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0745" windowHeight="9675" tabRatio="894" firstSheet="1" activeTab="1"/>
  </bookViews>
  <sheets>
    <sheet name="便利店对比" sheetId="59" state="hidden" r:id="rId1"/>
    <sheet name="处" sheetId="40" r:id="rId2"/>
    <sheet name="类-1" sheetId="9" state="hidden" r:id="rId3"/>
    <sheet name="蔬菜" sheetId="41" state="hidden" r:id="rId4"/>
    <sheet name="水果" sheetId="42" state="hidden" r:id="rId5"/>
    <sheet name="粮食" sheetId="55" state="hidden" r:id="rId6"/>
    <sheet name="南北货" sheetId="56" state="hidden" r:id="rId7"/>
    <sheet name="猪肉" sheetId="43" state="hidden" r:id="rId8"/>
    <sheet name="牛羊肉" sheetId="44" state="hidden" r:id="rId9"/>
    <sheet name="禽肉" sheetId="45" state="hidden" r:id="rId10"/>
    <sheet name="蛋类" sheetId="46" state="hidden" r:id="rId11"/>
    <sheet name="水产" sheetId="47" state="hidden" r:id="rId12"/>
    <sheet name="熟食" sheetId="48" state="hidden" r:id="rId13"/>
    <sheet name="面包" sheetId="49" state="hidden" r:id="rId14"/>
    <sheet name="面点" sheetId="50" state="hidden" r:id="rId15"/>
    <sheet name="Sheet1" sheetId="60" state="hidden" r:id="rId16"/>
    <sheet name="处-1" sheetId="8" state="hidden" r:id="rId17"/>
    <sheet name="蔬菜-1" sheetId="10" state="hidden" r:id="rId18"/>
    <sheet name="水果-1" sheetId="11" state="hidden" r:id="rId19"/>
    <sheet name="粮食-1" sheetId="57" state="hidden" r:id="rId20"/>
    <sheet name="南北货-1" sheetId="58" state="hidden" r:id="rId21"/>
    <sheet name="猪肉-1" sheetId="12" state="hidden" r:id="rId22"/>
    <sheet name="牛羊肉-1" sheetId="13" state="hidden" r:id="rId23"/>
    <sheet name="禽肉-1" sheetId="14" state="hidden" r:id="rId24"/>
    <sheet name="蛋类-1" sheetId="15" state="hidden" r:id="rId25"/>
    <sheet name="水产-1" sheetId="16" state="hidden" r:id="rId26"/>
    <sheet name="熟食-1" sheetId="17" state="hidden" r:id="rId27"/>
    <sheet name="面包-1" sheetId="18" state="hidden" r:id="rId28"/>
    <sheet name="面点-1" sheetId="19" state="hidden" r:id="rId29"/>
    <sheet name="a-处" sheetId="2" state="hidden" r:id="rId30"/>
    <sheet name="a-类" sheetId="3" state="hidden" r:id="rId31"/>
    <sheet name="a-蔬菜" sheetId="20" state="hidden" r:id="rId32"/>
    <sheet name="a-水果" sheetId="21" state="hidden" r:id="rId33"/>
    <sheet name="a-粮食" sheetId="53" state="hidden" r:id="rId34"/>
    <sheet name="a-南北货" sheetId="54" state="hidden" r:id="rId35"/>
    <sheet name="a-猪肉" sheetId="22" state="hidden" r:id="rId36"/>
    <sheet name="a-牛羊肉" sheetId="23" state="hidden" r:id="rId37"/>
    <sheet name="a-禽肉" sheetId="24" state="hidden" r:id="rId38"/>
    <sheet name="a-蛋类" sheetId="25" state="hidden" r:id="rId39"/>
    <sheet name="a-水产" sheetId="26" state="hidden" r:id="rId40"/>
    <sheet name="a-熟食" sheetId="27" state="hidden" r:id="rId41"/>
    <sheet name="a-面包" sheetId="28" state="hidden" r:id="rId42"/>
    <sheet name="a-面点" sheetId="29" state="hidden" r:id="rId43"/>
    <sheet name="处-汇总" sheetId="1" state="hidden" r:id="rId44"/>
    <sheet name="蔬菜-汇总" sheetId="30" state="hidden" r:id="rId45"/>
    <sheet name="水果-汇总" sheetId="31" state="hidden" r:id="rId46"/>
    <sheet name="粮食-汇总" sheetId="51" state="hidden" r:id="rId47"/>
    <sheet name="南北货-汇总" sheetId="52" state="hidden" r:id="rId48"/>
    <sheet name="猪肉-汇总" sheetId="32" state="hidden" r:id="rId49"/>
    <sheet name="牛羊肉-汇总" sheetId="33" state="hidden" r:id="rId50"/>
    <sheet name="禽肉-汇总" sheetId="34" state="hidden" r:id="rId51"/>
    <sheet name="蛋类-汇总" sheetId="35" state="hidden" r:id="rId52"/>
    <sheet name="水产-汇总" sheetId="36" state="hidden" r:id="rId53"/>
    <sheet name="熟食-汇总" sheetId="37" state="hidden" r:id="rId54"/>
    <sheet name="面包-汇总" sheetId="38" state="hidden" r:id="rId55"/>
    <sheet name="面点-汇总" sheetId="39" state="hidden" r:id="rId5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<sst xmlns="http://schemas.openxmlformats.org/spreadsheetml/2006/main" count="8004" uniqueCount="267">
  <si>
    <t>生鲜毛利分析（周）—大类</t>
  </si>
  <si>
    <t>时间：2026-05-01至2026-05-07</t>
  </si>
  <si>
    <t>课</t>
  </si>
  <si>
    <t>分类</t>
  </si>
  <si>
    <t>分类名称</t>
  </si>
  <si>
    <t>大卖场</t>
  </si>
  <si>
    <t>便利店</t>
  </si>
  <si>
    <t>毛利</t>
  </si>
  <si>
    <t>毛利率</t>
  </si>
  <si>
    <t>销售金额</t>
  </si>
  <si>
    <t>销售数量</t>
  </si>
  <si>
    <t>今年</t>
  </si>
  <si>
    <t>去年</t>
  </si>
  <si>
    <t>增长额</t>
  </si>
  <si>
    <t>增长率</t>
  </si>
  <si>
    <t>对比</t>
  </si>
  <si>
    <t>12</t>
  </si>
  <si>
    <t>1201</t>
  </si>
  <si>
    <t>蔬菜类</t>
  </si>
  <si>
    <t>1202</t>
  </si>
  <si>
    <t>水果</t>
  </si>
  <si>
    <t>12-课合计</t>
  </si>
  <si>
    <t>14</t>
  </si>
  <si>
    <t>1401</t>
  </si>
  <si>
    <t>猪肉类</t>
  </si>
  <si>
    <t>1402</t>
  </si>
  <si>
    <t>牛羊肉类</t>
  </si>
  <si>
    <t>1403</t>
  </si>
  <si>
    <t>禽肉类</t>
  </si>
  <si>
    <t>1404</t>
  </si>
  <si>
    <t>蛋类</t>
  </si>
  <si>
    <t>14-课合计</t>
  </si>
  <si>
    <t>15</t>
  </si>
  <si>
    <t>1501</t>
  </si>
  <si>
    <t>水产类</t>
  </si>
  <si>
    <t>15-课合计</t>
  </si>
  <si>
    <t>16</t>
  </si>
  <si>
    <t>1601</t>
  </si>
  <si>
    <t>熟食类</t>
  </si>
  <si>
    <t>1602</t>
  </si>
  <si>
    <t>面包类</t>
  </si>
  <si>
    <t>1603</t>
  </si>
  <si>
    <t>面点类</t>
  </si>
  <si>
    <t>1606</t>
  </si>
  <si>
    <t>即食品类</t>
  </si>
  <si>
    <t>16-课合计</t>
  </si>
  <si>
    <t>总计</t>
  </si>
  <si>
    <t>生鲜毛利分析（周）—店</t>
  </si>
  <si>
    <t>时间：2026-05-08至2026-05-14</t>
  </si>
  <si>
    <t>区域</t>
  </si>
  <si>
    <t>店编</t>
  </si>
  <si>
    <t>店别</t>
  </si>
  <si>
    <t>生鲜处</t>
  </si>
  <si>
    <t>蔬菜</t>
  </si>
  <si>
    <t>猪肉</t>
  </si>
  <si>
    <t>牛羊肉</t>
  </si>
  <si>
    <t>禽肉</t>
  </si>
  <si>
    <t>水产</t>
  </si>
  <si>
    <t>熟食</t>
  </si>
  <si>
    <t>面包</t>
  </si>
  <si>
    <t>面点</t>
  </si>
  <si>
    <t>合计</t>
  </si>
  <si>
    <t>郑州西区</t>
  </si>
  <si>
    <t>1003</t>
  </si>
  <si>
    <t>中原店</t>
  </si>
  <si>
    <t>1074</t>
  </si>
  <si>
    <t>瑞达店</t>
  </si>
  <si>
    <t>郑州东区</t>
  </si>
  <si>
    <t>1096</t>
  </si>
  <si>
    <t>长安店</t>
  </si>
  <si>
    <t>1041</t>
  </si>
  <si>
    <t>六天地</t>
  </si>
  <si>
    <t>1011</t>
  </si>
  <si>
    <t>郑花店</t>
  </si>
  <si>
    <t>1059</t>
  </si>
  <si>
    <t>大卫城</t>
  </si>
  <si>
    <t>1034</t>
  </si>
  <si>
    <t>未来店</t>
  </si>
  <si>
    <t>1067</t>
  </si>
  <si>
    <t>长江店</t>
  </si>
  <si>
    <t>1105</t>
  </si>
  <si>
    <t>航海店</t>
  </si>
  <si>
    <t>1027</t>
  </si>
  <si>
    <t>花园店</t>
  </si>
  <si>
    <t>洛阳区</t>
  </si>
  <si>
    <t>1072</t>
  </si>
  <si>
    <t>北大店</t>
  </si>
  <si>
    <t>1110</t>
  </si>
  <si>
    <t>中州店</t>
  </si>
  <si>
    <t>商丘区</t>
  </si>
  <si>
    <t>1079</t>
  </si>
  <si>
    <t>金穗店</t>
  </si>
  <si>
    <t>1009</t>
  </si>
  <si>
    <t>上街店</t>
  </si>
  <si>
    <t>平顶山区</t>
  </si>
  <si>
    <t>1031</t>
  </si>
  <si>
    <t>汝州店</t>
  </si>
  <si>
    <t>1075</t>
  </si>
  <si>
    <t>秦岭店</t>
  </si>
  <si>
    <t>1026</t>
  </si>
  <si>
    <t>大学店</t>
  </si>
  <si>
    <t>漯河区</t>
  </si>
  <si>
    <t>1058</t>
  </si>
  <si>
    <t>春晓店</t>
  </si>
  <si>
    <t>1086</t>
  </si>
  <si>
    <t>嵩山店</t>
  </si>
  <si>
    <t>1037</t>
  </si>
  <si>
    <t>政和店</t>
  </si>
  <si>
    <t>1029</t>
  </si>
  <si>
    <t>丰乐店</t>
  </si>
  <si>
    <t>1114</t>
  </si>
  <si>
    <t>绿水店</t>
  </si>
  <si>
    <t>1013</t>
  </si>
  <si>
    <t>丰产店</t>
  </si>
  <si>
    <t>1016</t>
  </si>
  <si>
    <t>人民店</t>
  </si>
  <si>
    <t>1094</t>
  </si>
  <si>
    <t>象湖店</t>
  </si>
  <si>
    <t>济源区</t>
  </si>
  <si>
    <t>1006</t>
  </si>
  <si>
    <t>沁园店</t>
  </si>
  <si>
    <t>1023</t>
  </si>
  <si>
    <t>华府店</t>
  </si>
  <si>
    <t>1035</t>
  </si>
  <si>
    <t>巩义店</t>
  </si>
  <si>
    <t>1126</t>
  </si>
  <si>
    <t>商丘凯旋店</t>
  </si>
  <si>
    <t>1042</t>
  </si>
  <si>
    <t>一天地</t>
  </si>
  <si>
    <t>1052</t>
  </si>
  <si>
    <t>三门峡</t>
  </si>
  <si>
    <t>1069</t>
  </si>
  <si>
    <t>文明店</t>
  </si>
  <si>
    <t>1085</t>
  </si>
  <si>
    <t>南阳店</t>
  </si>
  <si>
    <t>1073</t>
  </si>
  <si>
    <t>惠济店</t>
  </si>
  <si>
    <t>1010</t>
  </si>
  <si>
    <t>天坛店</t>
  </si>
  <si>
    <t>1103</t>
  </si>
  <si>
    <t>绿城店</t>
  </si>
  <si>
    <t>1053</t>
  </si>
  <si>
    <t>辽河店</t>
  </si>
  <si>
    <t>1036</t>
  </si>
  <si>
    <t>纱厂店</t>
  </si>
  <si>
    <t>1024</t>
  </si>
  <si>
    <t>新密店</t>
  </si>
  <si>
    <t>1056</t>
  </si>
  <si>
    <t>金山店</t>
  </si>
  <si>
    <t>1091</t>
  </si>
  <si>
    <t>汤帝店</t>
  </si>
  <si>
    <t>1122</t>
  </si>
  <si>
    <t>白桦店</t>
  </si>
  <si>
    <t>1106</t>
  </si>
  <si>
    <t>青屏店</t>
  </si>
  <si>
    <t>安阳区</t>
  </si>
  <si>
    <t>1045</t>
  </si>
  <si>
    <t>彰德府</t>
  </si>
  <si>
    <t>1123</t>
  </si>
  <si>
    <t>索凌店</t>
  </si>
  <si>
    <t>1119</t>
  </si>
  <si>
    <t>虞城店</t>
  </si>
  <si>
    <t>1061</t>
  </si>
  <si>
    <t>中华店</t>
  </si>
  <si>
    <t>1066</t>
  </si>
  <si>
    <t>紫云店</t>
  </si>
  <si>
    <t>1092</t>
  </si>
  <si>
    <t>商都店</t>
  </si>
  <si>
    <t>1080</t>
  </si>
  <si>
    <t>新郑店</t>
  </si>
  <si>
    <t>1125</t>
  </si>
  <si>
    <t>漯河柳江店</t>
  </si>
  <si>
    <t>1008</t>
  </si>
  <si>
    <t>文峰店</t>
  </si>
  <si>
    <t>1108</t>
  </si>
  <si>
    <t>永明店</t>
  </si>
  <si>
    <t>1018</t>
  </si>
  <si>
    <t>人拜店</t>
  </si>
  <si>
    <t>1078</t>
  </si>
  <si>
    <t>南彩店</t>
  </si>
  <si>
    <t>1039</t>
  </si>
  <si>
    <t>高新店</t>
  </si>
  <si>
    <t>1020</t>
  </si>
  <si>
    <t>漯河店</t>
  </si>
  <si>
    <t>1102</t>
  </si>
  <si>
    <t>工人店</t>
  </si>
  <si>
    <t>事业处管理</t>
  </si>
  <si>
    <t>1032</t>
  </si>
  <si>
    <t>新华店</t>
  </si>
  <si>
    <t>1043</t>
  </si>
  <si>
    <t>濮阳店</t>
  </si>
  <si>
    <t>1101</t>
  </si>
  <si>
    <t>复兴店</t>
  </si>
  <si>
    <t>1070</t>
  </si>
  <si>
    <t>纱北店</t>
  </si>
  <si>
    <t>1025</t>
  </si>
  <si>
    <t>济水店</t>
  </si>
  <si>
    <t>1015</t>
  </si>
  <si>
    <t>塔南店</t>
  </si>
  <si>
    <t>1060</t>
  </si>
  <si>
    <t>东明店</t>
  </si>
  <si>
    <t>1120</t>
  </si>
  <si>
    <t>和顺店</t>
  </si>
  <si>
    <t>1076</t>
  </si>
  <si>
    <t>铁塔店</t>
  </si>
  <si>
    <t>1057</t>
  </si>
  <si>
    <t>开源店</t>
  </si>
  <si>
    <t>1004</t>
  </si>
  <si>
    <t>南昌店</t>
  </si>
  <si>
    <t>期末库存</t>
  </si>
  <si>
    <t>回转</t>
  </si>
  <si>
    <t>加价率</t>
  </si>
  <si>
    <t>量损率</t>
  </si>
  <si>
    <t>额损率</t>
  </si>
  <si>
    <t>数量</t>
  </si>
  <si>
    <t>金额</t>
  </si>
  <si>
    <t>1303</t>
  </si>
  <si>
    <t>粮食类</t>
  </si>
  <si>
    <t>1304</t>
  </si>
  <si>
    <t>南北货</t>
  </si>
  <si>
    <t>13-课合计</t>
  </si>
  <si>
    <t>生鲜毛利分析（周）—蔬菜</t>
  </si>
  <si>
    <t>生鲜毛利分析（周）—水果</t>
  </si>
  <si>
    <t>生鲜毛利分析（周）—粮食</t>
  </si>
  <si>
    <t>生鲜毛利分析（周）—南北货</t>
  </si>
  <si>
    <t>生鲜毛利分析（周）—猪肉</t>
  </si>
  <si>
    <t>生鲜毛利分析（周）—牛羊肉</t>
  </si>
  <si>
    <t>生鲜毛利分析（周）—禽肉</t>
  </si>
  <si>
    <t>生鲜毛利分析（周）—蛋类</t>
  </si>
  <si>
    <t>生鲜毛利分析（周）—水产</t>
  </si>
  <si>
    <t>生鲜毛利分析（周）—熟食</t>
  </si>
  <si>
    <t>生鲜毛利分析（周）—面包</t>
  </si>
  <si>
    <t>生鲜毛利分析（周）—面点</t>
  </si>
  <si>
    <t>注:点击店别查看大类自营分析</t>
  </si>
  <si>
    <t>店</t>
  </si>
  <si>
    <t>名称</t>
  </si>
  <si>
    <t>期初库存</t>
  </si>
  <si>
    <t>进货</t>
  </si>
  <si>
    <t>销售</t>
  </si>
  <si>
    <t>损耗</t>
  </si>
  <si>
    <t>今年数量</t>
  </si>
  <si>
    <t>今年金额</t>
  </si>
  <si>
    <t>去年数量</t>
  </si>
  <si>
    <t>去年金额</t>
  </si>
  <si>
    <t>今年均价</t>
  </si>
  <si>
    <t>去年均价</t>
  </si>
  <si>
    <t>今年成本</t>
  </si>
  <si>
    <t>去年成本</t>
  </si>
  <si>
    <t>今年加价率</t>
  </si>
  <si>
    <t>去年加价率</t>
  </si>
  <si>
    <t>今年额率</t>
  </si>
  <si>
    <t>去年额率</t>
  </si>
  <si>
    <t>今年量率</t>
  </si>
  <si>
    <t>去年量率</t>
  </si>
  <si>
    <t>额增长率</t>
  </si>
  <si>
    <t>量增长率</t>
  </si>
  <si>
    <t>区域合计</t>
  </si>
  <si>
    <t>生鲜自营毛利分析（周）—大类（事业处）</t>
  </si>
  <si>
    <t>1203</t>
  </si>
  <si>
    <t>花卉</t>
  </si>
  <si>
    <t>时间：2026-03-01至2026-03-31</t>
  </si>
  <si>
    <t xml:space="preserve"> 数量</t>
  </si>
  <si>
    <t>均价</t>
  </si>
  <si>
    <t>销量</t>
  </si>
  <si>
    <t>成本</t>
  </si>
  <si>
    <t>额率</t>
  </si>
  <si>
    <t>量率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</si>
</sst>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0"/>
    <numFmt numFmtId="177" formatCode="#0.0#"/>
    <numFmt numFmtId="178" formatCode="#0.0%"/>
    <numFmt numFmtId="179" formatCode="0_ "/>
    <numFmt numFmtId="180" formatCode="0.0%"/>
  </numFmts>
  <fonts count="31">
    <font>
      <sz val="11"/>
      <color indexed="8"/>
      <name val="宋体"/>
      <charset val="1"/>
      <scheme val="minor"/>
    </font>
    <font>
      <b/>
      <sz val="14"/>
      <color rgb="FF000000"/>
      <name val="SimSun"/>
      <charset val="134"/>
    </font>
    <font>
      <sz val="9"/>
      <color rgb="FF000000"/>
      <name val="SimSun"/>
      <charset val="134"/>
    </font>
    <font>
      <sz val="9"/>
      <color rgb="FFFF0000"/>
      <name val="SimSun"/>
      <charset val="134"/>
    </font>
    <font>
      <sz val="9"/>
      <name val="SimSun"/>
      <charset val="134"/>
    </font>
    <font>
      <u/>
      <sz val="9"/>
      <color rgb="FF0000FF"/>
      <name val="SimSun"/>
      <charset val="134"/>
    </font>
    <font>
      <b/>
      <sz val="14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indexed="8"/>
      <name val="宋体"/>
      <charset val="1"/>
      <scheme val="minor"/>
    </font>
    <font>
      <b/>
      <sz val="9"/>
      <color rgb="FFFF0000"/>
      <name val="宋体"/>
      <charset val="1"/>
      <scheme val="minor"/>
    </font>
    <font>
      <sz val="9"/>
      <color indexed="8"/>
      <name val="微软雅黑"/>
      <charset val="1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99CCFF"/>
        <bgColor rgb="FF99CCFF"/>
      </patternFill>
    </fill>
    <fill>
      <patternFill patternType="solid">
        <fgColor rgb="FFFFFFFF"/>
        <bgColor rgb="FFFFFFFF"/>
      </patternFill>
    </fill>
    <fill>
      <patternFill patternType="solid">
        <fgColor rgb="FFFFCC99"/>
        <bgColor rgb="FFFFCC99"/>
      </patternFill>
    </fill>
    <fill>
      <patternFill patternType="solid">
        <fgColor rgb="FFCCCCFF"/>
        <bgColor rgb="FFCCCCFF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7" borderId="6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8" borderId="9" applyNumberFormat="0" applyAlignment="0" applyProtection="0">
      <alignment vertical="center"/>
    </xf>
    <xf numFmtId="0" fontId="21" fillId="9" borderId="10" applyNumberFormat="0" applyAlignment="0" applyProtection="0">
      <alignment vertical="center"/>
    </xf>
    <xf numFmtId="0" fontId="22" fillId="9" borderId="9" applyNumberFormat="0" applyAlignment="0" applyProtection="0">
      <alignment vertical="center"/>
    </xf>
    <xf numFmtId="0" fontId="23" fillId="10" borderId="11" applyNumberFormat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</cellStyleXfs>
  <cellXfs count="81">
    <xf numFmtId="0" fontId="0" fillId="0" borderId="0" xfId="0" applyFont="1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3" fontId="2" fillId="3" borderId="1" xfId="0" applyNumberFormat="1" applyFont="1" applyFill="1" applyBorder="1" applyAlignment="1">
      <alignment horizontal="right" vertical="center" wrapText="1"/>
    </xf>
    <xf numFmtId="3" fontId="2" fillId="3" borderId="1" xfId="0" applyNumberFormat="1" applyFont="1" applyFill="1" applyBorder="1" applyAlignment="1">
      <alignment vertical="center" wrapText="1"/>
    </xf>
    <xf numFmtId="0" fontId="2" fillId="4" borderId="1" xfId="0" applyFont="1" applyFill="1" applyBorder="1" applyAlignment="1">
      <alignment horizontal="center" vertical="center" wrapText="1"/>
    </xf>
    <xf numFmtId="3" fontId="2" fillId="4" borderId="1" xfId="0" applyNumberFormat="1" applyFont="1" applyFill="1" applyBorder="1" applyAlignment="1">
      <alignment horizontal="right" vertical="center" wrapText="1"/>
    </xf>
    <xf numFmtId="0" fontId="2" fillId="2" borderId="0" xfId="0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7" fontId="2" fillId="4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178" fontId="2" fillId="4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vertical="center" wrapText="1"/>
    </xf>
    <xf numFmtId="3" fontId="2" fillId="4" borderId="1" xfId="0" applyNumberFormat="1" applyFont="1" applyFill="1" applyBorder="1" applyAlignment="1">
      <alignment horizontal="center" vertical="center" wrapText="1"/>
    </xf>
    <xf numFmtId="178" fontId="2" fillId="4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178" fontId="2" fillId="3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vertical="center" wrapText="1"/>
    </xf>
    <xf numFmtId="3" fontId="2" fillId="0" borderId="1" xfId="0" applyNumberFormat="1" applyFont="1" applyFill="1" applyBorder="1" applyAlignment="1">
      <alignment horizontal="right" vertical="center" wrapText="1"/>
    </xf>
    <xf numFmtId="176" fontId="2" fillId="0" borderId="1" xfId="0" applyNumberFormat="1" applyFont="1" applyFill="1" applyBorder="1" applyAlignment="1">
      <alignment vertical="center" wrapText="1"/>
    </xf>
    <xf numFmtId="0" fontId="2" fillId="5" borderId="1" xfId="0" applyFont="1" applyFill="1" applyBorder="1" applyAlignment="1">
      <alignment horizontal="center" vertical="center" wrapText="1"/>
    </xf>
    <xf numFmtId="3" fontId="2" fillId="5" borderId="1" xfId="0" applyNumberFormat="1" applyFont="1" applyFill="1" applyBorder="1" applyAlignment="1">
      <alignment horizontal="right" vertical="center" wrapText="1"/>
    </xf>
    <xf numFmtId="3" fontId="2" fillId="5" borderId="1" xfId="0" applyNumberFormat="1" applyFont="1" applyFill="1" applyBorder="1" applyAlignment="1">
      <alignment vertical="center" wrapText="1"/>
    </xf>
    <xf numFmtId="177" fontId="2" fillId="5" borderId="1" xfId="0" applyNumberFormat="1" applyFont="1" applyFill="1" applyBorder="1" applyAlignment="1">
      <alignment horizontal="center" vertical="center" wrapText="1"/>
    </xf>
    <xf numFmtId="178" fontId="2" fillId="5" borderId="1" xfId="0" applyNumberFormat="1" applyFont="1" applyFill="1" applyBorder="1" applyAlignment="1">
      <alignment horizontal="center" vertical="center" wrapText="1"/>
    </xf>
    <xf numFmtId="3" fontId="2" fillId="5" borderId="1" xfId="0" applyNumberFormat="1" applyFont="1" applyFill="1" applyBorder="1" applyAlignment="1">
      <alignment horizontal="center" vertical="center" wrapText="1"/>
    </xf>
    <xf numFmtId="178" fontId="2" fillId="5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left" vertical="top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vertical="center" wrapText="1"/>
    </xf>
    <xf numFmtId="178" fontId="2" fillId="0" borderId="1" xfId="0" applyNumberFormat="1" applyFont="1" applyFill="1" applyBorder="1" applyAlignment="1">
      <alignment horizontal="right" vertical="center" wrapText="1"/>
    </xf>
    <xf numFmtId="178" fontId="2" fillId="5" borderId="1" xfId="0" applyNumberFormat="1" applyFont="1" applyFill="1" applyBorder="1" applyAlignment="1">
      <alignment horizontal="right" vertical="center" wrapText="1"/>
    </xf>
    <xf numFmtId="3" fontId="3" fillId="0" borderId="1" xfId="0" applyNumberFormat="1" applyFont="1" applyFill="1" applyBorder="1" applyAlignment="1">
      <alignment vertical="center" wrapText="1"/>
    </xf>
    <xf numFmtId="178" fontId="2" fillId="4" borderId="1" xfId="0" applyNumberFormat="1" applyFont="1" applyFill="1" applyBorder="1" applyAlignment="1">
      <alignment horizontal="right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6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79" fontId="7" fillId="0" borderId="2" xfId="0" applyNumberFormat="1" applyFont="1" applyFill="1" applyBorder="1" applyAlignment="1">
      <alignment horizontal="center" vertical="center"/>
    </xf>
    <xf numFmtId="179" fontId="8" fillId="0" borderId="2" xfId="0" applyNumberFormat="1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79" fontId="2" fillId="0" borderId="2" xfId="0" applyNumberFormat="1" applyFont="1" applyFill="1" applyBorder="1" applyAlignment="1">
      <alignment horizontal="center" vertical="center" wrapText="1"/>
    </xf>
    <xf numFmtId="9" fontId="2" fillId="0" borderId="2" xfId="3" applyFont="1" applyFill="1" applyBorder="1" applyAlignment="1">
      <alignment horizontal="center" vertical="center" wrapText="1"/>
    </xf>
    <xf numFmtId="180" fontId="8" fillId="0" borderId="2" xfId="3" applyNumberFormat="1" applyFont="1" applyBorder="1" applyAlignment="1">
      <alignment horizontal="center" vertical="center"/>
    </xf>
    <xf numFmtId="180" fontId="2" fillId="0" borderId="2" xfId="3" applyNumberFormat="1" applyFont="1" applyFill="1" applyBorder="1" applyAlignment="1">
      <alignment horizontal="center" vertical="center" wrapText="1"/>
    </xf>
    <xf numFmtId="9" fontId="8" fillId="0" borderId="2" xfId="3" applyFont="1" applyBorder="1" applyAlignment="1">
      <alignment horizontal="center" vertical="center"/>
    </xf>
    <xf numFmtId="179" fontId="9" fillId="6" borderId="2" xfId="0" applyNumberFormat="1" applyFont="1" applyFill="1" applyBorder="1" applyAlignment="1">
      <alignment horizontal="center" vertical="center"/>
    </xf>
    <xf numFmtId="9" fontId="8" fillId="6" borderId="2" xfId="3" applyFont="1" applyFill="1" applyBorder="1" applyAlignment="1">
      <alignment horizontal="center" vertical="center"/>
    </xf>
    <xf numFmtId="9" fontId="9" fillId="6" borderId="2" xfId="3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vertical="center"/>
    </xf>
    <xf numFmtId="180" fontId="8" fillId="0" borderId="2" xfId="3" applyNumberFormat="1" applyFont="1" applyFill="1" applyBorder="1" applyAlignment="1">
      <alignment horizontal="center" vertical="center"/>
    </xf>
    <xf numFmtId="9" fontId="8" fillId="0" borderId="2" xfId="3" applyFont="1" applyFill="1" applyBorder="1" applyAlignment="1">
      <alignment horizontal="center" vertical="center"/>
    </xf>
    <xf numFmtId="9" fontId="8" fillId="0" borderId="2" xfId="3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179" fontId="10" fillId="0" borderId="2" xfId="0" applyNumberFormat="1" applyFont="1" applyBorder="1" applyAlignment="1">
      <alignment horizontal="center" vertical="center"/>
    </xf>
    <xf numFmtId="180" fontId="10" fillId="0" borderId="2" xfId="3" applyNumberFormat="1" applyFont="1" applyBorder="1" applyAlignment="1">
      <alignment horizontal="center" vertical="center"/>
    </xf>
    <xf numFmtId="180" fontId="10" fillId="6" borderId="2" xfId="3" applyNumberFormat="1" applyFont="1" applyFill="1" applyBorder="1" applyAlignment="1">
      <alignment horizontal="center" vertical="center"/>
    </xf>
    <xf numFmtId="9" fontId="10" fillId="0" borderId="2" xfId="3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0" Type="http://schemas.openxmlformats.org/officeDocument/2006/relationships/styles" Target="styles.xml"/><Relationship Id="rId6" Type="http://schemas.openxmlformats.org/officeDocument/2006/relationships/worksheet" Target="worksheets/sheet6.xml"/><Relationship Id="rId59" Type="http://schemas.openxmlformats.org/officeDocument/2006/relationships/sheetMetadata" Target="metadata.xml"/><Relationship Id="rId58" Type="http://schemas.openxmlformats.org/officeDocument/2006/relationships/sharedStrings" Target="sharedStrings.xml"/><Relationship Id="rId57" Type="http://schemas.openxmlformats.org/officeDocument/2006/relationships/theme" Target="theme/theme1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1"/>
  <sheetViews>
    <sheetView workbookViewId="0">
      <selection activeCell="K20" sqref="Q11 K20"/>
    </sheetView>
  </sheetViews>
  <sheetFormatPr defaultColWidth="9" defaultRowHeight="13.5"/>
  <cols>
    <col min="1" max="2" width="3.625" customWidth="1"/>
    <col min="3" max="3" width="6.625" customWidth="1"/>
    <col min="4" max="4" width="7.375" customWidth="1"/>
    <col min="5" max="6" width="8.125" customWidth="1"/>
    <col min="7" max="7" width="7.25" customWidth="1"/>
    <col min="8" max="9" width="5.875" customWidth="1"/>
    <col min="10" max="10" width="5.125" customWidth="1"/>
    <col min="11" max="13" width="8.125" customWidth="1"/>
    <col min="14" max="14" width="5.875" customWidth="1"/>
    <col min="15" max="16" width="7.375" customWidth="1"/>
    <col min="17" max="17" width="6.625" customWidth="1"/>
    <col min="18" max="18" width="5.875" customWidth="1"/>
    <col min="19" max="20" width="8.625" customWidth="1"/>
    <col min="21" max="21" width="8.125" customWidth="1"/>
    <col min="22" max="22" width="5.875" customWidth="1"/>
    <col min="23" max="24" width="7.5" customWidth="1"/>
    <col min="25" max="25" width="6.875" customWidth="1"/>
    <col min="26" max="28" width="8.125" customWidth="1"/>
    <col min="29" max="29" width="5.875" customWidth="1"/>
    <col min="30" max="31" width="7.375" customWidth="1"/>
    <col min="32" max="32" width="6.625" customWidth="1"/>
    <col min="33" max="33" width="5.875" customWidth="1"/>
  </cols>
  <sheetData>
    <row r="1" ht="18.75" spans="1:33">
      <c r="A1" s="70" t="s">
        <v>0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9"/>
    </row>
    <row r="2" spans="1:33">
      <c r="A2" s="72" t="s">
        <v>1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80"/>
    </row>
    <row r="3" ht="19" customHeight="1" spans="1:33">
      <c r="A3" s="47" t="s">
        <v>2</v>
      </c>
      <c r="B3" s="47" t="s">
        <v>3</v>
      </c>
      <c r="C3" s="47" t="s">
        <v>4</v>
      </c>
      <c r="D3" s="47" t="s">
        <v>5</v>
      </c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 t="s">
        <v>6</v>
      </c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</row>
    <row r="4" ht="19" customHeight="1" spans="1:33">
      <c r="A4" s="47"/>
      <c r="B4" s="47"/>
      <c r="C4" s="47"/>
      <c r="D4" s="47" t="s">
        <v>7</v>
      </c>
      <c r="E4" s="47"/>
      <c r="F4" s="47"/>
      <c r="G4" s="47"/>
      <c r="H4" s="47" t="s">
        <v>8</v>
      </c>
      <c r="I4" s="47"/>
      <c r="J4" s="47"/>
      <c r="K4" s="47" t="s">
        <v>9</v>
      </c>
      <c r="L4" s="47"/>
      <c r="M4" s="47"/>
      <c r="N4" s="47"/>
      <c r="O4" s="47" t="s">
        <v>10</v>
      </c>
      <c r="P4" s="47"/>
      <c r="Q4" s="47"/>
      <c r="R4" s="47"/>
      <c r="S4" s="47" t="s">
        <v>7</v>
      </c>
      <c r="T4" s="47"/>
      <c r="U4" s="47"/>
      <c r="V4" s="47"/>
      <c r="W4" s="47" t="s">
        <v>8</v>
      </c>
      <c r="X4" s="47"/>
      <c r="Y4" s="47"/>
      <c r="Z4" s="47" t="s">
        <v>9</v>
      </c>
      <c r="AA4" s="47"/>
      <c r="AB4" s="47"/>
      <c r="AC4" s="47"/>
      <c r="AD4" s="47" t="s">
        <v>10</v>
      </c>
      <c r="AE4" s="47"/>
      <c r="AF4" s="47"/>
      <c r="AG4" s="47"/>
    </row>
    <row r="5" ht="19" customHeight="1" spans="1:33">
      <c r="A5" s="47"/>
      <c r="B5" s="47"/>
      <c r="C5" s="47"/>
      <c r="D5" s="47" t="s">
        <v>11</v>
      </c>
      <c r="E5" s="47" t="s">
        <v>12</v>
      </c>
      <c r="F5" s="47" t="s">
        <v>13</v>
      </c>
      <c r="G5" s="47" t="s">
        <v>14</v>
      </c>
      <c r="H5" s="47" t="s">
        <v>11</v>
      </c>
      <c r="I5" s="47" t="s">
        <v>12</v>
      </c>
      <c r="J5" s="47" t="s">
        <v>15</v>
      </c>
      <c r="K5" s="47" t="s">
        <v>11</v>
      </c>
      <c r="L5" s="47" t="s">
        <v>12</v>
      </c>
      <c r="M5" s="47" t="s">
        <v>13</v>
      </c>
      <c r="N5" s="47" t="s">
        <v>14</v>
      </c>
      <c r="O5" s="47" t="s">
        <v>11</v>
      </c>
      <c r="P5" s="47" t="s">
        <v>12</v>
      </c>
      <c r="Q5" s="47" t="s">
        <v>13</v>
      </c>
      <c r="R5" s="47" t="s">
        <v>14</v>
      </c>
      <c r="S5" s="47" t="s">
        <v>11</v>
      </c>
      <c r="T5" s="47" t="s">
        <v>12</v>
      </c>
      <c r="U5" s="47" t="s">
        <v>13</v>
      </c>
      <c r="V5" s="47" t="s">
        <v>14</v>
      </c>
      <c r="W5" s="47" t="s">
        <v>11</v>
      </c>
      <c r="X5" s="47" t="s">
        <v>12</v>
      </c>
      <c r="Y5" s="47" t="s">
        <v>15</v>
      </c>
      <c r="Z5" s="47" t="s">
        <v>11</v>
      </c>
      <c r="AA5" s="47" t="s">
        <v>12</v>
      </c>
      <c r="AB5" s="47" t="s">
        <v>13</v>
      </c>
      <c r="AC5" s="47" t="s">
        <v>14</v>
      </c>
      <c r="AD5" s="47" t="s">
        <v>11</v>
      </c>
      <c r="AE5" s="47" t="s">
        <v>12</v>
      </c>
      <c r="AF5" s="47" t="s">
        <v>13</v>
      </c>
      <c r="AG5" s="47" t="s">
        <v>14</v>
      </c>
    </row>
    <row r="6" ht="19" customHeight="1" spans="1:33">
      <c r="A6" s="50" t="s">
        <v>16</v>
      </c>
      <c r="B6" s="51" t="s">
        <v>17</v>
      </c>
      <c r="C6" s="50" t="s">
        <v>18</v>
      </c>
      <c r="D6" s="74">
        <v>315123.04</v>
      </c>
      <c r="E6" s="74">
        <v>289864.59</v>
      </c>
      <c r="F6" s="74">
        <v>25258.45</v>
      </c>
      <c r="G6" s="75">
        <v>0.0871387912542196</v>
      </c>
      <c r="H6" s="76">
        <v>0.134616738965223</v>
      </c>
      <c r="I6" s="76">
        <v>0.149930138192992</v>
      </c>
      <c r="J6" s="76">
        <v>-0.015313399227769</v>
      </c>
      <c r="K6" s="74">
        <v>2340890.46</v>
      </c>
      <c r="L6" s="74">
        <v>1933331.04</v>
      </c>
      <c r="M6" s="74">
        <v>407559.42</v>
      </c>
      <c r="N6" s="75">
        <v>0.210806846612259</v>
      </c>
      <c r="O6" s="74">
        <v>506797.47</v>
      </c>
      <c r="P6" s="74">
        <v>398892.19</v>
      </c>
      <c r="Q6" s="74">
        <v>107905.28</v>
      </c>
      <c r="R6" s="75">
        <v>0.270512390829211</v>
      </c>
      <c r="S6" s="74">
        <v>462375.67</v>
      </c>
      <c r="T6" s="74">
        <v>417322.13</v>
      </c>
      <c r="U6" s="74">
        <f>S6-T6</f>
        <v>45053.54</v>
      </c>
      <c r="V6" s="77">
        <f>U6/T6</f>
        <v>0.107958664928697</v>
      </c>
      <c r="W6" s="76">
        <v>0.196446749004647</v>
      </c>
      <c r="X6" s="76">
        <v>0.199084990361635</v>
      </c>
      <c r="Y6" s="76">
        <f>W6-X6</f>
        <v>-0.00263824135698798</v>
      </c>
      <c r="Z6" s="78">
        <v>2353694.69</v>
      </c>
      <c r="AA6" s="78">
        <v>2096200.87</v>
      </c>
      <c r="AB6" s="74">
        <f>Z6-AA6</f>
        <v>257493.82</v>
      </c>
      <c r="AC6" s="77">
        <f>AB6/AA6</f>
        <v>0.122838332759589</v>
      </c>
      <c r="AD6" s="74">
        <v>503905.157</v>
      </c>
      <c r="AE6" s="74">
        <v>463103.674</v>
      </c>
      <c r="AF6" s="74">
        <f>AD6-AE6</f>
        <v>40801.483</v>
      </c>
      <c r="AG6" s="77">
        <f>AF6/AE6</f>
        <v>0.0881044251875229</v>
      </c>
    </row>
    <row r="7" ht="19" customHeight="1" spans="1:33">
      <c r="A7" s="50"/>
      <c r="B7" s="51" t="s">
        <v>19</v>
      </c>
      <c r="C7" s="50" t="s">
        <v>20</v>
      </c>
      <c r="D7" s="74">
        <v>413524.47</v>
      </c>
      <c r="E7" s="74">
        <v>457768.18</v>
      </c>
      <c r="F7" s="74">
        <v>-44243.71</v>
      </c>
      <c r="G7" s="75">
        <v>-0.0966509074527636</v>
      </c>
      <c r="H7" s="76">
        <v>0.0959260884394782</v>
      </c>
      <c r="I7" s="76">
        <v>0.114965239157228</v>
      </c>
      <c r="J7" s="76">
        <v>-0.0190391507177498</v>
      </c>
      <c r="K7" s="74">
        <v>4310865.55</v>
      </c>
      <c r="L7" s="74">
        <v>3981796.44</v>
      </c>
      <c r="M7" s="74">
        <v>329069.11</v>
      </c>
      <c r="N7" s="75">
        <v>0.082643378424438</v>
      </c>
      <c r="O7" s="74">
        <v>384469.61</v>
      </c>
      <c r="P7" s="74">
        <v>318043.2</v>
      </c>
      <c r="Q7" s="74">
        <v>66426.41</v>
      </c>
      <c r="R7" s="75">
        <v>0.208859708366662</v>
      </c>
      <c r="S7" s="74">
        <v>412492.63</v>
      </c>
      <c r="T7" s="74">
        <v>403911.25</v>
      </c>
      <c r="U7" s="74">
        <f t="shared" ref="U7:U21" si="0">S7-T7</f>
        <v>8581.38</v>
      </c>
      <c r="V7" s="77">
        <f t="shared" ref="V7:V21" si="1">U7/T7</f>
        <v>0.0212457068229716</v>
      </c>
      <c r="W7" s="76">
        <v>0.118440974797263</v>
      </c>
      <c r="X7" s="76">
        <v>0.115014942570601</v>
      </c>
      <c r="Y7" s="76">
        <f t="shared" ref="Y7:Y21" si="2">W7-X7</f>
        <v>0.00342603222666199</v>
      </c>
      <c r="Z7" s="78">
        <v>3482685.2</v>
      </c>
      <c r="AA7" s="78">
        <v>3511815.43</v>
      </c>
      <c r="AB7" s="74">
        <f>Z7-AA7</f>
        <v>-29130.23</v>
      </c>
      <c r="AC7" s="77">
        <f>AB7/AA7</f>
        <v>-0.00829492055623207</v>
      </c>
      <c r="AD7" s="74">
        <v>377744.541</v>
      </c>
      <c r="AE7" s="74">
        <v>360964.057</v>
      </c>
      <c r="AF7" s="74">
        <f t="shared" ref="AF7:AF21" si="3">AD7-AE7</f>
        <v>16780.4840000001</v>
      </c>
      <c r="AG7" s="77">
        <f t="shared" ref="AG7:AG21" si="4">AF7/AE7</f>
        <v>0.0464879637586743</v>
      </c>
    </row>
    <row r="8" ht="19" customHeight="1" spans="1:33">
      <c r="A8" s="50"/>
      <c r="B8" s="60" t="s">
        <v>21</v>
      </c>
      <c r="C8" s="60"/>
      <c r="D8" s="74">
        <v>730620.39</v>
      </c>
      <c r="E8" s="74">
        <v>747632.77</v>
      </c>
      <c r="F8" s="74">
        <v>-17012.38</v>
      </c>
      <c r="G8" s="75">
        <v>-0.0227549950759917</v>
      </c>
      <c r="H8" s="76">
        <v>0.109762308302365</v>
      </c>
      <c r="I8" s="76">
        <v>0.126393348668793</v>
      </c>
      <c r="J8" s="76">
        <v>-0.016631040366428</v>
      </c>
      <c r="K8" s="74">
        <v>6656386.89</v>
      </c>
      <c r="L8" s="74">
        <v>5915127.48</v>
      </c>
      <c r="M8" s="74">
        <v>741259.409999999</v>
      </c>
      <c r="N8" s="75">
        <v>0.125315880766106</v>
      </c>
      <c r="O8" s="74">
        <v>891538.08</v>
      </c>
      <c r="P8" s="74">
        <v>716935.39</v>
      </c>
      <c r="Q8" s="74">
        <v>174602.69</v>
      </c>
      <c r="R8" s="75">
        <v>0.24354034189887</v>
      </c>
      <c r="S8" s="74">
        <v>874868.3</v>
      </c>
      <c r="T8" s="74">
        <v>821233.38</v>
      </c>
      <c r="U8" s="74">
        <f t="shared" si="0"/>
        <v>53634.92</v>
      </c>
      <c r="V8" s="77">
        <f t="shared" si="1"/>
        <v>0.0653102045121449</v>
      </c>
      <c r="W8" s="76">
        <v>0.149899135506753</v>
      </c>
      <c r="X8" s="76">
        <v>0.146439192767682</v>
      </c>
      <c r="Y8" s="76">
        <f t="shared" si="2"/>
        <v>0.00345994273907099</v>
      </c>
      <c r="Z8" s="78">
        <v>5836379.89</v>
      </c>
      <c r="AA8" s="78">
        <v>5608016.3</v>
      </c>
      <c r="AB8" s="74">
        <f>Z8-AA8</f>
        <v>228363.59</v>
      </c>
      <c r="AC8" s="77">
        <f>AB8/AA8</f>
        <v>0.0407209212284208</v>
      </c>
      <c r="AD8" s="74">
        <v>881649.698</v>
      </c>
      <c r="AE8" s="74">
        <v>824067.731</v>
      </c>
      <c r="AF8" s="74">
        <f t="shared" si="3"/>
        <v>57581.9669999999</v>
      </c>
      <c r="AG8" s="77">
        <f t="shared" si="4"/>
        <v>0.0698752843168906</v>
      </c>
    </row>
    <row r="9" ht="19" customHeight="1" spans="1:33">
      <c r="A9" s="50" t="s">
        <v>22</v>
      </c>
      <c r="B9" s="51" t="s">
        <v>23</v>
      </c>
      <c r="C9" s="50" t="s">
        <v>24</v>
      </c>
      <c r="D9" s="74">
        <v>226896.85</v>
      </c>
      <c r="E9" s="74">
        <v>260150</v>
      </c>
      <c r="F9" s="74">
        <v>-33253.15</v>
      </c>
      <c r="G9" s="75">
        <v>-0.12782298673842</v>
      </c>
      <c r="H9" s="76">
        <v>0.156762737511972</v>
      </c>
      <c r="I9" s="76">
        <v>0.160403610134965</v>
      </c>
      <c r="J9" s="76">
        <v>-0.00364087262299301</v>
      </c>
      <c r="K9" s="74">
        <v>1447390.2</v>
      </c>
      <c r="L9" s="74">
        <v>1621846.29</v>
      </c>
      <c r="M9" s="74">
        <v>-174456.09</v>
      </c>
      <c r="N9" s="75">
        <v>-0.107566352665887</v>
      </c>
      <c r="O9" s="74">
        <v>64756.25</v>
      </c>
      <c r="P9" s="74">
        <v>54423.59</v>
      </c>
      <c r="Q9" s="74">
        <v>10332.66</v>
      </c>
      <c r="R9" s="75">
        <v>0.18985627372248</v>
      </c>
      <c r="S9" s="74">
        <v>32376.01</v>
      </c>
      <c r="T9" s="74">
        <v>32734.1</v>
      </c>
      <c r="U9" s="74">
        <f t="shared" si="0"/>
        <v>-358.09</v>
      </c>
      <c r="V9" s="77">
        <f t="shared" si="1"/>
        <v>-0.0109393568175084</v>
      </c>
      <c r="W9" s="76">
        <v>0.0889155131240009</v>
      </c>
      <c r="X9" s="76">
        <v>0.0862367181989242</v>
      </c>
      <c r="Y9" s="76">
        <f t="shared" si="2"/>
        <v>0.00267879492507669</v>
      </c>
      <c r="Z9" s="74">
        <v>364121.05</v>
      </c>
      <c r="AA9" s="74">
        <v>379584.25</v>
      </c>
      <c r="AB9" s="74">
        <f t="shared" ref="AB9:AB21" si="5">Z9-AA9</f>
        <v>-15463.2</v>
      </c>
      <c r="AC9" s="77">
        <f t="shared" ref="AC9:AC21" si="6">AB9/AA9</f>
        <v>-0.0407372012932571</v>
      </c>
      <c r="AD9" s="74">
        <v>15942.661</v>
      </c>
      <c r="AE9" s="74">
        <v>12201.372</v>
      </c>
      <c r="AF9" s="74">
        <f t="shared" si="3"/>
        <v>3741.289</v>
      </c>
      <c r="AG9" s="77">
        <f t="shared" si="4"/>
        <v>0.306628549641794</v>
      </c>
    </row>
    <row r="10" ht="19" customHeight="1" spans="1:33">
      <c r="A10" s="50"/>
      <c r="B10" s="51" t="s">
        <v>25</v>
      </c>
      <c r="C10" s="50" t="s">
        <v>26</v>
      </c>
      <c r="D10" s="74">
        <v>53159.25</v>
      </c>
      <c r="E10" s="74">
        <v>73306.93</v>
      </c>
      <c r="F10" s="74">
        <v>-20147.68</v>
      </c>
      <c r="G10" s="75">
        <v>-0.274840045818315</v>
      </c>
      <c r="H10" s="76">
        <v>0.119072500832634</v>
      </c>
      <c r="I10" s="76">
        <v>0.167640850739197</v>
      </c>
      <c r="J10" s="76">
        <v>-0.048568349906563</v>
      </c>
      <c r="K10" s="74">
        <v>446444.39</v>
      </c>
      <c r="L10" s="74">
        <v>437285.6</v>
      </c>
      <c r="M10" s="74">
        <v>9158.79000000004</v>
      </c>
      <c r="N10" s="75">
        <v>0.0209446412138887</v>
      </c>
      <c r="O10" s="74">
        <v>6866.63</v>
      </c>
      <c r="P10" s="74">
        <v>6292.7</v>
      </c>
      <c r="Q10" s="74">
        <v>573.93</v>
      </c>
      <c r="R10" s="75">
        <v>0.0912056827752793</v>
      </c>
      <c r="S10" s="74">
        <v>-822.77</v>
      </c>
      <c r="T10" s="74">
        <v>-1947.6</v>
      </c>
      <c r="U10" s="74">
        <f t="shared" si="0"/>
        <v>1124.83</v>
      </c>
      <c r="V10" s="77">
        <f t="shared" si="1"/>
        <v>-0.577546724173342</v>
      </c>
      <c r="W10" s="76">
        <v>-0.103349692188071</v>
      </c>
      <c r="X10" s="76">
        <v>-5.42658122039565</v>
      </c>
      <c r="Y10" s="76">
        <f t="shared" si="2"/>
        <v>5.32323152820758</v>
      </c>
      <c r="Z10" s="74">
        <v>7961.03</v>
      </c>
      <c r="AA10" s="74">
        <v>358.9</v>
      </c>
      <c r="AB10" s="74">
        <f t="shared" si="5"/>
        <v>7602.13</v>
      </c>
      <c r="AC10" s="77">
        <f t="shared" si="6"/>
        <v>21.1817497910281</v>
      </c>
      <c r="AD10" s="74">
        <v>110.851</v>
      </c>
      <c r="AE10" s="74">
        <v>6</v>
      </c>
      <c r="AF10" s="74">
        <f t="shared" si="3"/>
        <v>104.851</v>
      </c>
      <c r="AG10" s="77">
        <f t="shared" si="4"/>
        <v>17.4751666666667</v>
      </c>
    </row>
    <row r="11" ht="19" customHeight="1" spans="1:33">
      <c r="A11" s="50"/>
      <c r="B11" s="51" t="s">
        <v>27</v>
      </c>
      <c r="C11" s="50" t="s">
        <v>28</v>
      </c>
      <c r="D11" s="74">
        <v>59262.26</v>
      </c>
      <c r="E11" s="74">
        <v>83055.08</v>
      </c>
      <c r="F11" s="74">
        <v>-23792.82</v>
      </c>
      <c r="G11" s="75">
        <v>-0.286470376044427</v>
      </c>
      <c r="H11" s="76">
        <v>0.106299564138184</v>
      </c>
      <c r="I11" s="76">
        <v>0.136101423820589</v>
      </c>
      <c r="J11" s="76">
        <v>-0.029801859682405</v>
      </c>
      <c r="K11" s="74">
        <v>557502.38</v>
      </c>
      <c r="L11" s="74">
        <v>610244.02</v>
      </c>
      <c r="M11" s="74">
        <v>-52741.64</v>
      </c>
      <c r="N11" s="75">
        <v>-0.0864271312318636</v>
      </c>
      <c r="O11" s="74">
        <v>24550.95</v>
      </c>
      <c r="P11" s="74">
        <v>24366.54</v>
      </c>
      <c r="Q11" s="74">
        <v>184.41</v>
      </c>
      <c r="R11" s="75">
        <v>0.00756816519702838</v>
      </c>
      <c r="S11" s="74">
        <v>16877.55</v>
      </c>
      <c r="T11" s="74">
        <v>-8933.12</v>
      </c>
      <c r="U11" s="74">
        <f t="shared" si="0"/>
        <v>25810.67</v>
      </c>
      <c r="V11" s="77">
        <f t="shared" si="1"/>
        <v>-2.88932310323829</v>
      </c>
      <c r="W11" s="76">
        <v>0.101991916934137</v>
      </c>
      <c r="X11" s="76">
        <v>-0.0644707826711388</v>
      </c>
      <c r="Y11" s="76">
        <f t="shared" si="2"/>
        <v>0.166462699605276</v>
      </c>
      <c r="Z11" s="74">
        <v>165479.29</v>
      </c>
      <c r="AA11" s="74">
        <v>138560.75</v>
      </c>
      <c r="AB11" s="74">
        <f t="shared" si="5"/>
        <v>26918.54</v>
      </c>
      <c r="AC11" s="77">
        <f t="shared" si="6"/>
        <v>0.194272476152157</v>
      </c>
      <c r="AD11" s="74">
        <v>7301.122</v>
      </c>
      <c r="AE11" s="74">
        <v>6500.345</v>
      </c>
      <c r="AF11" s="74">
        <f t="shared" si="3"/>
        <v>800.777</v>
      </c>
      <c r="AG11" s="77">
        <f t="shared" si="4"/>
        <v>0.123189922996395</v>
      </c>
    </row>
    <row r="12" ht="19" customHeight="1" spans="1:33">
      <c r="A12" s="50"/>
      <c r="B12" s="51" t="s">
        <v>29</v>
      </c>
      <c r="C12" s="50" t="s">
        <v>30</v>
      </c>
      <c r="D12" s="74">
        <v>43393.85</v>
      </c>
      <c r="E12" s="74">
        <v>35531.72</v>
      </c>
      <c r="F12" s="74">
        <v>7862.13</v>
      </c>
      <c r="G12" s="75">
        <v>0.221270740622745</v>
      </c>
      <c r="H12" s="76">
        <v>0.0785827166718915</v>
      </c>
      <c r="I12" s="76">
        <v>0.0845768157630033</v>
      </c>
      <c r="J12" s="76">
        <v>-0.0059940990911118</v>
      </c>
      <c r="K12" s="74">
        <v>552206.03</v>
      </c>
      <c r="L12" s="74">
        <v>420111.82</v>
      </c>
      <c r="M12" s="74">
        <v>132094.21</v>
      </c>
      <c r="N12" s="75">
        <v>0.314426311547245</v>
      </c>
      <c r="O12" s="74">
        <v>70001.08</v>
      </c>
      <c r="P12" s="74">
        <v>54993.1</v>
      </c>
      <c r="Q12" s="74">
        <v>15007.98</v>
      </c>
      <c r="R12" s="75">
        <v>0.272906601009945</v>
      </c>
      <c r="S12" s="74">
        <v>-485789.49</v>
      </c>
      <c r="T12" s="74">
        <v>-572671.38</v>
      </c>
      <c r="U12" s="74">
        <f t="shared" si="0"/>
        <v>86881.89</v>
      </c>
      <c r="V12" s="77">
        <f t="shared" si="1"/>
        <v>-0.151713343872711</v>
      </c>
      <c r="W12" s="76">
        <v>-0.839467932400184</v>
      </c>
      <c r="X12" s="76">
        <v>-1.12485998211095</v>
      </c>
      <c r="Y12" s="76">
        <f t="shared" si="2"/>
        <v>0.285392049710766</v>
      </c>
      <c r="Z12" s="74">
        <v>578687.37</v>
      </c>
      <c r="AA12" s="74">
        <v>509104.59</v>
      </c>
      <c r="AB12" s="74">
        <f t="shared" si="5"/>
        <v>69582.78</v>
      </c>
      <c r="AC12" s="77">
        <f t="shared" si="6"/>
        <v>0.13667678776968</v>
      </c>
      <c r="AD12" s="74">
        <v>98890.603</v>
      </c>
      <c r="AE12" s="74">
        <v>94546.529</v>
      </c>
      <c r="AF12" s="74">
        <f t="shared" si="3"/>
        <v>4344.07400000001</v>
      </c>
      <c r="AG12" s="77">
        <f t="shared" si="4"/>
        <v>0.0459464143839697</v>
      </c>
    </row>
    <row r="13" ht="19" customHeight="1" spans="1:33">
      <c r="A13" s="50"/>
      <c r="B13" s="60" t="s">
        <v>31</v>
      </c>
      <c r="C13" s="60"/>
      <c r="D13" s="74">
        <v>382712.21</v>
      </c>
      <c r="E13" s="74">
        <v>452043.73</v>
      </c>
      <c r="F13" s="74">
        <v>-69331.52</v>
      </c>
      <c r="G13" s="75">
        <v>-0.153373480039199</v>
      </c>
      <c r="H13" s="76">
        <v>0.127420253347463</v>
      </c>
      <c r="I13" s="76">
        <v>0.146316726106564</v>
      </c>
      <c r="J13" s="76">
        <v>-0.018896472759101</v>
      </c>
      <c r="K13" s="74">
        <v>3003543</v>
      </c>
      <c r="L13" s="74">
        <v>3089487.73</v>
      </c>
      <c r="M13" s="74">
        <v>-85944.73</v>
      </c>
      <c r="N13" s="75">
        <v>-0.0278184403082255</v>
      </c>
      <c r="O13" s="74">
        <v>166174.91</v>
      </c>
      <c r="P13" s="74">
        <v>140075.93</v>
      </c>
      <c r="Q13" s="74">
        <v>26098.98</v>
      </c>
      <c r="R13" s="75">
        <v>0.186320233604731</v>
      </c>
      <c r="S13" s="74">
        <v>-437358.7</v>
      </c>
      <c r="T13" s="74">
        <v>-550818</v>
      </c>
      <c r="U13" s="74">
        <f t="shared" si="0"/>
        <v>113459.3</v>
      </c>
      <c r="V13" s="77">
        <f t="shared" si="1"/>
        <v>-0.20598328304449</v>
      </c>
      <c r="W13" s="76">
        <v>-0.391811147755472</v>
      </c>
      <c r="X13" s="76">
        <v>-0.536019316072408</v>
      </c>
      <c r="Y13" s="76">
        <f t="shared" si="2"/>
        <v>0.144208168316936</v>
      </c>
      <c r="Z13" s="74">
        <v>1116248.74</v>
      </c>
      <c r="AA13" s="74">
        <v>1027608.49</v>
      </c>
      <c r="AB13" s="74">
        <f t="shared" si="5"/>
        <v>88640.25</v>
      </c>
      <c r="AC13" s="77">
        <f t="shared" si="6"/>
        <v>0.0862587754602923</v>
      </c>
      <c r="AD13" s="74">
        <v>122245.237</v>
      </c>
      <c r="AE13" s="74">
        <v>113254.246</v>
      </c>
      <c r="AF13" s="74">
        <f t="shared" si="3"/>
        <v>8990.99099999999</v>
      </c>
      <c r="AG13" s="77">
        <f t="shared" si="4"/>
        <v>0.0793876725822712</v>
      </c>
    </row>
    <row r="14" ht="19" customHeight="1" spans="1:33">
      <c r="A14" s="50" t="s">
        <v>32</v>
      </c>
      <c r="B14" s="51" t="s">
        <v>33</v>
      </c>
      <c r="C14" s="50" t="s">
        <v>34</v>
      </c>
      <c r="D14" s="74">
        <v>194681.03</v>
      </c>
      <c r="E14" s="74">
        <v>227060.78</v>
      </c>
      <c r="F14" s="74">
        <v>-32379.75</v>
      </c>
      <c r="G14" s="75">
        <v>-0.142603887822459</v>
      </c>
      <c r="H14" s="76">
        <v>0.133062949774552</v>
      </c>
      <c r="I14" s="76">
        <v>0.166229386878271</v>
      </c>
      <c r="J14" s="76">
        <v>-0.033166437103719</v>
      </c>
      <c r="K14" s="74">
        <v>1463074.66</v>
      </c>
      <c r="L14" s="74">
        <v>1365948.49</v>
      </c>
      <c r="M14" s="74">
        <v>97126.1699999999</v>
      </c>
      <c r="N14" s="75">
        <v>0.0711052947538307</v>
      </c>
      <c r="O14" s="74">
        <v>44557.73</v>
      </c>
      <c r="P14" s="74">
        <v>42433.92</v>
      </c>
      <c r="Q14" s="74">
        <v>2123.81</v>
      </c>
      <c r="R14" s="75">
        <v>0.0500498186356576</v>
      </c>
      <c r="S14" s="74">
        <v>-674978.66</v>
      </c>
      <c r="T14" s="74">
        <v>-381334</v>
      </c>
      <c r="U14" s="74">
        <f t="shared" si="0"/>
        <v>-293644.66</v>
      </c>
      <c r="V14" s="77">
        <f t="shared" si="1"/>
        <v>0.770045839080701</v>
      </c>
      <c r="W14" s="76">
        <v>-2.16880953429817</v>
      </c>
      <c r="X14" s="76">
        <v>-1.36042044624162</v>
      </c>
      <c r="Y14" s="76">
        <f t="shared" si="2"/>
        <v>-0.80838908805655</v>
      </c>
      <c r="Z14" s="74">
        <v>311220.81</v>
      </c>
      <c r="AA14" s="74">
        <v>280305.99</v>
      </c>
      <c r="AB14" s="74">
        <f t="shared" si="5"/>
        <v>30914.82</v>
      </c>
      <c r="AC14" s="77">
        <f t="shared" si="6"/>
        <v>0.11028954465083</v>
      </c>
      <c r="AD14" s="74">
        <v>10256.198</v>
      </c>
      <c r="AE14" s="74">
        <v>7717.126</v>
      </c>
      <c r="AF14" s="74">
        <f t="shared" si="3"/>
        <v>2539.072</v>
      </c>
      <c r="AG14" s="77">
        <f t="shared" si="4"/>
        <v>0.329017823474698</v>
      </c>
    </row>
    <row r="15" ht="19" customHeight="1" spans="1:33">
      <c r="A15" s="50"/>
      <c r="B15" s="60" t="s">
        <v>35</v>
      </c>
      <c r="C15" s="60"/>
      <c r="D15" s="74">
        <v>194681.03</v>
      </c>
      <c r="E15" s="74">
        <v>227060.78</v>
      </c>
      <c r="F15" s="74">
        <v>-32379.75</v>
      </c>
      <c r="G15" s="75">
        <v>-0.142603887822459</v>
      </c>
      <c r="H15" s="76">
        <v>0.133062949774552</v>
      </c>
      <c r="I15" s="76">
        <v>0.166229386878271</v>
      </c>
      <c r="J15" s="76">
        <v>-0.033166437103719</v>
      </c>
      <c r="K15" s="74">
        <v>1463074.66</v>
      </c>
      <c r="L15" s="74">
        <v>1365948.49</v>
      </c>
      <c r="M15" s="74">
        <v>97126.1699999999</v>
      </c>
      <c r="N15" s="75">
        <v>0.0711052947538307</v>
      </c>
      <c r="O15" s="74">
        <v>44557.73</v>
      </c>
      <c r="P15" s="74">
        <v>42433.92</v>
      </c>
      <c r="Q15" s="74">
        <v>2123.81</v>
      </c>
      <c r="R15" s="75">
        <v>0.0500498186356576</v>
      </c>
      <c r="S15" s="74">
        <v>-674978.66</v>
      </c>
      <c r="T15" s="74">
        <v>-381334</v>
      </c>
      <c r="U15" s="74">
        <f t="shared" si="0"/>
        <v>-293644.66</v>
      </c>
      <c r="V15" s="77">
        <f t="shared" si="1"/>
        <v>0.770045839080701</v>
      </c>
      <c r="W15" s="76">
        <v>-2.16880953429817</v>
      </c>
      <c r="X15" s="76">
        <v>-1.36042044624162</v>
      </c>
      <c r="Y15" s="76">
        <f t="shared" si="2"/>
        <v>-0.80838908805655</v>
      </c>
      <c r="Z15" s="74">
        <v>311220.81</v>
      </c>
      <c r="AA15" s="74">
        <v>280305.99</v>
      </c>
      <c r="AB15" s="74">
        <f t="shared" si="5"/>
        <v>30914.82</v>
      </c>
      <c r="AC15" s="77">
        <f t="shared" si="6"/>
        <v>0.11028954465083</v>
      </c>
      <c r="AD15" s="74">
        <v>10256.198</v>
      </c>
      <c r="AE15" s="74">
        <v>7717.126</v>
      </c>
      <c r="AF15" s="74">
        <f t="shared" si="3"/>
        <v>2539.072</v>
      </c>
      <c r="AG15" s="77">
        <f t="shared" si="4"/>
        <v>0.329017823474698</v>
      </c>
    </row>
    <row r="16" ht="19" customHeight="1" spans="1:33">
      <c r="A16" s="50" t="s">
        <v>36</v>
      </c>
      <c r="B16" s="51" t="s">
        <v>37</v>
      </c>
      <c r="C16" s="50" t="s">
        <v>38</v>
      </c>
      <c r="D16" s="74">
        <v>187842.89</v>
      </c>
      <c r="E16" s="74">
        <v>176159.09</v>
      </c>
      <c r="F16" s="74">
        <v>11683.8</v>
      </c>
      <c r="G16" s="75">
        <v>0.0663252745004531</v>
      </c>
      <c r="H16" s="76">
        <v>0.159898983600689</v>
      </c>
      <c r="I16" s="76">
        <v>0.167577858539299</v>
      </c>
      <c r="J16" s="76">
        <v>-0.00767887493861</v>
      </c>
      <c r="K16" s="74">
        <v>1174759.75</v>
      </c>
      <c r="L16" s="74">
        <v>1051207.43</v>
      </c>
      <c r="M16" s="74">
        <v>123552.32</v>
      </c>
      <c r="N16" s="75">
        <v>0.117533720247773</v>
      </c>
      <c r="O16" s="74">
        <v>54221.32</v>
      </c>
      <c r="P16" s="74">
        <v>39882.19</v>
      </c>
      <c r="Q16" s="74">
        <v>14339.13</v>
      </c>
      <c r="R16" s="75">
        <v>0.359537176870177</v>
      </c>
      <c r="S16" s="74">
        <v>-101182.52</v>
      </c>
      <c r="T16" s="74">
        <v>-90292.65</v>
      </c>
      <c r="U16" s="74">
        <f t="shared" si="0"/>
        <v>-10889.87</v>
      </c>
      <c r="V16" s="77">
        <f t="shared" si="1"/>
        <v>0.120606383797574</v>
      </c>
      <c r="W16" s="76">
        <v>-3.27761037769648</v>
      </c>
      <c r="X16" s="76">
        <v>-5.03587586754624</v>
      </c>
      <c r="Y16" s="76">
        <f t="shared" si="2"/>
        <v>1.75826548984976</v>
      </c>
      <c r="Z16" s="74">
        <v>30870.82</v>
      </c>
      <c r="AA16" s="74">
        <v>17929.88</v>
      </c>
      <c r="AB16" s="74">
        <f t="shared" si="5"/>
        <v>12940.94</v>
      </c>
      <c r="AC16" s="77">
        <f t="shared" si="6"/>
        <v>0.721752739003273</v>
      </c>
      <c r="AD16" s="74">
        <v>3136</v>
      </c>
      <c r="AE16" s="74">
        <v>1698.218</v>
      </c>
      <c r="AF16" s="74">
        <f t="shared" si="3"/>
        <v>1437.782</v>
      </c>
      <c r="AG16" s="77">
        <f t="shared" si="4"/>
        <v>0.846641597250765</v>
      </c>
    </row>
    <row r="17" ht="19" customHeight="1" spans="1:33">
      <c r="A17" s="50"/>
      <c r="B17" s="51" t="s">
        <v>39</v>
      </c>
      <c r="C17" s="50" t="s">
        <v>40</v>
      </c>
      <c r="D17" s="74">
        <v>312680.34</v>
      </c>
      <c r="E17" s="74">
        <v>355007.68</v>
      </c>
      <c r="F17" s="74">
        <v>-42327.34</v>
      </c>
      <c r="G17" s="75">
        <v>-0.119229364277415</v>
      </c>
      <c r="H17" s="76">
        <v>0.263521831274153</v>
      </c>
      <c r="I17" s="76">
        <v>0.351835914415139</v>
      </c>
      <c r="J17" s="76">
        <v>-0.088314083140986</v>
      </c>
      <c r="K17" s="74">
        <v>1186544.35</v>
      </c>
      <c r="L17" s="74">
        <v>1009014.9</v>
      </c>
      <c r="M17" s="74">
        <v>177529.45</v>
      </c>
      <c r="N17" s="75">
        <v>0.17594333839867</v>
      </c>
      <c r="O17" s="74">
        <v>140289.54</v>
      </c>
      <c r="P17" s="74">
        <v>105003.55</v>
      </c>
      <c r="Q17" s="74">
        <v>35285.99</v>
      </c>
      <c r="R17" s="75">
        <v>0.336045686074423</v>
      </c>
      <c r="S17" s="74">
        <v>-338135.66</v>
      </c>
      <c r="T17" s="74">
        <v>-248872.55</v>
      </c>
      <c r="U17" s="74">
        <f t="shared" si="0"/>
        <v>-89263.11</v>
      </c>
      <c r="V17" s="77">
        <f t="shared" si="1"/>
        <v>0.358669969829939</v>
      </c>
      <c r="W17" s="76">
        <v>-0.760759608442484</v>
      </c>
      <c r="X17" s="76">
        <v>-0.700998865969134</v>
      </c>
      <c r="Y17" s="76">
        <f t="shared" si="2"/>
        <v>-0.0597607424733501</v>
      </c>
      <c r="Z17" s="74">
        <v>444471.1</v>
      </c>
      <c r="AA17" s="74">
        <v>355025.61</v>
      </c>
      <c r="AB17" s="74">
        <f t="shared" si="5"/>
        <v>89445.49</v>
      </c>
      <c r="AC17" s="77">
        <f t="shared" si="6"/>
        <v>0.251940951527412</v>
      </c>
      <c r="AD17" s="74">
        <v>64838.384</v>
      </c>
      <c r="AE17" s="74">
        <v>47091.434</v>
      </c>
      <c r="AF17" s="74">
        <f t="shared" si="3"/>
        <v>17746.95</v>
      </c>
      <c r="AG17" s="77">
        <f t="shared" si="4"/>
        <v>0.376861532821447</v>
      </c>
    </row>
    <row r="18" ht="19" customHeight="1" spans="1:33">
      <c r="A18" s="50"/>
      <c r="B18" s="51" t="s">
        <v>41</v>
      </c>
      <c r="C18" s="50" t="s">
        <v>42</v>
      </c>
      <c r="D18" s="74">
        <v>209949.69</v>
      </c>
      <c r="E18" s="74">
        <v>189378.09</v>
      </c>
      <c r="F18" s="74">
        <v>20571.6</v>
      </c>
      <c r="G18" s="75">
        <v>0.108627138440355</v>
      </c>
      <c r="H18" s="76">
        <v>0.282428955560576</v>
      </c>
      <c r="I18" s="76">
        <v>0.327755815059121</v>
      </c>
      <c r="J18" s="76">
        <v>-0.045326859498545</v>
      </c>
      <c r="K18" s="74">
        <v>743371.69</v>
      </c>
      <c r="L18" s="74">
        <v>577802.38</v>
      </c>
      <c r="M18" s="74">
        <v>165569.31</v>
      </c>
      <c r="N18" s="75">
        <v>0.286550065785468</v>
      </c>
      <c r="O18" s="74">
        <v>279878.91</v>
      </c>
      <c r="P18" s="74">
        <v>191242.59</v>
      </c>
      <c r="Q18" s="74">
        <v>88636.32</v>
      </c>
      <c r="R18" s="75">
        <v>0.463475839769792</v>
      </c>
      <c r="S18" s="74">
        <v>-54951.37</v>
      </c>
      <c r="T18" s="74">
        <v>-89692.79</v>
      </c>
      <c r="U18" s="74">
        <f t="shared" si="0"/>
        <v>34741.42</v>
      </c>
      <c r="V18" s="77">
        <f t="shared" si="1"/>
        <v>-0.387337934297729</v>
      </c>
      <c r="W18" s="76">
        <v>-0.089864019749117</v>
      </c>
      <c r="X18" s="76">
        <v>-0.158107971993496</v>
      </c>
      <c r="Y18" s="76">
        <f t="shared" si="2"/>
        <v>0.068243952244379</v>
      </c>
      <c r="Z18" s="74">
        <v>611494.68</v>
      </c>
      <c r="AA18" s="74">
        <v>567288.22</v>
      </c>
      <c r="AB18" s="74">
        <f t="shared" si="5"/>
        <v>44206.4600000001</v>
      </c>
      <c r="AC18" s="77">
        <f t="shared" si="6"/>
        <v>0.0779259262601999</v>
      </c>
      <c r="AD18" s="74">
        <v>169597.598</v>
      </c>
      <c r="AE18" s="74">
        <v>147793.004</v>
      </c>
      <c r="AF18" s="74">
        <f t="shared" si="3"/>
        <v>21804.594</v>
      </c>
      <c r="AG18" s="77">
        <f t="shared" si="4"/>
        <v>0.14753468303547</v>
      </c>
    </row>
    <row r="19" ht="19" customHeight="1" spans="1:33">
      <c r="A19" s="50"/>
      <c r="B19" s="51" t="s">
        <v>43</v>
      </c>
      <c r="C19" s="50" t="s">
        <v>44</v>
      </c>
      <c r="D19" s="74">
        <v>3552.95</v>
      </c>
      <c r="E19" s="74">
        <v>-1302.69</v>
      </c>
      <c r="F19" s="74">
        <v>4855.64</v>
      </c>
      <c r="G19" s="75">
        <v>-3.72739485219047</v>
      </c>
      <c r="H19" s="76">
        <v>0.085756559455379</v>
      </c>
      <c r="I19" s="76">
        <v>-0.0754514699161959</v>
      </c>
      <c r="J19" s="76">
        <v>0.161208029371575</v>
      </c>
      <c r="K19" s="74">
        <v>41430.65</v>
      </c>
      <c r="L19" s="74">
        <v>17265.27</v>
      </c>
      <c r="M19" s="74">
        <v>24165.38</v>
      </c>
      <c r="N19" s="75">
        <v>1.39965259738191</v>
      </c>
      <c r="O19" s="74">
        <v>10712.77</v>
      </c>
      <c r="P19" s="74">
        <v>4732.8</v>
      </c>
      <c r="Q19" s="74">
        <v>5979.97</v>
      </c>
      <c r="R19" s="75">
        <v>1.26351631169709</v>
      </c>
      <c r="S19" s="74">
        <v>-585442.59</v>
      </c>
      <c r="T19" s="74">
        <v>-666389.15</v>
      </c>
      <c r="U19" s="74">
        <f t="shared" si="0"/>
        <v>80946.5600000001</v>
      </c>
      <c r="V19" s="77">
        <f t="shared" si="1"/>
        <v>-0.12147040509288</v>
      </c>
      <c r="W19" s="76">
        <v>-2.77932123696528</v>
      </c>
      <c r="X19" s="76">
        <v>-2.74148250630872</v>
      </c>
      <c r="Y19" s="76">
        <f t="shared" si="2"/>
        <v>-0.0378387306565604</v>
      </c>
      <c r="Z19" s="74">
        <v>210642.29</v>
      </c>
      <c r="AA19" s="74">
        <v>243076.2</v>
      </c>
      <c r="AB19" s="74">
        <f t="shared" si="5"/>
        <v>-32433.91</v>
      </c>
      <c r="AC19" s="77">
        <f t="shared" si="6"/>
        <v>-0.13343103932018</v>
      </c>
      <c r="AD19" s="74">
        <v>83829</v>
      </c>
      <c r="AE19" s="74">
        <v>78363.946</v>
      </c>
      <c r="AF19" s="74">
        <f t="shared" si="3"/>
        <v>5465.054</v>
      </c>
      <c r="AG19" s="77">
        <f t="shared" si="4"/>
        <v>0.0697393926538616</v>
      </c>
    </row>
    <row r="20" ht="19" customHeight="1" spans="1:33">
      <c r="A20" s="50"/>
      <c r="B20" s="60" t="s">
        <v>45</v>
      </c>
      <c r="C20" s="60"/>
      <c r="D20" s="74">
        <v>714025.87</v>
      </c>
      <c r="E20" s="74">
        <v>719242.17</v>
      </c>
      <c r="F20" s="74">
        <v>-5216.30000000005</v>
      </c>
      <c r="G20" s="75">
        <v>-0.00725249466393224</v>
      </c>
      <c r="H20" s="76">
        <v>0.226955407776985</v>
      </c>
      <c r="I20" s="76">
        <v>0.270871420981297</v>
      </c>
      <c r="J20" s="76">
        <v>-0.043916013204312</v>
      </c>
      <c r="K20" s="74">
        <v>3146106.44</v>
      </c>
      <c r="L20" s="74">
        <v>2655289.98</v>
      </c>
      <c r="M20" s="74">
        <v>490816.46</v>
      </c>
      <c r="N20" s="75">
        <v>0.184844767877292</v>
      </c>
      <c r="O20" s="74">
        <v>485102.54</v>
      </c>
      <c r="P20" s="74">
        <v>340861.13</v>
      </c>
      <c r="Q20" s="74">
        <v>144241.41</v>
      </c>
      <c r="R20" s="75">
        <v>0.423167669484637</v>
      </c>
      <c r="S20" s="74">
        <v>-1079712.14</v>
      </c>
      <c r="T20" s="74">
        <v>-1095247.16</v>
      </c>
      <c r="U20" s="74">
        <f t="shared" si="0"/>
        <v>15535.02</v>
      </c>
      <c r="V20" s="77">
        <f t="shared" si="1"/>
        <v>-0.0141840313012088</v>
      </c>
      <c r="W20" s="76">
        <v>-0.832161617425917</v>
      </c>
      <c r="X20" s="76">
        <v>-0.925571479651686</v>
      </c>
      <c r="Y20" s="76">
        <f t="shared" si="2"/>
        <v>0.093409862225769</v>
      </c>
      <c r="Z20" s="74">
        <v>1297478.9</v>
      </c>
      <c r="AA20" s="74">
        <v>1183319.91</v>
      </c>
      <c r="AB20" s="74">
        <f t="shared" si="5"/>
        <v>114158.99</v>
      </c>
      <c r="AC20" s="77">
        <f t="shared" si="6"/>
        <v>0.0964734802780425</v>
      </c>
      <c r="AD20" s="74">
        <v>321401.982</v>
      </c>
      <c r="AE20" s="74">
        <v>274946.602</v>
      </c>
      <c r="AF20" s="74">
        <f t="shared" si="3"/>
        <v>46455.38</v>
      </c>
      <c r="AG20" s="77">
        <f t="shared" si="4"/>
        <v>0.168961462560647</v>
      </c>
    </row>
    <row r="21" ht="19" customHeight="1" spans="1:33">
      <c r="A21" s="61" t="s">
        <v>46</v>
      </c>
      <c r="B21" s="62" t="s">
        <v>46</v>
      </c>
      <c r="C21" s="62"/>
      <c r="D21" s="74">
        <v>2022039.5</v>
      </c>
      <c r="E21" s="74">
        <v>2145979.45</v>
      </c>
      <c r="F21" s="74">
        <v>-123939.95</v>
      </c>
      <c r="G21" s="75">
        <v>-0.0577544906126665</v>
      </c>
      <c r="H21" s="76">
        <v>0.141707461762479</v>
      </c>
      <c r="I21" s="76">
        <v>0.164747701204026</v>
      </c>
      <c r="J21" s="76">
        <v>-0.023040239441547</v>
      </c>
      <c r="K21" s="74">
        <v>14269110.99</v>
      </c>
      <c r="L21" s="74">
        <v>13025853.68</v>
      </c>
      <c r="M21" s="74">
        <v>1243257.31</v>
      </c>
      <c r="N21" s="75">
        <v>0.0954453612440701</v>
      </c>
      <c r="O21" s="74">
        <v>1587373.26</v>
      </c>
      <c r="P21" s="74">
        <v>1240306.37</v>
      </c>
      <c r="Q21" s="74">
        <v>347066.89</v>
      </c>
      <c r="R21" s="75">
        <v>0.279823516507458</v>
      </c>
      <c r="S21" s="74">
        <v>-3752952.01</v>
      </c>
      <c r="T21" s="74">
        <v>-3516931.17</v>
      </c>
      <c r="U21" s="74">
        <f t="shared" si="0"/>
        <v>-236020.84</v>
      </c>
      <c r="V21" s="77">
        <f t="shared" si="1"/>
        <v>0.0671098831883025</v>
      </c>
      <c r="W21" s="76">
        <v>-0.413585399236176</v>
      </c>
      <c r="X21" s="76">
        <v>-0.409732359681769</v>
      </c>
      <c r="Y21" s="76">
        <f t="shared" si="2"/>
        <v>-0.00385303955440697</v>
      </c>
      <c r="Z21" s="74">
        <v>9074188.83</v>
      </c>
      <c r="AA21" s="74">
        <v>8583484.04</v>
      </c>
      <c r="AB21" s="74">
        <f t="shared" si="5"/>
        <v>490704.790000001</v>
      </c>
      <c r="AC21" s="77">
        <f t="shared" si="6"/>
        <v>0.0571684863294743</v>
      </c>
      <c r="AD21" s="74">
        <v>1377905.676</v>
      </c>
      <c r="AE21" s="74">
        <v>1262603.408</v>
      </c>
      <c r="AF21" s="74">
        <f t="shared" si="3"/>
        <v>115302.268</v>
      </c>
      <c r="AG21" s="77">
        <f t="shared" si="4"/>
        <v>0.0913210492458927</v>
      </c>
    </row>
  </sheetData>
  <mergeCells count="24">
    <mergeCell ref="A1:AG1"/>
    <mergeCell ref="A2:AG2"/>
    <mergeCell ref="D3:R3"/>
    <mergeCell ref="S3:AG3"/>
    <mergeCell ref="D4:G4"/>
    <mergeCell ref="H4:J4"/>
    <mergeCell ref="K4:N4"/>
    <mergeCell ref="O4:R4"/>
    <mergeCell ref="S4:V4"/>
    <mergeCell ref="W4:Y4"/>
    <mergeCell ref="Z4:AC4"/>
    <mergeCell ref="AD4:AG4"/>
    <mergeCell ref="B8:C8"/>
    <mergeCell ref="B13:C13"/>
    <mergeCell ref="B15:C15"/>
    <mergeCell ref="B20:C20"/>
    <mergeCell ref="B21:C21"/>
    <mergeCell ref="A3:A5"/>
    <mergeCell ref="A6:A8"/>
    <mergeCell ref="A9:A13"/>
    <mergeCell ref="A14:A15"/>
    <mergeCell ref="A16:A20"/>
    <mergeCell ref="B3:B5"/>
    <mergeCell ref="C3:C5"/>
  </mergeCell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:AD83"/>
  <sheetViews>
    <sheetView topLeftCell="A40" workbookViewId="0">
      <selection activeCell="M37" sqref="M24 M26:M27 M31 M33 M37"/>
    </sheetView>
  </sheetViews>
  <sheetFormatPr defaultColWidth="9" defaultRowHeight="13.5"/>
  <cols>
    <col min="1" max="1" width="8.125" customWidth="1"/>
    <col min="2" max="2" width="3.625" customWidth="1"/>
    <col min="3" max="3" width="8.125" customWidth="1"/>
    <col min="4" max="4" width="5.875" customWidth="1"/>
    <col min="5" max="5" width="7.375" customWidth="1"/>
    <col min="6" max="6" width="3.625" customWidth="1"/>
    <col min="7" max="8" width="6.625" customWidth="1"/>
    <col min="9" max="9" width="7.375" customWidth="1"/>
    <col min="10" max="13" width="5.125" customWidth="1"/>
    <col min="14" max="16" width="7.375" customWidth="1"/>
    <col min="17" max="17" width="6.625" customWidth="1"/>
    <col min="18" max="18" width="5.875" customWidth="1"/>
    <col min="19" max="21" width="6.625" customWidth="1"/>
    <col min="22" max="23" width="5.125" customWidth="1"/>
    <col min="24" max="30" width="5.875" customWidth="1"/>
  </cols>
  <sheetData>
    <row r="1" ht="18.75" spans="1:30">
      <c r="A1" s="44" t="s">
        <v>227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</row>
    <row r="2" spans="1:30">
      <c r="A2" s="45" t="str">
        <f>'a-面包'!A2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</row>
    <row r="3" spans="1:30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  <c r="Y3" s="47" t="s">
        <v>212</v>
      </c>
      <c r="Z3" s="47"/>
      <c r="AA3" s="47"/>
      <c r="AB3" s="47" t="s">
        <v>213</v>
      </c>
      <c r="AC3" s="47"/>
      <c r="AD3" s="47"/>
    </row>
    <row r="4" spans="1:30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  <c r="Y4" s="47" t="s">
        <v>11</v>
      </c>
      <c r="Z4" s="47" t="s">
        <v>12</v>
      </c>
      <c r="AA4" s="47" t="s">
        <v>15</v>
      </c>
      <c r="AB4" s="47" t="s">
        <v>11</v>
      </c>
      <c r="AC4" s="47" t="s">
        <v>12</v>
      </c>
      <c r="AD4" s="47" t="s">
        <v>15</v>
      </c>
    </row>
    <row r="5" spans="1:30">
      <c r="A5" s="45" t="s">
        <v>61</v>
      </c>
      <c r="B5" s="45"/>
      <c r="C5" s="45"/>
      <c r="D5" s="48">
        <f>'禽肉-1'!D5</f>
        <v>63480.47</v>
      </c>
      <c r="E5" s="49">
        <f>'禽肉-1'!E5</f>
        <v>1142753.33</v>
      </c>
      <c r="F5" s="49">
        <f>'禽肉-1'!F5</f>
        <v>19.6804269422532</v>
      </c>
      <c r="G5" s="49">
        <f>'禽肉-1'!G5</f>
        <v>53865.87</v>
      </c>
      <c r="H5" s="49">
        <f>'禽肉-1'!H5</f>
        <v>80618.15</v>
      </c>
      <c r="I5" s="52">
        <f>'禽肉-1'!I5</f>
        <v>-26752.28</v>
      </c>
      <c r="J5" s="53">
        <f>'禽肉-1'!J5</f>
        <v>-0.331839418294764</v>
      </c>
      <c r="K5" s="54">
        <f>'禽肉-1'!K5</f>
        <v>0.12602371411447</v>
      </c>
      <c r="L5" s="54">
        <f>'禽肉-1'!L5</f>
        <v>0.139063004334891</v>
      </c>
      <c r="M5" s="55">
        <f>'禽肉-1'!M5</f>
        <v>-0.0130392902204208</v>
      </c>
      <c r="N5" s="49">
        <f>'禽肉-1'!N5</f>
        <v>427426.46</v>
      </c>
      <c r="O5" s="49">
        <f>'禽肉-1'!O5</f>
        <v>579723.92</v>
      </c>
      <c r="P5" s="52">
        <f>'禽肉-1'!P5</f>
        <v>-152297.46</v>
      </c>
      <c r="Q5" s="55">
        <f>'禽肉-1'!Q5</f>
        <v>-0.262706876059211</v>
      </c>
      <c r="R5" s="49">
        <f>'禽肉-1'!R5</f>
        <v>21389.98</v>
      </c>
      <c r="S5" s="49">
        <f>'禽肉-1'!S5</f>
        <v>23445.69</v>
      </c>
      <c r="T5" s="52">
        <f>'禽肉-1'!T5</f>
        <v>-2055.71</v>
      </c>
      <c r="U5" s="55">
        <f>'禽肉-1'!U5</f>
        <v>-0.0876796545548457</v>
      </c>
      <c r="V5" s="54">
        <f>'禽肉-1'!V5</f>
        <v>0.0805700191285683</v>
      </c>
      <c r="W5" s="54">
        <f>'禽肉-1'!W5</f>
        <v>0.175154936440405</v>
      </c>
      <c r="X5" s="55">
        <f>'禽肉-1'!X5</f>
        <v>-0.0945849173118367</v>
      </c>
      <c r="Y5" s="54">
        <f>'禽肉-1'!Y5</f>
        <v>-0.0198518184682735</v>
      </c>
      <c r="Z5" s="54">
        <f>'禽肉-1'!Z5</f>
        <v>-0.0617614580760899</v>
      </c>
      <c r="AA5" s="55">
        <f>'禽肉-1'!AA5</f>
        <v>0.0419096396078164</v>
      </c>
      <c r="AB5" s="54">
        <f>'禽肉-1'!AB5</f>
        <v>-0.0519482230931609</v>
      </c>
      <c r="AC5" s="54">
        <f>'禽肉-1'!AC5</f>
        <v>-0.0756378577582239</v>
      </c>
      <c r="AD5" s="55">
        <f>'禽肉-1'!AD5</f>
        <v>0.0236896346650631</v>
      </c>
    </row>
    <row r="6" spans="1:30">
      <c r="A6" s="45" t="s">
        <v>67</v>
      </c>
      <c r="B6" s="45"/>
      <c r="C6" s="45"/>
      <c r="D6" s="48">
        <f>'禽肉-1'!D6</f>
        <v>15441</v>
      </c>
      <c r="E6" s="49">
        <f>'禽肉-1'!E6</f>
        <v>314286.07</v>
      </c>
      <c r="F6" s="49">
        <f>'禽肉-1'!F6</f>
        <v>15.9189345928074</v>
      </c>
      <c r="G6" s="49">
        <f>'禽肉-1'!G6</f>
        <v>19927.34</v>
      </c>
      <c r="H6" s="49">
        <f>'禽肉-1'!H6</f>
        <v>29612.59</v>
      </c>
      <c r="I6" s="52">
        <f>'禽肉-1'!I6</f>
        <v>-9685.25</v>
      </c>
      <c r="J6" s="53">
        <f>'禽肉-1'!J6</f>
        <v>-0.327065278653438</v>
      </c>
      <c r="K6" s="54">
        <f>'禽肉-1'!K6</f>
        <v>0.132095058030814</v>
      </c>
      <c r="L6" s="54">
        <f>'禽肉-1'!L6</f>
        <v>0.136764632258629</v>
      </c>
      <c r="M6" s="55">
        <f>'禽肉-1'!M6</f>
        <v>-0.00466957422781517</v>
      </c>
      <c r="N6" s="49">
        <f>'禽肉-1'!N6</f>
        <v>150856.06</v>
      </c>
      <c r="O6" s="49">
        <f>'禽肉-1'!O6</f>
        <v>216522.28</v>
      </c>
      <c r="P6" s="52">
        <f>'禽肉-1'!P6</f>
        <v>-65666.22</v>
      </c>
      <c r="Q6" s="55">
        <f>'禽肉-1'!Q6</f>
        <v>-0.303276965308143</v>
      </c>
      <c r="R6" s="49">
        <f>'禽肉-1'!R6</f>
        <v>6679.53</v>
      </c>
      <c r="S6" s="49">
        <f>'禽肉-1'!S6</f>
        <v>7660.39</v>
      </c>
      <c r="T6" s="52">
        <f>'禽肉-1'!T6</f>
        <v>-980.860000000001</v>
      </c>
      <c r="U6" s="55">
        <f>'禽肉-1'!U6</f>
        <v>-0.128043089189976</v>
      </c>
      <c r="V6" s="54">
        <f>'禽肉-1'!V6</f>
        <v>0.0207650440495873</v>
      </c>
      <c r="W6" s="54">
        <f>'禽肉-1'!W6</f>
        <v>0.238501662162962</v>
      </c>
      <c r="X6" s="55">
        <f>'禽肉-1'!X6</f>
        <v>-0.217736618113374</v>
      </c>
      <c r="Y6" s="54">
        <f>'禽肉-1'!Y6</f>
        <v>-0.0213308421400907</v>
      </c>
      <c r="Z6" s="54">
        <f>'禽肉-1'!Z6</f>
        <v>-0.0673164160049292</v>
      </c>
      <c r="AA6" s="55">
        <f>'禽肉-1'!AA6</f>
        <v>0.0459855738648385</v>
      </c>
      <c r="AB6" s="54">
        <f>'禽肉-1'!AB6</f>
        <v>-0.0538771455386015</v>
      </c>
      <c r="AC6" s="54">
        <f>'禽肉-1'!AC6</f>
        <v>-0.0648050334589124</v>
      </c>
      <c r="AD6" s="55">
        <f>'禽肉-1'!AD6</f>
        <v>0.0109278879203109</v>
      </c>
    </row>
    <row r="7" spans="1:30">
      <c r="A7" s="45" t="s">
        <v>62</v>
      </c>
      <c r="B7" s="45"/>
      <c r="C7" s="45"/>
      <c r="D7" s="48">
        <f>'禽肉-1'!D7</f>
        <v>16928.97</v>
      </c>
      <c r="E7" s="49">
        <f>'禽肉-1'!E7</f>
        <v>334240.68</v>
      </c>
      <c r="F7" s="49">
        <f>'禽肉-1'!F7</f>
        <v>19.0115596811427</v>
      </c>
      <c r="G7" s="49">
        <f>'禽肉-1'!G7</f>
        <v>20933.89</v>
      </c>
      <c r="H7" s="49">
        <f>'禽肉-1'!H7</f>
        <v>30864.49</v>
      </c>
      <c r="I7" s="52">
        <f>'禽肉-1'!I7</f>
        <v>-9930.6</v>
      </c>
      <c r="J7" s="53">
        <f>'禽肉-1'!J7</f>
        <v>-0.321748391112246</v>
      </c>
      <c r="K7" s="54">
        <f>'禽肉-1'!K7</f>
        <v>0.158108646905676</v>
      </c>
      <c r="L7" s="54">
        <f>'禽肉-1'!L7</f>
        <v>0.163959349308881</v>
      </c>
      <c r="M7" s="55">
        <f>'禽肉-1'!M7</f>
        <v>-0.00585070240320543</v>
      </c>
      <c r="N7" s="49">
        <f>'禽肉-1'!N7</f>
        <v>132401.93</v>
      </c>
      <c r="O7" s="49">
        <f>'禽肉-1'!O7</f>
        <v>188244.77</v>
      </c>
      <c r="P7" s="52">
        <f>'禽肉-1'!P7</f>
        <v>-55842.84</v>
      </c>
      <c r="Q7" s="55">
        <f>'禽肉-1'!Q7</f>
        <v>-0.296650153945844</v>
      </c>
      <c r="R7" s="49">
        <f>'禽肉-1'!R7</f>
        <v>6492.81</v>
      </c>
      <c r="S7" s="49">
        <f>'禽肉-1'!S7</f>
        <v>7579.44</v>
      </c>
      <c r="T7" s="52">
        <f>'禽肉-1'!T7</f>
        <v>-1086.63</v>
      </c>
      <c r="U7" s="55">
        <f>'禽肉-1'!U7</f>
        <v>-0.143365472910927</v>
      </c>
      <c r="V7" s="54">
        <f>'禽肉-1'!V7</f>
        <v>0.0216009032498071</v>
      </c>
      <c r="W7" s="54">
        <f>'禽肉-1'!W7</f>
        <v>0.168955549895035</v>
      </c>
      <c r="X7" s="55">
        <f>'禽肉-1'!X7</f>
        <v>-0.147354646645228</v>
      </c>
      <c r="Y7" s="54">
        <f>'禽肉-1'!Y7</f>
        <v>-0.0219627557251791</v>
      </c>
      <c r="Z7" s="54">
        <f>'禽肉-1'!Z7</f>
        <v>-0.0357084428401043</v>
      </c>
      <c r="AA7" s="55">
        <f>'禽肉-1'!AA7</f>
        <v>0.0137456871149252</v>
      </c>
      <c r="AB7" s="54">
        <f>'禽肉-1'!AB7</f>
        <v>-0.0301644198086841</v>
      </c>
      <c r="AC7" s="54">
        <f>'禽肉-1'!AC7</f>
        <v>-0.0648393142608955</v>
      </c>
      <c r="AD7" s="55">
        <f>'禽肉-1'!AD7</f>
        <v>0.0346748944522115</v>
      </c>
    </row>
    <row r="8" spans="1:30">
      <c r="A8" s="45" t="s">
        <v>84</v>
      </c>
      <c r="B8" s="45"/>
      <c r="C8" s="45"/>
      <c r="D8" s="48">
        <f>'禽肉-1'!D8</f>
        <v>8709.4</v>
      </c>
      <c r="E8" s="49">
        <f>'禽肉-1'!E8</f>
        <v>117746.41</v>
      </c>
      <c r="F8" s="49">
        <f>'禽肉-1'!F8</f>
        <v>26.6925861972026</v>
      </c>
      <c r="G8" s="49">
        <f>'禽肉-1'!G8</f>
        <v>1904.17</v>
      </c>
      <c r="H8" s="49">
        <f>'禽肉-1'!H8</f>
        <v>4364.13</v>
      </c>
      <c r="I8" s="52">
        <f>'禽肉-1'!I8</f>
        <v>-2459.96</v>
      </c>
      <c r="J8" s="53">
        <f>'禽肉-1'!J8</f>
        <v>-0.563677067365088</v>
      </c>
      <c r="K8" s="54">
        <f>'禽肉-1'!K8</f>
        <v>0.0642219100602533</v>
      </c>
      <c r="L8" s="54">
        <f>'禽肉-1'!L8</f>
        <v>0.121689402351067</v>
      </c>
      <c r="M8" s="55">
        <f>'禽肉-1'!M8</f>
        <v>-0.0574674922908141</v>
      </c>
      <c r="N8" s="49">
        <f>'禽肉-1'!N8</f>
        <v>29649.85</v>
      </c>
      <c r="O8" s="49">
        <f>'禽肉-1'!O8</f>
        <v>35862.86</v>
      </c>
      <c r="P8" s="52">
        <f>'禽肉-1'!P8</f>
        <v>-6213.01</v>
      </c>
      <c r="Q8" s="55">
        <f>'禽肉-1'!Q8</f>
        <v>-0.173243572877344</v>
      </c>
      <c r="R8" s="49">
        <f>'禽肉-1'!R8</f>
        <v>2153.69</v>
      </c>
      <c r="S8" s="49">
        <f>'禽肉-1'!S8</f>
        <v>1984.13</v>
      </c>
      <c r="T8" s="52">
        <f>'禽肉-1'!T8</f>
        <v>169.56</v>
      </c>
      <c r="U8" s="55">
        <f>'禽肉-1'!U8</f>
        <v>0.0854581101036726</v>
      </c>
      <c r="V8" s="54">
        <f>'禽肉-1'!V8</f>
        <v>0.113319053459338</v>
      </c>
      <c r="W8" s="54">
        <f>'禽肉-1'!W8</f>
        <v>-0.0515895385037579</v>
      </c>
      <c r="X8" s="55">
        <f>'禽肉-1'!X8</f>
        <v>0.164908591963096</v>
      </c>
      <c r="Y8" s="54">
        <f>'禽肉-1'!Y8</f>
        <v>0.0129777265994642</v>
      </c>
      <c r="Z8" s="54">
        <f>'禽肉-1'!Z8</f>
        <v>-0.0629747042784495</v>
      </c>
      <c r="AA8" s="55">
        <f>'禽肉-1'!AA8</f>
        <v>0.0759524308779137</v>
      </c>
      <c r="AB8" s="54">
        <f>'禽肉-1'!AB8</f>
        <v>-0.0828034543176441</v>
      </c>
      <c r="AC8" s="54">
        <f>'禽肉-1'!AC8</f>
        <v>-0.0785475029041186</v>
      </c>
      <c r="AD8" s="55">
        <f>'禽肉-1'!AD8</f>
        <v>-0.00425595141352549</v>
      </c>
    </row>
    <row r="9" spans="1:30">
      <c r="A9" s="45" t="s">
        <v>118</v>
      </c>
      <c r="B9" s="45"/>
      <c r="C9" s="45"/>
      <c r="D9" s="48">
        <f>'禽肉-1'!D9</f>
        <v>2331.8</v>
      </c>
      <c r="E9" s="49">
        <f>'禽肉-1'!E9</f>
        <v>44015.99</v>
      </c>
      <c r="F9" s="49">
        <f>'禽肉-1'!F9</f>
        <v>18.6536550769386</v>
      </c>
      <c r="G9" s="49">
        <f>'禽肉-1'!G9</f>
        <v>1789.23</v>
      </c>
      <c r="H9" s="49">
        <f>'禽肉-1'!H9</f>
        <v>2216.73</v>
      </c>
      <c r="I9" s="52">
        <f>'禽肉-1'!I9</f>
        <v>-427.5</v>
      </c>
      <c r="J9" s="53">
        <f>'禽肉-1'!J9</f>
        <v>-0.192851632810491</v>
      </c>
      <c r="K9" s="54">
        <f>'禽肉-1'!K9</f>
        <v>0.108654371091086</v>
      </c>
      <c r="L9" s="54">
        <f>'禽肉-1'!L9</f>
        <v>0.109254225676638</v>
      </c>
      <c r="M9" s="55">
        <f>'禽肉-1'!M9</f>
        <v>-0.000599854585551979</v>
      </c>
      <c r="N9" s="49">
        <f>'禽肉-1'!N9</f>
        <v>16467.17</v>
      </c>
      <c r="O9" s="49">
        <f>'禽肉-1'!O9</f>
        <v>20289.65</v>
      </c>
      <c r="P9" s="52">
        <f>'禽肉-1'!P9</f>
        <v>-3822.48</v>
      </c>
      <c r="Q9" s="55">
        <f>'禽肉-1'!Q9</f>
        <v>-0.188395561283709</v>
      </c>
      <c r="R9" s="49">
        <f>'禽肉-1'!R9</f>
        <v>786.84</v>
      </c>
      <c r="S9" s="49">
        <f>'禽肉-1'!S9</f>
        <v>904.25</v>
      </c>
      <c r="T9" s="52">
        <f>'禽肉-1'!T9</f>
        <v>-117.41</v>
      </c>
      <c r="U9" s="55">
        <f>'禽肉-1'!U9</f>
        <v>-0.129842410837711</v>
      </c>
      <c r="V9" s="54">
        <f>'禽肉-1'!V9</f>
        <v>0.181016130144372</v>
      </c>
      <c r="W9" s="54">
        <f>'禽肉-1'!W9</f>
        <v>0.0828301733956673</v>
      </c>
      <c r="X9" s="55">
        <f>'禽肉-1'!X9</f>
        <v>0.0981859567487043</v>
      </c>
      <c r="Y9" s="54">
        <f>'禽肉-1'!Y9</f>
        <v>-0.07654669310152</v>
      </c>
      <c r="Z9" s="54">
        <f>'禽肉-1'!Z9</f>
        <v>-0.0755875034559027</v>
      </c>
      <c r="AA9" s="55">
        <f>'禽肉-1'!AA9</f>
        <v>-0.000959189645617323</v>
      </c>
      <c r="AB9" s="54">
        <f>'禽肉-1'!AB9</f>
        <v>-0.114042315710593</v>
      </c>
      <c r="AC9" s="54">
        <f>'禽肉-1'!AC9</f>
        <v>-0.0895940836830601</v>
      </c>
      <c r="AD9" s="55">
        <f>'禽肉-1'!AD9</f>
        <v>-0.0244482320275326</v>
      </c>
    </row>
    <row r="10" spans="1:30">
      <c r="A10" s="45" t="s">
        <v>89</v>
      </c>
      <c r="B10" s="45"/>
      <c r="C10" s="45"/>
      <c r="D10" s="48">
        <f>'禽肉-1'!D10</f>
        <v>2507.2</v>
      </c>
      <c r="E10" s="49">
        <f>'禽肉-1'!E10</f>
        <v>48622.22</v>
      </c>
      <c r="F10" s="49">
        <f>'禽肉-1'!F10</f>
        <v>30.7570583746662</v>
      </c>
      <c r="G10" s="49">
        <f>'禽肉-1'!G10</f>
        <v>1865.94</v>
      </c>
      <c r="H10" s="49">
        <f>'禽肉-1'!H10</f>
        <v>3730.65</v>
      </c>
      <c r="I10" s="52">
        <f>'禽肉-1'!I10</f>
        <v>-1864.71</v>
      </c>
      <c r="J10" s="53">
        <f>'禽肉-1'!J10</f>
        <v>-0.499835149370753</v>
      </c>
      <c r="K10" s="54">
        <f>'禽肉-1'!K10</f>
        <v>0.153698520460023</v>
      </c>
      <c r="L10" s="54">
        <f>'禽肉-1'!L10</f>
        <v>0.183037849851706</v>
      </c>
      <c r="M10" s="55">
        <f>'禽肉-1'!M10</f>
        <v>-0.0293393293916832</v>
      </c>
      <c r="N10" s="49">
        <f>'禽肉-1'!N10</f>
        <v>12140.26</v>
      </c>
      <c r="O10" s="49">
        <f>'禽肉-1'!O10</f>
        <v>20381.85</v>
      </c>
      <c r="P10" s="52">
        <f>'禽肉-1'!P10</f>
        <v>-8241.59</v>
      </c>
      <c r="Q10" s="55">
        <f>'禽肉-1'!Q10</f>
        <v>-0.404359270625581</v>
      </c>
      <c r="R10" s="49">
        <f>'禽肉-1'!R10</f>
        <v>693.23</v>
      </c>
      <c r="S10" s="49">
        <f>'禽肉-1'!S10</f>
        <v>768.47</v>
      </c>
      <c r="T10" s="52">
        <f>'禽肉-1'!T10</f>
        <v>-75.24</v>
      </c>
      <c r="U10" s="55">
        <f>'禽肉-1'!U10</f>
        <v>-0.0979088318346845</v>
      </c>
      <c r="V10" s="54">
        <f>'禽肉-1'!V10</f>
        <v>-0.0157913087343218</v>
      </c>
      <c r="W10" s="54">
        <f>'禽肉-1'!W10</f>
        <v>0.235033512102952</v>
      </c>
      <c r="X10" s="55">
        <f>'禽肉-1'!X10</f>
        <v>-0.250824820837274</v>
      </c>
      <c r="Y10" s="54">
        <f>'禽肉-1'!Y10</f>
        <v>-0.00442854463886445</v>
      </c>
      <c r="Z10" s="54">
        <f>'禽肉-1'!Z10</f>
        <v>-0.0389475190963863</v>
      </c>
      <c r="AA10" s="55">
        <f>'禽肉-1'!AA10</f>
        <v>0.0345189744575219</v>
      </c>
      <c r="AB10" s="54">
        <f>'禽肉-1'!AB10</f>
        <v>0.146861541680326</v>
      </c>
      <c r="AC10" s="54">
        <f>'禽肉-1'!AC10</f>
        <v>-0.111201897766886</v>
      </c>
      <c r="AD10" s="55">
        <f>'禽肉-1'!AD10</f>
        <v>0.258063439447212</v>
      </c>
    </row>
    <row r="11" spans="1:30">
      <c r="A11" s="45" t="s">
        <v>155</v>
      </c>
      <c r="B11" s="45"/>
      <c r="C11" s="45"/>
      <c r="D11" s="48">
        <f>'禽肉-1'!D11</f>
        <v>3402.69</v>
      </c>
      <c r="E11" s="49">
        <f>'禽肉-1'!E11</f>
        <v>46676.78</v>
      </c>
      <c r="F11" s="49">
        <f>'禽肉-1'!F11</f>
        <v>22.0430209853408</v>
      </c>
      <c r="G11" s="49">
        <f>'禽肉-1'!G11</f>
        <v>1323.46</v>
      </c>
      <c r="H11" s="49">
        <f>'禽肉-1'!H11</f>
        <v>3390.04</v>
      </c>
      <c r="I11" s="52">
        <f>'禽肉-1'!I11</f>
        <v>-2066.58</v>
      </c>
      <c r="J11" s="53">
        <f>'禽肉-1'!J11</f>
        <v>-0.609603426508242</v>
      </c>
      <c r="K11" s="54">
        <f>'禽肉-1'!K11</f>
        <v>0.0864447752400573</v>
      </c>
      <c r="L11" s="54">
        <f>'禽肉-1'!L11</f>
        <v>0.161179113525335</v>
      </c>
      <c r="M11" s="55">
        <f>'禽肉-1'!M11</f>
        <v>-0.0747343382852782</v>
      </c>
      <c r="N11" s="49">
        <f>'禽肉-1'!N11</f>
        <v>15309.89</v>
      </c>
      <c r="O11" s="49">
        <f>'禽肉-1'!O11</f>
        <v>21032.75</v>
      </c>
      <c r="P11" s="52">
        <f>'禽肉-1'!P11</f>
        <v>-5722.86</v>
      </c>
      <c r="Q11" s="55">
        <f>'禽肉-1'!Q11</f>
        <v>-0.27209280764522</v>
      </c>
      <c r="R11" s="49">
        <f>'禽肉-1'!R11</f>
        <v>984.81</v>
      </c>
      <c r="S11" s="49">
        <f>'禽肉-1'!S11</f>
        <v>1172.89</v>
      </c>
      <c r="T11" s="52">
        <f>'禽肉-1'!T11</f>
        <v>-188.08</v>
      </c>
      <c r="U11" s="55">
        <f>'禽肉-1'!U11</f>
        <v>-0.160356043618754</v>
      </c>
      <c r="V11" s="54">
        <f>'禽肉-1'!V11</f>
        <v>0.196631859808775</v>
      </c>
      <c r="W11" s="54">
        <f>'禽肉-1'!W11</f>
        <v>0.514407132095853</v>
      </c>
      <c r="X11" s="55">
        <f>'禽肉-1'!X11</f>
        <v>-0.317775272287078</v>
      </c>
      <c r="Y11" s="54">
        <f>'禽肉-1'!Y11</f>
        <v>0.0156375341436419</v>
      </c>
      <c r="Z11" s="54">
        <f>'禽肉-1'!Z11</f>
        <v>-0.10044420192857</v>
      </c>
      <c r="AA11" s="55">
        <f>'禽肉-1'!AA11</f>
        <v>0.116081736072212</v>
      </c>
      <c r="AB11" s="54">
        <f>'禽肉-1'!AB11</f>
        <v>-0.108833597106184</v>
      </c>
      <c r="AC11" s="54">
        <f>'禽肉-1'!AC11</f>
        <v>-0.103805322651579</v>
      </c>
      <c r="AD11" s="55">
        <f>'禽肉-1'!AD11</f>
        <v>-0.00502827445460521</v>
      </c>
    </row>
    <row r="12" spans="1:30">
      <c r="A12" s="45" t="s">
        <v>101</v>
      </c>
      <c r="B12" s="45"/>
      <c r="C12" s="45"/>
      <c r="D12" s="48">
        <f>'禽肉-1'!D12</f>
        <v>4826.91</v>
      </c>
      <c r="E12" s="49">
        <f>'禽肉-1'!E12</f>
        <v>74138.95</v>
      </c>
      <c r="F12" s="49">
        <f>'禽肉-1'!F12</f>
        <v>22.5410607003902</v>
      </c>
      <c r="G12" s="49">
        <f>'禽肉-1'!G12</f>
        <v>2167.72</v>
      </c>
      <c r="H12" s="49">
        <f>'禽肉-1'!H12</f>
        <v>3001.32</v>
      </c>
      <c r="I12" s="52">
        <f>'禽肉-1'!I12</f>
        <v>-833.6</v>
      </c>
      <c r="J12" s="53">
        <f>'禽肉-1'!J12</f>
        <v>-0.277744459104661</v>
      </c>
      <c r="K12" s="54">
        <f>'禽肉-1'!K12</f>
        <v>0.090821525638399</v>
      </c>
      <c r="L12" s="54">
        <f>'禽肉-1'!L12</f>
        <v>0.126712130685764</v>
      </c>
      <c r="M12" s="55">
        <f>'禽肉-1'!M12</f>
        <v>-0.0358906050473652</v>
      </c>
      <c r="N12" s="49">
        <f>'禽肉-1'!N12</f>
        <v>23867.91</v>
      </c>
      <c r="O12" s="49">
        <f>'禽肉-1'!O12</f>
        <v>23686.13</v>
      </c>
      <c r="P12" s="52">
        <f>'禽肉-1'!P12</f>
        <v>181.779999999999</v>
      </c>
      <c r="Q12" s="55">
        <f>'禽肉-1'!Q12</f>
        <v>0.00767453357724537</v>
      </c>
      <c r="R12" s="49">
        <f>'禽肉-1'!R12</f>
        <v>1504.62</v>
      </c>
      <c r="S12" s="49">
        <f>'禽肉-1'!S12</f>
        <v>1196.4</v>
      </c>
      <c r="T12" s="52">
        <f>'禽肉-1'!T12</f>
        <v>308.22</v>
      </c>
      <c r="U12" s="55">
        <f>'禽肉-1'!U12</f>
        <v>0.257622868605817</v>
      </c>
      <c r="V12" s="54">
        <f>'禽肉-1'!V12</f>
        <v>0.070300374480312</v>
      </c>
      <c r="W12" s="54">
        <f>'禽肉-1'!W12</f>
        <v>0.19301823639274</v>
      </c>
      <c r="X12" s="55">
        <f>'禽肉-1'!X12</f>
        <v>-0.122717861912428</v>
      </c>
      <c r="Y12" s="54">
        <f>'禽肉-1'!Y12</f>
        <v>-0.0365208491180497</v>
      </c>
      <c r="Z12" s="54">
        <f>'禽肉-1'!Z12</f>
        <v>-0.0364426613172852</v>
      </c>
      <c r="AA12" s="55">
        <f>'禽肉-1'!AA12</f>
        <v>-7.81878007645592e-5</v>
      </c>
      <c r="AB12" s="54">
        <f>'禽肉-1'!AB12</f>
        <v>-0.0512688165825998</v>
      </c>
      <c r="AC12" s="54">
        <f>'禽肉-1'!AC12</f>
        <v>-0.0961527020243493</v>
      </c>
      <c r="AD12" s="55">
        <f>'禽肉-1'!AD12</f>
        <v>0.0448838854417494</v>
      </c>
    </row>
    <row r="13" spans="1:30">
      <c r="A13" s="45" t="s">
        <v>94</v>
      </c>
      <c r="B13" s="45"/>
      <c r="C13" s="45"/>
      <c r="D13" s="48">
        <f>'禽肉-1'!D13</f>
        <v>5376.6</v>
      </c>
      <c r="E13" s="49">
        <f>'禽肉-1'!E13</f>
        <v>107077.67</v>
      </c>
      <c r="F13" s="49">
        <f>'禽肉-1'!F13</f>
        <v>26.0754741826282</v>
      </c>
      <c r="G13" s="49">
        <f>'禽肉-1'!G13</f>
        <v>1642.63</v>
      </c>
      <c r="H13" s="49">
        <f>'禽肉-1'!H13</f>
        <v>1110.77</v>
      </c>
      <c r="I13" s="52">
        <f>'禽肉-1'!I13</f>
        <v>531.86</v>
      </c>
      <c r="J13" s="53">
        <f>'禽肉-1'!J13</f>
        <v>0.4788209980464</v>
      </c>
      <c r="K13" s="54">
        <f>'禽肉-1'!K13</f>
        <v>0.0604815979280663</v>
      </c>
      <c r="L13" s="54">
        <f>'禽肉-1'!L13</f>
        <v>0.0368543431103278</v>
      </c>
      <c r="M13" s="55">
        <f>'禽肉-1'!M13</f>
        <v>0.0236272548177385</v>
      </c>
      <c r="N13" s="49">
        <f>'禽肉-1'!N13</f>
        <v>27159.17</v>
      </c>
      <c r="O13" s="49">
        <f>'禽肉-1'!O13</f>
        <v>30139.46</v>
      </c>
      <c r="P13" s="52">
        <f>'禽肉-1'!P13</f>
        <v>-2980.29</v>
      </c>
      <c r="Q13" s="55">
        <f>'禽肉-1'!Q13</f>
        <v>-0.0988833243860375</v>
      </c>
      <c r="R13" s="49">
        <f>'禽肉-1'!R13</f>
        <v>1185.65</v>
      </c>
      <c r="S13" s="49">
        <f>'禽肉-1'!S13</f>
        <v>1181.15</v>
      </c>
      <c r="T13" s="52">
        <f>'禽肉-1'!T13</f>
        <v>4.5</v>
      </c>
      <c r="U13" s="55">
        <f>'禽肉-1'!U13</f>
        <v>0.00380984633619777</v>
      </c>
      <c r="V13" s="54">
        <f>'禽肉-1'!V13</f>
        <v>0.0971613374268675</v>
      </c>
      <c r="W13" s="54">
        <f>'禽肉-1'!W13</f>
        <v>-0.00406509783756321</v>
      </c>
      <c r="X13" s="55">
        <f>'禽肉-1'!X13</f>
        <v>0.101226435264431</v>
      </c>
      <c r="Y13" s="54">
        <f>'禽肉-1'!Y13</f>
        <v>-0.0304896048580947</v>
      </c>
      <c r="Z13" s="54">
        <f>'禽肉-1'!Z13</f>
        <v>-0.118469288405368</v>
      </c>
      <c r="AA13" s="55">
        <f>'禽肉-1'!AA13</f>
        <v>0.0879796835472729</v>
      </c>
      <c r="AB13" s="54">
        <f>'禽肉-1'!AB13</f>
        <v>-0.090937447646596</v>
      </c>
      <c r="AC13" s="54">
        <f>'禽肉-1'!AC13</f>
        <v>-0.171260526897297</v>
      </c>
      <c r="AD13" s="55">
        <f>'禽肉-1'!AD13</f>
        <v>0.0803230792507008</v>
      </c>
    </row>
    <row r="14" spans="1:30">
      <c r="A14" s="45" t="s">
        <v>186</v>
      </c>
      <c r="B14" s="45"/>
      <c r="C14" s="45"/>
      <c r="D14" s="48">
        <f>'禽肉-1'!D14</f>
        <v>3955.9</v>
      </c>
      <c r="E14" s="49">
        <f>'禽肉-1'!E14</f>
        <v>55948.56</v>
      </c>
      <c r="F14" s="49">
        <f>'禽肉-1'!F14</f>
        <v>20.5756262190279</v>
      </c>
      <c r="G14" s="49">
        <f>'禽肉-1'!G14</f>
        <v>2311.49</v>
      </c>
      <c r="H14" s="49">
        <f>'禽肉-1'!H14</f>
        <v>2327.43</v>
      </c>
      <c r="I14" s="52">
        <f>'禽肉-1'!I14</f>
        <v>-15.9400000000001</v>
      </c>
      <c r="J14" s="53">
        <f>'禽肉-1'!J14</f>
        <v>-0.0068487559239161</v>
      </c>
      <c r="K14" s="54">
        <f>'禽肉-1'!K14</f>
        <v>0.118088485773635</v>
      </c>
      <c r="L14" s="54">
        <f>'禽肉-1'!L14</f>
        <v>0.098769869679263</v>
      </c>
      <c r="M14" s="55">
        <f>'禽肉-1'!M14</f>
        <v>0.0193186160943719</v>
      </c>
      <c r="N14" s="49">
        <f>'禽肉-1'!N14</f>
        <v>19574.22</v>
      </c>
      <c r="O14" s="49">
        <f>'禽肉-1'!O14</f>
        <v>23564.17</v>
      </c>
      <c r="P14" s="52">
        <f>'禽肉-1'!P14</f>
        <v>-3989.95</v>
      </c>
      <c r="Q14" s="55">
        <f>'禽肉-1'!Q14</f>
        <v>-0.16932274720476</v>
      </c>
      <c r="R14" s="49">
        <f>'禽肉-1'!R14</f>
        <v>908.8</v>
      </c>
      <c r="S14" s="49">
        <f>'禽肉-1'!S14</f>
        <v>998.57</v>
      </c>
      <c r="T14" s="52">
        <f>'禽肉-1'!T14</f>
        <v>-89.7700000000001</v>
      </c>
      <c r="U14" s="55">
        <f>'禽肉-1'!U14</f>
        <v>-0.0898985549335551</v>
      </c>
      <c r="V14" s="54">
        <f>'禽肉-1'!V14</f>
        <v>0.219132580428175</v>
      </c>
      <c r="W14" s="54">
        <f>'禽肉-1'!W14</f>
        <v>0.0545758756750806</v>
      </c>
      <c r="X14" s="55">
        <f>'禽肉-1'!X14</f>
        <v>0.164556704753094</v>
      </c>
      <c r="Y14" s="54">
        <f>'禽肉-1'!Y14</f>
        <v>-0.0313600352112676</v>
      </c>
      <c r="Z14" s="54">
        <f>'禽肉-1'!Z14</f>
        <v>-0.137346405359664</v>
      </c>
      <c r="AA14" s="55">
        <f>'禽肉-1'!AA14</f>
        <v>0.105986370148397</v>
      </c>
      <c r="AB14" s="54">
        <f>'禽肉-1'!AB14</f>
        <v>-0.1109981087369</v>
      </c>
      <c r="AC14" s="54">
        <f>'禽肉-1'!AC14</f>
        <v>-0.046168072119663</v>
      </c>
      <c r="AD14" s="55">
        <f>'禽肉-1'!AD14</f>
        <v>-0.0648300366172368</v>
      </c>
    </row>
    <row r="15" spans="1:30">
      <c r="A15" s="50" t="str" cm="1">
        <f t="array" ref="A15:AD83">_xlfn._xlws.SORT('禽肉-1'!A15:AD83,9)</f>
        <v>郑州西区</v>
      </c>
      <c r="B15" s="51" t="str">
        <v>1086</v>
      </c>
      <c r="C15" s="50" t="str">
        <v>嵩山店</v>
      </c>
      <c r="D15" s="49">
        <v>1902.5</v>
      </c>
      <c r="E15" s="49">
        <v>35982.23</v>
      </c>
      <c r="F15" s="49">
        <v>21.2995534459371</v>
      </c>
      <c r="G15" s="49">
        <v>1688.13</v>
      </c>
      <c r="H15" s="49">
        <v>4259.7</v>
      </c>
      <c r="I15" s="49">
        <v>-2571.57</v>
      </c>
      <c r="J15" s="56">
        <v>-0.603697443481935</v>
      </c>
      <c r="K15" s="56">
        <v>0.137365726798331</v>
      </c>
      <c r="L15" s="56">
        <v>0.208441496480467</v>
      </c>
      <c r="M15" s="58">
        <v>-0.0710757696821358</v>
      </c>
      <c r="N15" s="49">
        <v>12289.31</v>
      </c>
      <c r="O15" s="49">
        <v>20435.95</v>
      </c>
      <c r="P15" s="49">
        <v>-8146.64</v>
      </c>
      <c r="Q15" s="56">
        <v>-0.398642588184058</v>
      </c>
      <c r="R15" s="49">
        <v>411.49</v>
      </c>
      <c r="S15" s="49">
        <v>698.51</v>
      </c>
      <c r="T15" s="49">
        <v>-287.02</v>
      </c>
      <c r="U15" s="56">
        <v>-0.410903208257577</v>
      </c>
      <c r="V15" s="56">
        <v>0.278250223802049</v>
      </c>
      <c r="W15" s="56">
        <v>0.230364648251044</v>
      </c>
      <c r="X15" s="56">
        <v>0.0478855755510044</v>
      </c>
      <c r="Y15" s="54">
        <v>-0.0396364431699434</v>
      </c>
      <c r="Z15" s="54">
        <v>-0.0403573320353324</v>
      </c>
      <c r="AA15" s="54">
        <v>0.000720888865388972</v>
      </c>
      <c r="AB15" s="54">
        <v>-0.0532962368340128</v>
      </c>
      <c r="AC15" s="54">
        <v>-0.0214366985630715</v>
      </c>
      <c r="AD15" s="54">
        <v>-0.0318595382709414</v>
      </c>
    </row>
    <row r="16" spans="1:30">
      <c r="A16" s="50" t="str">
        <v>郑州东区</v>
      </c>
      <c r="B16" s="51" t="str">
        <v>1073</v>
      </c>
      <c r="C16" s="50" t="str">
        <v>惠济店</v>
      </c>
      <c r="D16" s="49">
        <v>1593.6</v>
      </c>
      <c r="E16" s="49">
        <v>28184.01</v>
      </c>
      <c r="F16" s="49">
        <v>16.4555034578982</v>
      </c>
      <c r="G16" s="49">
        <v>3075.59</v>
      </c>
      <c r="H16" s="49">
        <v>5113.65</v>
      </c>
      <c r="I16" s="49">
        <v>-2038.06</v>
      </c>
      <c r="J16" s="56">
        <v>-0.398552892747842</v>
      </c>
      <c r="K16" s="56">
        <v>0.227633978530277</v>
      </c>
      <c r="L16" s="56">
        <v>0.191449477315391</v>
      </c>
      <c r="M16" s="56">
        <v>0.0361845012148867</v>
      </c>
      <c r="N16" s="49">
        <v>13511.12</v>
      </c>
      <c r="O16" s="49">
        <v>26710.18</v>
      </c>
      <c r="P16" s="49">
        <v>-13199.06</v>
      </c>
      <c r="Q16" s="56">
        <v>-0.494158407019346</v>
      </c>
      <c r="R16" s="49">
        <v>463.99</v>
      </c>
      <c r="S16" s="49">
        <v>866.85</v>
      </c>
      <c r="T16" s="49">
        <v>-402.86</v>
      </c>
      <c r="U16" s="56">
        <v>-0.464740151121878</v>
      </c>
      <c r="V16" s="56">
        <v>0.164602834274341</v>
      </c>
      <c r="W16" s="56">
        <v>0.24823122145757</v>
      </c>
      <c r="X16" s="56">
        <v>-0.083628387183229</v>
      </c>
      <c r="Y16" s="54">
        <v>-0.0364447509644604</v>
      </c>
      <c r="Z16" s="54">
        <v>-0.147949472227029</v>
      </c>
      <c r="AA16" s="54">
        <v>0.111504721262568</v>
      </c>
      <c r="AB16" s="54">
        <v>0.00125815363474591</v>
      </c>
      <c r="AC16" s="54">
        <v>-0.00396420391026942</v>
      </c>
      <c r="AD16" s="54">
        <v>0.00522235754501533</v>
      </c>
    </row>
    <row r="17" spans="1:30">
      <c r="A17" s="50" t="str">
        <v>郑州东区</v>
      </c>
      <c r="B17" s="51" t="str">
        <v>1011</v>
      </c>
      <c r="C17" s="50" t="str">
        <v>郑花店</v>
      </c>
      <c r="D17" s="49">
        <v>1112.5</v>
      </c>
      <c r="E17" s="49">
        <v>21935.99</v>
      </c>
      <c r="F17" s="49">
        <v>19.313910768373</v>
      </c>
      <c r="G17" s="49">
        <v>391.76</v>
      </c>
      <c r="H17" s="49">
        <v>2308.46</v>
      </c>
      <c r="I17" s="49">
        <v>-1916.7</v>
      </c>
      <c r="J17" s="56">
        <v>-0.830293788932882</v>
      </c>
      <c r="K17" s="56">
        <v>0.0466859483351388</v>
      </c>
      <c r="L17" s="56">
        <v>0.143791566199769</v>
      </c>
      <c r="M17" s="58">
        <v>-0.0971056178646306</v>
      </c>
      <c r="N17" s="49">
        <v>8391.39</v>
      </c>
      <c r="O17" s="49">
        <v>16054.21</v>
      </c>
      <c r="P17" s="49">
        <v>-7662.82</v>
      </c>
      <c r="Q17" s="56">
        <v>-0.477309067216637</v>
      </c>
      <c r="R17" s="49">
        <v>381.32</v>
      </c>
      <c r="S17" s="49">
        <v>616.8</v>
      </c>
      <c r="T17" s="49">
        <v>-235.48</v>
      </c>
      <c r="U17" s="56">
        <v>-0.38177691309987</v>
      </c>
      <c r="V17" s="56">
        <v>0.0422753318131891</v>
      </c>
      <c r="W17" s="56">
        <v>0.0563290033570925</v>
      </c>
      <c r="X17" s="56">
        <v>-0.0140536715439034</v>
      </c>
      <c r="Y17" s="54">
        <v>-0.0196160704919752</v>
      </c>
      <c r="Z17" s="54">
        <v>-0.0356679636835279</v>
      </c>
      <c r="AA17" s="54">
        <v>0.0160518931915526</v>
      </c>
      <c r="AB17" s="54">
        <v>-0.131471980579102</v>
      </c>
      <c r="AC17" s="54">
        <v>0.0130795660452928</v>
      </c>
      <c r="AD17" s="54">
        <v>-0.144551546624395</v>
      </c>
    </row>
    <row r="18" spans="1:30">
      <c r="A18" s="50" t="str">
        <v>安阳区</v>
      </c>
      <c r="B18" s="51" t="str">
        <v>1061</v>
      </c>
      <c r="C18" s="50" t="str">
        <v>中华店</v>
      </c>
      <c r="D18" s="49">
        <v>2172.34</v>
      </c>
      <c r="E18" s="49">
        <v>30553.77</v>
      </c>
      <c r="F18" s="49">
        <v>24.3910764092589</v>
      </c>
      <c r="G18" s="49">
        <v>784.3</v>
      </c>
      <c r="H18" s="49">
        <v>2570.77</v>
      </c>
      <c r="I18" s="49">
        <v>-1786.47</v>
      </c>
      <c r="J18" s="56">
        <v>-0.694916309121392</v>
      </c>
      <c r="K18" s="56">
        <v>0.091654026209569</v>
      </c>
      <c r="L18" s="56">
        <v>0.204827052656656</v>
      </c>
      <c r="M18" s="58">
        <v>-0.113173026447087</v>
      </c>
      <c r="N18" s="49">
        <v>8557.18</v>
      </c>
      <c r="O18" s="49">
        <v>12550.93</v>
      </c>
      <c r="P18" s="49">
        <v>-3993.75</v>
      </c>
      <c r="Q18" s="56">
        <v>-0.318203511612287</v>
      </c>
      <c r="R18" s="49">
        <v>541.29</v>
      </c>
      <c r="S18" s="49">
        <v>710.5</v>
      </c>
      <c r="T18" s="49">
        <v>-169.21</v>
      </c>
      <c r="U18" s="56">
        <v>-0.238156228008445</v>
      </c>
      <c r="V18" s="56">
        <v>0.249097231717408</v>
      </c>
      <c r="W18" s="56">
        <v>0.578813578861758</v>
      </c>
      <c r="X18" s="56">
        <v>-0.32971634714435</v>
      </c>
      <c r="Y18" s="54">
        <v>0.0610208945297345</v>
      </c>
      <c r="Z18" s="54">
        <v>-0.0938775510204082</v>
      </c>
      <c r="AA18" s="54">
        <v>0.154898445550143</v>
      </c>
      <c r="AB18" s="54">
        <v>-0.063313610913844</v>
      </c>
      <c r="AC18" s="54">
        <v>-0.0971165403679249</v>
      </c>
      <c r="AD18" s="54">
        <v>0.0338029294540809</v>
      </c>
    </row>
    <row r="19" spans="1:30">
      <c r="A19" s="50" t="str">
        <v>郑州西区</v>
      </c>
      <c r="B19" s="51" t="str">
        <v>1003</v>
      </c>
      <c r="C19" s="50" t="str">
        <v>中原店</v>
      </c>
      <c r="D19" s="49">
        <v>2553.5</v>
      </c>
      <c r="E19" s="49">
        <v>43259.15</v>
      </c>
      <c r="F19" s="49">
        <v>15.1947403218546</v>
      </c>
      <c r="G19" s="49">
        <v>3931.79</v>
      </c>
      <c r="H19" s="49">
        <v>5445</v>
      </c>
      <c r="I19" s="49">
        <v>-1513.21</v>
      </c>
      <c r="J19" s="56">
        <v>-0.277908172635445</v>
      </c>
      <c r="K19" s="56">
        <v>0.181156839427584</v>
      </c>
      <c r="L19" s="56">
        <v>0.176923979226623</v>
      </c>
      <c r="M19" s="56">
        <v>0.00423286020096096</v>
      </c>
      <c r="N19" s="49">
        <v>21703.79</v>
      </c>
      <c r="O19" s="49">
        <v>30775.93</v>
      </c>
      <c r="P19" s="49">
        <v>-9072.14</v>
      </c>
      <c r="Q19" s="56">
        <v>-0.294780368944172</v>
      </c>
      <c r="R19" s="49">
        <v>958.21</v>
      </c>
      <c r="S19" s="49">
        <v>1275.34</v>
      </c>
      <c r="T19" s="49">
        <v>-317.13</v>
      </c>
      <c r="U19" s="56">
        <v>-0.248663101604278</v>
      </c>
      <c r="V19" s="56">
        <v>0.0669200177202747</v>
      </c>
      <c r="W19" s="56">
        <v>0.202350115212643</v>
      </c>
      <c r="X19" s="56">
        <v>-0.135430097492369</v>
      </c>
      <c r="Y19" s="54">
        <v>-0.0259755168491249</v>
      </c>
      <c r="Z19" s="54">
        <v>-0.0223783461665125</v>
      </c>
      <c r="AA19" s="54">
        <v>-0.00359717068261247</v>
      </c>
      <c r="AB19" s="54">
        <v>-0.0519586653162278</v>
      </c>
      <c r="AC19" s="54">
        <v>-0.0847356781744695</v>
      </c>
      <c r="AD19" s="54">
        <v>0.0327770128582417</v>
      </c>
    </row>
    <row r="20" spans="1:30">
      <c r="A20" s="50" t="str">
        <v>郑州东区</v>
      </c>
      <c r="B20" s="51" t="str">
        <v>1034</v>
      </c>
      <c r="C20" s="50" t="str">
        <v>未来店</v>
      </c>
      <c r="D20" s="49">
        <v>927.7</v>
      </c>
      <c r="E20" s="49">
        <v>19507.07</v>
      </c>
      <c r="F20" s="49">
        <v>21.3002840542102</v>
      </c>
      <c r="G20" s="49">
        <v>620.64</v>
      </c>
      <c r="H20" s="49">
        <v>1941.36</v>
      </c>
      <c r="I20" s="49">
        <v>-1320.72</v>
      </c>
      <c r="J20" s="56">
        <v>-0.680306589195203</v>
      </c>
      <c r="K20" s="56">
        <v>0.0809699063413641</v>
      </c>
      <c r="L20" s="56">
        <v>0.122865053874025</v>
      </c>
      <c r="M20" s="56">
        <v>-0.0418951475326608</v>
      </c>
      <c r="N20" s="49">
        <v>7665.07</v>
      </c>
      <c r="O20" s="49">
        <v>15800.75</v>
      </c>
      <c r="P20" s="49">
        <v>-8135.68</v>
      </c>
      <c r="Q20" s="56">
        <v>-0.514892014619559</v>
      </c>
      <c r="R20" s="49">
        <v>274.7</v>
      </c>
      <c r="S20" s="49">
        <v>536.26</v>
      </c>
      <c r="T20" s="49">
        <v>-261.56</v>
      </c>
      <c r="U20" s="56">
        <v>-0.487748480214821</v>
      </c>
      <c r="V20" s="56">
        <v>0.899555640594398</v>
      </c>
      <c r="W20" s="56">
        <v>0.110171481308592</v>
      </c>
      <c r="X20" s="56">
        <v>0.789384159285806</v>
      </c>
      <c r="Y20" s="54">
        <v>-0.0116490717145977</v>
      </c>
      <c r="Z20" s="54">
        <v>-0.0560176034013352</v>
      </c>
      <c r="AA20" s="54">
        <v>0.0443685316867374</v>
      </c>
      <c r="AB20" s="54">
        <v>-0.136968200407982</v>
      </c>
      <c r="AC20" s="54">
        <v>-0.0988705725994019</v>
      </c>
      <c r="AD20" s="54">
        <v>-0.03809762780858</v>
      </c>
    </row>
    <row r="21" spans="1:30">
      <c r="A21" s="50" t="str">
        <v>郑州东区</v>
      </c>
      <c r="B21" s="51" t="str">
        <v>1105</v>
      </c>
      <c r="C21" s="50" t="str">
        <v>航海店</v>
      </c>
      <c r="D21" s="49">
        <v>1130.6</v>
      </c>
      <c r="E21" s="49">
        <v>25428.61</v>
      </c>
      <c r="F21" s="49">
        <v>9.55228922732465</v>
      </c>
      <c r="G21" s="49">
        <v>2428.49</v>
      </c>
      <c r="H21" s="49">
        <v>3638.04</v>
      </c>
      <c r="I21" s="49">
        <v>-1209.55</v>
      </c>
      <c r="J21" s="56">
        <v>-0.33247297995624</v>
      </c>
      <c r="K21" s="56">
        <v>0.144159968656876</v>
      </c>
      <c r="L21" s="56">
        <v>0.174701922324288</v>
      </c>
      <c r="M21" s="56">
        <v>-0.0305419536674121</v>
      </c>
      <c r="N21" s="49">
        <v>16845.8</v>
      </c>
      <c r="O21" s="49">
        <v>20824.27</v>
      </c>
      <c r="P21" s="49">
        <v>-3978.47</v>
      </c>
      <c r="Q21" s="56">
        <v>-0.191049674250286</v>
      </c>
      <c r="R21" s="49">
        <v>644.86</v>
      </c>
      <c r="S21" s="49">
        <v>760.02</v>
      </c>
      <c r="T21" s="49">
        <v>-115.16</v>
      </c>
      <c r="U21" s="56">
        <v>-0.15152232835978</v>
      </c>
      <c r="V21" s="56">
        <v>0.0972641595852225</v>
      </c>
      <c r="W21" s="56">
        <v>0.18191813287488</v>
      </c>
      <c r="X21" s="56">
        <v>-0.0846539732896577</v>
      </c>
      <c r="Y21" s="54">
        <v>0.0163756474273486</v>
      </c>
      <c r="Z21" s="54">
        <v>-0.0368148206626141</v>
      </c>
      <c r="AA21" s="54">
        <v>0.0531904680899627</v>
      </c>
      <c r="AB21" s="54">
        <v>-0.0137648007846124</v>
      </c>
      <c r="AC21" s="54">
        <v>-0.0159927334787726</v>
      </c>
      <c r="AD21" s="54">
        <v>0.00222793269416022</v>
      </c>
    </row>
    <row r="22" spans="1:30">
      <c r="A22" s="50" t="str">
        <v>郑州西区</v>
      </c>
      <c r="B22" s="51" t="str">
        <v>1029</v>
      </c>
      <c r="C22" s="50" t="str">
        <v>丰乐店</v>
      </c>
      <c r="D22" s="49">
        <v>949</v>
      </c>
      <c r="E22" s="49">
        <v>17801.99</v>
      </c>
      <c r="F22" s="49">
        <v>18.1881281990081</v>
      </c>
      <c r="G22" s="49">
        <v>492.49</v>
      </c>
      <c r="H22" s="49">
        <v>1486.08</v>
      </c>
      <c r="I22" s="49">
        <v>-993.59</v>
      </c>
      <c r="J22" s="56">
        <v>-0.668597922049957</v>
      </c>
      <c r="K22" s="56">
        <v>0.0676520484906762</v>
      </c>
      <c r="L22" s="56">
        <v>0.148829607285248</v>
      </c>
      <c r="M22" s="58">
        <v>-0.0811775587945715</v>
      </c>
      <c r="N22" s="49">
        <v>7279.75</v>
      </c>
      <c r="O22" s="49">
        <v>9985.11</v>
      </c>
      <c r="P22" s="49">
        <v>-2705.36</v>
      </c>
      <c r="Q22" s="56">
        <v>-0.270939428809497</v>
      </c>
      <c r="R22" s="49">
        <v>502.42</v>
      </c>
      <c r="S22" s="49">
        <v>507.87</v>
      </c>
      <c r="T22" s="49">
        <v>-5.44999999999999</v>
      </c>
      <c r="U22" s="56">
        <v>-0.0107310926024376</v>
      </c>
      <c r="V22" s="56">
        <v>-0.196019574887054</v>
      </c>
      <c r="W22" s="56">
        <v>0.113964344718803</v>
      </c>
      <c r="X22" s="56">
        <v>-0.309983919605857</v>
      </c>
      <c r="Y22" s="54">
        <v>-0.0212571155606863</v>
      </c>
      <c r="Z22" s="54">
        <v>-0.0414082343906905</v>
      </c>
      <c r="AA22" s="54">
        <v>0.0201511188300043</v>
      </c>
      <c r="AB22" s="54">
        <v>-0.155931981388661</v>
      </c>
      <c r="AC22" s="54">
        <v>-0.0945083329076996</v>
      </c>
      <c r="AD22" s="54">
        <v>-0.0614236484809609</v>
      </c>
    </row>
    <row r="23" spans="1:30">
      <c r="A23" s="50" t="str">
        <v>郑州西区</v>
      </c>
      <c r="B23" s="51" t="str">
        <v>1059</v>
      </c>
      <c r="C23" s="50" t="str">
        <v>大卫城</v>
      </c>
      <c r="D23" s="49">
        <v>427.4</v>
      </c>
      <c r="E23" s="49">
        <v>19350.53</v>
      </c>
      <c r="F23" s="49">
        <v>21.6553268295958</v>
      </c>
      <c r="G23" s="49">
        <v>539.76</v>
      </c>
      <c r="H23" s="49">
        <v>1503.9</v>
      </c>
      <c r="I23" s="49">
        <v>-964.14</v>
      </c>
      <c r="J23" s="56">
        <v>-0.641093157789747</v>
      </c>
      <c r="K23" s="56">
        <v>0.0760874774807794</v>
      </c>
      <c r="L23" s="56">
        <v>0.140505310874657</v>
      </c>
      <c r="M23" s="58">
        <v>-0.0644178333938776</v>
      </c>
      <c r="N23" s="49">
        <v>7093.94</v>
      </c>
      <c r="O23" s="49">
        <v>10703.51</v>
      </c>
      <c r="P23" s="49">
        <v>-3609.57</v>
      </c>
      <c r="Q23" s="56">
        <v>-0.337232365831396</v>
      </c>
      <c r="R23" s="49">
        <v>380.24</v>
      </c>
      <c r="S23" s="49">
        <v>536.75</v>
      </c>
      <c r="T23" s="49">
        <v>-156.51</v>
      </c>
      <c r="U23" s="56">
        <v>-0.291588262692129</v>
      </c>
      <c r="V23" s="56">
        <v>-0.0975191842610167</v>
      </c>
      <c r="W23" s="56">
        <v>-0.0612918258016317</v>
      </c>
      <c r="X23" s="56">
        <v>-0.036227358459385</v>
      </c>
      <c r="Y23" s="54">
        <v>-0.0322427940248264</v>
      </c>
      <c r="Z23" s="54">
        <v>0.0585933861201677</v>
      </c>
      <c r="AA23" s="54">
        <v>-0.0908361801449941</v>
      </c>
      <c r="AB23" s="54">
        <v>0.0970955024122011</v>
      </c>
      <c r="AC23" s="54">
        <v>-0.0635083257735079</v>
      </c>
      <c r="AD23" s="54">
        <v>0.160603828185709</v>
      </c>
    </row>
    <row r="24" spans="1:30">
      <c r="A24" s="50" t="str">
        <v>洛阳区</v>
      </c>
      <c r="B24" s="51" t="str">
        <v>1110</v>
      </c>
      <c r="C24" s="50" t="str">
        <v>中州店</v>
      </c>
      <c r="D24" s="49">
        <v>340.5</v>
      </c>
      <c r="E24" s="49">
        <v>6396.41</v>
      </c>
      <c r="F24" s="49">
        <v>32.7852475177804</v>
      </c>
      <c r="G24" s="57">
        <v>-859.37</v>
      </c>
      <c r="H24" s="49">
        <v>104.69</v>
      </c>
      <c r="I24" s="49">
        <v>-964.06</v>
      </c>
      <c r="J24" s="56">
        <v>-9.20871143375681</v>
      </c>
      <c r="K24" s="56">
        <v>-1.53259144329713</v>
      </c>
      <c r="L24" s="56">
        <v>0.0729852203011712</v>
      </c>
      <c r="M24" s="59">
        <v>-1.6055766635983</v>
      </c>
      <c r="N24" s="49">
        <v>560.73</v>
      </c>
      <c r="O24" s="49">
        <v>1434.4</v>
      </c>
      <c r="P24" s="49">
        <v>-873.67</v>
      </c>
      <c r="Q24" s="56">
        <v>-0.609083937534858</v>
      </c>
      <c r="R24" s="49">
        <v>40</v>
      </c>
      <c r="S24" s="49">
        <v>78.36</v>
      </c>
      <c r="T24" s="49">
        <v>-38.36</v>
      </c>
      <c r="U24" s="56">
        <v>-0.489535477284329</v>
      </c>
      <c r="V24" s="56">
        <v>-0.244079255167263</v>
      </c>
      <c r="W24" s="56">
        <v>-0.457461239342502</v>
      </c>
      <c r="X24" s="56">
        <v>0.213381984175239</v>
      </c>
      <c r="Y24" s="54">
        <v>-0.0675</v>
      </c>
      <c r="Z24" s="54">
        <v>-0.0796324655436447</v>
      </c>
      <c r="AA24" s="54">
        <v>0.0121324655436447</v>
      </c>
      <c r="AB24" s="54">
        <v>-0.476971692134357</v>
      </c>
      <c r="AC24" s="54">
        <v>-0.16396200501952</v>
      </c>
      <c r="AD24" s="54">
        <v>-0.313009687114836</v>
      </c>
    </row>
    <row r="25" spans="1:30">
      <c r="A25" s="50" t="str">
        <v>洛阳区</v>
      </c>
      <c r="B25" s="51" t="str">
        <v>1004</v>
      </c>
      <c r="C25" s="50" t="str">
        <v>南昌店</v>
      </c>
      <c r="D25" s="49">
        <v>1030.3</v>
      </c>
      <c r="E25" s="49">
        <v>14017.15</v>
      </c>
      <c r="F25" s="49">
        <v>22.6306294556399</v>
      </c>
      <c r="G25" s="57">
        <v>-176.21</v>
      </c>
      <c r="H25" s="49">
        <v>746.2</v>
      </c>
      <c r="I25" s="49">
        <v>-922.41</v>
      </c>
      <c r="J25" s="56">
        <v>-1.23614312516752</v>
      </c>
      <c r="K25" s="56">
        <v>-0.0453277975850555</v>
      </c>
      <c r="L25" s="56">
        <v>0.105747523889559</v>
      </c>
      <c r="M25" s="58">
        <v>-0.151075321474614</v>
      </c>
      <c r="N25" s="49">
        <v>3887.46</v>
      </c>
      <c r="O25" s="49">
        <v>7056.43</v>
      </c>
      <c r="P25" s="49">
        <v>-3168.97</v>
      </c>
      <c r="Q25" s="56">
        <v>-0.449089695497582</v>
      </c>
      <c r="R25" s="49">
        <v>289.19</v>
      </c>
      <c r="S25" s="49">
        <v>383.74</v>
      </c>
      <c r="T25" s="49">
        <v>-94.55</v>
      </c>
      <c r="U25" s="56">
        <v>-0.246390785427633</v>
      </c>
      <c r="V25" s="56">
        <v>-0.231182959216789</v>
      </c>
      <c r="W25" s="56">
        <v>0.0139348457769257</v>
      </c>
      <c r="X25" s="56">
        <v>-0.245117804993715</v>
      </c>
      <c r="Y25" s="54">
        <v>-0.044296137487465</v>
      </c>
      <c r="Z25" s="54">
        <v>0.186949497055298</v>
      </c>
      <c r="AA25" s="54">
        <v>-0.231245634542763</v>
      </c>
      <c r="AB25" s="54">
        <v>-0.206807171842202</v>
      </c>
      <c r="AC25" s="54">
        <v>0.131462694308595</v>
      </c>
      <c r="AD25" s="54">
        <v>-0.338269866150797</v>
      </c>
    </row>
    <row r="26" spans="1:30">
      <c r="A26" s="50" t="str">
        <v>郑州西区</v>
      </c>
      <c r="B26" s="51" t="str">
        <v>1102</v>
      </c>
      <c r="C26" s="50" t="str">
        <v>工人店</v>
      </c>
      <c r="D26" s="49">
        <v>268</v>
      </c>
      <c r="E26" s="49">
        <v>3627.46</v>
      </c>
      <c r="F26" s="49">
        <v>8.42503393718111</v>
      </c>
      <c r="G26" s="49">
        <v>456.79</v>
      </c>
      <c r="H26" s="49">
        <v>1350.91</v>
      </c>
      <c r="I26" s="49">
        <v>-894.12</v>
      </c>
      <c r="J26" s="56">
        <v>-0.661864965097601</v>
      </c>
      <c r="K26" s="56">
        <v>0.162748688861019</v>
      </c>
      <c r="L26" s="56">
        <v>0.516022200746391</v>
      </c>
      <c r="M26" s="59">
        <v>-0.353273511885372</v>
      </c>
      <c r="N26" s="49">
        <v>2806.72</v>
      </c>
      <c r="O26" s="49">
        <v>2617.93</v>
      </c>
      <c r="P26" s="49">
        <v>188.79</v>
      </c>
      <c r="Q26" s="56">
        <v>0.0721142276531458</v>
      </c>
      <c r="R26" s="49">
        <v>130.58</v>
      </c>
      <c r="S26" s="49">
        <v>110.28</v>
      </c>
      <c r="T26" s="49">
        <v>20.3</v>
      </c>
      <c r="U26" s="56">
        <v>0.184076895175916</v>
      </c>
      <c r="V26" s="56">
        <v>0.243965641684227</v>
      </c>
      <c r="W26" s="56">
        <v>-0.04026936524622</v>
      </c>
      <c r="X26" s="56">
        <v>0.284235006930447</v>
      </c>
      <c r="Y26" s="54">
        <v>-0.0729054985449533</v>
      </c>
      <c r="Z26" s="54">
        <v>0.285455204932898</v>
      </c>
      <c r="AA26" s="54">
        <v>-0.358360703477851</v>
      </c>
      <c r="AB26" s="54">
        <v>-0.110450864493836</v>
      </c>
      <c r="AC26" s="54">
        <v>0.260704144113861</v>
      </c>
      <c r="AD26" s="54">
        <v>-0.371155008607697</v>
      </c>
    </row>
    <row r="27" spans="1:30">
      <c r="A27" s="50" t="str">
        <v>商丘区</v>
      </c>
      <c r="B27" s="51" t="str">
        <v>1119</v>
      </c>
      <c r="C27" s="50" t="str">
        <v>虞城店</v>
      </c>
      <c r="D27" s="49">
        <v>403.7</v>
      </c>
      <c r="E27" s="49">
        <v>4927.92</v>
      </c>
      <c r="F27" s="49">
        <v>12.6972638431857</v>
      </c>
      <c r="G27" s="49">
        <v>203.76</v>
      </c>
      <c r="H27" s="49">
        <v>1016.11</v>
      </c>
      <c r="I27" s="49">
        <v>-812.35</v>
      </c>
      <c r="J27" s="56">
        <v>-0.799470529765478</v>
      </c>
      <c r="K27" s="56">
        <v>0.0674512140622672</v>
      </c>
      <c r="L27" s="56">
        <v>0.314299059060793</v>
      </c>
      <c r="M27" s="59">
        <v>-0.246847844998526</v>
      </c>
      <c r="N27" s="49">
        <v>3020.85</v>
      </c>
      <c r="O27" s="49">
        <v>3232.94</v>
      </c>
      <c r="P27" s="49">
        <v>-212.09</v>
      </c>
      <c r="Q27" s="56">
        <v>-0.0656028259107809</v>
      </c>
      <c r="R27" s="49">
        <v>138.75</v>
      </c>
      <c r="S27" s="49">
        <v>166.05</v>
      </c>
      <c r="T27" s="49">
        <v>-27.3</v>
      </c>
      <c r="U27" s="56">
        <v>-0.164408310749774</v>
      </c>
      <c r="V27" s="56">
        <v>0.260433725891078</v>
      </c>
      <c r="W27" s="56">
        <v>0.184952301041945</v>
      </c>
      <c r="X27" s="56">
        <v>0.0754814248491332</v>
      </c>
      <c r="Y27" s="54">
        <v>-0.0356756756756757</v>
      </c>
      <c r="Z27" s="54">
        <v>-0.0177657332128877</v>
      </c>
      <c r="AA27" s="54">
        <v>-0.017909942462788</v>
      </c>
      <c r="AB27" s="54">
        <v>-0.140572931642227</v>
      </c>
      <c r="AC27" s="54">
        <v>0.0955541395757422</v>
      </c>
      <c r="AD27" s="54">
        <v>-0.236127071217969</v>
      </c>
    </row>
    <row r="28" spans="1:30">
      <c r="A28" s="50" t="str">
        <v>商丘区</v>
      </c>
      <c r="B28" s="51" t="str">
        <v>1079</v>
      </c>
      <c r="C28" s="50" t="str">
        <v>金穗店</v>
      </c>
      <c r="D28" s="49">
        <v>1292.5</v>
      </c>
      <c r="E28" s="49">
        <v>22977.3</v>
      </c>
      <c r="F28" s="49">
        <v>33.4646716899892</v>
      </c>
      <c r="G28" s="49">
        <v>605.73</v>
      </c>
      <c r="H28" s="49">
        <v>1409.14</v>
      </c>
      <c r="I28" s="49">
        <v>-803.41</v>
      </c>
      <c r="J28" s="56">
        <v>-0.570142072469733</v>
      </c>
      <c r="K28" s="56">
        <v>0.126556809848252</v>
      </c>
      <c r="L28" s="56">
        <v>0.124710269919137</v>
      </c>
      <c r="M28" s="56">
        <v>0.00184653992911552</v>
      </c>
      <c r="N28" s="49">
        <v>4786.23</v>
      </c>
      <c r="O28" s="49">
        <v>11299.31</v>
      </c>
      <c r="P28" s="49">
        <v>-6513.08</v>
      </c>
      <c r="Q28" s="56">
        <v>-0.576413958020445</v>
      </c>
      <c r="R28" s="49">
        <v>262.04</v>
      </c>
      <c r="S28" s="49">
        <v>355.33</v>
      </c>
      <c r="T28" s="49">
        <v>-93.29</v>
      </c>
      <c r="U28" s="56">
        <v>-0.262544676779332</v>
      </c>
      <c r="V28" s="56">
        <v>-0.0759489741841462</v>
      </c>
      <c r="W28" s="56">
        <v>0.242345737148154</v>
      </c>
      <c r="X28" s="56">
        <v>-0.3182947113323</v>
      </c>
      <c r="Y28" s="54">
        <v>-0.0273240726606625</v>
      </c>
      <c r="Z28" s="54">
        <v>-0.0407227084681845</v>
      </c>
      <c r="AA28" s="54">
        <v>0.013398635807522</v>
      </c>
      <c r="AB28" s="54">
        <v>0.0933959813419447</v>
      </c>
      <c r="AC28" s="54">
        <v>-0.176059759401238</v>
      </c>
      <c r="AD28" s="54">
        <v>0.269455740743183</v>
      </c>
    </row>
    <row r="29" spans="1:30">
      <c r="A29" s="50" t="str">
        <v>郑州东区</v>
      </c>
      <c r="B29" s="51" t="str">
        <v>1016</v>
      </c>
      <c r="C29" s="50" t="str">
        <v>人民店</v>
      </c>
      <c r="D29" s="49">
        <v>1559.5</v>
      </c>
      <c r="E29" s="49">
        <v>34981.44</v>
      </c>
      <c r="F29" s="49">
        <v>17.3304725767953</v>
      </c>
      <c r="G29" s="49">
        <v>1679.43</v>
      </c>
      <c r="H29" s="49">
        <v>2466.61</v>
      </c>
      <c r="I29" s="49">
        <v>-787.18</v>
      </c>
      <c r="J29" s="56">
        <v>-0.319134358492019</v>
      </c>
      <c r="K29" s="56">
        <v>0.107764500848933</v>
      </c>
      <c r="L29" s="56">
        <v>0.0856506415264684</v>
      </c>
      <c r="M29" s="56">
        <v>0.0221138593224651</v>
      </c>
      <c r="N29" s="49">
        <v>15584.26</v>
      </c>
      <c r="O29" s="49">
        <v>28798.5</v>
      </c>
      <c r="P29" s="49">
        <v>-13214.24</v>
      </c>
      <c r="Q29" s="56">
        <v>-0.458851676302585</v>
      </c>
      <c r="R29" s="49">
        <v>675.34</v>
      </c>
      <c r="S29" s="49">
        <v>1137.96</v>
      </c>
      <c r="T29" s="49">
        <v>-462.62</v>
      </c>
      <c r="U29" s="56">
        <v>-0.406534500333931</v>
      </c>
      <c r="V29" s="56">
        <v>0.178676523652821</v>
      </c>
      <c r="W29" s="56">
        <v>0.494822213968598</v>
      </c>
      <c r="X29" s="56">
        <v>-0.316145690315777</v>
      </c>
      <c r="Y29" s="54">
        <v>-0.034752865223443</v>
      </c>
      <c r="Z29" s="54">
        <v>-0.0706878976413934</v>
      </c>
      <c r="AA29" s="54">
        <v>0.0359350324179504</v>
      </c>
      <c r="AB29" s="54">
        <v>-0.0657172220012758</v>
      </c>
      <c r="AC29" s="54">
        <v>-0.13303308158411</v>
      </c>
      <c r="AD29" s="54">
        <v>0.0673158595828345</v>
      </c>
    </row>
    <row r="30" spans="1:30">
      <c r="A30" s="50" t="str">
        <v>郑州东区</v>
      </c>
      <c r="B30" s="51" t="str">
        <v>1027</v>
      </c>
      <c r="C30" s="50" t="str">
        <v>花园店</v>
      </c>
      <c r="D30" s="49">
        <v>1049</v>
      </c>
      <c r="E30" s="49">
        <v>16392.74</v>
      </c>
      <c r="F30" s="49">
        <v>27.0526199954069</v>
      </c>
      <c r="G30" s="49">
        <v>453.46</v>
      </c>
      <c r="H30" s="49">
        <v>1167.8</v>
      </c>
      <c r="I30" s="49">
        <v>-714.34</v>
      </c>
      <c r="J30" s="56">
        <v>-0.6116972084261</v>
      </c>
      <c r="K30" s="56">
        <v>0.110301379192917</v>
      </c>
      <c r="L30" s="56">
        <v>0.130077859585417</v>
      </c>
      <c r="M30" s="56">
        <v>-0.0197764803925005</v>
      </c>
      <c r="N30" s="49">
        <v>4111.1</v>
      </c>
      <c r="O30" s="49">
        <v>8977.7</v>
      </c>
      <c r="P30" s="49">
        <v>-4866.6</v>
      </c>
      <c r="Q30" s="56">
        <v>-0.542076478385333</v>
      </c>
      <c r="R30" s="49">
        <v>233.57</v>
      </c>
      <c r="S30" s="49">
        <v>214.16</v>
      </c>
      <c r="T30" s="49">
        <v>19.41</v>
      </c>
      <c r="U30" s="56">
        <v>0.0906331714605902</v>
      </c>
      <c r="V30" s="56">
        <v>-0.0546871840959679</v>
      </c>
      <c r="W30" s="56">
        <v>-0.108256539650205</v>
      </c>
      <c r="X30" s="56">
        <v>0.053569355554237</v>
      </c>
      <c r="Y30" s="54">
        <v>-0.0142569679325256</v>
      </c>
      <c r="Z30" s="54">
        <v>-0.124859917818453</v>
      </c>
      <c r="AA30" s="54">
        <v>0.110602949885928</v>
      </c>
      <c r="AB30" s="54">
        <v>-0.0355671689942148</v>
      </c>
      <c r="AC30" s="54">
        <v>-0.125073482072246</v>
      </c>
      <c r="AD30" s="54">
        <v>0.0895063130780308</v>
      </c>
    </row>
    <row r="31" spans="1:30">
      <c r="A31" s="50" t="str">
        <v>漯河区</v>
      </c>
      <c r="B31" s="51" t="str">
        <v>1125</v>
      </c>
      <c r="C31" s="50" t="str">
        <v>漯河柳江店</v>
      </c>
      <c r="D31" s="49">
        <v>362.6</v>
      </c>
      <c r="E31" s="49">
        <v>6702.54</v>
      </c>
      <c r="F31" s="49">
        <v>19.2292909382375</v>
      </c>
      <c r="G31" s="57">
        <v>-678.16</v>
      </c>
      <c r="H31" s="49">
        <v>0</v>
      </c>
      <c r="I31" s="49">
        <v>-678.16</v>
      </c>
      <c r="J31" s="56">
        <v>0</v>
      </c>
      <c r="K31" s="56">
        <v>-0.304274087168765</v>
      </c>
      <c r="L31" s="56">
        <v>0</v>
      </c>
      <c r="M31" s="59">
        <v>-0.304274087168765</v>
      </c>
      <c r="N31" s="49">
        <v>2228.78</v>
      </c>
      <c r="O31" s="49">
        <v>0</v>
      </c>
      <c r="P31" s="49">
        <v>2228.78</v>
      </c>
      <c r="Q31" s="56" t="e">
        <v>#DIV/0!</v>
      </c>
      <c r="R31" s="49">
        <v>141.02</v>
      </c>
      <c r="S31" s="49">
        <v>0</v>
      </c>
      <c r="T31" s="49">
        <v>141.02</v>
      </c>
      <c r="U31" s="56" t="e">
        <v>#DIV/0!</v>
      </c>
      <c r="V31" s="56">
        <v>0.811389918447012</v>
      </c>
      <c r="W31" s="56">
        <v>0</v>
      </c>
      <c r="X31" s="56">
        <v>0.811389918447012</v>
      </c>
      <c r="Y31" s="54">
        <v>-0.176145227627287</v>
      </c>
      <c r="Z31" s="54">
        <v>0</v>
      </c>
      <c r="AA31" s="54">
        <v>-0.176145227627287</v>
      </c>
      <c r="AB31" s="54">
        <v>-0.333762031552079</v>
      </c>
      <c r="AC31" s="54">
        <v>0</v>
      </c>
      <c r="AD31" s="54">
        <v>-0.333762031552079</v>
      </c>
    </row>
    <row r="32" spans="1:30">
      <c r="A32" s="50" t="str">
        <v>郑州西区</v>
      </c>
      <c r="B32" s="51" t="str">
        <v>1035</v>
      </c>
      <c r="C32" s="50" t="str">
        <v>巩义店</v>
      </c>
      <c r="D32" s="49">
        <v>902.37</v>
      </c>
      <c r="E32" s="49">
        <v>20254.97</v>
      </c>
      <c r="F32" s="49">
        <v>19.0224823276304</v>
      </c>
      <c r="G32" s="49">
        <v>1135.97</v>
      </c>
      <c r="H32" s="49">
        <v>1719.05</v>
      </c>
      <c r="I32" s="49">
        <v>-583.08</v>
      </c>
      <c r="J32" s="56">
        <v>-0.339187341845787</v>
      </c>
      <c r="K32" s="56">
        <v>0.142554529174881</v>
      </c>
      <c r="L32" s="56">
        <v>0.179677113208967</v>
      </c>
      <c r="M32" s="56">
        <v>-0.0371225840340859</v>
      </c>
      <c r="N32" s="49">
        <v>7968.67</v>
      </c>
      <c r="O32" s="49">
        <v>9567.44</v>
      </c>
      <c r="P32" s="49">
        <v>-1598.77</v>
      </c>
      <c r="Q32" s="56">
        <v>-0.167105307166807</v>
      </c>
      <c r="R32" s="49">
        <v>337.35</v>
      </c>
      <c r="S32" s="49">
        <v>301.5</v>
      </c>
      <c r="T32" s="49">
        <v>35.85</v>
      </c>
      <c r="U32" s="56">
        <v>0.118905472636816</v>
      </c>
      <c r="V32" s="56">
        <v>0.203638287382649</v>
      </c>
      <c r="W32" s="56">
        <v>0.32698139389855</v>
      </c>
      <c r="X32" s="56">
        <v>-0.123343106515901</v>
      </c>
      <c r="Y32" s="54">
        <v>0.0282792352156514</v>
      </c>
      <c r="Z32" s="54">
        <v>-0.0236484245439469</v>
      </c>
      <c r="AA32" s="54">
        <v>0.0519276597595983</v>
      </c>
      <c r="AB32" s="54">
        <v>-0.0706509286226528</v>
      </c>
      <c r="AC32" s="54">
        <v>-0.0291821427675533</v>
      </c>
      <c r="AD32" s="54">
        <v>-0.0414687858550995</v>
      </c>
    </row>
    <row r="33" spans="1:30">
      <c r="A33" s="50" t="str">
        <v>郑州东区</v>
      </c>
      <c r="B33" s="51" t="str">
        <v>1101</v>
      </c>
      <c r="C33" s="50" t="str">
        <v>复兴店</v>
      </c>
      <c r="D33" s="49">
        <v>90</v>
      </c>
      <c r="E33" s="49">
        <v>2039.14</v>
      </c>
      <c r="F33" s="49">
        <v>6.52668577035544</v>
      </c>
      <c r="G33" s="49">
        <v>20.21</v>
      </c>
      <c r="H33" s="49">
        <v>600.29</v>
      </c>
      <c r="I33" s="49">
        <v>-580.08</v>
      </c>
      <c r="J33" s="56">
        <v>-0.966332939079445</v>
      </c>
      <c r="K33" s="56">
        <v>0.00976951485971731</v>
      </c>
      <c r="L33" s="56">
        <v>0.282712921274231</v>
      </c>
      <c r="M33" s="59">
        <v>-0.272943406414514</v>
      </c>
      <c r="N33" s="49">
        <v>2068.68</v>
      </c>
      <c r="O33" s="49">
        <v>2123.32</v>
      </c>
      <c r="P33" s="49">
        <v>-54.6400000000003</v>
      </c>
      <c r="Q33" s="56">
        <v>-0.0257332856093289</v>
      </c>
      <c r="R33" s="49">
        <v>179.45</v>
      </c>
      <c r="S33" s="49">
        <v>119.47</v>
      </c>
      <c r="T33" s="49">
        <v>59.98</v>
      </c>
      <c r="U33" s="56">
        <v>0.502050724031137</v>
      </c>
      <c r="V33" s="56">
        <v>-0.353351106673502</v>
      </c>
      <c r="W33" s="56">
        <v>0.472886464019031</v>
      </c>
      <c r="X33" s="56">
        <v>-0.826237570692533</v>
      </c>
      <c r="Y33" s="54">
        <v>-0.037057676232934</v>
      </c>
      <c r="Z33" s="54">
        <v>0.0357411902569683</v>
      </c>
      <c r="AA33" s="54">
        <v>-0.0727988664899022</v>
      </c>
      <c r="AB33" s="54">
        <v>0.0148868667835018</v>
      </c>
      <c r="AC33" s="54">
        <v>0.0297361207919673</v>
      </c>
      <c r="AD33" s="54">
        <v>-0.0148492540084655</v>
      </c>
    </row>
    <row r="34" spans="1:30">
      <c r="A34" s="50" t="str">
        <v>郑州东区</v>
      </c>
      <c r="B34" s="51" t="str">
        <v>1013</v>
      </c>
      <c r="C34" s="50" t="str">
        <v>丰产店</v>
      </c>
      <c r="D34" s="49">
        <v>647</v>
      </c>
      <c r="E34" s="49">
        <v>7605.05</v>
      </c>
      <c r="F34" s="49">
        <v>15.9832553137067</v>
      </c>
      <c r="G34" s="49">
        <v>593.43</v>
      </c>
      <c r="H34" s="49">
        <v>1094.81</v>
      </c>
      <c r="I34" s="49">
        <v>-501.38</v>
      </c>
      <c r="J34" s="56">
        <v>-0.457960742046565</v>
      </c>
      <c r="K34" s="56">
        <v>0.154605897341038</v>
      </c>
      <c r="L34" s="56">
        <v>0.160660775238392</v>
      </c>
      <c r="M34" s="56">
        <v>-0.00605487789735348</v>
      </c>
      <c r="N34" s="49">
        <v>3838.34</v>
      </c>
      <c r="O34" s="49">
        <v>6814.42</v>
      </c>
      <c r="P34" s="49">
        <v>-2976.08</v>
      </c>
      <c r="Q34" s="56">
        <v>-0.436732693317993</v>
      </c>
      <c r="R34" s="49">
        <v>214.49</v>
      </c>
      <c r="S34" s="49">
        <v>331.68</v>
      </c>
      <c r="T34" s="49">
        <v>-117.19</v>
      </c>
      <c r="U34" s="56">
        <v>-0.353322479498312</v>
      </c>
      <c r="V34" s="56">
        <v>0.468851964400605</v>
      </c>
      <c r="W34" s="56">
        <v>0.330758773559832</v>
      </c>
      <c r="X34" s="56">
        <v>0.138093190840772</v>
      </c>
      <c r="Y34" s="54">
        <v>-0.0233577322952119</v>
      </c>
      <c r="Z34" s="54">
        <v>-0.0223709599614086</v>
      </c>
      <c r="AA34" s="54">
        <v>-0.000986772333803312</v>
      </c>
      <c r="AB34" s="54">
        <v>-0.119352431962674</v>
      </c>
      <c r="AC34" s="54">
        <v>-0.121226120491546</v>
      </c>
      <c r="AD34" s="54">
        <v>0.00187368852887201</v>
      </c>
    </row>
    <row r="35" spans="1:30">
      <c r="A35" s="50" t="str">
        <v>郑州西区</v>
      </c>
      <c r="B35" s="51" t="str">
        <v>1074</v>
      </c>
      <c r="C35" s="50" t="str">
        <v>瑞达店</v>
      </c>
      <c r="D35" s="49">
        <v>1085.5</v>
      </c>
      <c r="E35" s="49">
        <v>17456.82</v>
      </c>
      <c r="F35" s="49">
        <v>28.4109450997888</v>
      </c>
      <c r="G35" s="49">
        <v>104.83</v>
      </c>
      <c r="H35" s="49">
        <v>583.39</v>
      </c>
      <c r="I35" s="49">
        <v>-478.56</v>
      </c>
      <c r="J35" s="56">
        <v>-0.820308884279813</v>
      </c>
      <c r="K35" s="56">
        <v>0.0316697380743784</v>
      </c>
      <c r="L35" s="56">
        <v>0.0480401917358584</v>
      </c>
      <c r="M35" s="56">
        <v>-0.01637045366148</v>
      </c>
      <c r="N35" s="49">
        <v>3310.1</v>
      </c>
      <c r="O35" s="49">
        <v>12143.79</v>
      </c>
      <c r="P35" s="49">
        <v>-8833.69</v>
      </c>
      <c r="Q35" s="56">
        <v>-0.727424469626039</v>
      </c>
      <c r="R35" s="49">
        <v>168.28</v>
      </c>
      <c r="S35" s="49">
        <v>406.5</v>
      </c>
      <c r="T35" s="49">
        <v>-238.22</v>
      </c>
      <c r="U35" s="56">
        <v>-0.586027060270603</v>
      </c>
      <c r="V35" s="56">
        <v>-0.223135000130289</v>
      </c>
      <c r="W35" s="56">
        <v>-0.139723810586777</v>
      </c>
      <c r="X35" s="56">
        <v>-0.083411189543512</v>
      </c>
      <c r="Y35" s="54">
        <v>-0.0244830045162824</v>
      </c>
      <c r="Z35" s="54">
        <v>-0.139975399753998</v>
      </c>
      <c r="AA35" s="54">
        <v>0.115492395237715</v>
      </c>
      <c r="AB35" s="54">
        <v>-0.251444246506535</v>
      </c>
      <c r="AC35" s="54">
        <v>-0.134431828943024</v>
      </c>
      <c r="AD35" s="54">
        <v>-0.117012417563511</v>
      </c>
    </row>
    <row r="36" spans="1:30">
      <c r="A36" s="50" t="str">
        <v>郑州西区</v>
      </c>
      <c r="B36" s="51" t="str">
        <v>1103</v>
      </c>
      <c r="C36" s="50" t="str">
        <v>绿城店</v>
      </c>
      <c r="D36" s="49">
        <v>332.4</v>
      </c>
      <c r="E36" s="49">
        <v>5007.44</v>
      </c>
      <c r="F36" s="49">
        <v>15.6851560073288</v>
      </c>
      <c r="G36" s="49">
        <v>489.15</v>
      </c>
      <c r="H36" s="49">
        <v>963.48</v>
      </c>
      <c r="I36" s="49">
        <v>-474.33</v>
      </c>
      <c r="J36" s="56">
        <v>-0.492309129405904</v>
      </c>
      <c r="K36" s="56">
        <v>0.180463527293656</v>
      </c>
      <c r="L36" s="56">
        <v>0.329394871794872</v>
      </c>
      <c r="M36" s="58">
        <v>-0.148931344501216</v>
      </c>
      <c r="N36" s="49">
        <v>2710.52</v>
      </c>
      <c r="O36" s="49">
        <v>2925</v>
      </c>
      <c r="P36" s="49">
        <v>-214.48</v>
      </c>
      <c r="Q36" s="56">
        <v>-0.0733264957264957</v>
      </c>
      <c r="R36" s="49">
        <v>187.73</v>
      </c>
      <c r="S36" s="49">
        <v>155.04</v>
      </c>
      <c r="T36" s="49">
        <v>32.69</v>
      </c>
      <c r="U36" s="56">
        <v>0.210848813209494</v>
      </c>
      <c r="V36" s="56">
        <v>0.374066594411456</v>
      </c>
      <c r="W36" s="56">
        <v>0.0142072611830795</v>
      </c>
      <c r="X36" s="56">
        <v>0.359859333228376</v>
      </c>
      <c r="Y36" s="54">
        <v>-0.00783039471581527</v>
      </c>
      <c r="Z36" s="54">
        <v>0.109907120743034</v>
      </c>
      <c r="AA36" s="54">
        <v>-0.117737515458849</v>
      </c>
      <c r="AB36" s="54">
        <v>-0.115195757573029</v>
      </c>
      <c r="AC36" s="54">
        <v>0.044398358974359</v>
      </c>
      <c r="AD36" s="54">
        <v>-0.159594116547388</v>
      </c>
    </row>
    <row r="37" spans="1:30">
      <c r="A37" s="50" t="str">
        <v>平顶山区</v>
      </c>
      <c r="B37" s="51" t="str">
        <v>1031</v>
      </c>
      <c r="C37" s="50" t="str">
        <v>汝州店</v>
      </c>
      <c r="D37" s="49">
        <v>1072.6</v>
      </c>
      <c r="E37" s="49">
        <v>13739.52</v>
      </c>
      <c r="F37" s="49">
        <v>50.1338677599353</v>
      </c>
      <c r="G37" s="57">
        <v>-372.4</v>
      </c>
      <c r="H37" s="49">
        <v>97.44</v>
      </c>
      <c r="I37" s="49">
        <v>-469.84</v>
      </c>
      <c r="J37" s="56">
        <v>-4.82183908045977</v>
      </c>
      <c r="K37" s="56">
        <v>-0.233689138224239</v>
      </c>
      <c r="L37" s="56">
        <v>0.0658022690437601</v>
      </c>
      <c r="M37" s="59">
        <v>-0.299491407267999</v>
      </c>
      <c r="N37" s="49">
        <v>1593.57</v>
      </c>
      <c r="O37" s="49">
        <v>1480.8</v>
      </c>
      <c r="P37" s="49">
        <v>112.77</v>
      </c>
      <c r="Q37" s="56">
        <v>0.0761547811993517</v>
      </c>
      <c r="R37" s="49">
        <v>93.16</v>
      </c>
      <c r="S37" s="49">
        <v>81.45</v>
      </c>
      <c r="T37" s="49">
        <v>11.71</v>
      </c>
      <c r="U37" s="56">
        <v>0.143769183548189</v>
      </c>
      <c r="V37" s="56">
        <v>0.311697359559035</v>
      </c>
      <c r="W37" s="56">
        <v>0.101847201294715</v>
      </c>
      <c r="X37" s="56">
        <v>0.209850158264319</v>
      </c>
      <c r="Y37" s="54">
        <v>-0.0240446543580936</v>
      </c>
      <c r="Z37" s="54">
        <v>-0.0399017802332719</v>
      </c>
      <c r="AA37" s="54">
        <v>0.0158571258751783</v>
      </c>
      <c r="AB37" s="54">
        <v>-0.399571610960493</v>
      </c>
      <c r="AC37" s="54">
        <v>-0.144481564019449</v>
      </c>
      <c r="AD37" s="54">
        <v>-0.255090046941044</v>
      </c>
    </row>
    <row r="38" spans="1:30">
      <c r="A38" s="50" t="str">
        <v>郑州东区</v>
      </c>
      <c r="B38" s="51" t="str">
        <v>1041</v>
      </c>
      <c r="C38" s="50" t="str">
        <v>六天地</v>
      </c>
      <c r="D38" s="49">
        <v>1110.6</v>
      </c>
      <c r="E38" s="49">
        <v>27192.46</v>
      </c>
      <c r="F38" s="49">
        <v>16.9432155923204</v>
      </c>
      <c r="G38" s="49">
        <v>2300.13</v>
      </c>
      <c r="H38" s="49">
        <v>2753.58</v>
      </c>
      <c r="I38" s="49">
        <v>-453.45</v>
      </c>
      <c r="J38" s="56">
        <v>-0.164676530189789</v>
      </c>
      <c r="K38" s="56">
        <v>0.175440750904994</v>
      </c>
      <c r="L38" s="56">
        <v>0.137142020419049</v>
      </c>
      <c r="M38" s="56">
        <v>0.0382987304859451</v>
      </c>
      <c r="N38" s="49">
        <v>13110.58</v>
      </c>
      <c r="O38" s="49">
        <v>20078.31</v>
      </c>
      <c r="P38" s="49">
        <v>-6967.73</v>
      </c>
      <c r="Q38" s="56">
        <v>-0.347027712989789</v>
      </c>
      <c r="R38" s="49">
        <v>434.26</v>
      </c>
      <c r="S38" s="49">
        <v>556.11</v>
      </c>
      <c r="T38" s="49">
        <v>-121.85</v>
      </c>
      <c r="U38" s="56">
        <v>-0.219111326895758</v>
      </c>
      <c r="V38" s="56">
        <v>-0.0238345003092982</v>
      </c>
      <c r="W38" s="56">
        <v>0.193986363104549</v>
      </c>
      <c r="X38" s="56">
        <v>-0.217820863413847</v>
      </c>
      <c r="Y38" s="54">
        <v>-0.0316400313176438</v>
      </c>
      <c r="Z38" s="54">
        <v>0.0231069392746039</v>
      </c>
      <c r="AA38" s="54">
        <v>-0.0547469705922477</v>
      </c>
      <c r="AB38" s="54">
        <v>-0.00642325712620659</v>
      </c>
      <c r="AC38" s="54">
        <v>-0.014992960064866</v>
      </c>
      <c r="AD38" s="54">
        <v>0.00856970293865943</v>
      </c>
    </row>
    <row r="39" spans="1:30">
      <c r="A39" s="50" t="str">
        <v>洛阳区</v>
      </c>
      <c r="B39" s="51" t="str">
        <v>1052</v>
      </c>
      <c r="C39" s="50" t="str">
        <v>三门峡</v>
      </c>
      <c r="D39" s="49">
        <v>3160.1</v>
      </c>
      <c r="E39" s="49">
        <v>40541.32</v>
      </c>
      <c r="F39" s="49">
        <v>37.8482936361202</v>
      </c>
      <c r="G39" s="49">
        <v>728.83</v>
      </c>
      <c r="H39" s="49">
        <v>1171.27</v>
      </c>
      <c r="I39" s="49">
        <v>-442.44</v>
      </c>
      <c r="J39" s="56">
        <v>-0.37774381654102</v>
      </c>
      <c r="K39" s="56">
        <v>0.104074116912919</v>
      </c>
      <c r="L39" s="56">
        <v>0.138583461610818</v>
      </c>
      <c r="M39" s="56">
        <v>-0.0345093446978995</v>
      </c>
      <c r="N39" s="49">
        <v>7002.99</v>
      </c>
      <c r="O39" s="49">
        <v>8451.73</v>
      </c>
      <c r="P39" s="49">
        <v>-1448.74</v>
      </c>
      <c r="Q39" s="56">
        <v>-0.171413426600234</v>
      </c>
      <c r="R39" s="49">
        <v>487.15</v>
      </c>
      <c r="S39" s="49">
        <v>475.96</v>
      </c>
      <c r="T39" s="49">
        <v>11.19</v>
      </c>
      <c r="U39" s="56">
        <v>0.0235103790234473</v>
      </c>
      <c r="V39" s="56">
        <v>0.43626810070621</v>
      </c>
      <c r="W39" s="56">
        <v>-0.340812888751439</v>
      </c>
      <c r="X39" s="56">
        <v>0.777080989457649</v>
      </c>
      <c r="Y39" s="54">
        <v>-0.0483423996715591</v>
      </c>
      <c r="Z39" s="54">
        <v>-0.12404403731406</v>
      </c>
      <c r="AA39" s="54">
        <v>0.0757016376425009</v>
      </c>
      <c r="AB39" s="54">
        <v>-0.111571158529588</v>
      </c>
      <c r="AC39" s="54">
        <v>-0.12350502204874</v>
      </c>
      <c r="AD39" s="54">
        <v>0.0119338635191523</v>
      </c>
    </row>
    <row r="40" spans="1:30">
      <c r="A40" s="50" t="str">
        <v>郑州东区</v>
      </c>
      <c r="B40" s="51" t="str">
        <v>1092</v>
      </c>
      <c r="C40" s="50" t="str">
        <v>商都店</v>
      </c>
      <c r="D40" s="49">
        <v>662.7</v>
      </c>
      <c r="E40" s="49">
        <v>17531.66</v>
      </c>
      <c r="F40" s="49">
        <v>15.2701315583048</v>
      </c>
      <c r="G40" s="49">
        <v>1077.37</v>
      </c>
      <c r="H40" s="49">
        <v>1471.66</v>
      </c>
      <c r="I40" s="49">
        <v>-394.29</v>
      </c>
      <c r="J40" s="56">
        <v>-0.267921938491228</v>
      </c>
      <c r="K40" s="56">
        <v>0.138653731811969</v>
      </c>
      <c r="L40" s="56">
        <v>0.182906019023141</v>
      </c>
      <c r="M40" s="56">
        <v>-0.0442522872111714</v>
      </c>
      <c r="N40" s="49">
        <v>7770.22</v>
      </c>
      <c r="O40" s="49">
        <v>8045.99</v>
      </c>
      <c r="P40" s="49">
        <v>-275.77</v>
      </c>
      <c r="Q40" s="56">
        <v>-0.034274216100194</v>
      </c>
      <c r="R40" s="49">
        <v>223.37</v>
      </c>
      <c r="S40" s="49">
        <v>257.92</v>
      </c>
      <c r="T40" s="49">
        <v>-34.55</v>
      </c>
      <c r="U40" s="56">
        <v>-0.133956265508685</v>
      </c>
      <c r="V40" s="56">
        <v>0.222344732792519</v>
      </c>
      <c r="W40" s="56">
        <v>-0.0597988496919973</v>
      </c>
      <c r="X40" s="56">
        <v>0.282143582484516</v>
      </c>
      <c r="Y40" s="54">
        <v>-0.0399785109907329</v>
      </c>
      <c r="Z40" s="54">
        <v>-0.0452853598014888</v>
      </c>
      <c r="AA40" s="54">
        <v>0.00530684881075597</v>
      </c>
      <c r="AB40" s="54">
        <v>-0.0468657149047117</v>
      </c>
      <c r="AC40" s="54">
        <v>0.0145352653930716</v>
      </c>
      <c r="AD40" s="54">
        <v>-0.0614009802977833</v>
      </c>
    </row>
    <row r="41" spans="1:30">
      <c r="A41" s="50" t="str">
        <v>郑州西区</v>
      </c>
      <c r="B41" s="51" t="str">
        <v>1009</v>
      </c>
      <c r="C41" s="50" t="str">
        <v>上街店</v>
      </c>
      <c r="D41" s="49">
        <v>2538.6</v>
      </c>
      <c r="E41" s="49">
        <v>42866.79</v>
      </c>
      <c r="F41" s="49">
        <v>20.9469259965473</v>
      </c>
      <c r="G41" s="49">
        <v>3764.29</v>
      </c>
      <c r="H41" s="49">
        <v>4151.34</v>
      </c>
      <c r="I41" s="49">
        <v>-387.05</v>
      </c>
      <c r="J41" s="56">
        <v>-0.0932349554601647</v>
      </c>
      <c r="K41" s="56">
        <v>0.220595620893086</v>
      </c>
      <c r="L41" s="56">
        <v>0.159817889514095</v>
      </c>
      <c r="M41" s="56">
        <v>0.0607777313789907</v>
      </c>
      <c r="N41" s="49">
        <v>17064.21</v>
      </c>
      <c r="O41" s="49">
        <v>25975.44</v>
      </c>
      <c r="P41" s="49">
        <v>-8911.23</v>
      </c>
      <c r="Q41" s="56">
        <v>-0.343063678613336</v>
      </c>
      <c r="R41" s="49">
        <v>1039.75</v>
      </c>
      <c r="S41" s="49">
        <v>1066.63</v>
      </c>
      <c r="T41" s="49">
        <v>-26.8800000000001</v>
      </c>
      <c r="U41" s="56">
        <v>-0.0252008662797785</v>
      </c>
      <c r="V41" s="56">
        <v>0.01026281791186</v>
      </c>
      <c r="W41" s="56">
        <v>-0.00394067757091963</v>
      </c>
      <c r="X41" s="56">
        <v>0.0142034954827797</v>
      </c>
      <c r="Y41" s="54">
        <v>0.0133205097379178</v>
      </c>
      <c r="Z41" s="54">
        <v>-0.0317542165511939</v>
      </c>
      <c r="AA41" s="54">
        <v>0.0450747262891117</v>
      </c>
      <c r="AB41" s="54">
        <v>0.162434067272585</v>
      </c>
      <c r="AC41" s="54">
        <v>-0.0763890159319727</v>
      </c>
      <c r="AD41" s="54">
        <v>0.238823083204558</v>
      </c>
    </row>
    <row r="42" spans="1:30">
      <c r="A42" s="50" t="str">
        <v>郑州西区</v>
      </c>
      <c r="B42" s="51" t="str">
        <v>1026</v>
      </c>
      <c r="C42" s="50" t="str">
        <v>大学店</v>
      </c>
      <c r="D42" s="49">
        <v>415</v>
      </c>
      <c r="E42" s="49">
        <v>9959</v>
      </c>
      <c r="F42" s="49">
        <v>13.191534959677</v>
      </c>
      <c r="G42" s="49">
        <v>261.64</v>
      </c>
      <c r="H42" s="49">
        <v>644.89</v>
      </c>
      <c r="I42" s="49">
        <v>-383.25</v>
      </c>
      <c r="J42" s="56">
        <v>-0.594287397850796</v>
      </c>
      <c r="K42" s="56">
        <v>0.0552940853250039</v>
      </c>
      <c r="L42" s="56">
        <v>0.100776502099478</v>
      </c>
      <c r="M42" s="56">
        <v>-0.045482416774474</v>
      </c>
      <c r="N42" s="49">
        <v>4731.79</v>
      </c>
      <c r="O42" s="49">
        <v>6399.21</v>
      </c>
      <c r="P42" s="49">
        <v>-1667.42</v>
      </c>
      <c r="Q42" s="56">
        <v>-0.260566538682119</v>
      </c>
      <c r="R42" s="49">
        <v>255.35</v>
      </c>
      <c r="S42" s="49">
        <v>331.04</v>
      </c>
      <c r="T42" s="49">
        <v>-75.69</v>
      </c>
      <c r="U42" s="56">
        <v>-0.228643064282262</v>
      </c>
      <c r="V42" s="56">
        <v>-0.101745711075086</v>
      </c>
      <c r="W42" s="56">
        <v>0.783430622396684</v>
      </c>
      <c r="X42" s="56">
        <v>-0.88517633347177</v>
      </c>
      <c r="Y42" s="54">
        <v>-0.0342666927746231</v>
      </c>
      <c r="Z42" s="54">
        <v>-0.0506283228612856</v>
      </c>
      <c r="AA42" s="54">
        <v>0.0163616300866626</v>
      </c>
      <c r="AB42" s="54">
        <v>-0.196933682314911</v>
      </c>
      <c r="AC42" s="54">
        <v>-0.0809577432214289</v>
      </c>
      <c r="AD42" s="54">
        <v>-0.115975939093482</v>
      </c>
    </row>
    <row r="43" spans="1:30">
      <c r="A43" s="50" t="str">
        <v>郑州东区</v>
      </c>
      <c r="B43" s="51" t="str">
        <v>1060</v>
      </c>
      <c r="C43" s="50" t="str">
        <v>东明店</v>
      </c>
      <c r="D43" s="49">
        <v>1890</v>
      </c>
      <c r="E43" s="49">
        <v>24988.92</v>
      </c>
      <c r="F43" s="49">
        <v>40.7481469475683</v>
      </c>
      <c r="G43" s="49">
        <v>1020.28</v>
      </c>
      <c r="H43" s="49">
        <v>1402.98</v>
      </c>
      <c r="I43" s="49">
        <v>-382.7</v>
      </c>
      <c r="J43" s="56">
        <v>-0.272776518553365</v>
      </c>
      <c r="K43" s="56">
        <v>0.206612206215296</v>
      </c>
      <c r="L43" s="56">
        <v>0.176249340468832</v>
      </c>
      <c r="M43" s="56">
        <v>0.0303628657464632</v>
      </c>
      <c r="N43" s="49">
        <v>4938.14</v>
      </c>
      <c r="O43" s="49">
        <v>7960.2</v>
      </c>
      <c r="P43" s="49">
        <v>-3022.06</v>
      </c>
      <c r="Q43" s="56">
        <v>-0.37964624004422</v>
      </c>
      <c r="R43" s="49">
        <v>308.18</v>
      </c>
      <c r="S43" s="49">
        <v>388.3</v>
      </c>
      <c r="T43" s="49">
        <v>-80.12</v>
      </c>
      <c r="U43" s="56">
        <v>-0.206335307751738</v>
      </c>
      <c r="V43" s="56">
        <v>-0.215526280522518</v>
      </c>
      <c r="W43" s="56">
        <v>0.216016829985264</v>
      </c>
      <c r="X43" s="56">
        <v>-0.431543110507782</v>
      </c>
      <c r="Y43" s="54">
        <v>-0.0237523525212538</v>
      </c>
      <c r="Z43" s="54">
        <v>-0.057172289466907</v>
      </c>
      <c r="AA43" s="54">
        <v>0.0334199369456532</v>
      </c>
      <c r="AB43" s="54">
        <v>0.0143948482079503</v>
      </c>
      <c r="AC43" s="54">
        <v>0.00617481972814753</v>
      </c>
      <c r="AD43" s="54">
        <v>0.00822002847980272</v>
      </c>
    </row>
    <row r="44" spans="1:30">
      <c r="A44" s="50" t="str">
        <v>郑州西区</v>
      </c>
      <c r="B44" s="51" t="str">
        <v>1122</v>
      </c>
      <c r="C44" s="50" t="str">
        <v>白桦店</v>
      </c>
      <c r="D44" s="49">
        <v>197.2</v>
      </c>
      <c r="E44" s="49">
        <v>4286.2</v>
      </c>
      <c r="F44" s="49">
        <v>8.9744129858349</v>
      </c>
      <c r="G44" s="49">
        <v>251.84</v>
      </c>
      <c r="H44" s="49">
        <v>543.19</v>
      </c>
      <c r="I44" s="49">
        <v>-291.35</v>
      </c>
      <c r="J44" s="56">
        <v>-0.536368489847015</v>
      </c>
      <c r="K44" s="56">
        <v>0.0989625903803835</v>
      </c>
      <c r="L44" s="56">
        <v>0.168483773212696</v>
      </c>
      <c r="M44" s="56">
        <v>-0.0695211828323125</v>
      </c>
      <c r="N44" s="49">
        <v>2544.8</v>
      </c>
      <c r="O44" s="49">
        <v>3223.99</v>
      </c>
      <c r="P44" s="49">
        <v>-679.19</v>
      </c>
      <c r="Q44" s="56">
        <v>-0.210667526884389</v>
      </c>
      <c r="R44" s="49">
        <v>151.9</v>
      </c>
      <c r="S44" s="49">
        <v>153.52</v>
      </c>
      <c r="T44" s="49">
        <v>-1.62</v>
      </c>
      <c r="U44" s="56">
        <v>-0.0105523710265764</v>
      </c>
      <c r="V44" s="56">
        <v>0.148288931697303</v>
      </c>
      <c r="W44" s="56">
        <v>0.741360363916501</v>
      </c>
      <c r="X44" s="56">
        <v>-0.593071432219198</v>
      </c>
      <c r="Y44" s="54">
        <v>-0.0362080315997367</v>
      </c>
      <c r="Z44" s="54">
        <v>-0.195935383011985</v>
      </c>
      <c r="AA44" s="54">
        <v>0.159727351412249</v>
      </c>
      <c r="AB44" s="54">
        <v>-0.0755611960086526</v>
      </c>
      <c r="AC44" s="54">
        <v>-0.107378372761702</v>
      </c>
      <c r="AD44" s="54">
        <v>0.0318171767530495</v>
      </c>
    </row>
    <row r="45" spans="1:30">
      <c r="A45" s="50" t="str">
        <v>郑州西区</v>
      </c>
      <c r="B45" s="51" t="str">
        <v>1075</v>
      </c>
      <c r="C45" s="50" t="str">
        <v>秦岭店</v>
      </c>
      <c r="D45" s="49">
        <v>837.2</v>
      </c>
      <c r="E45" s="49">
        <v>13849.55</v>
      </c>
      <c r="F45" s="49">
        <v>30.3200070627529</v>
      </c>
      <c r="G45" s="49">
        <v>401.8</v>
      </c>
      <c r="H45" s="49">
        <v>686.64</v>
      </c>
      <c r="I45" s="49">
        <v>-284.84</v>
      </c>
      <c r="J45" s="56">
        <v>-0.414831643947338</v>
      </c>
      <c r="K45" s="56">
        <v>0.117082097337242</v>
      </c>
      <c r="L45" s="56">
        <v>0.0943322869369895</v>
      </c>
      <c r="M45" s="56">
        <v>0.0227498104002524</v>
      </c>
      <c r="N45" s="49">
        <v>3431.78</v>
      </c>
      <c r="O45" s="49">
        <v>7278.95</v>
      </c>
      <c r="P45" s="49">
        <v>-3847.17</v>
      </c>
      <c r="Q45" s="56">
        <v>-0.52853364839709</v>
      </c>
      <c r="R45" s="49">
        <v>179.82</v>
      </c>
      <c r="S45" s="49">
        <v>339.91</v>
      </c>
      <c r="T45" s="49">
        <v>-160.09</v>
      </c>
      <c r="U45" s="56">
        <v>-0.47097761172075</v>
      </c>
      <c r="V45" s="56">
        <v>-0.0259236036010023</v>
      </c>
      <c r="W45" s="56">
        <v>0.569850739995103</v>
      </c>
      <c r="X45" s="56">
        <v>-0.595774343596105</v>
      </c>
      <c r="Y45" s="54">
        <v>-0.0293626960293627</v>
      </c>
      <c r="Z45" s="54">
        <v>-0.0582212938719073</v>
      </c>
      <c r="AA45" s="54">
        <v>0.0288585978425446</v>
      </c>
      <c r="AB45" s="54">
        <v>-0.18477069155572</v>
      </c>
      <c r="AC45" s="54">
        <v>-0.120959533998722</v>
      </c>
      <c r="AD45" s="54">
        <v>-0.0638111575569975</v>
      </c>
    </row>
    <row r="46" spans="1:30">
      <c r="A46" s="50" t="str">
        <v>郑州西区</v>
      </c>
      <c r="B46" s="51" t="str">
        <v>1114</v>
      </c>
      <c r="C46" s="50" t="str">
        <v>绿水店</v>
      </c>
      <c r="D46" s="49">
        <v>642.6</v>
      </c>
      <c r="E46" s="49">
        <v>9006.8</v>
      </c>
      <c r="F46" s="49">
        <v>8.46328447533582</v>
      </c>
      <c r="G46" s="49">
        <v>571.34</v>
      </c>
      <c r="H46" s="49">
        <v>847.76</v>
      </c>
      <c r="I46" s="49">
        <v>-276.42</v>
      </c>
      <c r="J46" s="56">
        <v>-0.326059262055299</v>
      </c>
      <c r="K46" s="56">
        <v>0.0855273794197779</v>
      </c>
      <c r="L46" s="56">
        <v>0.0839938492755461</v>
      </c>
      <c r="M46" s="56">
        <v>0.00153353014423174</v>
      </c>
      <c r="N46" s="49">
        <v>6680.2</v>
      </c>
      <c r="O46" s="49">
        <v>10093.12</v>
      </c>
      <c r="P46" s="49">
        <v>-3412.92</v>
      </c>
      <c r="Q46" s="56">
        <v>-0.338143210424527</v>
      </c>
      <c r="R46" s="49">
        <v>371.13</v>
      </c>
      <c r="S46" s="49">
        <v>411.51</v>
      </c>
      <c r="T46" s="49">
        <v>-40.38</v>
      </c>
      <c r="U46" s="56">
        <v>-0.0981264124808632</v>
      </c>
      <c r="V46" s="56">
        <v>0.0592452963079123</v>
      </c>
      <c r="W46" s="56">
        <v>0.484534201402374</v>
      </c>
      <c r="X46" s="56">
        <v>-0.425288905094461</v>
      </c>
      <c r="Y46" s="54">
        <v>-0.0252472179559723</v>
      </c>
      <c r="Z46" s="54">
        <v>-0.0470705450657335</v>
      </c>
      <c r="AA46" s="54">
        <v>0.0218233271097612</v>
      </c>
      <c r="AB46" s="54">
        <v>-0.216570260244956</v>
      </c>
      <c r="AC46" s="54">
        <v>-0.106667740005073</v>
      </c>
      <c r="AD46" s="54">
        <v>-0.109902520239883</v>
      </c>
    </row>
    <row r="47" spans="1:30">
      <c r="A47" s="50" t="str">
        <v>郑州西区</v>
      </c>
      <c r="B47" s="51" t="str">
        <v>1085</v>
      </c>
      <c r="C47" s="50" t="str">
        <v>南阳店</v>
      </c>
      <c r="D47" s="49">
        <v>224</v>
      </c>
      <c r="E47" s="49">
        <v>2751.29</v>
      </c>
      <c r="F47" s="49">
        <v>5.48654969132151</v>
      </c>
      <c r="G47" s="49">
        <v>434.97</v>
      </c>
      <c r="H47" s="49">
        <v>689.64</v>
      </c>
      <c r="I47" s="49">
        <v>-254.67</v>
      </c>
      <c r="J47" s="56">
        <v>-0.369279624151731</v>
      </c>
      <c r="K47" s="56">
        <v>0.131470057518339</v>
      </c>
      <c r="L47" s="56">
        <v>0.166949903409008</v>
      </c>
      <c r="M47" s="56">
        <v>-0.0354798458906693</v>
      </c>
      <c r="N47" s="49">
        <v>3308.51</v>
      </c>
      <c r="O47" s="49">
        <v>4130.82</v>
      </c>
      <c r="P47" s="49">
        <v>-822.309999999999</v>
      </c>
      <c r="Q47" s="56">
        <v>-0.199067013329073</v>
      </c>
      <c r="R47" s="49">
        <v>205.76</v>
      </c>
      <c r="S47" s="49">
        <v>179.57</v>
      </c>
      <c r="T47" s="49">
        <v>26.19</v>
      </c>
      <c r="U47" s="56">
        <v>0.145848415659631</v>
      </c>
      <c r="V47" s="56">
        <v>0.0266667230381402</v>
      </c>
      <c r="W47" s="56">
        <v>0.158801269308796</v>
      </c>
      <c r="X47" s="56">
        <v>-0.132134546270656</v>
      </c>
      <c r="Y47" s="54">
        <v>-0.0167185069984448</v>
      </c>
      <c r="Z47" s="54">
        <v>-0.0369215347775241</v>
      </c>
      <c r="AA47" s="54">
        <v>0.0202030277790793</v>
      </c>
      <c r="AB47" s="54">
        <v>0.083451213485805</v>
      </c>
      <c r="AC47" s="54">
        <v>-0.139803501483967</v>
      </c>
      <c r="AD47" s="54">
        <v>0.223254714969772</v>
      </c>
    </row>
    <row r="48" spans="1:30">
      <c r="A48" s="50" t="str">
        <v>商丘区</v>
      </c>
      <c r="B48" s="51" t="str">
        <v>1126</v>
      </c>
      <c r="C48" s="50" t="str">
        <v>商丘凯旋店</v>
      </c>
      <c r="D48" s="49">
        <v>811</v>
      </c>
      <c r="E48" s="49">
        <v>20717</v>
      </c>
      <c r="F48" s="49">
        <v>42.8291208003101</v>
      </c>
      <c r="G48" s="49">
        <v>1056.45</v>
      </c>
      <c r="H48" s="49">
        <v>1305.4</v>
      </c>
      <c r="I48" s="49">
        <v>-248.95</v>
      </c>
      <c r="J48" s="56">
        <v>-0.190707829017926</v>
      </c>
      <c r="K48" s="56">
        <v>0.243804780784551</v>
      </c>
      <c r="L48" s="56">
        <v>0.223160557986871</v>
      </c>
      <c r="M48" s="56">
        <v>0.0206442227976799</v>
      </c>
      <c r="N48" s="49">
        <v>4333.18</v>
      </c>
      <c r="O48" s="49">
        <v>5849.6</v>
      </c>
      <c r="P48" s="49">
        <v>-1516.42</v>
      </c>
      <c r="Q48" s="56">
        <v>-0.259234819474836</v>
      </c>
      <c r="R48" s="49">
        <v>292.44</v>
      </c>
      <c r="S48" s="49">
        <v>247.09</v>
      </c>
      <c r="T48" s="49">
        <v>45.35</v>
      </c>
      <c r="U48" s="56">
        <v>0.183536363268445</v>
      </c>
      <c r="V48" s="56">
        <v>-0.0185907742382908</v>
      </c>
      <c r="W48" s="56">
        <v>0.339977072259697</v>
      </c>
      <c r="X48" s="56">
        <v>-0.358567846497988</v>
      </c>
      <c r="Y48" s="54">
        <v>0.0309123238954999</v>
      </c>
      <c r="Z48" s="54">
        <v>-0.0506293253470395</v>
      </c>
      <c r="AA48" s="54">
        <v>0.0815416492425395</v>
      </c>
      <c r="AB48" s="54">
        <v>0.545819155072282</v>
      </c>
      <c r="AC48" s="54">
        <v>-0.100189312089716</v>
      </c>
      <c r="AD48" s="54">
        <v>0.646008467161998</v>
      </c>
    </row>
    <row r="49" spans="1:30">
      <c r="A49" s="50" t="str">
        <v>济源区</v>
      </c>
      <c r="B49" s="51" t="str">
        <v>1010</v>
      </c>
      <c r="C49" s="50" t="str">
        <v>天坛店</v>
      </c>
      <c r="D49" s="49">
        <v>927.5</v>
      </c>
      <c r="E49" s="49">
        <v>14702.7</v>
      </c>
      <c r="F49" s="49">
        <v>34.1049017653443</v>
      </c>
      <c r="G49" s="49">
        <v>242.51</v>
      </c>
      <c r="H49" s="49">
        <v>469.71</v>
      </c>
      <c r="I49" s="49">
        <v>-227.2</v>
      </c>
      <c r="J49" s="56">
        <v>-0.483702710182879</v>
      </c>
      <c r="K49" s="56">
        <v>0.082169733645509</v>
      </c>
      <c r="L49" s="56">
        <v>0.134556163182757</v>
      </c>
      <c r="M49" s="56">
        <v>-0.052386429537248</v>
      </c>
      <c r="N49" s="49">
        <v>2951.33</v>
      </c>
      <c r="O49" s="49">
        <v>3490.81</v>
      </c>
      <c r="P49" s="49">
        <v>-539.48</v>
      </c>
      <c r="Q49" s="56">
        <v>-0.154542928432083</v>
      </c>
      <c r="R49" s="49">
        <v>180.17</v>
      </c>
      <c r="S49" s="49">
        <v>212.86</v>
      </c>
      <c r="T49" s="49">
        <v>-32.69</v>
      </c>
      <c r="U49" s="56">
        <v>-0.15357511979705</v>
      </c>
      <c r="V49" s="56">
        <v>0.250998343747868</v>
      </c>
      <c r="W49" s="56">
        <v>0.524388161988202</v>
      </c>
      <c r="X49" s="56">
        <v>-0.273389818240334</v>
      </c>
      <c r="Y49" s="54">
        <v>-0.00183160348559694</v>
      </c>
      <c r="Z49" s="54">
        <v>-0.0800526167433994</v>
      </c>
      <c r="AA49" s="54">
        <v>0.0782210132578025</v>
      </c>
      <c r="AB49" s="54">
        <v>0.0141501096418367</v>
      </c>
      <c r="AC49" s="54">
        <v>-0.113190291078575</v>
      </c>
      <c r="AD49" s="54">
        <v>0.127340400720412</v>
      </c>
    </row>
    <row r="50" spans="1:30">
      <c r="A50" s="50" t="str">
        <v>济源区</v>
      </c>
      <c r="B50" s="51" t="str">
        <v>1025</v>
      </c>
      <c r="C50" s="50" t="str">
        <v>济水店</v>
      </c>
      <c r="D50" s="49">
        <v>468.8</v>
      </c>
      <c r="E50" s="49">
        <v>7390.02</v>
      </c>
      <c r="F50" s="49">
        <v>24.8678648112874</v>
      </c>
      <c r="G50" s="49">
        <v>202.93</v>
      </c>
      <c r="H50" s="49">
        <v>429.39</v>
      </c>
      <c r="I50" s="49">
        <v>-226.46</v>
      </c>
      <c r="J50" s="56">
        <v>-0.527399333938844</v>
      </c>
      <c r="K50" s="56">
        <v>0.0895495384180891</v>
      </c>
      <c r="L50" s="56">
        <v>0.113220532048696</v>
      </c>
      <c r="M50" s="56">
        <v>-0.0236709936306069</v>
      </c>
      <c r="N50" s="49">
        <v>2266.12</v>
      </c>
      <c r="O50" s="49">
        <v>3792.51</v>
      </c>
      <c r="P50" s="49">
        <v>-1526.39</v>
      </c>
      <c r="Q50" s="56">
        <v>-0.402474878115022</v>
      </c>
      <c r="R50" s="49">
        <v>142.33</v>
      </c>
      <c r="S50" s="49">
        <v>209.98</v>
      </c>
      <c r="T50" s="49">
        <v>-67.65</v>
      </c>
      <c r="U50" s="56">
        <v>-0.322173540337175</v>
      </c>
      <c r="V50" s="56">
        <v>0.326670928521424</v>
      </c>
      <c r="W50" s="56">
        <v>-0.0225515991137385</v>
      </c>
      <c r="X50" s="56">
        <v>0.349222527635163</v>
      </c>
      <c r="Y50" s="54">
        <v>-0.0335136654254198</v>
      </c>
      <c r="Z50" s="54">
        <v>-0.00200019049433279</v>
      </c>
      <c r="AA50" s="54">
        <v>-0.031513474931087</v>
      </c>
      <c r="AB50" s="54">
        <v>-0.217160949791343</v>
      </c>
      <c r="AC50" s="54">
        <v>-0.0878104474345486</v>
      </c>
      <c r="AD50" s="54">
        <v>-0.129350502356794</v>
      </c>
    </row>
    <row r="51" spans="1:30">
      <c r="A51" s="50" t="str">
        <v>郑州东区</v>
      </c>
      <c r="B51" s="51" t="str">
        <v>1096</v>
      </c>
      <c r="C51" s="50" t="str">
        <v>长安店</v>
      </c>
      <c r="D51" s="49">
        <v>415.8</v>
      </c>
      <c r="E51" s="49">
        <v>12234.16</v>
      </c>
      <c r="F51" s="49">
        <v>9.13962170378785</v>
      </c>
      <c r="G51" s="49">
        <v>1439.94</v>
      </c>
      <c r="H51" s="49">
        <v>1651.58</v>
      </c>
      <c r="I51" s="49">
        <v>-211.64</v>
      </c>
      <c r="J51" s="56">
        <v>-0.128143959117936</v>
      </c>
      <c r="K51" s="56">
        <v>0.143540126121205</v>
      </c>
      <c r="L51" s="56">
        <v>0.0855781282951683</v>
      </c>
      <c r="M51" s="56">
        <v>0.0579619978260364</v>
      </c>
      <c r="N51" s="49">
        <v>10031.62</v>
      </c>
      <c r="O51" s="49">
        <v>19299.09</v>
      </c>
      <c r="P51" s="49">
        <v>-9267.47</v>
      </c>
      <c r="Q51" s="56">
        <v>-0.480202434415301</v>
      </c>
      <c r="R51" s="49">
        <v>365.81</v>
      </c>
      <c r="S51" s="49">
        <v>627.84</v>
      </c>
      <c r="T51" s="49">
        <v>-262.03</v>
      </c>
      <c r="U51" s="56">
        <v>-0.417351554536188</v>
      </c>
      <c r="V51" s="56">
        <v>-0.0147771578619525</v>
      </c>
      <c r="W51" s="56">
        <v>0.199039663961389</v>
      </c>
      <c r="X51" s="56">
        <v>-0.213816821823341</v>
      </c>
      <c r="Y51" s="54">
        <v>-0.0174680845247533</v>
      </c>
      <c r="Z51" s="54">
        <v>-0.126083078491335</v>
      </c>
      <c r="AA51" s="54">
        <v>0.108614993966582</v>
      </c>
      <c r="AB51" s="54">
        <v>-0.0920083033818764</v>
      </c>
      <c r="AC51" s="54">
        <v>-0.172386910470908</v>
      </c>
      <c r="AD51" s="54">
        <v>0.0803786070890318</v>
      </c>
    </row>
    <row r="52" spans="1:30">
      <c r="A52" s="50" t="str">
        <v>济源区</v>
      </c>
      <c r="B52" s="51" t="str">
        <v>1091</v>
      </c>
      <c r="C52" s="50" t="str">
        <v>汤帝店</v>
      </c>
      <c r="D52" s="49">
        <v>140.2</v>
      </c>
      <c r="E52" s="49">
        <v>1309.19</v>
      </c>
      <c r="F52" s="49">
        <v>6.47795669938355</v>
      </c>
      <c r="G52" s="49">
        <v>148.01</v>
      </c>
      <c r="H52" s="49">
        <v>310.61</v>
      </c>
      <c r="I52" s="49">
        <v>-162.6</v>
      </c>
      <c r="J52" s="56">
        <v>-0.523486043591642</v>
      </c>
      <c r="K52" s="56">
        <v>0.0877106691634864</v>
      </c>
      <c r="L52" s="56">
        <v>0.138847415804672</v>
      </c>
      <c r="M52" s="56">
        <v>-0.0511367466411858</v>
      </c>
      <c r="N52" s="49">
        <v>1687.48</v>
      </c>
      <c r="O52" s="49">
        <v>2237.06</v>
      </c>
      <c r="P52" s="49">
        <v>-549.58</v>
      </c>
      <c r="Q52" s="56">
        <v>-0.245670657023057</v>
      </c>
      <c r="R52" s="49">
        <v>105.19</v>
      </c>
      <c r="S52" s="49">
        <v>127.88</v>
      </c>
      <c r="T52" s="49">
        <v>-22.69</v>
      </c>
      <c r="U52" s="56">
        <v>-0.177431967469503</v>
      </c>
      <c r="V52" s="56">
        <v>0.20758226372004</v>
      </c>
      <c r="W52" s="56">
        <v>0</v>
      </c>
      <c r="X52" s="56">
        <v>0.20758226372004</v>
      </c>
      <c r="Y52" s="54">
        <v>-0.0257629052191273</v>
      </c>
      <c r="Z52" s="54">
        <v>-0.0556771973725368</v>
      </c>
      <c r="AA52" s="54">
        <v>0.0299142921534095</v>
      </c>
      <c r="AB52" s="54">
        <v>-0.0908436020188766</v>
      </c>
      <c r="AC52" s="54">
        <v>-0.0828123519261888</v>
      </c>
      <c r="AD52" s="54">
        <v>-0.00803125009268779</v>
      </c>
    </row>
    <row r="53" spans="1:30">
      <c r="A53" s="50" t="str">
        <v>郑州西区</v>
      </c>
      <c r="B53" s="51" t="str">
        <v>1123</v>
      </c>
      <c r="C53" s="50" t="str">
        <v>索凌店</v>
      </c>
      <c r="D53" s="49">
        <v>353.6</v>
      </c>
      <c r="E53" s="49">
        <v>6798.22</v>
      </c>
      <c r="F53" s="49">
        <v>27.1273176958672</v>
      </c>
      <c r="G53" s="49">
        <v>251.59</v>
      </c>
      <c r="H53" s="49">
        <v>406.02</v>
      </c>
      <c r="I53" s="49">
        <v>-154.43</v>
      </c>
      <c r="J53" s="56">
        <v>-0.380350721639328</v>
      </c>
      <c r="K53" s="56">
        <v>0.118023727652707</v>
      </c>
      <c r="L53" s="56">
        <v>0.17927885761721</v>
      </c>
      <c r="M53" s="56">
        <v>-0.0612551299645024</v>
      </c>
      <c r="N53" s="49">
        <v>2131.69</v>
      </c>
      <c r="O53" s="49">
        <v>2264.74</v>
      </c>
      <c r="P53" s="49">
        <v>-133.05</v>
      </c>
      <c r="Q53" s="56">
        <v>-0.058748465607531</v>
      </c>
      <c r="R53" s="49">
        <v>123.51</v>
      </c>
      <c r="S53" s="49">
        <v>114.58</v>
      </c>
      <c r="T53" s="49">
        <v>8.93000000000001</v>
      </c>
      <c r="U53" s="56">
        <v>0.0779368127072788</v>
      </c>
      <c r="V53" s="56">
        <v>-0.0841064734549195</v>
      </c>
      <c r="W53" s="56">
        <v>-0.101836778172607</v>
      </c>
      <c r="X53" s="56">
        <v>0.0177303047176871</v>
      </c>
      <c r="Y53" s="54">
        <v>-0.0436401910776455</v>
      </c>
      <c r="Z53" s="54">
        <v>0.267760516669576</v>
      </c>
      <c r="AA53" s="54">
        <v>-0.311400707747221</v>
      </c>
      <c r="AB53" s="54">
        <v>0.203856922504122</v>
      </c>
      <c r="AC53" s="54">
        <v>-0.0051547639022581</v>
      </c>
      <c r="AD53" s="54">
        <v>0.20901168640638</v>
      </c>
    </row>
    <row r="54" spans="1:30">
      <c r="A54" s="50" t="str">
        <v>漯河区</v>
      </c>
      <c r="B54" s="51" t="str">
        <v>1069</v>
      </c>
      <c r="C54" s="50" t="str">
        <v>文明店</v>
      </c>
      <c r="D54" s="49">
        <v>2022.9</v>
      </c>
      <c r="E54" s="49">
        <v>28351.41</v>
      </c>
      <c r="F54" s="49">
        <v>59.0937598305476</v>
      </c>
      <c r="G54" s="49">
        <v>196.51</v>
      </c>
      <c r="H54" s="49">
        <v>343.19</v>
      </c>
      <c r="I54" s="49">
        <v>-146.68</v>
      </c>
      <c r="J54" s="56">
        <v>-0.427401730819663</v>
      </c>
      <c r="K54" s="56">
        <v>0.0642716738239536</v>
      </c>
      <c r="L54" s="56">
        <v>0.0847836989201622</v>
      </c>
      <c r="M54" s="56">
        <v>-0.0205120250962085</v>
      </c>
      <c r="N54" s="49">
        <v>3057.49</v>
      </c>
      <c r="O54" s="49">
        <v>4047.83</v>
      </c>
      <c r="P54" s="49">
        <v>-990.34</v>
      </c>
      <c r="Q54" s="56">
        <v>-0.24465948421747</v>
      </c>
      <c r="R54" s="49">
        <v>214.24</v>
      </c>
      <c r="S54" s="49">
        <v>199.46</v>
      </c>
      <c r="T54" s="49">
        <v>14.78</v>
      </c>
      <c r="U54" s="56">
        <v>0.0741000701895117</v>
      </c>
      <c r="V54" s="56">
        <v>-0.0433988113094785</v>
      </c>
      <c r="W54" s="56">
        <v>0.243278242756594</v>
      </c>
      <c r="X54" s="56">
        <v>-0.286677054066072</v>
      </c>
      <c r="Y54" s="54">
        <v>-0.0152165795369679</v>
      </c>
      <c r="Z54" s="54">
        <v>-0.0052140780106287</v>
      </c>
      <c r="AA54" s="54">
        <v>-0.0100025015263392</v>
      </c>
      <c r="AB54" s="54">
        <v>-0.0213693210018945</v>
      </c>
      <c r="AC54" s="54">
        <v>-0.149178819268596</v>
      </c>
      <c r="AD54" s="54">
        <v>0.127809498266701</v>
      </c>
    </row>
    <row r="55" spans="1:30">
      <c r="A55" s="50" t="str">
        <v>洛阳区</v>
      </c>
      <c r="B55" s="51" t="str">
        <v>1072</v>
      </c>
      <c r="C55" s="50" t="str">
        <v>北大店</v>
      </c>
      <c r="D55" s="49">
        <v>889</v>
      </c>
      <c r="E55" s="49">
        <v>15629.49</v>
      </c>
      <c r="F55" s="49">
        <v>26.0175118093466</v>
      </c>
      <c r="G55" s="49">
        <v>482.97</v>
      </c>
      <c r="H55" s="49">
        <v>605.76</v>
      </c>
      <c r="I55" s="49">
        <v>-122.79</v>
      </c>
      <c r="J55" s="56">
        <v>-0.202704041204437</v>
      </c>
      <c r="K55" s="56">
        <v>0.109099410871765</v>
      </c>
      <c r="L55" s="56">
        <v>0.115098727712162</v>
      </c>
      <c r="M55" s="56">
        <v>-0.00599931684039676</v>
      </c>
      <c r="N55" s="49">
        <v>4426.88</v>
      </c>
      <c r="O55" s="49">
        <v>5262.96</v>
      </c>
      <c r="P55" s="49">
        <v>-836.08</v>
      </c>
      <c r="Q55" s="56">
        <v>-0.158861173180112</v>
      </c>
      <c r="R55" s="49">
        <v>317.44</v>
      </c>
      <c r="S55" s="49">
        <v>261.97</v>
      </c>
      <c r="T55" s="49">
        <v>55.47</v>
      </c>
      <c r="U55" s="56">
        <v>0.211741802496469</v>
      </c>
      <c r="V55" s="56">
        <v>-0.0737417779015705</v>
      </c>
      <c r="W55" s="56">
        <v>0.334004871645288</v>
      </c>
      <c r="X55" s="56">
        <v>-0.407746649546858</v>
      </c>
      <c r="Y55" s="54">
        <v>-0.00315020161290323</v>
      </c>
      <c r="Z55" s="54">
        <v>-0.112341107760431</v>
      </c>
      <c r="AA55" s="54">
        <v>0.109190906147527</v>
      </c>
      <c r="AB55" s="54">
        <v>-0.118265705860428</v>
      </c>
      <c r="AC55" s="54">
        <v>-0.205746291060544</v>
      </c>
      <c r="AD55" s="54">
        <v>0.087480585200116</v>
      </c>
    </row>
    <row r="56" spans="1:30">
      <c r="A56" s="50" t="str">
        <v>事业处管理</v>
      </c>
      <c r="B56" s="51" t="str">
        <v>1032</v>
      </c>
      <c r="C56" s="50" t="str">
        <v>新华店</v>
      </c>
      <c r="D56" s="49">
        <v>1473</v>
      </c>
      <c r="E56" s="49">
        <v>15398</v>
      </c>
      <c r="F56" s="49">
        <v>31.3146445507444</v>
      </c>
      <c r="G56" s="49">
        <v>234.61</v>
      </c>
      <c r="H56" s="49">
        <v>352.15</v>
      </c>
      <c r="I56" s="49">
        <v>-117.54</v>
      </c>
      <c r="J56" s="56">
        <v>-0.333778219508732</v>
      </c>
      <c r="K56" s="56">
        <v>0.0648993908679993</v>
      </c>
      <c r="L56" s="56">
        <v>0.0891216650553989</v>
      </c>
      <c r="M56" s="56">
        <v>-0.0242222741873997</v>
      </c>
      <c r="N56" s="49">
        <v>3614.98</v>
      </c>
      <c r="O56" s="49">
        <v>3951.34</v>
      </c>
      <c r="P56" s="49">
        <v>-336.36</v>
      </c>
      <c r="Q56" s="56">
        <v>-0.0851255523442681</v>
      </c>
      <c r="R56" s="49">
        <v>211.36</v>
      </c>
      <c r="S56" s="49">
        <v>226.76</v>
      </c>
      <c r="T56" s="49">
        <v>-15.4</v>
      </c>
      <c r="U56" s="56">
        <v>-0.0679132122067383</v>
      </c>
      <c r="V56" s="56">
        <v>-0.31274161157926</v>
      </c>
      <c r="W56" s="56">
        <v>-0.0941146868740685</v>
      </c>
      <c r="X56" s="56">
        <v>-0.218626924705191</v>
      </c>
      <c r="Y56" s="54">
        <v>-0.017221801665405</v>
      </c>
      <c r="Z56" s="54">
        <v>-0.108661139530781</v>
      </c>
      <c r="AA56" s="54">
        <v>0.0914393378653764</v>
      </c>
      <c r="AB56" s="54">
        <v>-0.250940015442097</v>
      </c>
      <c r="AC56" s="54">
        <v>-0.217650872868445</v>
      </c>
      <c r="AD56" s="54">
        <v>-0.033289142573652</v>
      </c>
    </row>
    <row r="57" spans="1:30">
      <c r="A57" s="50" t="str">
        <v>安阳区</v>
      </c>
      <c r="B57" s="51" t="str">
        <v>1045</v>
      </c>
      <c r="C57" s="50" t="str">
        <v>彰德府</v>
      </c>
      <c r="D57" s="49">
        <v>310.25</v>
      </c>
      <c r="E57" s="49">
        <v>5905.96</v>
      </c>
      <c r="F57" s="49">
        <v>49.1490852826067</v>
      </c>
      <c r="G57" s="49">
        <v>8.72</v>
      </c>
      <c r="H57" s="49">
        <v>117.84</v>
      </c>
      <c r="I57" s="49">
        <v>-109.12</v>
      </c>
      <c r="J57" s="56">
        <v>-0.926001357773252</v>
      </c>
      <c r="K57" s="56">
        <v>0.00982335976928623</v>
      </c>
      <c r="L57" s="56">
        <v>0.0833810949075548</v>
      </c>
      <c r="M57" s="56">
        <v>-0.0735577351382686</v>
      </c>
      <c r="N57" s="49">
        <v>887.68</v>
      </c>
      <c r="O57" s="49">
        <v>1413.27</v>
      </c>
      <c r="P57" s="49">
        <v>-525.59</v>
      </c>
      <c r="Q57" s="56">
        <v>-0.3718963821492</v>
      </c>
      <c r="R57" s="49">
        <v>78.23</v>
      </c>
      <c r="S57" s="49">
        <v>89.92</v>
      </c>
      <c r="T57" s="49">
        <v>-11.69</v>
      </c>
      <c r="U57" s="56">
        <v>-0.130004448398576</v>
      </c>
      <c r="V57" s="56">
        <v>0.956388544830231</v>
      </c>
      <c r="W57" s="56">
        <v>-0.279542676811252</v>
      </c>
      <c r="X57" s="56">
        <v>1.23593122164148</v>
      </c>
      <c r="Y57" s="54">
        <v>-0.0207081682219098</v>
      </c>
      <c r="Z57" s="54">
        <v>-0.290035587188612</v>
      </c>
      <c r="AA57" s="54">
        <v>0.269327418966702</v>
      </c>
      <c r="AB57" s="54">
        <v>-0.0769821152270866</v>
      </c>
      <c r="AC57" s="54">
        <v>0.0258407806010175</v>
      </c>
      <c r="AD57" s="54">
        <v>-0.102822895828104</v>
      </c>
    </row>
    <row r="58" spans="1:30">
      <c r="A58" s="50" t="str">
        <v>安阳区</v>
      </c>
      <c r="B58" s="51" t="str">
        <v>1008</v>
      </c>
      <c r="C58" s="50" t="str">
        <v>文峰店</v>
      </c>
      <c r="D58" s="49">
        <v>575.5</v>
      </c>
      <c r="E58" s="49">
        <v>4621.39</v>
      </c>
      <c r="F58" s="49">
        <v>14.0538660493455</v>
      </c>
      <c r="G58" s="49">
        <v>256.57</v>
      </c>
      <c r="H58" s="49">
        <v>365.1</v>
      </c>
      <c r="I58" s="49">
        <v>-108.53</v>
      </c>
      <c r="J58" s="56">
        <v>-0.297261024376883</v>
      </c>
      <c r="K58" s="56">
        <v>0.0882020289526245</v>
      </c>
      <c r="L58" s="56">
        <v>0.0846257437492612</v>
      </c>
      <c r="M58" s="56">
        <v>0.00357628520336336</v>
      </c>
      <c r="N58" s="49">
        <v>2908.89</v>
      </c>
      <c r="O58" s="49">
        <v>4314.29</v>
      </c>
      <c r="P58" s="49">
        <v>-1405.4</v>
      </c>
      <c r="Q58" s="56">
        <v>-0.325754643290089</v>
      </c>
      <c r="R58" s="49">
        <v>232.53</v>
      </c>
      <c r="S58" s="49">
        <v>249.43</v>
      </c>
      <c r="T58" s="49">
        <v>-16.9</v>
      </c>
      <c r="U58" s="56">
        <v>-0.06775448021489</v>
      </c>
      <c r="V58" s="56">
        <v>0.00479844808209745</v>
      </c>
      <c r="W58" s="56">
        <v>0.76637016304925</v>
      </c>
      <c r="X58" s="56">
        <v>-0.761571714967152</v>
      </c>
      <c r="Y58" s="54">
        <v>-0.0605083215069023</v>
      </c>
      <c r="Z58" s="54">
        <v>-0.0339574229242673</v>
      </c>
      <c r="AA58" s="54">
        <v>-0.026550898582635</v>
      </c>
      <c r="AB58" s="54">
        <v>-0.185561433009592</v>
      </c>
      <c r="AC58" s="54">
        <v>-0.120484830644208</v>
      </c>
      <c r="AD58" s="54">
        <v>-0.0650766023653836</v>
      </c>
    </row>
    <row r="59" spans="1:30">
      <c r="A59" s="50" t="str">
        <v>漯河区</v>
      </c>
      <c r="B59" s="51" t="str">
        <v>1053</v>
      </c>
      <c r="C59" s="50" t="str">
        <v>辽河店</v>
      </c>
      <c r="D59" s="49">
        <v>626.9</v>
      </c>
      <c r="E59" s="49">
        <v>8845.61</v>
      </c>
      <c r="F59" s="49">
        <v>13.4519606309443</v>
      </c>
      <c r="G59" s="49">
        <v>631.23</v>
      </c>
      <c r="H59" s="49">
        <v>713.6</v>
      </c>
      <c r="I59" s="49">
        <v>-82.37</v>
      </c>
      <c r="J59" s="56">
        <v>-0.115428811659193</v>
      </c>
      <c r="K59" s="56">
        <v>0.143372733219464</v>
      </c>
      <c r="L59" s="56">
        <v>0.151475270643176</v>
      </c>
      <c r="M59" s="56">
        <v>-0.00810253742371122</v>
      </c>
      <c r="N59" s="49">
        <v>4402.72</v>
      </c>
      <c r="O59" s="49">
        <v>4711</v>
      </c>
      <c r="P59" s="49">
        <v>-308.28</v>
      </c>
      <c r="Q59" s="56">
        <v>-0.0654383358098068</v>
      </c>
      <c r="R59" s="49">
        <v>261.65</v>
      </c>
      <c r="S59" s="49">
        <v>226.32</v>
      </c>
      <c r="T59" s="49">
        <v>35.33</v>
      </c>
      <c r="U59" s="56">
        <v>0.156106398020502</v>
      </c>
      <c r="V59" s="56">
        <v>0.0966986740760308</v>
      </c>
      <c r="W59" s="56">
        <v>0.122305455032553</v>
      </c>
      <c r="X59" s="56">
        <v>-0.0256067809565217</v>
      </c>
      <c r="Y59" s="54">
        <v>-0.0265622014141028</v>
      </c>
      <c r="Z59" s="54">
        <v>-0.0295157299399081</v>
      </c>
      <c r="AA59" s="54">
        <v>0.00295352852580529</v>
      </c>
      <c r="AB59" s="54">
        <v>-0.0953177391428852</v>
      </c>
      <c r="AC59" s="54">
        <v>-0.129033368711526</v>
      </c>
      <c r="AD59" s="54">
        <v>0.033715629568641</v>
      </c>
    </row>
    <row r="60" spans="1:30">
      <c r="A60" s="50" t="str">
        <v>洛阳区</v>
      </c>
      <c r="B60" s="51" t="str">
        <v>1037</v>
      </c>
      <c r="C60" s="50" t="str">
        <v>政和店</v>
      </c>
      <c r="D60" s="49">
        <v>818</v>
      </c>
      <c r="E60" s="49">
        <v>11878.6</v>
      </c>
      <c r="F60" s="49">
        <v>26.3951174668754</v>
      </c>
      <c r="G60" s="49">
        <v>348.5</v>
      </c>
      <c r="H60" s="49">
        <v>424.63</v>
      </c>
      <c r="I60" s="49">
        <v>-76.13</v>
      </c>
      <c r="J60" s="56">
        <v>-0.179285495607941</v>
      </c>
      <c r="K60" s="56">
        <v>0.110079630056635</v>
      </c>
      <c r="L60" s="56">
        <v>0.114199116269938</v>
      </c>
      <c r="M60" s="56">
        <v>-0.00411948621330344</v>
      </c>
      <c r="N60" s="49">
        <v>3165.89</v>
      </c>
      <c r="O60" s="49">
        <v>3718.33</v>
      </c>
      <c r="P60" s="49">
        <v>-552.44</v>
      </c>
      <c r="Q60" s="56">
        <v>-0.148572074022478</v>
      </c>
      <c r="R60" s="49">
        <v>186.08</v>
      </c>
      <c r="S60" s="49">
        <v>197.58</v>
      </c>
      <c r="T60" s="49">
        <v>-11.5</v>
      </c>
      <c r="U60" s="56">
        <v>-0.0582042716874177</v>
      </c>
      <c r="V60" s="56">
        <v>0.00375858877824303</v>
      </c>
      <c r="W60" s="56">
        <v>-0.105448189646371</v>
      </c>
      <c r="X60" s="56">
        <v>0.109206778424614</v>
      </c>
      <c r="Y60" s="54">
        <v>-0.0173043852106621</v>
      </c>
      <c r="Z60" s="54">
        <v>-0.0961635793096467</v>
      </c>
      <c r="AA60" s="54">
        <v>0.0788591940989846</v>
      </c>
      <c r="AB60" s="54">
        <v>-0.0408205821700226</v>
      </c>
      <c r="AC60" s="54">
        <v>-0.190267216734394</v>
      </c>
      <c r="AD60" s="54">
        <v>0.149446634564372</v>
      </c>
    </row>
    <row r="61" spans="1:30">
      <c r="A61" s="50" t="str">
        <v>安阳区</v>
      </c>
      <c r="B61" s="51" t="str">
        <v>1108</v>
      </c>
      <c r="C61" s="50" t="str">
        <v>永明店</v>
      </c>
      <c r="D61" s="49">
        <v>344.6</v>
      </c>
      <c r="E61" s="49">
        <v>5595.66</v>
      </c>
      <c r="F61" s="49">
        <v>14.256144981676</v>
      </c>
      <c r="G61" s="49">
        <v>273.87</v>
      </c>
      <c r="H61" s="49">
        <v>336.33</v>
      </c>
      <c r="I61" s="49">
        <v>-62.46</v>
      </c>
      <c r="J61" s="56">
        <v>-0.185710462938186</v>
      </c>
      <c r="K61" s="56">
        <v>0.092644462034951</v>
      </c>
      <c r="L61" s="56">
        <v>0.122112654578725</v>
      </c>
      <c r="M61" s="56">
        <v>-0.0294681925437743</v>
      </c>
      <c r="N61" s="49">
        <v>2956.14</v>
      </c>
      <c r="O61" s="49">
        <v>2754.26</v>
      </c>
      <c r="P61" s="49">
        <v>201.88</v>
      </c>
      <c r="Q61" s="56">
        <v>0.0732973648094224</v>
      </c>
      <c r="R61" s="49">
        <v>132.76</v>
      </c>
      <c r="S61" s="49">
        <v>123.04</v>
      </c>
      <c r="T61" s="49">
        <v>9.71999999999998</v>
      </c>
      <c r="U61" s="56">
        <v>0.0789986996098828</v>
      </c>
      <c r="V61" s="56">
        <v>0.185010730268831</v>
      </c>
      <c r="W61" s="56">
        <v>0.348498676108857</v>
      </c>
      <c r="X61" s="56">
        <v>-0.163487945840026</v>
      </c>
      <c r="Y61" s="54">
        <v>-0.0146128351913227</v>
      </c>
      <c r="Z61" s="54">
        <v>-0.134590377113134</v>
      </c>
      <c r="AA61" s="54">
        <v>0.119977541921811</v>
      </c>
      <c r="AB61" s="54">
        <v>-0.229010800553263</v>
      </c>
      <c r="AC61" s="54">
        <v>-0.174682854922919</v>
      </c>
      <c r="AD61" s="54">
        <v>-0.0543279456303433</v>
      </c>
    </row>
    <row r="62" spans="1:30">
      <c r="A62" s="50" t="str">
        <v>洛阳区</v>
      </c>
      <c r="B62" s="51" t="str">
        <v>1036</v>
      </c>
      <c r="C62" s="50" t="str">
        <v>纱厂店</v>
      </c>
      <c r="D62" s="49">
        <v>736.5</v>
      </c>
      <c r="E62" s="49">
        <v>6990.43</v>
      </c>
      <c r="F62" s="49">
        <v>13.9075336645498</v>
      </c>
      <c r="G62" s="49">
        <v>154.67</v>
      </c>
      <c r="H62" s="49">
        <v>208.55</v>
      </c>
      <c r="I62" s="49">
        <v>-53.88</v>
      </c>
      <c r="J62" s="56">
        <v>-0.258355310477104</v>
      </c>
      <c r="K62" s="56">
        <v>0.0419718378655609</v>
      </c>
      <c r="L62" s="56">
        <v>0.0612915455579426</v>
      </c>
      <c r="M62" s="56">
        <v>-0.0193197076923817</v>
      </c>
      <c r="N62" s="49">
        <v>3685.09</v>
      </c>
      <c r="O62" s="49">
        <v>3402.59</v>
      </c>
      <c r="P62" s="49">
        <v>282.5</v>
      </c>
      <c r="Q62" s="56">
        <v>0.0830249897871915</v>
      </c>
      <c r="R62" s="49">
        <v>361.44</v>
      </c>
      <c r="S62" s="49">
        <v>229.44</v>
      </c>
      <c r="T62" s="49">
        <v>132</v>
      </c>
      <c r="U62" s="56">
        <v>0.575313807531381</v>
      </c>
      <c r="V62" s="56">
        <v>-0.0772993432208733</v>
      </c>
      <c r="W62" s="56">
        <v>0.49600770753065</v>
      </c>
      <c r="X62" s="56">
        <v>-0.573307050751523</v>
      </c>
      <c r="Y62" s="54">
        <v>-0.00984949092518814</v>
      </c>
      <c r="Z62" s="54">
        <v>-0.147140864714086</v>
      </c>
      <c r="AA62" s="54">
        <v>0.137291373788898</v>
      </c>
      <c r="AB62" s="54">
        <v>-0.0135998549747622</v>
      </c>
      <c r="AC62" s="54">
        <v>0.00529261533126236</v>
      </c>
      <c r="AD62" s="54">
        <v>-0.0188924703060246</v>
      </c>
    </row>
    <row r="63" spans="1:30">
      <c r="A63" s="50" t="str">
        <v>漯河区</v>
      </c>
      <c r="B63" s="51" t="str">
        <v>1058</v>
      </c>
      <c r="C63" s="50" t="str">
        <v>春晓店</v>
      </c>
      <c r="D63" s="49">
        <v>742.81</v>
      </c>
      <c r="E63" s="49">
        <v>13771.32</v>
      </c>
      <c r="F63" s="49">
        <v>17.3190596233977</v>
      </c>
      <c r="G63" s="49">
        <v>924.63</v>
      </c>
      <c r="H63" s="49">
        <v>972.99</v>
      </c>
      <c r="I63" s="49">
        <v>-48.36</v>
      </c>
      <c r="J63" s="56">
        <v>-0.0497024635402214</v>
      </c>
      <c r="K63" s="56">
        <v>0.140239731481327</v>
      </c>
      <c r="L63" s="56">
        <v>0.135030038594285</v>
      </c>
      <c r="M63" s="56">
        <v>0.00520969288704162</v>
      </c>
      <c r="N63" s="49">
        <v>6593.21</v>
      </c>
      <c r="O63" s="49">
        <v>7205.73</v>
      </c>
      <c r="P63" s="49">
        <v>-612.52</v>
      </c>
      <c r="Q63" s="56">
        <v>-0.0850045727497422</v>
      </c>
      <c r="R63" s="49">
        <v>369.59</v>
      </c>
      <c r="S63" s="49">
        <v>317.98</v>
      </c>
      <c r="T63" s="49">
        <v>51.61</v>
      </c>
      <c r="U63" s="56">
        <v>0.162305805396566</v>
      </c>
      <c r="V63" s="56">
        <v>0.261574789947428</v>
      </c>
      <c r="W63" s="56">
        <v>0.197861771624024</v>
      </c>
      <c r="X63" s="56">
        <v>0.0637130183234038</v>
      </c>
      <c r="Y63" s="54">
        <v>-0.0271111231364485</v>
      </c>
      <c r="Z63" s="54">
        <v>-0.0230203157431285</v>
      </c>
      <c r="AA63" s="54">
        <v>-0.00409080739332</v>
      </c>
      <c r="AB63" s="54">
        <v>0.0885347123971083</v>
      </c>
      <c r="AC63" s="54">
        <v>-0.0257403344282953</v>
      </c>
      <c r="AD63" s="54">
        <v>0.114275046825404</v>
      </c>
    </row>
    <row r="64" spans="1:30">
      <c r="A64" s="50" t="str">
        <v>郑州东区</v>
      </c>
      <c r="B64" s="51" t="str">
        <v>1094</v>
      </c>
      <c r="C64" s="50" t="str">
        <v>象湖店</v>
      </c>
      <c r="D64" s="49">
        <v>1255</v>
      </c>
      <c r="E64" s="49">
        <v>36349.9</v>
      </c>
      <c r="F64" s="49">
        <v>15.068464084172</v>
      </c>
      <c r="G64" s="49">
        <v>1870.93</v>
      </c>
      <c r="H64" s="49">
        <v>1876.78</v>
      </c>
      <c r="I64" s="49">
        <v>-5.85</v>
      </c>
      <c r="J64" s="56">
        <v>-0.00311704088918254</v>
      </c>
      <c r="K64" s="56">
        <v>0.094700808150547</v>
      </c>
      <c r="L64" s="56">
        <v>0.115766579322665</v>
      </c>
      <c r="M64" s="56">
        <v>-0.0210657711721175</v>
      </c>
      <c r="N64" s="49">
        <v>19756.22</v>
      </c>
      <c r="O64" s="49">
        <v>16211.76</v>
      </c>
      <c r="P64" s="49">
        <v>3544.46</v>
      </c>
      <c r="Q64" s="56">
        <v>0.218635114262733</v>
      </c>
      <c r="R64" s="49">
        <v>918.95</v>
      </c>
      <c r="S64" s="49">
        <v>448.58</v>
      </c>
      <c r="T64" s="49">
        <v>470.37</v>
      </c>
      <c r="U64" s="56">
        <v>1.04857550492666</v>
      </c>
      <c r="V64" s="56">
        <v>-0.0464539539343254</v>
      </c>
      <c r="W64" s="56">
        <v>0.514550004326441</v>
      </c>
      <c r="X64" s="56">
        <v>-0.561003958260766</v>
      </c>
      <c r="Y64" s="54">
        <v>-0.0201860819413461</v>
      </c>
      <c r="Z64" s="54">
        <v>-0.00494895002006331</v>
      </c>
      <c r="AA64" s="54">
        <v>-0.0152371319212828</v>
      </c>
      <c r="AB64" s="54">
        <v>-0.114582548004533</v>
      </c>
      <c r="AC64" s="54">
        <v>-0.0677963342659896</v>
      </c>
      <c r="AD64" s="54">
        <v>-0.0467862137385437</v>
      </c>
    </row>
    <row r="65" spans="1:30">
      <c r="A65" s="50" t="str">
        <v>郑州东区</v>
      </c>
      <c r="B65" s="51" t="str">
        <v>1042</v>
      </c>
      <c r="C65" s="50" t="str">
        <v>一天地</v>
      </c>
      <c r="D65" s="49">
        <v>81</v>
      </c>
      <c r="E65" s="49">
        <v>4062.48</v>
      </c>
      <c r="F65" s="49">
        <v>15.499423237135</v>
      </c>
      <c r="G65" s="49">
        <v>357.2</v>
      </c>
      <c r="H65" s="49">
        <v>362.92</v>
      </c>
      <c r="I65" s="49">
        <v>-5.72</v>
      </c>
      <c r="J65" s="56">
        <v>-0.0157610492670561</v>
      </c>
      <c r="K65" s="56">
        <v>0.160199486931094</v>
      </c>
      <c r="L65" s="56">
        <v>0.180872165462248</v>
      </c>
      <c r="M65" s="56">
        <v>-0.0206726785311532</v>
      </c>
      <c r="N65" s="49">
        <v>2229.72</v>
      </c>
      <c r="O65" s="49">
        <v>2006.5</v>
      </c>
      <c r="P65" s="49">
        <v>223.22</v>
      </c>
      <c r="Q65" s="56">
        <v>0.111248442561674</v>
      </c>
      <c r="R65" s="49">
        <v>78.9</v>
      </c>
      <c r="S65" s="49">
        <v>81.92</v>
      </c>
      <c r="T65" s="49">
        <v>-3.02</v>
      </c>
      <c r="U65" s="56">
        <v>-0.036865234375</v>
      </c>
      <c r="V65" s="56">
        <v>0.292684688927361</v>
      </c>
      <c r="W65" s="56">
        <v>-0.0721433947133006</v>
      </c>
      <c r="X65" s="56">
        <v>0.364828083640661</v>
      </c>
      <c r="Y65" s="54">
        <v>-0.0139416983523447</v>
      </c>
      <c r="Z65" s="54">
        <v>0.36767578125</v>
      </c>
      <c r="AA65" s="54">
        <v>-0.381617479602345</v>
      </c>
      <c r="AB65" s="54">
        <v>0.01144927691026</v>
      </c>
      <c r="AC65" s="54">
        <v>0.0862197856964864</v>
      </c>
      <c r="AD65" s="54">
        <v>-0.0747705087862264</v>
      </c>
    </row>
    <row r="66" spans="1:30">
      <c r="A66" s="50" t="str">
        <v>郑州西区</v>
      </c>
      <c r="B66" s="51" t="str">
        <v>1078</v>
      </c>
      <c r="C66" s="50" t="str">
        <v>南彩店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56">
        <v>0</v>
      </c>
      <c r="K66" s="56">
        <v>0</v>
      </c>
      <c r="L66" s="56">
        <v>0</v>
      </c>
      <c r="M66" s="56">
        <v>0</v>
      </c>
      <c r="N66" s="49">
        <v>0</v>
      </c>
      <c r="O66" s="49">
        <v>0</v>
      </c>
      <c r="P66" s="49">
        <v>0</v>
      </c>
      <c r="Q66" s="56" t="e">
        <v>#DIV/0!</v>
      </c>
      <c r="R66" s="49">
        <v>0</v>
      </c>
      <c r="S66" s="49">
        <v>0</v>
      </c>
      <c r="T66" s="49">
        <v>0</v>
      </c>
      <c r="U66" s="56" t="e">
        <v>#DIV/0!</v>
      </c>
      <c r="V66" s="56">
        <v>0</v>
      </c>
      <c r="W66" s="56">
        <v>0</v>
      </c>
      <c r="X66" s="56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</row>
    <row r="67" spans="1:30">
      <c r="A67" s="50" t="str">
        <v>洛阳区</v>
      </c>
      <c r="B67" s="51" t="str">
        <v>1039</v>
      </c>
      <c r="C67" s="50" t="str">
        <v>高新店</v>
      </c>
      <c r="D67" s="49">
        <v>958</v>
      </c>
      <c r="E67" s="49">
        <v>11668.19</v>
      </c>
      <c r="F67" s="49">
        <v>30.8458312633332</v>
      </c>
      <c r="G67" s="49">
        <v>452.84</v>
      </c>
      <c r="H67" s="49">
        <v>425.79</v>
      </c>
      <c r="I67" s="49">
        <v>27.05</v>
      </c>
      <c r="J67" s="56">
        <v>0.0635289696798891</v>
      </c>
      <c r="K67" s="56">
        <v>0.158993318516802</v>
      </c>
      <c r="L67" s="56">
        <v>0.166933264331585</v>
      </c>
      <c r="M67" s="56">
        <v>-0.00793994581478275</v>
      </c>
      <c r="N67" s="49">
        <v>2848.17</v>
      </c>
      <c r="O67" s="49">
        <v>2550.66</v>
      </c>
      <c r="P67" s="49">
        <v>297.51</v>
      </c>
      <c r="Q67" s="56">
        <v>0.116640398955565</v>
      </c>
      <c r="R67" s="49">
        <v>215.15</v>
      </c>
      <c r="S67" s="49">
        <v>135.23</v>
      </c>
      <c r="T67" s="49">
        <v>79.92</v>
      </c>
      <c r="U67" s="56">
        <v>0.590993122827775</v>
      </c>
      <c r="V67" s="56">
        <v>-0.00458989045043598</v>
      </c>
      <c r="W67" s="56">
        <v>0.889376252281396</v>
      </c>
      <c r="X67" s="56">
        <v>-0.893966142731832</v>
      </c>
      <c r="Y67" s="54">
        <v>0.14338833372066</v>
      </c>
      <c r="Z67" s="54">
        <v>-0.0670709162168158</v>
      </c>
      <c r="AA67" s="54">
        <v>0.210459249937476</v>
      </c>
      <c r="AB67" s="54">
        <v>0.218890382536018</v>
      </c>
      <c r="AC67" s="54">
        <v>-0.103710529823653</v>
      </c>
      <c r="AD67" s="54">
        <v>0.322600912359671</v>
      </c>
    </row>
    <row r="68" spans="1:30">
      <c r="A68" s="50" t="str">
        <v>平顶山区</v>
      </c>
      <c r="B68" s="51" t="str">
        <v>1057</v>
      </c>
      <c r="C68" s="50" t="str">
        <v>开源店</v>
      </c>
      <c r="D68" s="49">
        <v>1471.4</v>
      </c>
      <c r="E68" s="49">
        <v>35616.16</v>
      </c>
      <c r="F68" s="49">
        <v>25.2831781636287</v>
      </c>
      <c r="G68" s="49">
        <v>789.4</v>
      </c>
      <c r="H68" s="49">
        <v>747.54</v>
      </c>
      <c r="I68" s="49">
        <v>41.86</v>
      </c>
      <c r="J68" s="56">
        <v>0.0559970035048292</v>
      </c>
      <c r="K68" s="56">
        <v>0.0793083077813365</v>
      </c>
      <c r="L68" s="56">
        <v>0.0724878837773524</v>
      </c>
      <c r="M68" s="56">
        <v>0.00682042400398412</v>
      </c>
      <c r="N68" s="49">
        <v>9953.56</v>
      </c>
      <c r="O68" s="49">
        <v>10312.62</v>
      </c>
      <c r="P68" s="49">
        <v>-359.060000000001</v>
      </c>
      <c r="Q68" s="56">
        <v>-0.0348175342444501</v>
      </c>
      <c r="R68" s="49">
        <v>335.08</v>
      </c>
      <c r="S68" s="49">
        <v>348.86</v>
      </c>
      <c r="T68" s="49">
        <v>-13.78</v>
      </c>
      <c r="U68" s="56">
        <v>-0.0395000859943818</v>
      </c>
      <c r="V68" s="56">
        <v>0.331802148669261</v>
      </c>
      <c r="W68" s="56">
        <v>-0.265869973381644</v>
      </c>
      <c r="X68" s="56">
        <v>0.597672122050905</v>
      </c>
      <c r="Y68" s="54">
        <v>-0.0325892324221082</v>
      </c>
      <c r="Z68" s="54">
        <v>-0.0247663819297139</v>
      </c>
      <c r="AA68" s="54">
        <v>-0.00782285049239423</v>
      </c>
      <c r="AB68" s="54">
        <v>0.0863089361163489</v>
      </c>
      <c r="AC68" s="54">
        <v>-0.131515638121059</v>
      </c>
      <c r="AD68" s="54">
        <v>0.217824574237408</v>
      </c>
    </row>
    <row r="69" spans="1:30">
      <c r="A69" s="50" t="str">
        <v>事业处管理</v>
      </c>
      <c r="B69" s="51" t="str">
        <v>1043</v>
      </c>
      <c r="C69" s="50" t="str">
        <v>濮阳店</v>
      </c>
      <c r="D69" s="49">
        <v>847.7</v>
      </c>
      <c r="E69" s="49">
        <v>9844.47</v>
      </c>
      <c r="F69" s="49">
        <v>28.4410625288369</v>
      </c>
      <c r="G69" s="49">
        <v>313.53</v>
      </c>
      <c r="H69" s="49">
        <v>271.09</v>
      </c>
      <c r="I69" s="49">
        <v>42.44</v>
      </c>
      <c r="J69" s="56">
        <v>0.156553174222583</v>
      </c>
      <c r="K69" s="56">
        <v>0.115298054646416</v>
      </c>
      <c r="L69" s="56">
        <v>0.05612501578639</v>
      </c>
      <c r="M69" s="56">
        <v>0.0591730388600264</v>
      </c>
      <c r="N69" s="49">
        <v>2719.3</v>
      </c>
      <c r="O69" s="49">
        <v>4830.11</v>
      </c>
      <c r="P69" s="49">
        <v>-2110.81</v>
      </c>
      <c r="Q69" s="56">
        <v>-0.437010751307941</v>
      </c>
      <c r="R69" s="49">
        <v>140.67</v>
      </c>
      <c r="S69" s="49">
        <v>233.8</v>
      </c>
      <c r="T69" s="49">
        <v>-93.13</v>
      </c>
      <c r="U69" s="56">
        <v>-0.398331907613345</v>
      </c>
      <c r="V69" s="56">
        <v>1.36456933622408</v>
      </c>
      <c r="W69" s="56">
        <v>0.0910326610863602</v>
      </c>
      <c r="X69" s="56">
        <v>1.27353667513772</v>
      </c>
      <c r="Y69" s="54">
        <v>-0.0279377265941565</v>
      </c>
      <c r="Z69" s="54">
        <v>-0.387082976903336</v>
      </c>
      <c r="AA69" s="54">
        <v>0.35914525030918</v>
      </c>
      <c r="AB69" s="54">
        <v>-0.205931157176289</v>
      </c>
      <c r="AC69" s="54">
        <v>-0.21912554786537</v>
      </c>
      <c r="AD69" s="54">
        <v>0.0131943906890808</v>
      </c>
    </row>
    <row r="70" spans="1:30">
      <c r="A70" s="50" t="str">
        <v>漯河区</v>
      </c>
      <c r="B70" s="51" t="str">
        <v>1020</v>
      </c>
      <c r="C70" s="50" t="str">
        <v>漯河店</v>
      </c>
      <c r="D70" s="49">
        <v>458.9</v>
      </c>
      <c r="E70" s="49">
        <v>5855.38</v>
      </c>
      <c r="F70" s="49">
        <v>36.1469231855978</v>
      </c>
      <c r="G70" s="49">
        <v>139.14</v>
      </c>
      <c r="H70" s="49">
        <v>94.74</v>
      </c>
      <c r="I70" s="49">
        <v>44.4</v>
      </c>
      <c r="J70" s="56">
        <v>0.468651044965168</v>
      </c>
      <c r="K70" s="56">
        <v>0.123121847624104</v>
      </c>
      <c r="L70" s="56">
        <v>0.0661181249084019</v>
      </c>
      <c r="M70" s="56">
        <v>0.0570037227157022</v>
      </c>
      <c r="N70" s="49">
        <v>1130.1</v>
      </c>
      <c r="O70" s="49">
        <v>1432.89</v>
      </c>
      <c r="P70" s="49">
        <v>-302.79</v>
      </c>
      <c r="Q70" s="56">
        <v>-0.211314197181919</v>
      </c>
      <c r="R70" s="49">
        <v>77.62</v>
      </c>
      <c r="S70" s="49">
        <v>89.84</v>
      </c>
      <c r="T70" s="49">
        <v>-12.22</v>
      </c>
      <c r="U70" s="56">
        <v>-0.136019590382903</v>
      </c>
      <c r="V70" s="56">
        <v>-0.302534206720679</v>
      </c>
      <c r="W70" s="56">
        <v>-0.0138592729726407</v>
      </c>
      <c r="X70" s="56">
        <v>-0.288674933748038</v>
      </c>
      <c r="Y70" s="54">
        <v>-0.0396804947178562</v>
      </c>
      <c r="Z70" s="54">
        <v>-0.00289403383793411</v>
      </c>
      <c r="AA70" s="54">
        <v>-0.0367864608799221</v>
      </c>
      <c r="AB70" s="54">
        <v>-0.105773996932268</v>
      </c>
      <c r="AC70" s="54">
        <v>-0.00951161638367216</v>
      </c>
      <c r="AD70" s="54">
        <v>-0.0962623805485955</v>
      </c>
    </row>
    <row r="71" spans="1:30">
      <c r="A71" s="50" t="str">
        <v>郑州西区</v>
      </c>
      <c r="B71" s="51" t="str">
        <v>1067</v>
      </c>
      <c r="C71" s="50" t="str">
        <v>长江店</v>
      </c>
      <c r="D71" s="49">
        <v>1591</v>
      </c>
      <c r="E71" s="49">
        <v>48129.87</v>
      </c>
      <c r="F71" s="49">
        <v>33.6514592720265</v>
      </c>
      <c r="G71" s="49">
        <v>2564.4</v>
      </c>
      <c r="H71" s="49">
        <v>2516.8</v>
      </c>
      <c r="I71" s="49">
        <v>47.6</v>
      </c>
      <c r="J71" s="56">
        <v>0.0189129052765416</v>
      </c>
      <c r="K71" s="56">
        <v>0.224819576240874</v>
      </c>
      <c r="L71" s="56">
        <v>0.174921723779638</v>
      </c>
      <c r="M71" s="56">
        <v>0.0498978524612355</v>
      </c>
      <c r="N71" s="49">
        <v>11406.48</v>
      </c>
      <c r="O71" s="49">
        <v>14388.15</v>
      </c>
      <c r="P71" s="49">
        <v>-2981.67</v>
      </c>
      <c r="Q71" s="56">
        <v>-0.207230950469657</v>
      </c>
      <c r="R71" s="49">
        <v>407.28</v>
      </c>
      <c r="S71" s="49">
        <v>446.91</v>
      </c>
      <c r="T71" s="49">
        <v>-39.6300000000001</v>
      </c>
      <c r="U71" s="56">
        <v>-0.0886755722628718</v>
      </c>
      <c r="V71" s="56">
        <v>0.0963989409576772</v>
      </c>
      <c r="W71" s="56">
        <v>0.429391146044009</v>
      </c>
      <c r="X71" s="56">
        <v>-0.332992205086331</v>
      </c>
      <c r="Y71" s="54">
        <v>-0.0557847181300334</v>
      </c>
      <c r="Z71" s="54">
        <v>-0.148105882616187</v>
      </c>
      <c r="AA71" s="54">
        <v>0.0923211644861533</v>
      </c>
      <c r="AB71" s="54">
        <v>0.0152971925157881</v>
      </c>
      <c r="AC71" s="54">
        <v>-0.0210849275271665</v>
      </c>
      <c r="AD71" s="54">
        <v>0.0363821200429546</v>
      </c>
    </row>
    <row r="72" spans="1:30">
      <c r="A72" s="50" t="str">
        <v>事业处管理</v>
      </c>
      <c r="B72" s="51" t="str">
        <v>1015</v>
      </c>
      <c r="C72" s="50" t="str">
        <v>塔南店</v>
      </c>
      <c r="D72" s="49">
        <v>1635.2</v>
      </c>
      <c r="E72" s="49">
        <v>30706.09</v>
      </c>
      <c r="F72" s="49">
        <v>15.7637190140974</v>
      </c>
      <c r="G72" s="49">
        <v>1763.35</v>
      </c>
      <c r="H72" s="49">
        <v>1704.19</v>
      </c>
      <c r="I72" s="49">
        <v>59.16</v>
      </c>
      <c r="J72" s="56">
        <v>0.034714439117704</v>
      </c>
      <c r="K72" s="56">
        <v>0.133184138296699</v>
      </c>
      <c r="L72" s="56">
        <v>0.115282573166508</v>
      </c>
      <c r="M72" s="56">
        <v>0.0179015651301913</v>
      </c>
      <c r="N72" s="49">
        <v>13239.94</v>
      </c>
      <c r="O72" s="49">
        <v>14782.72</v>
      </c>
      <c r="P72" s="49">
        <v>-1542.78</v>
      </c>
      <c r="Q72" s="56">
        <v>-0.104363743614166</v>
      </c>
      <c r="R72" s="49">
        <v>556.77</v>
      </c>
      <c r="S72" s="49">
        <v>538.01</v>
      </c>
      <c r="T72" s="49">
        <v>18.76</v>
      </c>
      <c r="U72" s="56">
        <v>0.0348692403486924</v>
      </c>
      <c r="V72" s="56">
        <v>0.226173840983779</v>
      </c>
      <c r="W72" s="56">
        <v>0.0331249871019004</v>
      </c>
      <c r="X72" s="56">
        <v>0.193048853881878</v>
      </c>
      <c r="Y72" s="54">
        <v>-0.0375918242721411</v>
      </c>
      <c r="Z72" s="54">
        <v>-0.0409100202598465</v>
      </c>
      <c r="AA72" s="54">
        <v>0.00331819598770537</v>
      </c>
      <c r="AB72" s="54">
        <v>-0.0722347230318413</v>
      </c>
      <c r="AC72" s="54">
        <v>0.0561805134643692</v>
      </c>
      <c r="AD72" s="54">
        <v>-0.128415236496211</v>
      </c>
    </row>
    <row r="73" spans="1:30">
      <c r="A73" s="50" t="str">
        <v>郑州东区</v>
      </c>
      <c r="B73" s="51" t="str">
        <v>1080</v>
      </c>
      <c r="C73" s="50" t="str">
        <v>新郑店</v>
      </c>
      <c r="D73" s="49">
        <v>1026</v>
      </c>
      <c r="E73" s="49">
        <v>19171.82</v>
      </c>
      <c r="F73" s="49">
        <v>17.3867126939978</v>
      </c>
      <c r="G73" s="49">
        <v>1081.85</v>
      </c>
      <c r="H73" s="49">
        <v>1014.86</v>
      </c>
      <c r="I73" s="49">
        <v>66.99</v>
      </c>
      <c r="J73" s="56">
        <v>0.0660091047040971</v>
      </c>
      <c r="K73" s="56">
        <v>0.151139641936588</v>
      </c>
      <c r="L73" s="56">
        <v>0.0990361429322841</v>
      </c>
      <c r="M73" s="56">
        <v>0.0521034990043039</v>
      </c>
      <c r="N73" s="49">
        <v>7157.95</v>
      </c>
      <c r="O73" s="49">
        <v>10247.37</v>
      </c>
      <c r="P73" s="49">
        <v>-3089.42</v>
      </c>
      <c r="Q73" s="56">
        <v>-0.301484185698379</v>
      </c>
      <c r="R73" s="49">
        <v>367.18</v>
      </c>
      <c r="S73" s="49">
        <v>427.38</v>
      </c>
      <c r="T73" s="49">
        <v>-60.2</v>
      </c>
      <c r="U73" s="56">
        <v>-0.140858252608919</v>
      </c>
      <c r="V73" s="56">
        <v>-0.0870334530950835</v>
      </c>
      <c r="W73" s="56">
        <v>0.157423565296812</v>
      </c>
      <c r="X73" s="56">
        <v>-0.244457018391895</v>
      </c>
      <c r="Y73" s="54">
        <v>-0.0136717686148483</v>
      </c>
      <c r="Z73" s="54">
        <v>-0.146520660770275</v>
      </c>
      <c r="AA73" s="54">
        <v>0.132848892155426</v>
      </c>
      <c r="AB73" s="54">
        <v>-0.125543605273119</v>
      </c>
      <c r="AC73" s="54">
        <v>-0.112811911739305</v>
      </c>
      <c r="AD73" s="54">
        <v>-0.0127316935338145</v>
      </c>
    </row>
    <row r="74" spans="1:30">
      <c r="A74" s="50" t="str">
        <v>漯河区</v>
      </c>
      <c r="B74" s="51" t="str">
        <v>1056</v>
      </c>
      <c r="C74" s="50" t="str">
        <v>金山店</v>
      </c>
      <c r="D74" s="49">
        <v>612.8</v>
      </c>
      <c r="E74" s="49">
        <v>10612.69</v>
      </c>
      <c r="F74" s="49">
        <v>14.4426120292879</v>
      </c>
      <c r="G74" s="49">
        <v>954.37</v>
      </c>
      <c r="H74" s="49">
        <v>876.8</v>
      </c>
      <c r="I74" s="49">
        <v>77.57</v>
      </c>
      <c r="J74" s="56">
        <v>0.0884694343065693</v>
      </c>
      <c r="K74" s="56">
        <v>0.147835758355911</v>
      </c>
      <c r="L74" s="56">
        <v>0.139425125781563</v>
      </c>
      <c r="M74" s="56">
        <v>0.00841063257434753</v>
      </c>
      <c r="N74" s="49">
        <v>6455.61</v>
      </c>
      <c r="O74" s="49">
        <v>6288.68</v>
      </c>
      <c r="P74" s="49">
        <v>166.929999999999</v>
      </c>
      <c r="Q74" s="56">
        <v>0.026544521266784</v>
      </c>
      <c r="R74" s="49">
        <v>440.5</v>
      </c>
      <c r="S74" s="49">
        <v>362.8</v>
      </c>
      <c r="T74" s="49">
        <v>77.7</v>
      </c>
      <c r="U74" s="56">
        <v>0.214167585446527</v>
      </c>
      <c r="V74" s="56">
        <v>0.0774882666794351</v>
      </c>
      <c r="W74" s="56">
        <v>0.421144737351676</v>
      </c>
      <c r="X74" s="56">
        <v>-0.343656470672241</v>
      </c>
      <c r="Y74" s="54">
        <v>-0.0154370034052213</v>
      </c>
      <c r="Z74" s="54">
        <v>-0.0780044101433297</v>
      </c>
      <c r="AA74" s="54">
        <v>0.0625674067381083</v>
      </c>
      <c r="AB74" s="54">
        <v>-0.041785942805622</v>
      </c>
      <c r="AC74" s="54">
        <v>-0.137811384901124</v>
      </c>
      <c r="AD74" s="54">
        <v>0.0960254420955019</v>
      </c>
    </row>
    <row r="75" spans="1:30">
      <c r="A75" s="50" t="str">
        <v>洛阳区</v>
      </c>
      <c r="B75" s="51" t="str">
        <v>1070</v>
      </c>
      <c r="C75" s="50" t="str">
        <v>纱北店</v>
      </c>
      <c r="D75" s="49">
        <v>777</v>
      </c>
      <c r="E75" s="49">
        <v>10624.82</v>
      </c>
      <c r="F75" s="49">
        <v>19.5881237313297</v>
      </c>
      <c r="G75" s="49">
        <v>771.94</v>
      </c>
      <c r="H75" s="49">
        <v>677.24</v>
      </c>
      <c r="I75" s="49">
        <v>94.7</v>
      </c>
      <c r="J75" s="56">
        <v>0.139832260350836</v>
      </c>
      <c r="K75" s="56">
        <v>0.189542900919305</v>
      </c>
      <c r="L75" s="56">
        <v>0.169914897033439</v>
      </c>
      <c r="M75" s="56">
        <v>0.0196280038858664</v>
      </c>
      <c r="N75" s="49">
        <v>4072.64</v>
      </c>
      <c r="O75" s="49">
        <v>3985.76</v>
      </c>
      <c r="P75" s="49">
        <v>86.8799999999997</v>
      </c>
      <c r="Q75" s="56">
        <v>0.0217975994540564</v>
      </c>
      <c r="R75" s="49">
        <v>257.24</v>
      </c>
      <c r="S75" s="49">
        <v>221.85</v>
      </c>
      <c r="T75" s="49">
        <v>35.39</v>
      </c>
      <c r="U75" s="56">
        <v>0.159522199684472</v>
      </c>
      <c r="V75" s="56">
        <v>0.321505093191318</v>
      </c>
      <c r="W75" s="56">
        <v>0.526856635005277</v>
      </c>
      <c r="X75" s="56">
        <v>-0.205351541813959</v>
      </c>
      <c r="Y75" s="54">
        <v>0.170813248328409</v>
      </c>
      <c r="Z75" s="54">
        <v>-0.180978138381789</v>
      </c>
      <c r="AA75" s="54">
        <v>0.351791386710199</v>
      </c>
      <c r="AB75" s="54">
        <v>-0.0400568970218439</v>
      </c>
      <c r="AC75" s="54">
        <v>-0.107569121071013</v>
      </c>
      <c r="AD75" s="54">
        <v>0.067512224049169</v>
      </c>
    </row>
    <row r="76" spans="1:30">
      <c r="A76" s="50" t="str">
        <v>济源区</v>
      </c>
      <c r="B76" s="51" t="str">
        <v>1006</v>
      </c>
      <c r="C76" s="50" t="str">
        <v>沁园店</v>
      </c>
      <c r="D76" s="49">
        <v>795.3</v>
      </c>
      <c r="E76" s="49">
        <v>20614.08</v>
      </c>
      <c r="F76" s="49">
        <v>14.3589331688671</v>
      </c>
      <c r="G76" s="49">
        <v>1195.78</v>
      </c>
      <c r="H76" s="49">
        <v>1007.02</v>
      </c>
      <c r="I76" s="49">
        <v>188.76</v>
      </c>
      <c r="J76" s="56">
        <v>0.187444142122301</v>
      </c>
      <c r="K76" s="56">
        <v>0.125052289003413</v>
      </c>
      <c r="L76" s="56">
        <v>0.0935086593613123</v>
      </c>
      <c r="M76" s="56">
        <v>0.0315436296421011</v>
      </c>
      <c r="N76" s="49">
        <v>9562.24</v>
      </c>
      <c r="O76" s="49">
        <v>10769.27</v>
      </c>
      <c r="P76" s="49">
        <v>-1207.03</v>
      </c>
      <c r="Q76" s="56">
        <v>-0.112080948847972</v>
      </c>
      <c r="R76" s="49">
        <v>359.15</v>
      </c>
      <c r="S76" s="49">
        <v>353.53</v>
      </c>
      <c r="T76" s="49">
        <v>5.62</v>
      </c>
      <c r="U76" s="56">
        <v>0.0158968121517269</v>
      </c>
      <c r="V76" s="56">
        <v>0.154494281333573</v>
      </c>
      <c r="W76" s="56">
        <v>0.0677951527327329</v>
      </c>
      <c r="X76" s="56">
        <v>0.0866991286008404</v>
      </c>
      <c r="Y76" s="54">
        <v>-0.145955728804121</v>
      </c>
      <c r="Z76" s="54">
        <v>-0.123808446242186</v>
      </c>
      <c r="AA76" s="54">
        <v>-0.0221472825619349</v>
      </c>
      <c r="AB76" s="54">
        <v>-0.158775515570504</v>
      </c>
      <c r="AC76" s="54">
        <v>-0.0839823497785829</v>
      </c>
      <c r="AD76" s="54">
        <v>-0.0747931657919212</v>
      </c>
    </row>
    <row r="77" spans="1:30">
      <c r="A77" s="50" t="str">
        <v>郑州西区</v>
      </c>
      <c r="B77" s="51" t="str">
        <v>1024</v>
      </c>
      <c r="C77" s="50" t="str">
        <v>新密店</v>
      </c>
      <c r="D77" s="49">
        <v>928</v>
      </c>
      <c r="E77" s="49">
        <v>14502.67</v>
      </c>
      <c r="F77" s="49">
        <v>25.9227287142083</v>
      </c>
      <c r="G77" s="49">
        <v>1718.3</v>
      </c>
      <c r="H77" s="49">
        <v>1466.34</v>
      </c>
      <c r="I77" s="49">
        <v>251.96</v>
      </c>
      <c r="J77" s="56">
        <v>0.171829180135576</v>
      </c>
      <c r="K77" s="56">
        <v>0.305289939272478</v>
      </c>
      <c r="L77" s="56">
        <v>0.246069423817555</v>
      </c>
      <c r="M77" s="56">
        <v>0.0592205154549231</v>
      </c>
      <c r="N77" s="49">
        <v>5628.42</v>
      </c>
      <c r="O77" s="49">
        <v>5959.05</v>
      </c>
      <c r="P77" s="49">
        <v>-330.63</v>
      </c>
      <c r="Q77" s="56">
        <v>-0.0554836760893096</v>
      </c>
      <c r="R77" s="49">
        <v>344.97</v>
      </c>
      <c r="S77" s="49">
        <v>265.69</v>
      </c>
      <c r="T77" s="49">
        <v>79.28</v>
      </c>
      <c r="U77" s="56">
        <v>0.298392863863902</v>
      </c>
      <c r="V77" s="56">
        <v>0.180203161554358</v>
      </c>
      <c r="W77" s="56">
        <v>0.0542224292475893</v>
      </c>
      <c r="X77" s="56">
        <v>0.125980732306769</v>
      </c>
      <c r="Y77" s="54">
        <v>-0.0537148157810824</v>
      </c>
      <c r="Z77" s="54">
        <v>-0.0549888968346569</v>
      </c>
      <c r="AA77" s="54">
        <v>0.00127408105357452</v>
      </c>
      <c r="AB77" s="54">
        <v>0.145187590150686</v>
      </c>
      <c r="AC77" s="54">
        <v>-0.0396751160000336</v>
      </c>
      <c r="AD77" s="54">
        <v>0.184862706150719</v>
      </c>
    </row>
    <row r="78" spans="1:30">
      <c r="A78" s="50" t="str">
        <v>郑州西区</v>
      </c>
      <c r="B78" s="51" t="str">
        <v>1106</v>
      </c>
      <c r="C78" s="50" t="str">
        <v>青屏店</v>
      </c>
      <c r="D78" s="49">
        <v>781.1</v>
      </c>
      <c r="E78" s="49">
        <v>19349.7</v>
      </c>
      <c r="F78" s="49">
        <v>13.6186252732195</v>
      </c>
      <c r="G78" s="49">
        <v>1874.81</v>
      </c>
      <c r="H78" s="49">
        <v>1600.36</v>
      </c>
      <c r="I78" s="49">
        <v>274.45</v>
      </c>
      <c r="J78" s="56">
        <v>0.171492664150566</v>
      </c>
      <c r="K78" s="56">
        <v>0.181821796581404</v>
      </c>
      <c r="L78" s="56">
        <v>0.170675209883284</v>
      </c>
      <c r="M78" s="56">
        <v>0.0111465866981194</v>
      </c>
      <c r="N78" s="49">
        <v>10311.25</v>
      </c>
      <c r="O78" s="49">
        <v>9376.64</v>
      </c>
      <c r="P78" s="49">
        <v>934.610000000001</v>
      </c>
      <c r="Q78" s="56">
        <v>0.0996742969763157</v>
      </c>
      <c r="R78" s="49">
        <v>337.04</v>
      </c>
      <c r="S78" s="49">
        <v>278.29</v>
      </c>
      <c r="T78" s="49">
        <v>58.75</v>
      </c>
      <c r="U78" s="56">
        <v>0.211110711847353</v>
      </c>
      <c r="V78" s="56">
        <v>0.21716974283257</v>
      </c>
      <c r="W78" s="56">
        <v>0.505687845528701</v>
      </c>
      <c r="X78" s="56">
        <v>-0.288518102696131</v>
      </c>
      <c r="Y78" s="54">
        <v>-0.0230239734156183</v>
      </c>
      <c r="Z78" s="54">
        <v>-0.11574257069963</v>
      </c>
      <c r="AA78" s="54">
        <v>0.0927185972840116</v>
      </c>
      <c r="AB78" s="54">
        <v>-0.0982972675678367</v>
      </c>
      <c r="AC78" s="54">
        <v>-0.0535852288239711</v>
      </c>
      <c r="AD78" s="54">
        <v>-0.0447120387438656</v>
      </c>
    </row>
    <row r="79" spans="1:30">
      <c r="A79" s="50" t="str">
        <v>平顶山区</v>
      </c>
      <c r="B79" s="51" t="str">
        <v>1120</v>
      </c>
      <c r="C79" s="50" t="str">
        <v>和顺店</v>
      </c>
      <c r="D79" s="49">
        <v>412.5</v>
      </c>
      <c r="E79" s="49">
        <v>5973.58</v>
      </c>
      <c r="F79" s="49">
        <v>18.5401599900973</v>
      </c>
      <c r="G79" s="49">
        <v>34.94</v>
      </c>
      <c r="H79" s="49">
        <v>-257.33</v>
      </c>
      <c r="I79" s="49">
        <v>292.27</v>
      </c>
      <c r="J79" s="56">
        <v>-1.13577896086737</v>
      </c>
      <c r="K79" s="56">
        <v>0.0177018051382859</v>
      </c>
      <c r="L79" s="56">
        <v>-0.134047684782439</v>
      </c>
      <c r="M79" s="56">
        <v>0.151749489920725</v>
      </c>
      <c r="N79" s="49">
        <v>1973.81</v>
      </c>
      <c r="O79" s="49">
        <v>1919.69</v>
      </c>
      <c r="P79" s="49">
        <v>54.1199999999999</v>
      </c>
      <c r="Q79" s="56">
        <v>0.0281920518417035</v>
      </c>
      <c r="R79" s="49">
        <v>148.19</v>
      </c>
      <c r="S79" s="49">
        <v>90.5</v>
      </c>
      <c r="T79" s="49">
        <v>57.69</v>
      </c>
      <c r="U79" s="56">
        <v>0.637458563535912</v>
      </c>
      <c r="V79" s="56">
        <v>-0.161886018541911</v>
      </c>
      <c r="W79" s="56">
        <v>0.733198948596935</v>
      </c>
      <c r="X79" s="56">
        <v>-0.895084967138847</v>
      </c>
      <c r="Y79" s="54">
        <v>-0.0277346649571496</v>
      </c>
      <c r="Z79" s="54">
        <v>-0.620994475138122</v>
      </c>
      <c r="AA79" s="54">
        <v>0.593259810180972</v>
      </c>
      <c r="AB79" s="54">
        <v>-0.153285521979297</v>
      </c>
      <c r="AC79" s="54">
        <v>-0.357645244805151</v>
      </c>
      <c r="AD79" s="54">
        <v>0.204359722825854</v>
      </c>
    </row>
    <row r="80" spans="1:30">
      <c r="A80" s="50" t="str">
        <v>平顶山区</v>
      </c>
      <c r="B80" s="51" t="str">
        <v>1066</v>
      </c>
      <c r="C80" s="50" t="str">
        <v>紫云店</v>
      </c>
      <c r="D80" s="49">
        <v>1375.3</v>
      </c>
      <c r="E80" s="49">
        <v>24027.31</v>
      </c>
      <c r="F80" s="49">
        <v>14.0941471808214</v>
      </c>
      <c r="G80" s="49">
        <v>1052.17</v>
      </c>
      <c r="H80" s="49">
        <v>742.12</v>
      </c>
      <c r="I80" s="49">
        <v>310.05</v>
      </c>
      <c r="J80" s="56">
        <v>0.417789575809842</v>
      </c>
      <c r="K80" s="56">
        <v>0.127223789423027</v>
      </c>
      <c r="L80" s="56">
        <v>0.088700520403797</v>
      </c>
      <c r="M80" s="56">
        <v>0.0385232690192299</v>
      </c>
      <c r="N80" s="49">
        <v>8270.23</v>
      </c>
      <c r="O80" s="49">
        <v>8366.58</v>
      </c>
      <c r="P80" s="49">
        <v>-96.3500000000004</v>
      </c>
      <c r="Q80" s="56">
        <v>-0.0115160555447985</v>
      </c>
      <c r="R80" s="49">
        <v>424.58</v>
      </c>
      <c r="S80" s="49">
        <v>399.24</v>
      </c>
      <c r="T80" s="49">
        <v>25.34</v>
      </c>
      <c r="U80" s="56">
        <v>0.0634705941288447</v>
      </c>
      <c r="V80" s="56">
        <v>-0.0521295127041662</v>
      </c>
      <c r="W80" s="56">
        <v>-0.249449000503307</v>
      </c>
      <c r="X80" s="56">
        <v>0.197319487799141</v>
      </c>
      <c r="Y80" s="54">
        <v>-0.0210089971265721</v>
      </c>
      <c r="Z80" s="54">
        <v>-0.0504458471095081</v>
      </c>
      <c r="AA80" s="54">
        <v>0.0294368499829359</v>
      </c>
      <c r="AB80" s="54">
        <v>-0.168271100545022</v>
      </c>
      <c r="AC80" s="54">
        <v>-0.180654138250038</v>
      </c>
      <c r="AD80" s="54">
        <v>0.0123830377050159</v>
      </c>
    </row>
    <row r="81" spans="1:30">
      <c r="A81" s="50" t="str">
        <v>郑州东区</v>
      </c>
      <c r="B81" s="51" t="str">
        <v>1076</v>
      </c>
      <c r="C81" s="50" t="str">
        <v>铁塔店</v>
      </c>
      <c r="D81" s="49">
        <v>687</v>
      </c>
      <c r="E81" s="49">
        <v>10207.74</v>
      </c>
      <c r="F81" s="49">
        <v>8.74402806537077</v>
      </c>
      <c r="G81" s="49">
        <v>984.67</v>
      </c>
      <c r="H81" s="49">
        <v>644.42</v>
      </c>
      <c r="I81" s="49">
        <v>340.25</v>
      </c>
      <c r="J81" s="56">
        <v>0.527994165295925</v>
      </c>
      <c r="K81" s="56">
        <v>0.0880786515245844</v>
      </c>
      <c r="L81" s="56">
        <v>0.115216757760888</v>
      </c>
      <c r="M81" s="56">
        <v>-0.0271381062363035</v>
      </c>
      <c r="N81" s="49">
        <v>11179.44</v>
      </c>
      <c r="O81" s="49">
        <v>5593.11</v>
      </c>
      <c r="P81" s="49">
        <v>5586.33</v>
      </c>
      <c r="Q81" s="56">
        <v>0.998787794268305</v>
      </c>
      <c r="R81" s="49">
        <v>823.65</v>
      </c>
      <c r="S81" s="49">
        <v>251.38</v>
      </c>
      <c r="T81" s="49">
        <v>572.27</v>
      </c>
      <c r="U81" s="56">
        <v>2.27651364468136</v>
      </c>
      <c r="V81" s="56">
        <v>-0.112858952423542</v>
      </c>
      <c r="W81" s="56">
        <v>1.10853443749465</v>
      </c>
      <c r="X81" s="56">
        <v>-1.22139338991819</v>
      </c>
      <c r="Y81" s="54">
        <v>-0.0210647726582893</v>
      </c>
      <c r="Z81" s="54">
        <v>-0.227225714058398</v>
      </c>
      <c r="AA81" s="54">
        <v>0.206160941400108</v>
      </c>
      <c r="AB81" s="54">
        <v>-0.0520822147042062</v>
      </c>
      <c r="AC81" s="54">
        <v>-0.161364392976358</v>
      </c>
      <c r="AD81" s="54">
        <v>0.109282178272152</v>
      </c>
    </row>
    <row r="82" spans="1:30">
      <c r="A82" s="50" t="str">
        <v>平顶山区</v>
      </c>
      <c r="B82" s="51" t="str">
        <v>1023</v>
      </c>
      <c r="C82" s="50" t="str">
        <v>华府店</v>
      </c>
      <c r="D82" s="49">
        <v>1044.8</v>
      </c>
      <c r="E82" s="49">
        <v>27721.1</v>
      </c>
      <c r="F82" s="49">
        <v>37.7505507239726</v>
      </c>
      <c r="G82" s="49">
        <v>138.52</v>
      </c>
      <c r="H82" s="49">
        <v>-219</v>
      </c>
      <c r="I82" s="49">
        <v>357.52</v>
      </c>
      <c r="J82" s="56">
        <v>-1.63251141552511</v>
      </c>
      <c r="K82" s="56">
        <v>0.0258047690014903</v>
      </c>
      <c r="L82" s="56">
        <v>-0.0271719912602965</v>
      </c>
      <c r="M82" s="56">
        <v>0.0529767602617868</v>
      </c>
      <c r="N82" s="49">
        <v>5368</v>
      </c>
      <c r="O82" s="49">
        <v>8059.77</v>
      </c>
      <c r="P82" s="49">
        <v>-2691.77</v>
      </c>
      <c r="Q82" s="56">
        <v>-0.333976031574102</v>
      </c>
      <c r="R82" s="49">
        <v>184.64</v>
      </c>
      <c r="S82" s="49">
        <v>261.1</v>
      </c>
      <c r="T82" s="49">
        <v>-76.46</v>
      </c>
      <c r="U82" s="56">
        <v>-0.29283799310609</v>
      </c>
      <c r="V82" s="56">
        <v>-0.0720536658570181</v>
      </c>
      <c r="W82" s="56">
        <v>0.240009009073615</v>
      </c>
      <c r="X82" s="56">
        <v>-0.312062674930633</v>
      </c>
      <c r="Y82" s="54">
        <v>-0.0539428076256499</v>
      </c>
      <c r="Z82" s="54">
        <v>-0.198008425890463</v>
      </c>
      <c r="AA82" s="54">
        <v>0.144065618264814</v>
      </c>
      <c r="AB82" s="54">
        <v>-0.184224263215463</v>
      </c>
      <c r="AC82" s="54">
        <v>-0.172890218951657</v>
      </c>
      <c r="AD82" s="54">
        <v>-0.0113340442638057</v>
      </c>
    </row>
    <row r="83" spans="1:30">
      <c r="A83" s="50" t="str">
        <v>郑州东区</v>
      </c>
      <c r="B83" s="51" t="str">
        <v>1018</v>
      </c>
      <c r="C83" s="50" t="str">
        <v>人拜店</v>
      </c>
      <c r="D83" s="49">
        <v>203</v>
      </c>
      <c r="E83" s="49">
        <v>6472.88</v>
      </c>
      <c r="F83" s="49">
        <v>22.6028883318888</v>
      </c>
      <c r="G83" s="49">
        <v>531.96</v>
      </c>
      <c r="H83" s="49">
        <v>102.79</v>
      </c>
      <c r="I83" s="49">
        <v>429.17</v>
      </c>
      <c r="J83" s="56">
        <v>4.1752115964588</v>
      </c>
      <c r="K83" s="56">
        <v>0.199504202279469</v>
      </c>
      <c r="L83" s="56">
        <v>0.105252918287938</v>
      </c>
      <c r="M83" s="56">
        <v>0.0942512839915317</v>
      </c>
      <c r="N83" s="49">
        <v>2666.41</v>
      </c>
      <c r="O83" s="49">
        <v>976.6</v>
      </c>
      <c r="P83" s="49">
        <v>1689.81</v>
      </c>
      <c r="Q83" s="56">
        <v>1.73029899651853</v>
      </c>
      <c r="R83" s="49">
        <v>91.51</v>
      </c>
      <c r="S83" s="49">
        <v>37.76</v>
      </c>
      <c r="T83" s="49">
        <v>53.75</v>
      </c>
      <c r="U83" s="56">
        <v>1.42346398305085</v>
      </c>
      <c r="V83" s="56">
        <v>0.393943149976188</v>
      </c>
      <c r="W83" s="56">
        <v>0.188572953015952</v>
      </c>
      <c r="X83" s="56">
        <v>0.205370196960236</v>
      </c>
      <c r="Y83" s="54">
        <v>-0.0938695224565621</v>
      </c>
      <c r="Z83" s="54">
        <v>-0.133474576271186</v>
      </c>
      <c r="AA83" s="54">
        <v>0.0396050538146243</v>
      </c>
      <c r="AB83" s="54">
        <v>-0.0403913888823819</v>
      </c>
      <c r="AC83" s="54">
        <v>-0.0789479827974606</v>
      </c>
      <c r="AD83" s="54">
        <v>0.0385565939150787</v>
      </c>
    </row>
  </sheetData>
  <mergeCells count="24">
    <mergeCell ref="A1:AD1"/>
    <mergeCell ref="A2:AD2"/>
    <mergeCell ref="D3:E3"/>
    <mergeCell ref="G3:J3"/>
    <mergeCell ref="K3:M3"/>
    <mergeCell ref="N3:Q3"/>
    <mergeCell ref="R3:U3"/>
    <mergeCell ref="V3:X3"/>
    <mergeCell ref="Y3:AA3"/>
    <mergeCell ref="AB3:AD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rintOptions horizontalCentered="1" verticalCentered="1"/>
  <pageMargins left="0.196527777777778" right="0.196527777777778" top="0.196527777777778" bottom="0.196527777777778" header="0" footer="0"/>
  <pageSetup paperSize="9" scale="49" orientation="landscape" horizontalDpi="6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/>
  <dimension ref="A1:AD83"/>
  <sheetViews>
    <sheetView topLeftCell="A55" workbookViewId="0">
      <selection activeCell="M28" sqref="M15 M28"/>
    </sheetView>
  </sheetViews>
  <sheetFormatPr defaultColWidth="9" defaultRowHeight="13.5"/>
  <cols>
    <col min="1" max="1" width="8.125" customWidth="1"/>
    <col min="2" max="2" width="3.625" customWidth="1"/>
    <col min="3" max="3" width="8.125" customWidth="1"/>
    <col min="4" max="5" width="6.625" customWidth="1"/>
    <col min="6" max="6" width="3.625" customWidth="1"/>
    <col min="7" max="8" width="6.625" customWidth="1"/>
    <col min="9" max="9" width="5.875" customWidth="1"/>
    <col min="10" max="10" width="6.625" customWidth="1"/>
    <col min="11" max="12" width="4.375" customWidth="1"/>
    <col min="13" max="13" width="5.125" customWidth="1"/>
    <col min="14" max="15" width="7.375" customWidth="1"/>
    <col min="16" max="21" width="6.625" customWidth="1"/>
    <col min="22" max="23" width="5.125" customWidth="1"/>
    <col min="24" max="25" width="5.875" customWidth="1"/>
    <col min="26" max="26" width="6.625" customWidth="1"/>
    <col min="27" max="30" width="5.875" customWidth="1"/>
  </cols>
  <sheetData>
    <row r="1" ht="18.75" spans="1:30">
      <c r="A1" s="44" t="s">
        <v>228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</row>
    <row r="2" spans="1:30">
      <c r="A2" s="45" t="str">
        <f>'a-面包'!A2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</row>
    <row r="3" spans="1:30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  <c r="Y3" s="47" t="s">
        <v>212</v>
      </c>
      <c r="Z3" s="47"/>
      <c r="AA3" s="47"/>
      <c r="AB3" s="47" t="s">
        <v>213</v>
      </c>
      <c r="AC3" s="47"/>
      <c r="AD3" s="47"/>
    </row>
    <row r="4" spans="1:30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  <c r="Y4" s="47" t="s">
        <v>11</v>
      </c>
      <c r="Z4" s="47" t="s">
        <v>12</v>
      </c>
      <c r="AA4" s="47" t="s">
        <v>15</v>
      </c>
      <c r="AB4" s="47" t="s">
        <v>11</v>
      </c>
      <c r="AC4" s="47" t="s">
        <v>12</v>
      </c>
      <c r="AD4" s="47" t="s">
        <v>15</v>
      </c>
    </row>
    <row r="5" spans="1:30">
      <c r="A5" s="45" t="s">
        <v>61</v>
      </c>
      <c r="B5" s="45"/>
      <c r="C5" s="45"/>
      <c r="D5" s="48">
        <f>'蛋类-1'!D5</f>
        <v>127986.56</v>
      </c>
      <c r="E5" s="49">
        <f>'蛋类-1'!E5</f>
        <v>577086.24</v>
      </c>
      <c r="F5" s="49">
        <f>'蛋类-1'!F5</f>
        <v>8.26424385686507</v>
      </c>
      <c r="G5" s="49">
        <f>'蛋类-1'!G5</f>
        <v>43341.94</v>
      </c>
      <c r="H5" s="49">
        <f>'蛋类-1'!H5</f>
        <v>33908.55</v>
      </c>
      <c r="I5" s="52">
        <f>'蛋类-1'!I5</f>
        <v>9433.39</v>
      </c>
      <c r="J5" s="53">
        <f>'蛋类-1'!J5</f>
        <v>0.278200925725223</v>
      </c>
      <c r="K5" s="54">
        <f>'蛋类-1'!K5</f>
        <v>0.0855033000251665</v>
      </c>
      <c r="L5" s="54">
        <f>'蛋类-1'!L5</f>
        <v>0.0755373494813296</v>
      </c>
      <c r="M5" s="55">
        <f>'蛋类-1'!M5</f>
        <v>0.00996595054383689</v>
      </c>
      <c r="N5" s="49">
        <f>'蛋类-1'!N5</f>
        <v>506903.71</v>
      </c>
      <c r="O5" s="49">
        <f>'蛋类-1'!O5</f>
        <v>448897.8</v>
      </c>
      <c r="P5" s="52">
        <f>'蛋类-1'!P5</f>
        <v>58005.91</v>
      </c>
      <c r="Q5" s="55">
        <f>'蛋类-1'!Q5</f>
        <v>0.129218521454104</v>
      </c>
      <c r="R5" s="49">
        <f>'蛋类-1'!R5</f>
        <v>64389.92</v>
      </c>
      <c r="S5" s="49">
        <f>'蛋类-1'!S5</f>
        <v>55809.57</v>
      </c>
      <c r="T5" s="52">
        <f>'蛋类-1'!T5</f>
        <v>8580.35</v>
      </c>
      <c r="U5" s="55">
        <f>'蛋类-1'!U5</f>
        <v>0.153743345451327</v>
      </c>
      <c r="V5" s="54">
        <f>'蛋类-1'!V5</f>
        <v>-0.0711191732579174</v>
      </c>
      <c r="W5" s="54">
        <f>'蛋类-1'!W5</f>
        <v>-0.0709184112025437</v>
      </c>
      <c r="X5" s="55">
        <f>'蛋类-1'!X5</f>
        <v>-0.000200762055373782</v>
      </c>
      <c r="Y5" s="54">
        <f>'蛋类-1'!Y5</f>
        <v>-0.0124258579603764</v>
      </c>
      <c r="Z5" s="54">
        <f>'蛋类-1'!Z5</f>
        <v>-0.0558923854815581</v>
      </c>
      <c r="AA5" s="55">
        <f>'蛋类-1'!AA5</f>
        <v>0.0434665275211817</v>
      </c>
      <c r="AB5" s="54">
        <f>'蛋类-1'!AB5</f>
        <v>-0.00207492819494259</v>
      </c>
      <c r="AC5" s="54">
        <f>'蛋类-1'!AC5</f>
        <v>0.00405722973024149</v>
      </c>
      <c r="AD5" s="55">
        <f>'蛋类-1'!AD5</f>
        <v>-0.00613215792518408</v>
      </c>
    </row>
    <row r="6" spans="1:30">
      <c r="A6" s="45" t="s">
        <v>67</v>
      </c>
      <c r="B6" s="45"/>
      <c r="C6" s="45"/>
      <c r="D6" s="48">
        <f>'蛋类-1'!D6</f>
        <v>27860</v>
      </c>
      <c r="E6" s="49">
        <f>'蛋类-1'!E6</f>
        <v>156875.28</v>
      </c>
      <c r="F6" s="49">
        <f>'蛋类-1'!F6</f>
        <v>7.68462657449726</v>
      </c>
      <c r="G6" s="49">
        <f>'蛋类-1'!G6</f>
        <v>12943.03</v>
      </c>
      <c r="H6" s="49">
        <f>'蛋类-1'!H6</f>
        <v>8171.37</v>
      </c>
      <c r="I6" s="52">
        <f>'蛋类-1'!I6</f>
        <v>4771.66</v>
      </c>
      <c r="J6" s="53">
        <f>'蛋类-1'!J6</f>
        <v>0.583948591239902</v>
      </c>
      <c r="K6" s="54">
        <f>'蛋类-1'!K6</f>
        <v>0.0925082764446514</v>
      </c>
      <c r="L6" s="54">
        <f>'蛋类-1'!L6</f>
        <v>0.0626930922721354</v>
      </c>
      <c r="M6" s="55">
        <f>'蛋类-1'!M6</f>
        <v>0.029815184172516</v>
      </c>
      <c r="N6" s="49">
        <f>'蛋类-1'!N6</f>
        <v>139912.13</v>
      </c>
      <c r="O6" s="49">
        <f>'蛋类-1'!O6</f>
        <v>130339.24</v>
      </c>
      <c r="P6" s="52">
        <f>'蛋类-1'!P6</f>
        <v>9572.89</v>
      </c>
      <c r="Q6" s="55">
        <f>'蛋类-1'!Q6</f>
        <v>0.073445955339313</v>
      </c>
      <c r="R6" s="49">
        <f>'蛋类-1'!R6</f>
        <v>14931.94</v>
      </c>
      <c r="S6" s="49">
        <f>'蛋类-1'!S6</f>
        <v>14565.89</v>
      </c>
      <c r="T6" s="52">
        <f>'蛋类-1'!T6</f>
        <v>366.050000000001</v>
      </c>
      <c r="U6" s="55">
        <f>'蛋类-1'!U6</f>
        <v>0.0251306305347631</v>
      </c>
      <c r="V6" s="54">
        <f>'蛋类-1'!V6</f>
        <v>-0.266159867664877</v>
      </c>
      <c r="W6" s="54">
        <f>'蛋类-1'!W6</f>
        <v>-0.0175127087572183</v>
      </c>
      <c r="X6" s="55">
        <f>'蛋类-1'!X6</f>
        <v>-0.248647158907659</v>
      </c>
      <c r="Y6" s="54">
        <f>'蛋类-1'!Y6</f>
        <v>-0.0178556838562169</v>
      </c>
      <c r="Z6" s="54">
        <f>'蛋类-1'!Z6</f>
        <v>-0.0805312960622386</v>
      </c>
      <c r="AA6" s="55">
        <f>'蛋类-1'!AA6</f>
        <v>0.0626756122060216</v>
      </c>
      <c r="AB6" s="54">
        <f>'蛋类-1'!AB6</f>
        <v>-0.00405420816622547</v>
      </c>
      <c r="AC6" s="54">
        <f>'蛋类-1'!AC6</f>
        <v>0.0523418281401671</v>
      </c>
      <c r="AD6" s="55">
        <f>'蛋类-1'!AD6</f>
        <v>-0.0563960363063926</v>
      </c>
    </row>
    <row r="7" spans="1:30">
      <c r="A7" s="45" t="s">
        <v>62</v>
      </c>
      <c r="B7" s="45"/>
      <c r="C7" s="45"/>
      <c r="D7" s="48">
        <f>'蛋类-1'!D7</f>
        <v>39094.96</v>
      </c>
      <c r="E7" s="49">
        <f>'蛋类-1'!E7</f>
        <v>157241.42</v>
      </c>
      <c r="F7" s="49">
        <f>'蛋类-1'!F7</f>
        <v>9.03960187896826</v>
      </c>
      <c r="G7" s="49">
        <f>'蛋类-1'!G7</f>
        <v>10633.74</v>
      </c>
      <c r="H7" s="49">
        <f>'蛋类-1'!H7</f>
        <v>9566.31</v>
      </c>
      <c r="I7" s="52">
        <f>'蛋类-1'!I7</f>
        <v>1067.43</v>
      </c>
      <c r="J7" s="53">
        <f>'蛋类-1'!J7</f>
        <v>0.111582208814057</v>
      </c>
      <c r="K7" s="54">
        <f>'蛋类-1'!K7</f>
        <v>0.0839598167366783</v>
      </c>
      <c r="L7" s="54">
        <f>'蛋类-1'!L7</f>
        <v>0.0796094685428794</v>
      </c>
      <c r="M7" s="55">
        <f>'蛋类-1'!M7</f>
        <v>0.00435034819379895</v>
      </c>
      <c r="N7" s="49">
        <f>'蛋类-1'!N7</f>
        <v>126652.73</v>
      </c>
      <c r="O7" s="49">
        <f>'蛋类-1'!O7</f>
        <v>120165.48</v>
      </c>
      <c r="P7" s="52">
        <f>'蛋类-1'!P7</f>
        <v>6487.25</v>
      </c>
      <c r="Q7" s="55">
        <f>'蛋类-1'!Q7</f>
        <v>0.0539859700140173</v>
      </c>
      <c r="R7" s="49">
        <f>'蛋类-1'!R7</f>
        <v>16007.18</v>
      </c>
      <c r="S7" s="49">
        <f>'蛋类-1'!S7</f>
        <v>14464.81</v>
      </c>
      <c r="T7" s="52">
        <f>'蛋类-1'!T7</f>
        <v>1542.37</v>
      </c>
      <c r="U7" s="55">
        <f>'蛋类-1'!U7</f>
        <v>0.106629122677726</v>
      </c>
      <c r="V7" s="54">
        <f>'蛋类-1'!V7</f>
        <v>0.127062609134287</v>
      </c>
      <c r="W7" s="54">
        <f>'蛋类-1'!W7</f>
        <v>-0.176872460271802</v>
      </c>
      <c r="X7" s="55">
        <f>'蛋类-1'!X7</f>
        <v>0.303935069406089</v>
      </c>
      <c r="Y7" s="54">
        <f>'蛋类-1'!Y7</f>
        <v>-0.0122232648099165</v>
      </c>
      <c r="Z7" s="54">
        <f>'蛋类-1'!Z7</f>
        <v>-0.0655183165212678</v>
      </c>
      <c r="AA7" s="55">
        <f>'蛋类-1'!AA7</f>
        <v>0.0532950517113513</v>
      </c>
      <c r="AB7" s="54">
        <f>'蛋类-1'!AB7</f>
        <v>-0.00355698057199399</v>
      </c>
      <c r="AC7" s="54">
        <f>'蛋类-1'!AC7</f>
        <v>-0.0364113079729719</v>
      </c>
      <c r="AD7" s="55">
        <f>'蛋类-1'!AD7</f>
        <v>0.032854327400978</v>
      </c>
    </row>
    <row r="8" spans="1:30">
      <c r="A8" s="45" t="s">
        <v>84</v>
      </c>
      <c r="B8" s="45"/>
      <c r="C8" s="45"/>
      <c r="D8" s="48">
        <f>'蛋类-1'!D8</f>
        <v>12349.1</v>
      </c>
      <c r="E8" s="49">
        <f>'蛋类-1'!E8</f>
        <v>65639.87</v>
      </c>
      <c r="F8" s="49">
        <f>'蛋类-1'!F8</f>
        <v>8.75696854585484</v>
      </c>
      <c r="G8" s="49">
        <f>'蛋类-1'!G8</f>
        <v>5697.93</v>
      </c>
      <c r="H8" s="49">
        <f>'蛋类-1'!H8</f>
        <v>5094.29</v>
      </c>
      <c r="I8" s="52">
        <f>'蛋类-1'!I8</f>
        <v>603.64</v>
      </c>
      <c r="J8" s="53">
        <f>'蛋类-1'!J8</f>
        <v>0.118493450510277</v>
      </c>
      <c r="K8" s="54">
        <f>'蛋类-1'!K8</f>
        <v>0.0932376051615454</v>
      </c>
      <c r="L8" s="54">
        <f>'蛋类-1'!L8</f>
        <v>0.0927641355736035</v>
      </c>
      <c r="M8" s="55">
        <f>'蛋类-1'!M8</f>
        <v>0.000473469587941852</v>
      </c>
      <c r="N8" s="49">
        <f>'蛋类-1'!N8</f>
        <v>61111.93</v>
      </c>
      <c r="O8" s="49">
        <f>'蛋类-1'!O8</f>
        <v>54916.59</v>
      </c>
      <c r="P8" s="52">
        <f>'蛋类-1'!P8</f>
        <v>6195.34</v>
      </c>
      <c r="Q8" s="55">
        <f>'蛋类-1'!Q8</f>
        <v>0.112813632456058</v>
      </c>
      <c r="R8" s="49">
        <f>'蛋类-1'!R8</f>
        <v>6470.93</v>
      </c>
      <c r="S8" s="49">
        <f>'蛋类-1'!S8</f>
        <v>5321.59</v>
      </c>
      <c r="T8" s="52">
        <f>'蛋类-1'!T8</f>
        <v>1149.34</v>
      </c>
      <c r="U8" s="55">
        <f>'蛋类-1'!U8</f>
        <v>0.215976803925143</v>
      </c>
      <c r="V8" s="54">
        <f>'蛋类-1'!V8</f>
        <v>0.00620736587878112</v>
      </c>
      <c r="W8" s="54">
        <f>'蛋类-1'!W8</f>
        <v>0.16482303977232</v>
      </c>
      <c r="X8" s="55">
        <f>'蛋类-1'!X8</f>
        <v>-0.158615673893539</v>
      </c>
      <c r="Y8" s="54">
        <f>'蛋类-1'!Y8</f>
        <v>0.0254723818678304</v>
      </c>
      <c r="Z8" s="54">
        <f>'蛋类-1'!Z8</f>
        <v>-0.0665947583335056</v>
      </c>
      <c r="AA8" s="55">
        <f>'蛋类-1'!AA8</f>
        <v>0.092067140201336</v>
      </c>
      <c r="AB8" s="54">
        <f>'蛋类-1'!AB8</f>
        <v>0.0450872652851906</v>
      </c>
      <c r="AC8" s="54">
        <f>'蛋类-1'!AC8</f>
        <v>-0.0384786546287743</v>
      </c>
      <c r="AD8" s="55">
        <f>'蛋类-1'!AD8</f>
        <v>0.0835659199139649</v>
      </c>
    </row>
    <row r="9" spans="1:30">
      <c r="A9" s="45" t="s">
        <v>118</v>
      </c>
      <c r="B9" s="45"/>
      <c r="C9" s="45"/>
      <c r="D9" s="48">
        <f>'蛋类-1'!D9</f>
        <v>4883.2</v>
      </c>
      <c r="E9" s="49">
        <f>'蛋类-1'!E9</f>
        <v>32799.67</v>
      </c>
      <c r="F9" s="49">
        <f>'蛋类-1'!F9</f>
        <v>6.94034119227428</v>
      </c>
      <c r="G9" s="49">
        <f>'蛋类-1'!G9</f>
        <v>2191.63</v>
      </c>
      <c r="H9" s="49">
        <f>'蛋类-1'!H9</f>
        <v>1309.86</v>
      </c>
      <c r="I9" s="52">
        <f>'蛋类-1'!I9</f>
        <v>881.77</v>
      </c>
      <c r="J9" s="53">
        <f>'蛋类-1'!J9</f>
        <v>0.673178813002917</v>
      </c>
      <c r="K9" s="54">
        <f>'蛋类-1'!K9</f>
        <v>0.0691674674973214</v>
      </c>
      <c r="L9" s="54">
        <f>'蛋类-1'!L9</f>
        <v>0.0475192482594669</v>
      </c>
      <c r="M9" s="55">
        <f>'蛋类-1'!M9</f>
        <v>0.0216482192378545</v>
      </c>
      <c r="N9" s="49">
        <f>'蛋类-1'!N9</f>
        <v>31685.85</v>
      </c>
      <c r="O9" s="49">
        <f>'蛋类-1'!O9</f>
        <v>27564.83</v>
      </c>
      <c r="P9" s="52">
        <f>'蛋类-1'!P9</f>
        <v>4121.02</v>
      </c>
      <c r="Q9" s="55">
        <f>'蛋类-1'!Q9</f>
        <v>0.149502826609125</v>
      </c>
      <c r="R9" s="49">
        <f>'蛋类-1'!R9</f>
        <v>3384.16</v>
      </c>
      <c r="S9" s="49">
        <f>'蛋类-1'!S9</f>
        <v>3336.91</v>
      </c>
      <c r="T9" s="52">
        <f>'蛋类-1'!T9</f>
        <v>47.25</v>
      </c>
      <c r="U9" s="55">
        <f>'蛋类-1'!U9</f>
        <v>0.0141598065275959</v>
      </c>
      <c r="V9" s="54">
        <f>'蛋类-1'!V9</f>
        <v>-0.0100559241249666</v>
      </c>
      <c r="W9" s="54">
        <f>'蛋类-1'!W9</f>
        <v>0.0383064284547008</v>
      </c>
      <c r="X9" s="55">
        <f>'蛋类-1'!X9</f>
        <v>-0.0483623525796674</v>
      </c>
      <c r="Y9" s="54">
        <f>'蛋类-1'!Y9</f>
        <v>-0.016940688383528</v>
      </c>
      <c r="Z9" s="54">
        <f>'蛋类-1'!Z9</f>
        <v>-0.0237195489240045</v>
      </c>
      <c r="AA9" s="55">
        <f>'蛋类-1'!AA9</f>
        <v>0.00677886054047658</v>
      </c>
      <c r="AB9" s="54">
        <f>'蛋类-1'!AB9</f>
        <v>-0.0183678266481726</v>
      </c>
      <c r="AC9" s="54">
        <f>'蛋类-1'!AC9</f>
        <v>-0.0244467098110164</v>
      </c>
      <c r="AD9" s="55">
        <f>'蛋类-1'!AD9</f>
        <v>0.00607888316284382</v>
      </c>
    </row>
    <row r="10" spans="1:30">
      <c r="A10" s="45" t="s">
        <v>89</v>
      </c>
      <c r="B10" s="45"/>
      <c r="C10" s="45"/>
      <c r="D10" s="48">
        <f>'蛋类-1'!D10</f>
        <v>4103</v>
      </c>
      <c r="E10" s="49">
        <f>'蛋类-1'!E10</f>
        <v>23618.9</v>
      </c>
      <c r="F10" s="49">
        <f>'蛋类-1'!F10</f>
        <v>6.32222948405293</v>
      </c>
      <c r="G10" s="49">
        <f>'蛋类-1'!G10</f>
        <v>2460.9</v>
      </c>
      <c r="H10" s="49">
        <f>'蛋类-1'!H10</f>
        <v>1852.5</v>
      </c>
      <c r="I10" s="52">
        <f>'蛋类-1'!I10</f>
        <v>608.4</v>
      </c>
      <c r="J10" s="53">
        <f>'蛋类-1'!J10</f>
        <v>0.328421052631579</v>
      </c>
      <c r="K10" s="54">
        <f>'蛋类-1'!K10</f>
        <v>0.0997223383873258</v>
      </c>
      <c r="L10" s="54">
        <f>'蛋类-1'!L10</f>
        <v>0.0818909764764026</v>
      </c>
      <c r="M10" s="55">
        <f>'蛋类-1'!M10</f>
        <v>0.0178313619109232</v>
      </c>
      <c r="N10" s="49">
        <f>'蛋类-1'!N10</f>
        <v>24677.52</v>
      </c>
      <c r="O10" s="49">
        <f>'蛋类-1'!O10</f>
        <v>22621.54</v>
      </c>
      <c r="P10" s="52">
        <f>'蛋类-1'!P10</f>
        <v>2055.98</v>
      </c>
      <c r="Q10" s="55">
        <f>'蛋类-1'!Q10</f>
        <v>0.0908859432204881</v>
      </c>
      <c r="R10" s="49">
        <f>'蛋类-1'!R10</f>
        <v>2062.67</v>
      </c>
      <c r="S10" s="49">
        <f>'蛋类-1'!S10</f>
        <v>2165.67</v>
      </c>
      <c r="T10" s="52">
        <f>'蛋类-1'!T10</f>
        <v>-103</v>
      </c>
      <c r="U10" s="55">
        <f>'蛋类-1'!U10</f>
        <v>-0.047560339294537</v>
      </c>
      <c r="V10" s="54">
        <f>'蛋类-1'!V10</f>
        <v>0.495737646273072</v>
      </c>
      <c r="W10" s="54">
        <f>'蛋类-1'!W10</f>
        <v>-0.0564246528499855</v>
      </c>
      <c r="X10" s="55">
        <f>'蛋类-1'!X10</f>
        <v>0.552162299123058</v>
      </c>
      <c r="Y10" s="54">
        <f>'蛋类-1'!Y10</f>
        <v>-0.0156738596091474</v>
      </c>
      <c r="Z10" s="54">
        <f>'蛋类-1'!Z10</f>
        <v>0.0700337539883731</v>
      </c>
      <c r="AA10" s="55">
        <f>'蛋类-1'!AA10</f>
        <v>-0.0857076135975205</v>
      </c>
      <c r="AB10" s="54">
        <f>'蛋类-1'!AB10</f>
        <v>-0.0122432967332212</v>
      </c>
      <c r="AC10" s="54">
        <f>'蛋类-1'!AC10</f>
        <v>0.0575952609769273</v>
      </c>
      <c r="AD10" s="55">
        <f>'蛋类-1'!AD10</f>
        <v>-0.0698385577101485</v>
      </c>
    </row>
    <row r="11" spans="1:30">
      <c r="A11" s="45" t="s">
        <v>155</v>
      </c>
      <c r="B11" s="45"/>
      <c r="C11" s="45"/>
      <c r="D11" s="48">
        <f>'蛋类-1'!D11</f>
        <v>3783</v>
      </c>
      <c r="E11" s="49">
        <f>'蛋类-1'!E11</f>
        <v>23737.31</v>
      </c>
      <c r="F11" s="49">
        <f>'蛋类-1'!F11</f>
        <v>7.88230031189801</v>
      </c>
      <c r="G11" s="49">
        <f>'蛋类-1'!G11</f>
        <v>1819.48</v>
      </c>
      <c r="H11" s="49">
        <f>'蛋类-1'!H11</f>
        <v>3072.24</v>
      </c>
      <c r="I11" s="52">
        <f>'蛋类-1'!I11</f>
        <v>-1252.76</v>
      </c>
      <c r="J11" s="53">
        <f>'蛋类-1'!J11</f>
        <v>-0.407767622321173</v>
      </c>
      <c r="K11" s="54">
        <f>'蛋类-1'!K11</f>
        <v>0.0781401453220831</v>
      </c>
      <c r="L11" s="54">
        <f>'蛋类-1'!L11</f>
        <v>0.163260100531032</v>
      </c>
      <c r="M11" s="55">
        <f>'蛋类-1'!M11</f>
        <v>-0.085119955208949</v>
      </c>
      <c r="N11" s="49">
        <f>'蛋类-1'!N11</f>
        <v>23284.83</v>
      </c>
      <c r="O11" s="49">
        <f>'蛋类-1'!O11</f>
        <v>18818.07</v>
      </c>
      <c r="P11" s="52">
        <f>'蛋类-1'!P11</f>
        <v>4466.76</v>
      </c>
      <c r="Q11" s="55">
        <f>'蛋类-1'!Q11</f>
        <v>0.237365468403508</v>
      </c>
      <c r="R11" s="49">
        <f>'蛋类-1'!R11</f>
        <v>2189.02</v>
      </c>
      <c r="S11" s="49">
        <f>'蛋类-1'!S11</f>
        <v>1856.18</v>
      </c>
      <c r="T11" s="52">
        <f>'蛋类-1'!T11</f>
        <v>332.84</v>
      </c>
      <c r="U11" s="55">
        <f>'蛋类-1'!U11</f>
        <v>0.179314506136258</v>
      </c>
      <c r="V11" s="54">
        <f>'蛋类-1'!V11</f>
        <v>0.0767201791439918</v>
      </c>
      <c r="W11" s="54">
        <f>'蛋类-1'!W11</f>
        <v>0.329148309470576</v>
      </c>
      <c r="X11" s="55">
        <f>'蛋类-1'!X11</f>
        <v>-0.252428130326584</v>
      </c>
      <c r="Y11" s="54">
        <f>'蛋类-1'!Y11</f>
        <v>-0.0233803254424354</v>
      </c>
      <c r="Z11" s="54">
        <f>'蛋类-1'!Z11</f>
        <v>-0.16357249835684</v>
      </c>
      <c r="AA11" s="55">
        <f>'蛋类-1'!AA11</f>
        <v>0.140192172914405</v>
      </c>
      <c r="AB11" s="54">
        <f>'蛋类-1'!AB11</f>
        <v>-0.0509415787016697</v>
      </c>
      <c r="AC11" s="54">
        <f>'蛋类-1'!AC11</f>
        <v>0.199221700206238</v>
      </c>
      <c r="AD11" s="55">
        <f>'蛋类-1'!AD11</f>
        <v>-0.250163278907908</v>
      </c>
    </row>
    <row r="12" spans="1:30">
      <c r="A12" s="45" t="s">
        <v>101</v>
      </c>
      <c r="B12" s="45"/>
      <c r="C12" s="45"/>
      <c r="D12" s="48">
        <f>'蛋类-1'!D12</f>
        <v>17724.5</v>
      </c>
      <c r="E12" s="49">
        <f>'蛋类-1'!E12</f>
        <v>51450.53</v>
      </c>
      <c r="F12" s="49">
        <f>'蛋类-1'!F12</f>
        <v>10.6319660086564</v>
      </c>
      <c r="G12" s="49">
        <f>'蛋类-1'!G12</f>
        <v>2733.79</v>
      </c>
      <c r="H12" s="49">
        <f>'蛋类-1'!H12</f>
        <v>1331.08</v>
      </c>
      <c r="I12" s="52">
        <f>'蛋类-1'!I12</f>
        <v>1402.71</v>
      </c>
      <c r="J12" s="53">
        <f>'蛋类-1'!J12</f>
        <v>1.05381344472158</v>
      </c>
      <c r="K12" s="54">
        <f>'蛋类-1'!K12</f>
        <v>0.0735374103912523</v>
      </c>
      <c r="L12" s="54">
        <f>'蛋类-1'!L12</f>
        <v>0.0530179373876274</v>
      </c>
      <c r="M12" s="55">
        <f>'蛋类-1'!M12</f>
        <v>0.0205194730036249</v>
      </c>
      <c r="N12" s="49">
        <f>'蛋类-1'!N12</f>
        <v>37175.5</v>
      </c>
      <c r="O12" s="49">
        <f>'蛋类-1'!O12</f>
        <v>25106.22</v>
      </c>
      <c r="P12" s="52">
        <f>'蛋类-1'!P12</f>
        <v>12069.28</v>
      </c>
      <c r="Q12" s="55">
        <f>'蛋类-1'!Q12</f>
        <v>0.480728679984482</v>
      </c>
      <c r="R12" s="49">
        <f>'蛋类-1'!R12</f>
        <v>10530.05</v>
      </c>
      <c r="S12" s="49">
        <f>'蛋类-1'!S12</f>
        <v>5837.61</v>
      </c>
      <c r="T12" s="52">
        <f>'蛋类-1'!T12</f>
        <v>4692.44</v>
      </c>
      <c r="U12" s="55">
        <f>'蛋类-1'!U12</f>
        <v>0.803828964250781</v>
      </c>
      <c r="V12" s="54">
        <f>'蛋类-1'!V12</f>
        <v>-0.172311213342925</v>
      </c>
      <c r="W12" s="54">
        <f>'蛋类-1'!W12</f>
        <v>-0.167679131539478</v>
      </c>
      <c r="X12" s="55">
        <f>'蛋类-1'!X12</f>
        <v>-0.0046320818034469</v>
      </c>
      <c r="Y12" s="54">
        <f>'蛋类-1'!Y12</f>
        <v>-0.0153921396384633</v>
      </c>
      <c r="Z12" s="54">
        <f>'蛋类-1'!Z12</f>
        <v>-0.092320316019741</v>
      </c>
      <c r="AA12" s="55">
        <f>'蛋类-1'!AA12</f>
        <v>0.0769281763812777</v>
      </c>
      <c r="AB12" s="54">
        <f>'蛋类-1'!AB12</f>
        <v>-0.0127787924842975</v>
      </c>
      <c r="AC12" s="54">
        <f>'蛋类-1'!AC12</f>
        <v>-0.00641774428806885</v>
      </c>
      <c r="AD12" s="55">
        <f>'蛋类-1'!AD12</f>
        <v>-0.0063610481962286</v>
      </c>
    </row>
    <row r="13" spans="1:30">
      <c r="A13" s="45" t="s">
        <v>94</v>
      </c>
      <c r="B13" s="45"/>
      <c r="C13" s="45"/>
      <c r="D13" s="48">
        <f>'蛋类-1'!D13</f>
        <v>11478.2</v>
      </c>
      <c r="E13" s="49">
        <f>'蛋类-1'!E13</f>
        <v>44494.74</v>
      </c>
      <c r="F13" s="49">
        <f>'蛋类-1'!F13</f>
        <v>9.53180404216586</v>
      </c>
      <c r="G13" s="49">
        <f>'蛋类-1'!G13</f>
        <v>2861.14</v>
      </c>
      <c r="H13" s="49">
        <f>'蛋类-1'!H13</f>
        <v>2373.47</v>
      </c>
      <c r="I13" s="52">
        <f>'蛋类-1'!I13</f>
        <v>487.67</v>
      </c>
      <c r="J13" s="53">
        <f>'蛋类-1'!J13</f>
        <v>0.205467100911324</v>
      </c>
      <c r="K13" s="54">
        <f>'蛋类-1'!K13</f>
        <v>0.0817957710139235</v>
      </c>
      <c r="L13" s="54">
        <f>'蛋类-1'!L13</f>
        <v>0.0815664951463284</v>
      </c>
      <c r="M13" s="55">
        <f>'蛋类-1'!M13</f>
        <v>0.00022927586759508</v>
      </c>
      <c r="N13" s="49">
        <f>'蛋类-1'!N13</f>
        <v>34979.07</v>
      </c>
      <c r="O13" s="49">
        <f>'蛋类-1'!O13</f>
        <v>29098.59</v>
      </c>
      <c r="P13" s="52">
        <f>'蛋类-1'!P13</f>
        <v>5880.48</v>
      </c>
      <c r="Q13" s="55">
        <f>'蛋类-1'!Q13</f>
        <v>0.202088142415148</v>
      </c>
      <c r="R13" s="49">
        <f>'蛋类-1'!R13</f>
        <v>5755.65</v>
      </c>
      <c r="S13" s="49">
        <f>'蛋类-1'!S13</f>
        <v>5912.55</v>
      </c>
      <c r="T13" s="52">
        <f>'蛋类-1'!T13</f>
        <v>-156.900000000001</v>
      </c>
      <c r="U13" s="55">
        <f>'蛋类-1'!U13</f>
        <v>-0.0265367734733745</v>
      </c>
      <c r="V13" s="54">
        <f>'蛋类-1'!V13</f>
        <v>-0.144197203290167</v>
      </c>
      <c r="W13" s="54">
        <f>'蛋类-1'!W13</f>
        <v>-0.350756901446176</v>
      </c>
      <c r="X13" s="55">
        <f>'蛋类-1'!X13</f>
        <v>0.206559698156008</v>
      </c>
      <c r="Y13" s="54">
        <f>'蛋类-1'!Y13</f>
        <v>-0.026695507892245</v>
      </c>
      <c r="Z13" s="54">
        <f>'蛋类-1'!Z13</f>
        <v>-0.0504097216936855</v>
      </c>
      <c r="AA13" s="55">
        <f>'蛋类-1'!AA13</f>
        <v>0.0237142138014405</v>
      </c>
      <c r="AB13" s="54">
        <f>'蛋类-1'!AB13</f>
        <v>-0.0221252308880711</v>
      </c>
      <c r="AC13" s="54">
        <f>'蛋类-1'!AC13</f>
        <v>-0.0419675145771668</v>
      </c>
      <c r="AD13" s="55">
        <f>'蛋类-1'!AD13</f>
        <v>0.0198422836890957</v>
      </c>
    </row>
    <row r="14" spans="1:30">
      <c r="A14" s="45" t="s">
        <v>186</v>
      </c>
      <c r="B14" s="45"/>
      <c r="C14" s="45"/>
      <c r="D14" s="48">
        <f>'蛋类-1'!D14</f>
        <v>6710.6</v>
      </c>
      <c r="E14" s="49">
        <f>'蛋类-1'!E14</f>
        <v>21228.52</v>
      </c>
      <c r="F14" s="49">
        <f>'蛋类-1'!F14</f>
        <v>5.29319890575188</v>
      </c>
      <c r="G14" s="49">
        <f>'蛋类-1'!G14</f>
        <v>2000.3</v>
      </c>
      <c r="H14" s="49">
        <f>'蛋类-1'!H14</f>
        <v>1137.43</v>
      </c>
      <c r="I14" s="52">
        <f>'蛋类-1'!I14</f>
        <v>862.87</v>
      </c>
      <c r="J14" s="53">
        <f>'蛋类-1'!J14</f>
        <v>0.758613716888072</v>
      </c>
      <c r="K14" s="54">
        <f>'蛋类-1'!K14</f>
        <v>0.0729393618398382</v>
      </c>
      <c r="L14" s="54">
        <f>'蛋类-1'!L14</f>
        <v>0.0561216031388586</v>
      </c>
      <c r="M14" s="55">
        <f>'蛋类-1'!M14</f>
        <v>0.0168177587009797</v>
      </c>
      <c r="N14" s="49">
        <f>'蛋类-1'!N14</f>
        <v>27424.15</v>
      </c>
      <c r="O14" s="49">
        <f>'蛋类-1'!O14</f>
        <v>20267.24</v>
      </c>
      <c r="P14" s="52">
        <f>'蛋类-1'!P14</f>
        <v>7156.91</v>
      </c>
      <c r="Q14" s="55">
        <f>'蛋类-1'!Q14</f>
        <v>0.353127016801498</v>
      </c>
      <c r="R14" s="49">
        <f>'蛋类-1'!R14</f>
        <v>3058.32</v>
      </c>
      <c r="S14" s="49">
        <f>'蛋类-1'!S14</f>
        <v>2348.36</v>
      </c>
      <c r="T14" s="52">
        <f>'蛋类-1'!T14</f>
        <v>709.96</v>
      </c>
      <c r="U14" s="55">
        <f>'蛋类-1'!U14</f>
        <v>0.302321620194519</v>
      </c>
      <c r="V14" s="54">
        <f>'蛋类-1'!V14</f>
        <v>-0.116608661740135</v>
      </c>
      <c r="W14" s="54">
        <f>'蛋类-1'!W14</f>
        <v>0.126299032428122</v>
      </c>
      <c r="X14" s="55">
        <f>'蛋类-1'!X14</f>
        <v>-0.242907694168258</v>
      </c>
      <c r="Y14" s="54">
        <f>'蛋类-1'!Y14</f>
        <v>-0.0150670956603626</v>
      </c>
      <c r="Z14" s="54">
        <f>'蛋类-1'!Z14</f>
        <v>0.180491917763886</v>
      </c>
      <c r="AA14" s="55">
        <f>'蛋类-1'!AA14</f>
        <v>-0.195559013424249</v>
      </c>
      <c r="AB14" s="54">
        <f>'蛋类-1'!AB14</f>
        <v>0.0193207082079116</v>
      </c>
      <c r="AC14" s="54">
        <f>'蛋类-1'!AC14</f>
        <v>-0.074409983796511</v>
      </c>
      <c r="AD14" s="55">
        <f>'蛋类-1'!AD14</f>
        <v>0.0937306920044226</v>
      </c>
    </row>
    <row r="15" spans="1:30">
      <c r="A15" s="50" t="str" cm="1">
        <f t="array" ref="A15:AD83">_xlfn._xlws.SORT('蛋类-1'!A15:AD83,9)</f>
        <v>安阳区</v>
      </c>
      <c r="B15" s="51" t="str">
        <v>1061</v>
      </c>
      <c r="C15" s="50" t="str">
        <v>中华店</v>
      </c>
      <c r="D15" s="49">
        <v>1740</v>
      </c>
      <c r="E15" s="49">
        <v>8970.1</v>
      </c>
      <c r="F15" s="49">
        <v>6.81335791516049</v>
      </c>
      <c r="G15" s="49">
        <v>709.5</v>
      </c>
      <c r="H15" s="49">
        <v>2679.72</v>
      </c>
      <c r="I15" s="49">
        <v>-1970.22</v>
      </c>
      <c r="J15" s="56">
        <v>-0.735233531861538</v>
      </c>
      <c r="K15" s="56">
        <v>0.0754444523604703</v>
      </c>
      <c r="L15" s="56">
        <v>0.358219729275224</v>
      </c>
      <c r="M15" s="59">
        <v>-0.282775276914754</v>
      </c>
      <c r="N15" s="49">
        <v>9404.27</v>
      </c>
      <c r="O15" s="49">
        <v>7480.66</v>
      </c>
      <c r="P15" s="49">
        <v>1923.61</v>
      </c>
      <c r="Q15" s="56">
        <v>0.257144423085664</v>
      </c>
      <c r="R15" s="49">
        <v>1137.62</v>
      </c>
      <c r="S15" s="49">
        <v>846.81</v>
      </c>
      <c r="T15" s="49">
        <v>290.81</v>
      </c>
      <c r="U15" s="56">
        <v>0.343418240219175</v>
      </c>
      <c r="V15" s="56">
        <v>0.242725359590469</v>
      </c>
      <c r="W15" s="56">
        <v>0.252899123377929</v>
      </c>
      <c r="X15" s="56">
        <v>-0.0101737637874599</v>
      </c>
      <c r="Y15" s="54">
        <v>-0.0214307062112129</v>
      </c>
      <c r="Z15" s="54">
        <v>-0.0115610349429034</v>
      </c>
      <c r="AA15" s="54">
        <v>-0.00986967126830952</v>
      </c>
      <c r="AB15" s="54">
        <v>-0.0658794884741057</v>
      </c>
      <c r="AC15" s="54">
        <v>0.419085882796438</v>
      </c>
      <c r="AD15" s="54">
        <v>-0.484965371270543</v>
      </c>
    </row>
    <row r="16" spans="1:30">
      <c r="A16" s="50" t="str">
        <v>郑州西区</v>
      </c>
      <c r="B16" s="51" t="str">
        <v>1074</v>
      </c>
      <c r="C16" s="50" t="str">
        <v>瑞达店</v>
      </c>
      <c r="D16" s="49">
        <v>4287</v>
      </c>
      <c r="E16" s="49">
        <v>6840.38</v>
      </c>
      <c r="F16" s="49">
        <v>7.86722829711467</v>
      </c>
      <c r="G16" s="49">
        <v>650.98</v>
      </c>
      <c r="H16" s="49">
        <v>1359.97</v>
      </c>
      <c r="I16" s="49">
        <v>-708.99</v>
      </c>
      <c r="J16" s="56">
        <v>-0.521327676345802</v>
      </c>
      <c r="K16" s="56">
        <v>0.104761061804488</v>
      </c>
      <c r="L16" s="56">
        <v>0.0980683710267913</v>
      </c>
      <c r="M16" s="56">
        <v>0.00669269077769701</v>
      </c>
      <c r="N16" s="49">
        <v>6213.95</v>
      </c>
      <c r="O16" s="49">
        <v>13867.57</v>
      </c>
      <c r="P16" s="49">
        <v>-7653.62</v>
      </c>
      <c r="Q16" s="56">
        <v>-0.551907796391149</v>
      </c>
      <c r="R16" s="49">
        <v>470.45</v>
      </c>
      <c r="S16" s="49">
        <v>1092.5</v>
      </c>
      <c r="T16" s="49">
        <v>-622.05</v>
      </c>
      <c r="U16" s="56">
        <v>-0.569382151029748</v>
      </c>
      <c r="V16" s="56">
        <v>0.111261086808095</v>
      </c>
      <c r="W16" s="56">
        <v>-0.372181033572787</v>
      </c>
      <c r="X16" s="56">
        <v>0.483442120380882</v>
      </c>
      <c r="Y16" s="54">
        <v>-0.0117972154320332</v>
      </c>
      <c r="Z16" s="54">
        <v>-0.0518993135011442</v>
      </c>
      <c r="AA16" s="54">
        <v>0.040102098069111</v>
      </c>
      <c r="AB16" s="54">
        <v>0.00801925949627627</v>
      </c>
      <c r="AC16" s="54">
        <v>-0.0781499570580859</v>
      </c>
      <c r="AD16" s="54">
        <v>0.0861692165543621</v>
      </c>
    </row>
    <row r="17" spans="1:30">
      <c r="A17" s="50" t="str">
        <v>洛阳区</v>
      </c>
      <c r="B17" s="51" t="str">
        <v>1037</v>
      </c>
      <c r="C17" s="50" t="str">
        <v>政和店</v>
      </c>
      <c r="D17" s="49">
        <v>1528</v>
      </c>
      <c r="E17" s="49">
        <v>13078.61</v>
      </c>
      <c r="F17" s="49">
        <v>11.0422695407399</v>
      </c>
      <c r="G17" s="49">
        <v>523.22</v>
      </c>
      <c r="H17" s="49">
        <v>1111.54</v>
      </c>
      <c r="I17" s="49">
        <v>-588.32</v>
      </c>
      <c r="J17" s="56">
        <v>-0.529283696493154</v>
      </c>
      <c r="K17" s="56">
        <v>0.0553839574728436</v>
      </c>
      <c r="L17" s="56">
        <v>0.10176365680469</v>
      </c>
      <c r="M17" s="58">
        <v>-0.0463796993318468</v>
      </c>
      <c r="N17" s="49">
        <v>9447.14</v>
      </c>
      <c r="O17" s="49">
        <v>10922.76</v>
      </c>
      <c r="P17" s="49">
        <v>-1475.62</v>
      </c>
      <c r="Q17" s="56">
        <v>-0.135095891514599</v>
      </c>
      <c r="R17" s="49">
        <v>1304.34</v>
      </c>
      <c r="S17" s="49">
        <v>879.95</v>
      </c>
      <c r="T17" s="49">
        <v>424.39</v>
      </c>
      <c r="U17" s="56">
        <v>0.482288766407182</v>
      </c>
      <c r="V17" s="56">
        <v>-0.526359700147414</v>
      </c>
      <c r="W17" s="56">
        <v>-0.296774860804832</v>
      </c>
      <c r="X17" s="56">
        <v>-0.229584839342582</v>
      </c>
      <c r="Y17" s="54">
        <v>0.149224895349372</v>
      </c>
      <c r="Z17" s="54">
        <v>0.220319336325928</v>
      </c>
      <c r="AA17" s="54">
        <v>-0.0710944409765555</v>
      </c>
      <c r="AB17" s="54">
        <v>0.204292284108329</v>
      </c>
      <c r="AC17" s="54">
        <v>-0.0738016948097367</v>
      </c>
      <c r="AD17" s="54">
        <v>0.278093978918066</v>
      </c>
    </row>
    <row r="18" spans="1:30">
      <c r="A18" s="50" t="str">
        <v>郑州西区</v>
      </c>
      <c r="B18" s="51" t="str">
        <v>1059</v>
      </c>
      <c r="C18" s="50" t="str">
        <v>大卫城</v>
      </c>
      <c r="D18" s="49">
        <v>2837</v>
      </c>
      <c r="E18" s="49">
        <v>27867.29</v>
      </c>
      <c r="F18" s="49">
        <v>18.2552917742212</v>
      </c>
      <c r="G18" s="49">
        <v>852.76</v>
      </c>
      <c r="H18" s="49">
        <v>1248.95</v>
      </c>
      <c r="I18" s="49">
        <v>-396.19</v>
      </c>
      <c r="J18" s="56">
        <v>-0.317218463509348</v>
      </c>
      <c r="K18" s="56">
        <v>0.0711655151521727</v>
      </c>
      <c r="L18" s="56">
        <v>0.0985475295851685</v>
      </c>
      <c r="M18" s="56">
        <v>-0.0273820144329959</v>
      </c>
      <c r="N18" s="49">
        <v>11982.77</v>
      </c>
      <c r="O18" s="49">
        <v>12673.58</v>
      </c>
      <c r="P18" s="49">
        <v>-690.809999999999</v>
      </c>
      <c r="Q18" s="56">
        <v>-0.0545078817508549</v>
      </c>
      <c r="R18" s="49">
        <v>916.5</v>
      </c>
      <c r="S18" s="49">
        <v>939.7</v>
      </c>
      <c r="T18" s="49">
        <v>-23.2</v>
      </c>
      <c r="U18" s="56">
        <v>-0.024688730445887</v>
      </c>
      <c r="V18" s="56">
        <v>-0.0643066303303843</v>
      </c>
      <c r="W18" s="56">
        <v>0.508488122861718</v>
      </c>
      <c r="X18" s="56">
        <v>-0.572794753192103</v>
      </c>
      <c r="Y18" s="54">
        <v>-0.0420076377523186</v>
      </c>
      <c r="Z18" s="54">
        <v>-0.219538150473555</v>
      </c>
      <c r="AA18" s="54">
        <v>0.177530512721237</v>
      </c>
      <c r="AB18" s="54">
        <v>-0.135347200945911</v>
      </c>
      <c r="AC18" s="54">
        <v>-0.127056601212917</v>
      </c>
      <c r="AD18" s="54">
        <v>-0.00829059973299415</v>
      </c>
    </row>
    <row r="19" spans="1:30">
      <c r="A19" s="50" t="str">
        <v>平顶山区</v>
      </c>
      <c r="B19" s="51" t="str">
        <v>1023</v>
      </c>
      <c r="C19" s="50" t="str">
        <v>华府店</v>
      </c>
      <c r="D19" s="49">
        <v>1866</v>
      </c>
      <c r="E19" s="49">
        <v>6195.96</v>
      </c>
      <c r="F19" s="49">
        <v>6.6360306337248</v>
      </c>
      <c r="G19" s="49">
        <v>846.77</v>
      </c>
      <c r="H19" s="49">
        <v>1227.13</v>
      </c>
      <c r="I19" s="49">
        <v>-380.36</v>
      </c>
      <c r="J19" s="56">
        <v>-0.309959010047835</v>
      </c>
      <c r="K19" s="56">
        <v>0.127845022428024</v>
      </c>
      <c r="L19" s="56">
        <v>0.13368798112225</v>
      </c>
      <c r="M19" s="56">
        <v>-0.00584295869422576</v>
      </c>
      <c r="N19" s="49">
        <v>6623.41</v>
      </c>
      <c r="O19" s="49">
        <v>9179.06</v>
      </c>
      <c r="P19" s="49">
        <v>-2555.65</v>
      </c>
      <c r="Q19" s="56">
        <v>-0.278421755604604</v>
      </c>
      <c r="R19" s="49">
        <v>1036.33</v>
      </c>
      <c r="S19" s="49">
        <v>935.1</v>
      </c>
      <c r="T19" s="49">
        <v>101.23</v>
      </c>
      <c r="U19" s="56">
        <v>0.108255801518554</v>
      </c>
      <c r="V19" s="56">
        <v>0.48974877137112</v>
      </c>
      <c r="W19" s="56">
        <v>-0.163036892909482</v>
      </c>
      <c r="X19" s="56">
        <v>0.652785664280602</v>
      </c>
      <c r="Y19" s="54">
        <v>-0.0416566151708433</v>
      </c>
      <c r="Z19" s="54">
        <v>0.0544326809966848</v>
      </c>
      <c r="AA19" s="54">
        <v>-0.0960892961675281</v>
      </c>
      <c r="AB19" s="54">
        <v>0.182324673166408</v>
      </c>
      <c r="AC19" s="54">
        <v>0.0962723851897689</v>
      </c>
      <c r="AD19" s="54">
        <v>0.0860522879766393</v>
      </c>
    </row>
    <row r="20" spans="1:30">
      <c r="A20" s="50" t="str">
        <v>洛阳区</v>
      </c>
      <c r="B20" s="51" t="str">
        <v>1110</v>
      </c>
      <c r="C20" s="50" t="str">
        <v>中州店</v>
      </c>
      <c r="D20" s="49">
        <v>793</v>
      </c>
      <c r="E20" s="49">
        <v>4924.25</v>
      </c>
      <c r="F20" s="49">
        <v>16.723867964452</v>
      </c>
      <c r="G20" s="49">
        <v>89.94</v>
      </c>
      <c r="H20" s="49">
        <v>449.91</v>
      </c>
      <c r="I20" s="49">
        <v>-359.97</v>
      </c>
      <c r="J20" s="56">
        <v>-0.800093352003734</v>
      </c>
      <c r="K20" s="56">
        <v>0.0454164436409909</v>
      </c>
      <c r="L20" s="56">
        <v>0.133874293671835</v>
      </c>
      <c r="M20" s="58">
        <v>-0.0884578500308443</v>
      </c>
      <c r="N20" s="49">
        <v>1980.34</v>
      </c>
      <c r="O20" s="49">
        <v>3360.69</v>
      </c>
      <c r="P20" s="49">
        <v>-1380.35</v>
      </c>
      <c r="Q20" s="56">
        <v>-0.410734105198635</v>
      </c>
      <c r="R20" s="49">
        <v>173</v>
      </c>
      <c r="S20" s="49">
        <v>285.98</v>
      </c>
      <c r="T20" s="49">
        <v>-112.98</v>
      </c>
      <c r="U20" s="56">
        <v>-0.395062591789636</v>
      </c>
      <c r="V20" s="56">
        <v>0.188684850921629</v>
      </c>
      <c r="W20" s="56">
        <v>0.0674515045812798</v>
      </c>
      <c r="X20" s="56">
        <v>0.121233346340349</v>
      </c>
      <c r="Y20" s="54">
        <v>-0.00578034682080925</v>
      </c>
      <c r="Z20" s="54">
        <v>-0.0116092034408001</v>
      </c>
      <c r="AA20" s="54">
        <v>0.00582885661999081</v>
      </c>
      <c r="AB20" s="54">
        <v>-0.0197312738044858</v>
      </c>
      <c r="AC20" s="54">
        <v>0.0539294014026881</v>
      </c>
      <c r="AD20" s="54">
        <v>-0.073660675207174</v>
      </c>
    </row>
    <row r="21" spans="1:30">
      <c r="A21" s="50" t="str">
        <v>郑州西区</v>
      </c>
      <c r="B21" s="51" t="str">
        <v>1029</v>
      </c>
      <c r="C21" s="50" t="str">
        <v>丰乐店</v>
      </c>
      <c r="D21" s="49">
        <v>3154</v>
      </c>
      <c r="E21" s="49">
        <v>8164.9</v>
      </c>
      <c r="F21" s="49">
        <v>9.47172702098389</v>
      </c>
      <c r="G21" s="49">
        <v>67.08</v>
      </c>
      <c r="H21" s="49">
        <v>413.24</v>
      </c>
      <c r="I21" s="49">
        <v>-346.16</v>
      </c>
      <c r="J21" s="56">
        <v>-0.837673022940664</v>
      </c>
      <c r="K21" s="56">
        <v>0.0117822703879999</v>
      </c>
      <c r="L21" s="56">
        <v>0.0990688620170501</v>
      </c>
      <c r="M21" s="58">
        <v>-0.0872865916290502</v>
      </c>
      <c r="N21" s="49">
        <v>5693.3</v>
      </c>
      <c r="O21" s="49">
        <v>4171.24</v>
      </c>
      <c r="P21" s="49">
        <v>1522.06</v>
      </c>
      <c r="Q21" s="56">
        <v>0.364893892463632</v>
      </c>
      <c r="R21" s="49">
        <v>846.42</v>
      </c>
      <c r="S21" s="49">
        <v>703</v>
      </c>
      <c r="T21" s="49">
        <v>143.42</v>
      </c>
      <c r="U21" s="56">
        <v>0.204011379800853</v>
      </c>
      <c r="V21" s="56">
        <v>0.921865600035581</v>
      </c>
      <c r="W21" s="56">
        <v>-0.523695765042311</v>
      </c>
      <c r="X21" s="56">
        <v>1.44556136507789</v>
      </c>
      <c r="Y21" s="54">
        <v>0.0642943219678174</v>
      </c>
      <c r="Z21" s="54">
        <v>0.108819345661451</v>
      </c>
      <c r="AA21" s="54">
        <v>-0.0445250236936335</v>
      </c>
      <c r="AB21" s="54">
        <v>0.272939913476544</v>
      </c>
      <c r="AC21" s="54">
        <v>-0.0411268591593867</v>
      </c>
      <c r="AD21" s="54">
        <v>0.31406677263593</v>
      </c>
    </row>
    <row r="22" spans="1:30">
      <c r="A22" s="50" t="str">
        <v>平顶山区</v>
      </c>
      <c r="B22" s="51" t="str">
        <v>1031</v>
      </c>
      <c r="C22" s="50" t="str">
        <v>汝州店</v>
      </c>
      <c r="D22" s="49">
        <v>3527.9</v>
      </c>
      <c r="E22" s="49">
        <v>5903.15</v>
      </c>
      <c r="F22" s="49">
        <v>7.86722536893615</v>
      </c>
      <c r="G22" s="49">
        <v>171</v>
      </c>
      <c r="H22" s="49">
        <v>425.84</v>
      </c>
      <c r="I22" s="49">
        <v>-254.84</v>
      </c>
      <c r="J22" s="56">
        <v>-0.598440728912268</v>
      </c>
      <c r="K22" s="56">
        <v>0.0318934646374217</v>
      </c>
      <c r="L22" s="56">
        <v>0.0918798209180646</v>
      </c>
      <c r="M22" s="58">
        <v>-0.059986356280643</v>
      </c>
      <c r="N22" s="49">
        <v>5361.6</v>
      </c>
      <c r="O22" s="49">
        <v>4634.75</v>
      </c>
      <c r="P22" s="49">
        <v>726.85</v>
      </c>
      <c r="Q22" s="56">
        <v>0.156826150277793</v>
      </c>
      <c r="R22" s="49">
        <v>1831.59</v>
      </c>
      <c r="S22" s="49">
        <v>1222.09</v>
      </c>
      <c r="T22" s="49">
        <v>609.5</v>
      </c>
      <c r="U22" s="56">
        <v>0.498735772324461</v>
      </c>
      <c r="V22" s="56">
        <v>-0.370755465092483</v>
      </c>
      <c r="W22" s="56">
        <v>-0.169675402464326</v>
      </c>
      <c r="X22" s="56">
        <v>-0.201080062628158</v>
      </c>
      <c r="Y22" s="54">
        <v>-0.0249564585960832</v>
      </c>
      <c r="Z22" s="54">
        <v>-0.0226742711256945</v>
      </c>
      <c r="AA22" s="54">
        <v>-0.00228218747038868</v>
      </c>
      <c r="AB22" s="54">
        <v>-0.134480984857242</v>
      </c>
      <c r="AC22" s="54">
        <v>-0.0154164086520309</v>
      </c>
      <c r="AD22" s="54">
        <v>-0.119064576205211</v>
      </c>
    </row>
    <row r="23" spans="1:30">
      <c r="A23" s="50" t="str">
        <v>郑州西区</v>
      </c>
      <c r="B23" s="51" t="str">
        <v>1035</v>
      </c>
      <c r="C23" s="50" t="str">
        <v>巩义店</v>
      </c>
      <c r="D23" s="49">
        <v>1329.46</v>
      </c>
      <c r="E23" s="49">
        <v>4805</v>
      </c>
      <c r="F23" s="49">
        <v>3.98603215851876</v>
      </c>
      <c r="G23" s="49">
        <v>752.7</v>
      </c>
      <c r="H23" s="49">
        <v>987.61</v>
      </c>
      <c r="I23" s="49">
        <v>-234.91</v>
      </c>
      <c r="J23" s="56">
        <v>-0.237857048835066</v>
      </c>
      <c r="K23" s="56">
        <v>0.1089338176766</v>
      </c>
      <c r="L23" s="56">
        <v>0.151577380267207</v>
      </c>
      <c r="M23" s="56">
        <v>-0.0426435625906074</v>
      </c>
      <c r="N23" s="49">
        <v>6909.7</v>
      </c>
      <c r="O23" s="49">
        <v>6515.55</v>
      </c>
      <c r="P23" s="49">
        <v>394.15</v>
      </c>
      <c r="Q23" s="56">
        <v>0.0604937418943911</v>
      </c>
      <c r="R23" s="49">
        <v>1144.99</v>
      </c>
      <c r="S23" s="49">
        <v>1075.19</v>
      </c>
      <c r="T23" s="49">
        <v>69.8</v>
      </c>
      <c r="U23" s="56">
        <v>0.0649187585450013</v>
      </c>
      <c r="V23" s="56">
        <v>0.0918337758383431</v>
      </c>
      <c r="W23" s="56">
        <v>-0.245877535705716</v>
      </c>
      <c r="X23" s="56">
        <v>0.33771131154406</v>
      </c>
      <c r="Y23" s="54">
        <v>-0.00484720390571097</v>
      </c>
      <c r="Z23" s="54">
        <v>-0.350477590007348</v>
      </c>
      <c r="AA23" s="54">
        <v>0.345630386101637</v>
      </c>
      <c r="AB23" s="54">
        <v>-0.024185252558064</v>
      </c>
      <c r="AC23" s="54">
        <v>-0.0110127464296951</v>
      </c>
      <c r="AD23" s="54">
        <v>-0.0131725061283689</v>
      </c>
    </row>
    <row r="24" spans="1:30">
      <c r="A24" s="50" t="str">
        <v>郑州东区</v>
      </c>
      <c r="B24" s="51" t="str">
        <v>1018</v>
      </c>
      <c r="C24" s="50" t="str">
        <v>人拜店</v>
      </c>
      <c r="D24" s="49">
        <v>133</v>
      </c>
      <c r="E24" s="49">
        <v>4328.8</v>
      </c>
      <c r="F24" s="49">
        <v>23.5837338111917</v>
      </c>
      <c r="G24" s="49">
        <v>362.1</v>
      </c>
      <c r="H24" s="49">
        <v>586</v>
      </c>
      <c r="I24" s="49">
        <v>-223.9</v>
      </c>
      <c r="J24" s="56">
        <v>-0.382081911262799</v>
      </c>
      <c r="K24" s="56">
        <v>0.227764498679079</v>
      </c>
      <c r="L24" s="56">
        <v>0.24326456058782</v>
      </c>
      <c r="M24" s="56">
        <v>-0.015500061908741</v>
      </c>
      <c r="N24" s="49">
        <v>1589.8</v>
      </c>
      <c r="O24" s="49">
        <v>2408.9</v>
      </c>
      <c r="P24" s="49">
        <v>-819.1</v>
      </c>
      <c r="Q24" s="56">
        <v>-0.340030719415501</v>
      </c>
      <c r="R24" s="49">
        <v>60</v>
      </c>
      <c r="S24" s="49">
        <v>83</v>
      </c>
      <c r="T24" s="49">
        <v>-23</v>
      </c>
      <c r="U24" s="56">
        <v>-0.27710843373494</v>
      </c>
      <c r="V24" s="56">
        <v>0.133599950396825</v>
      </c>
      <c r="W24" s="56">
        <v>-0.032570281124498</v>
      </c>
      <c r="X24" s="56">
        <v>0.166170231521323</v>
      </c>
      <c r="Y24" s="54">
        <v>0</v>
      </c>
      <c r="Z24" s="54">
        <v>0.0240963855421687</v>
      </c>
      <c r="AA24" s="54">
        <v>-0.0240963855421687</v>
      </c>
      <c r="AB24" s="54">
        <v>0</v>
      </c>
      <c r="AC24" s="54">
        <v>0.0213375399559965</v>
      </c>
      <c r="AD24" s="54">
        <v>-0.0213375399559965</v>
      </c>
    </row>
    <row r="25" spans="1:30">
      <c r="A25" s="50" t="str">
        <v>商丘区</v>
      </c>
      <c r="B25" s="51" t="str">
        <v>1126</v>
      </c>
      <c r="C25" s="50" t="str">
        <v>商丘凯旋店</v>
      </c>
      <c r="D25" s="49">
        <v>1447</v>
      </c>
      <c r="E25" s="49">
        <v>8349.3</v>
      </c>
      <c r="F25" s="49">
        <v>5.1363340869028</v>
      </c>
      <c r="G25" s="49">
        <v>782.68</v>
      </c>
      <c r="H25" s="49">
        <v>989.23</v>
      </c>
      <c r="I25" s="49">
        <v>-206.55</v>
      </c>
      <c r="J25" s="56">
        <v>-0.208798762673999</v>
      </c>
      <c r="K25" s="56">
        <v>0.107371023212872</v>
      </c>
      <c r="L25" s="56">
        <v>0.120729677217785</v>
      </c>
      <c r="M25" s="56">
        <v>-0.013358654004913</v>
      </c>
      <c r="N25" s="49">
        <v>7289.49</v>
      </c>
      <c r="O25" s="49">
        <v>8193.76</v>
      </c>
      <c r="P25" s="49">
        <v>-904.27</v>
      </c>
      <c r="Q25" s="56">
        <v>-0.110360811153854</v>
      </c>
      <c r="R25" s="49">
        <v>667.01</v>
      </c>
      <c r="S25" s="49">
        <v>759.33</v>
      </c>
      <c r="T25" s="49">
        <v>-92.32</v>
      </c>
      <c r="U25" s="56">
        <v>-0.121580867343579</v>
      </c>
      <c r="V25" s="56">
        <v>0.558295869359346</v>
      </c>
      <c r="W25" s="56">
        <v>0.524334228034752</v>
      </c>
      <c r="X25" s="56">
        <v>0.0339616413245933</v>
      </c>
      <c r="Y25" s="54">
        <v>-0.0119788309020854</v>
      </c>
      <c r="Z25" s="54">
        <v>-0.0153688119789815</v>
      </c>
      <c r="AA25" s="54">
        <v>0.00338998107689604</v>
      </c>
      <c r="AB25" s="54">
        <v>-0.0574222237932259</v>
      </c>
      <c r="AC25" s="54">
        <v>-0.0252072918904142</v>
      </c>
      <c r="AD25" s="54">
        <v>-0.0322149319028117</v>
      </c>
    </row>
    <row r="26" spans="1:30">
      <c r="A26" s="50" t="str">
        <v>郑州东区</v>
      </c>
      <c r="B26" s="51" t="str">
        <v>1076</v>
      </c>
      <c r="C26" s="50" t="str">
        <v>铁塔店</v>
      </c>
      <c r="D26" s="49">
        <v>2154</v>
      </c>
      <c r="E26" s="49">
        <v>6613.4</v>
      </c>
      <c r="F26" s="49">
        <v>5.0219208065265</v>
      </c>
      <c r="G26" s="49">
        <v>389.33</v>
      </c>
      <c r="H26" s="49">
        <v>590.35</v>
      </c>
      <c r="I26" s="49">
        <v>-201.02</v>
      </c>
      <c r="J26" s="56">
        <v>-0.340509867028034</v>
      </c>
      <c r="K26" s="56">
        <v>0.0412621230603898</v>
      </c>
      <c r="L26" s="56">
        <v>0.102804014990039</v>
      </c>
      <c r="M26" s="58">
        <v>-0.0615418919296493</v>
      </c>
      <c r="N26" s="49">
        <v>9435.53</v>
      </c>
      <c r="O26" s="49">
        <v>5742.48</v>
      </c>
      <c r="P26" s="49">
        <v>3693.05</v>
      </c>
      <c r="Q26" s="56">
        <v>0.643110642091919</v>
      </c>
      <c r="R26" s="49">
        <v>1118.14</v>
      </c>
      <c r="S26" s="49">
        <v>790</v>
      </c>
      <c r="T26" s="49">
        <v>328.14</v>
      </c>
      <c r="U26" s="56">
        <v>0.415367088607595</v>
      </c>
      <c r="V26" s="56">
        <v>-0.318970232145562</v>
      </c>
      <c r="W26" s="56">
        <v>1.00068785993653</v>
      </c>
      <c r="X26" s="56">
        <v>-1.31965809208209</v>
      </c>
      <c r="Y26" s="54">
        <v>-0.0249163789865312</v>
      </c>
      <c r="Z26" s="54">
        <v>-0.101518987341772</v>
      </c>
      <c r="AA26" s="54">
        <v>0.076602608355241</v>
      </c>
      <c r="AB26" s="54">
        <v>-0.0694412128849683</v>
      </c>
      <c r="AC26" s="54">
        <v>-0.0237092684693721</v>
      </c>
      <c r="AD26" s="54">
        <v>-0.0457319444155962</v>
      </c>
    </row>
    <row r="27" spans="1:30">
      <c r="A27" s="50" t="str">
        <v>洛阳区</v>
      </c>
      <c r="B27" s="51" t="str">
        <v>1072</v>
      </c>
      <c r="C27" s="50" t="str">
        <v>北大店</v>
      </c>
      <c r="D27" s="49">
        <v>2756</v>
      </c>
      <c r="E27" s="49">
        <v>13243.95</v>
      </c>
      <c r="F27" s="49">
        <v>11.8799393247036</v>
      </c>
      <c r="G27" s="49">
        <v>1152.79</v>
      </c>
      <c r="H27" s="49">
        <v>1305.12</v>
      </c>
      <c r="I27" s="49">
        <v>-152.33</v>
      </c>
      <c r="J27" s="56">
        <v>-0.11671723672919</v>
      </c>
      <c r="K27" s="56">
        <v>0.148522109733127</v>
      </c>
      <c r="L27" s="56">
        <v>0.135390807757543</v>
      </c>
      <c r="M27" s="56">
        <v>0.0131313019755838</v>
      </c>
      <c r="N27" s="49">
        <v>7761.74</v>
      </c>
      <c r="O27" s="49">
        <v>9639.65</v>
      </c>
      <c r="P27" s="49">
        <v>-1877.91</v>
      </c>
      <c r="Q27" s="56">
        <v>-0.194811014922741</v>
      </c>
      <c r="R27" s="49">
        <v>767.21</v>
      </c>
      <c r="S27" s="49">
        <v>1044.41</v>
      </c>
      <c r="T27" s="49">
        <v>-277.2</v>
      </c>
      <c r="U27" s="56">
        <v>-0.265413008301338</v>
      </c>
      <c r="V27" s="56">
        <v>0.716663599745975</v>
      </c>
      <c r="W27" s="56">
        <v>-0.267802009128874</v>
      </c>
      <c r="X27" s="56">
        <v>0.984465608874849</v>
      </c>
      <c r="Y27" s="54">
        <v>-0.0367435252408076</v>
      </c>
      <c r="Z27" s="54">
        <v>-0.159506324144732</v>
      </c>
      <c r="AA27" s="54">
        <v>0.122762798903925</v>
      </c>
      <c r="AB27" s="54">
        <v>-0.0289076025692432</v>
      </c>
      <c r="AC27" s="54">
        <v>-0.0732966238400772</v>
      </c>
      <c r="AD27" s="54">
        <v>0.044389021270834</v>
      </c>
    </row>
    <row r="28" spans="1:30">
      <c r="A28" s="50" t="str">
        <v>郑州西区</v>
      </c>
      <c r="B28" s="51" t="str">
        <v>1078</v>
      </c>
      <c r="C28" s="50" t="str">
        <v>南彩店</v>
      </c>
      <c r="D28" s="49">
        <v>416</v>
      </c>
      <c r="E28" s="49">
        <v>896.2</v>
      </c>
      <c r="F28" s="49">
        <v>14.5023605273764</v>
      </c>
      <c r="G28" s="49">
        <v>136.93</v>
      </c>
      <c r="H28" s="49">
        <v>212.8</v>
      </c>
      <c r="I28" s="49">
        <v>-75.87</v>
      </c>
      <c r="J28" s="56">
        <v>-0.356531954887218</v>
      </c>
      <c r="K28" s="56">
        <v>0.208100303951368</v>
      </c>
      <c r="L28" s="56">
        <v>0.588170259812051</v>
      </c>
      <c r="M28" s="59">
        <v>-0.380069955860683</v>
      </c>
      <c r="N28" s="49">
        <v>658</v>
      </c>
      <c r="O28" s="49">
        <v>361.8</v>
      </c>
      <c r="P28" s="49">
        <v>296.2</v>
      </c>
      <c r="Q28" s="56">
        <v>0.818684355997789</v>
      </c>
      <c r="R28" s="49">
        <v>169</v>
      </c>
      <c r="S28" s="49">
        <v>22</v>
      </c>
      <c r="T28" s="49">
        <v>147</v>
      </c>
      <c r="U28" s="56">
        <v>6.68181818181818</v>
      </c>
      <c r="V28" s="56">
        <v>-0.798264708587546</v>
      </c>
      <c r="W28" s="56">
        <v>0.103721781574131</v>
      </c>
      <c r="X28" s="56">
        <v>-0.901986490161677</v>
      </c>
      <c r="Y28" s="54">
        <v>0</v>
      </c>
      <c r="Z28" s="54">
        <v>0.545454545454545</v>
      </c>
      <c r="AA28" s="54">
        <v>-0.545454545454545</v>
      </c>
      <c r="AB28" s="54">
        <v>0</v>
      </c>
      <c r="AC28" s="54">
        <v>0.516860143725815</v>
      </c>
      <c r="AD28" s="54">
        <v>-0.516860143725815</v>
      </c>
    </row>
    <row r="29" spans="1:30">
      <c r="A29" s="50" t="str">
        <v>郑州西区</v>
      </c>
      <c r="B29" s="51" t="str">
        <v>1026</v>
      </c>
      <c r="C29" s="50" t="str">
        <v>大学店</v>
      </c>
      <c r="D29" s="49">
        <v>1891</v>
      </c>
      <c r="E29" s="49">
        <v>9969.21</v>
      </c>
      <c r="F29" s="49">
        <v>9.08625125200664</v>
      </c>
      <c r="G29" s="49">
        <v>246.7</v>
      </c>
      <c r="H29" s="49">
        <v>311.62</v>
      </c>
      <c r="I29" s="49">
        <v>-64.92</v>
      </c>
      <c r="J29" s="56">
        <v>-0.208330659136127</v>
      </c>
      <c r="K29" s="56">
        <v>0.0405934175148996</v>
      </c>
      <c r="L29" s="56">
        <v>0.0493747742152196</v>
      </c>
      <c r="M29" s="56">
        <v>-0.00878135670032003</v>
      </c>
      <c r="N29" s="49">
        <v>6077.34</v>
      </c>
      <c r="O29" s="49">
        <v>6311.32</v>
      </c>
      <c r="P29" s="49">
        <v>-233.98</v>
      </c>
      <c r="Q29" s="56">
        <v>-0.0370730687082892</v>
      </c>
      <c r="R29" s="49">
        <v>683.05</v>
      </c>
      <c r="S29" s="49">
        <v>726.45</v>
      </c>
      <c r="T29" s="49">
        <v>-43.4000000000001</v>
      </c>
      <c r="U29" s="56">
        <v>-0.0597425837979215</v>
      </c>
      <c r="V29" s="56">
        <v>0.360674849175375</v>
      </c>
      <c r="W29" s="56">
        <v>-0.243174737845878</v>
      </c>
      <c r="X29" s="56">
        <v>0.603849587021253</v>
      </c>
      <c r="Y29" s="54">
        <v>-0.0233511455969548</v>
      </c>
      <c r="Z29" s="54">
        <v>0.271801225135935</v>
      </c>
      <c r="AA29" s="54">
        <v>-0.29515237073289</v>
      </c>
      <c r="AB29" s="54">
        <v>-0.104995986718439</v>
      </c>
      <c r="AC29" s="54">
        <v>-0.0332545331246078</v>
      </c>
      <c r="AD29" s="54">
        <v>-0.0717414535938313</v>
      </c>
    </row>
    <row r="30" spans="1:30">
      <c r="A30" s="50" t="str">
        <v>郑州东区</v>
      </c>
      <c r="B30" s="51" t="str">
        <v>1041</v>
      </c>
      <c r="C30" s="50" t="str">
        <v>六天地</v>
      </c>
      <c r="D30" s="49">
        <v>2333.5</v>
      </c>
      <c r="E30" s="49">
        <v>9579.25</v>
      </c>
      <c r="F30" s="49">
        <v>6.35141387136094</v>
      </c>
      <c r="G30" s="49">
        <v>952.76</v>
      </c>
      <c r="H30" s="49">
        <v>1014.56</v>
      </c>
      <c r="I30" s="49">
        <v>-61.8</v>
      </c>
      <c r="J30" s="56">
        <v>-0.0609131051884561</v>
      </c>
      <c r="K30" s="56">
        <v>0.0839638080348842</v>
      </c>
      <c r="L30" s="56">
        <v>0.0842432505592358</v>
      </c>
      <c r="M30" s="56">
        <v>-0.000279442524351657</v>
      </c>
      <c r="N30" s="49">
        <v>11347.27</v>
      </c>
      <c r="O30" s="49">
        <v>12043.22</v>
      </c>
      <c r="P30" s="49">
        <v>-695.949999999999</v>
      </c>
      <c r="Q30" s="56">
        <v>-0.0577877012958328</v>
      </c>
      <c r="R30" s="49">
        <v>848.82</v>
      </c>
      <c r="S30" s="49">
        <v>902.71</v>
      </c>
      <c r="T30" s="49">
        <v>-53.89</v>
      </c>
      <c r="U30" s="56">
        <v>-0.0596980204052243</v>
      </c>
      <c r="V30" s="56">
        <v>-0.214049424240444</v>
      </c>
      <c r="W30" s="56">
        <v>-0.274252505150956</v>
      </c>
      <c r="X30" s="56">
        <v>0.0602030809105113</v>
      </c>
      <c r="Y30" s="54">
        <v>-0.0308428170872505</v>
      </c>
      <c r="Z30" s="54">
        <v>-0.178119218796734</v>
      </c>
      <c r="AA30" s="54">
        <v>0.147276401709484</v>
      </c>
      <c r="AB30" s="54">
        <v>-0.0257173450215546</v>
      </c>
      <c r="AC30" s="54">
        <v>-0.00991993835535679</v>
      </c>
      <c r="AD30" s="54">
        <v>-0.0157974066661979</v>
      </c>
    </row>
    <row r="31" spans="1:30">
      <c r="A31" s="50" t="str">
        <v>郑州西区</v>
      </c>
      <c r="B31" s="51" t="str">
        <v>1103</v>
      </c>
      <c r="C31" s="50" t="str">
        <v>绿城店</v>
      </c>
      <c r="D31" s="49">
        <v>1314</v>
      </c>
      <c r="E31" s="49">
        <v>5373.7</v>
      </c>
      <c r="F31" s="49">
        <v>9.66063017872921</v>
      </c>
      <c r="G31" s="49">
        <v>303.82</v>
      </c>
      <c r="H31" s="49">
        <v>350.16</v>
      </c>
      <c r="I31" s="49">
        <v>-46.34</v>
      </c>
      <c r="J31" s="56">
        <v>-0.132339501941969</v>
      </c>
      <c r="K31" s="56">
        <v>0.0658198889497891</v>
      </c>
      <c r="L31" s="56">
        <v>0.10797875949008</v>
      </c>
      <c r="M31" s="56">
        <v>-0.0421588705402906</v>
      </c>
      <c r="N31" s="49">
        <v>4615.93</v>
      </c>
      <c r="O31" s="49">
        <v>3242.86</v>
      </c>
      <c r="P31" s="49">
        <v>1373.07</v>
      </c>
      <c r="Q31" s="56">
        <v>0.423413283336314</v>
      </c>
      <c r="R31" s="49">
        <v>534</v>
      </c>
      <c r="S31" s="49">
        <v>265.74</v>
      </c>
      <c r="T31" s="49">
        <v>268.26</v>
      </c>
      <c r="U31" s="56">
        <v>1.00948295326259</v>
      </c>
      <c r="V31" s="56">
        <v>0.916744752566196</v>
      </c>
      <c r="W31" s="56">
        <v>0.251307534777109</v>
      </c>
      <c r="X31" s="56">
        <v>0.665437217789087</v>
      </c>
      <c r="Y31" s="54">
        <v>-0.0112359550561798</v>
      </c>
      <c r="Z31" s="54">
        <v>0.032889290283736</v>
      </c>
      <c r="AA31" s="54">
        <v>-0.0441252453399158</v>
      </c>
      <c r="AB31" s="54">
        <v>0.00628230726952698</v>
      </c>
      <c r="AC31" s="54">
        <v>0.0407430478034821</v>
      </c>
      <c r="AD31" s="54">
        <v>-0.0344607405339551</v>
      </c>
    </row>
    <row r="32" spans="1:30">
      <c r="A32" s="50" t="str">
        <v>郑州西区</v>
      </c>
      <c r="B32" s="51" t="str">
        <v>1024</v>
      </c>
      <c r="C32" s="50" t="str">
        <v>新密店</v>
      </c>
      <c r="D32" s="49">
        <v>2853.3</v>
      </c>
      <c r="E32" s="49">
        <v>7631.75</v>
      </c>
      <c r="F32" s="49">
        <v>11.1357543720272</v>
      </c>
      <c r="G32" s="49">
        <v>153.32</v>
      </c>
      <c r="H32" s="49">
        <v>197.44</v>
      </c>
      <c r="I32" s="49">
        <v>-44.12</v>
      </c>
      <c r="J32" s="56">
        <v>-0.223460291734198</v>
      </c>
      <c r="K32" s="56">
        <v>0.0302862098187213</v>
      </c>
      <c r="L32" s="56">
        <v>0.0504001327394096</v>
      </c>
      <c r="M32" s="56">
        <v>-0.0201139229206883</v>
      </c>
      <c r="N32" s="49">
        <v>5062.37</v>
      </c>
      <c r="O32" s="49">
        <v>3917.45</v>
      </c>
      <c r="P32" s="49">
        <v>1144.92</v>
      </c>
      <c r="Q32" s="56">
        <v>0.292261547690462</v>
      </c>
      <c r="R32" s="49">
        <v>938.7</v>
      </c>
      <c r="S32" s="49">
        <v>779.95</v>
      </c>
      <c r="T32" s="49">
        <v>158.75</v>
      </c>
      <c r="U32" s="56">
        <v>0.20353868837746</v>
      </c>
      <c r="V32" s="56">
        <v>-0.532200507954718</v>
      </c>
      <c r="W32" s="56">
        <v>-0.401122174546641</v>
      </c>
      <c r="X32" s="56">
        <v>-0.131078333408077</v>
      </c>
      <c r="Y32" s="54">
        <v>-0.0340896985192287</v>
      </c>
      <c r="Z32" s="54">
        <v>-0.053400859029425</v>
      </c>
      <c r="AA32" s="54">
        <v>0.0193111605101962</v>
      </c>
      <c r="AB32" s="54">
        <v>-0.0187942066183885</v>
      </c>
      <c r="AC32" s="54">
        <v>-0.0257509349193991</v>
      </c>
      <c r="AD32" s="54">
        <v>0.00695672830101061</v>
      </c>
    </row>
    <row r="33" spans="1:30">
      <c r="A33" s="50" t="str">
        <v>郑州东区</v>
      </c>
      <c r="B33" s="51" t="str">
        <v>1105</v>
      </c>
      <c r="C33" s="50" t="str">
        <v>航海店</v>
      </c>
      <c r="D33" s="49">
        <v>1571.5</v>
      </c>
      <c r="E33" s="49">
        <v>11038.91</v>
      </c>
      <c r="F33" s="49">
        <v>3.99975330041145</v>
      </c>
      <c r="G33" s="49">
        <v>1623.28</v>
      </c>
      <c r="H33" s="49">
        <v>1661.34</v>
      </c>
      <c r="I33" s="49">
        <v>-38.06</v>
      </c>
      <c r="J33" s="56">
        <v>-0.0229092178602815</v>
      </c>
      <c r="K33" s="56">
        <v>0.0904905436133225</v>
      </c>
      <c r="L33" s="56">
        <v>0.0947499535187186</v>
      </c>
      <c r="M33" s="56">
        <v>-0.00425940990539605</v>
      </c>
      <c r="N33" s="49">
        <v>17938.67</v>
      </c>
      <c r="O33" s="49">
        <v>17533.94</v>
      </c>
      <c r="P33" s="49">
        <v>404.73</v>
      </c>
      <c r="Q33" s="56">
        <v>0.0230826613984079</v>
      </c>
      <c r="R33" s="49">
        <v>1768.25</v>
      </c>
      <c r="S33" s="49">
        <v>2011.48</v>
      </c>
      <c r="T33" s="49">
        <v>-243.23</v>
      </c>
      <c r="U33" s="56">
        <v>-0.120920913953905</v>
      </c>
      <c r="V33" s="56">
        <v>-0.445191875080944</v>
      </c>
      <c r="W33" s="56">
        <v>-0.112187144047691</v>
      </c>
      <c r="X33" s="56">
        <v>-0.333004731033253</v>
      </c>
      <c r="Y33" s="54">
        <v>-0.00749328432065602</v>
      </c>
      <c r="Z33" s="54">
        <v>0.202477777556824</v>
      </c>
      <c r="AA33" s="54">
        <v>-0.20997106187748</v>
      </c>
      <c r="AB33" s="54">
        <v>0.01525216375459</v>
      </c>
      <c r="AC33" s="54">
        <v>0.570872718852694</v>
      </c>
      <c r="AD33" s="54">
        <v>-0.555620555098104</v>
      </c>
    </row>
    <row r="34" spans="1:30">
      <c r="A34" s="50" t="str">
        <v>漯河区</v>
      </c>
      <c r="B34" s="51" t="str">
        <v>1069</v>
      </c>
      <c r="C34" s="50" t="str">
        <v>文明店</v>
      </c>
      <c r="D34" s="49">
        <v>843.7</v>
      </c>
      <c r="E34" s="49">
        <v>10085.86</v>
      </c>
      <c r="F34" s="49">
        <v>8.05641663965886</v>
      </c>
      <c r="G34" s="49">
        <v>145.25</v>
      </c>
      <c r="H34" s="49">
        <v>147.1</v>
      </c>
      <c r="I34" s="49">
        <v>-1.85</v>
      </c>
      <c r="J34" s="56">
        <v>-0.0125764785859959</v>
      </c>
      <c r="K34" s="56">
        <v>0.016951150344158</v>
      </c>
      <c r="L34" s="56">
        <v>0.0176170829416097</v>
      </c>
      <c r="M34" s="56">
        <v>-0.000665932597451779</v>
      </c>
      <c r="N34" s="49">
        <v>8568.74</v>
      </c>
      <c r="O34" s="49">
        <v>8349.85</v>
      </c>
      <c r="P34" s="49">
        <v>218.889999999999</v>
      </c>
      <c r="Q34" s="56">
        <v>0.0262148421827936</v>
      </c>
      <c r="R34" s="49">
        <v>2769.49</v>
      </c>
      <c r="S34" s="49">
        <v>2793.37</v>
      </c>
      <c r="T34" s="49">
        <v>-23.8800000000001</v>
      </c>
      <c r="U34" s="56">
        <v>-0.00854881379838693</v>
      </c>
      <c r="V34" s="56">
        <v>-0.175364129487933</v>
      </c>
      <c r="W34" s="56">
        <v>-0.697801007330261</v>
      </c>
      <c r="X34" s="56">
        <v>0.522436877842329</v>
      </c>
      <c r="Y34" s="54">
        <v>-0.0148438882249078</v>
      </c>
      <c r="Z34" s="54">
        <v>-0.0207025922094101</v>
      </c>
      <c r="AA34" s="54">
        <v>0.0058587039845023</v>
      </c>
      <c r="AB34" s="54">
        <v>0.12598685343011</v>
      </c>
      <c r="AC34" s="54">
        <v>0.0706288136912639</v>
      </c>
      <c r="AD34" s="54">
        <v>0.0553580397388464</v>
      </c>
    </row>
    <row r="35" spans="1:30">
      <c r="A35" s="50" t="str">
        <v>郑州西区</v>
      </c>
      <c r="B35" s="51" t="str">
        <v>1067</v>
      </c>
      <c r="C35" s="50" t="str">
        <v>长江店</v>
      </c>
      <c r="D35" s="49">
        <v>5460</v>
      </c>
      <c r="E35" s="49">
        <v>17527.88</v>
      </c>
      <c r="F35" s="49">
        <v>16.0397133168654</v>
      </c>
      <c r="G35" s="49">
        <v>398.4</v>
      </c>
      <c r="H35" s="49">
        <v>398.14</v>
      </c>
      <c r="I35" s="49">
        <v>0.26</v>
      </c>
      <c r="J35" s="56">
        <v>0.000653036620284322</v>
      </c>
      <c r="K35" s="56">
        <v>0.0479728924258461</v>
      </c>
      <c r="L35" s="56">
        <v>0.0573784667177799</v>
      </c>
      <c r="M35" s="56">
        <v>-0.0094055742919338</v>
      </c>
      <c r="N35" s="49">
        <v>8304.69</v>
      </c>
      <c r="O35" s="49">
        <v>6938.84</v>
      </c>
      <c r="P35" s="49">
        <v>1365.85</v>
      </c>
      <c r="Q35" s="56">
        <v>0.196841258769477</v>
      </c>
      <c r="R35" s="49">
        <v>600.55</v>
      </c>
      <c r="S35" s="49">
        <v>563.95</v>
      </c>
      <c r="T35" s="49">
        <v>36.5999999999999</v>
      </c>
      <c r="U35" s="56">
        <v>0.06489937051157</v>
      </c>
      <c r="V35" s="56">
        <v>-0.212948523131878</v>
      </c>
      <c r="W35" s="56">
        <v>-0.34711289355236</v>
      </c>
      <c r="X35" s="56">
        <v>0.134164370420481</v>
      </c>
      <c r="Y35" s="54">
        <v>-0.0407126800432936</v>
      </c>
      <c r="Z35" s="54">
        <v>-0.145491621597659</v>
      </c>
      <c r="AA35" s="54">
        <v>0.104778941554366</v>
      </c>
      <c r="AB35" s="54">
        <v>-0.0943026375202529</v>
      </c>
      <c r="AC35" s="54">
        <v>-0.0165096759688939</v>
      </c>
      <c r="AD35" s="54">
        <v>-0.0777929615513589</v>
      </c>
    </row>
    <row r="36" spans="1:30">
      <c r="A36" s="50" t="str">
        <v>济源区</v>
      </c>
      <c r="B36" s="51" t="str">
        <v>1091</v>
      </c>
      <c r="C36" s="50" t="str">
        <v>汤帝店</v>
      </c>
      <c r="D36" s="49">
        <v>778.3</v>
      </c>
      <c r="E36" s="49">
        <v>2140.88</v>
      </c>
      <c r="F36" s="49">
        <v>4.10718855513029</v>
      </c>
      <c r="G36" s="49">
        <v>152.36</v>
      </c>
      <c r="H36" s="49">
        <v>141.83</v>
      </c>
      <c r="I36" s="49">
        <v>10.53</v>
      </c>
      <c r="J36" s="56">
        <v>0.074243813015582</v>
      </c>
      <c r="K36" s="56">
        <v>0.0411728144845291</v>
      </c>
      <c r="L36" s="56">
        <v>0.050104745519612</v>
      </c>
      <c r="M36" s="56">
        <v>-0.00893193103508285</v>
      </c>
      <c r="N36" s="49">
        <v>3700.5</v>
      </c>
      <c r="O36" s="49">
        <v>2830.67</v>
      </c>
      <c r="P36" s="49">
        <v>869.83</v>
      </c>
      <c r="Q36" s="56">
        <v>0.307287673942918</v>
      </c>
      <c r="R36" s="49">
        <v>601.9</v>
      </c>
      <c r="S36" s="49">
        <v>546.34</v>
      </c>
      <c r="T36" s="49">
        <v>55.5599999999999</v>
      </c>
      <c r="U36" s="56">
        <v>0.101694915254237</v>
      </c>
      <c r="V36" s="56">
        <v>-0.530959861582643</v>
      </c>
      <c r="W36" s="56">
        <v>-0.10967876883485</v>
      </c>
      <c r="X36" s="56">
        <v>-0.421281092747793</v>
      </c>
      <c r="Y36" s="54">
        <v>-0.00415351387273633</v>
      </c>
      <c r="Z36" s="54">
        <v>-0.0292125782479775</v>
      </c>
      <c r="AA36" s="54">
        <v>0.0250590643752411</v>
      </c>
      <c r="AB36" s="54">
        <v>0.0116534296842853</v>
      </c>
      <c r="AC36" s="54">
        <v>-0.0344282449031501</v>
      </c>
      <c r="AD36" s="54">
        <v>0.0460816745874354</v>
      </c>
    </row>
    <row r="37" spans="1:30">
      <c r="A37" s="50" t="str">
        <v>郑州东区</v>
      </c>
      <c r="B37" s="51" t="str">
        <v>1027</v>
      </c>
      <c r="C37" s="50" t="str">
        <v>花园店</v>
      </c>
      <c r="D37" s="49">
        <v>1288</v>
      </c>
      <c r="E37" s="49">
        <v>15185.7</v>
      </c>
      <c r="F37" s="49">
        <v>20.5906392035565</v>
      </c>
      <c r="G37" s="49">
        <v>366.32</v>
      </c>
      <c r="H37" s="49">
        <v>353.14</v>
      </c>
      <c r="I37" s="49">
        <v>13.18</v>
      </c>
      <c r="J37" s="56">
        <v>0.0373223084329161</v>
      </c>
      <c r="K37" s="56">
        <v>0.0679166504439463</v>
      </c>
      <c r="L37" s="56">
        <v>0.0716225507395697</v>
      </c>
      <c r="M37" s="56">
        <v>-0.00370590029562333</v>
      </c>
      <c r="N37" s="49">
        <v>5393.67</v>
      </c>
      <c r="O37" s="49">
        <v>4930.57</v>
      </c>
      <c r="P37" s="49">
        <v>463.1</v>
      </c>
      <c r="Q37" s="56">
        <v>0.0939242318839405</v>
      </c>
      <c r="R37" s="49">
        <v>368.68</v>
      </c>
      <c r="S37" s="49">
        <v>248.01</v>
      </c>
      <c r="T37" s="49">
        <v>120.67</v>
      </c>
      <c r="U37" s="56">
        <v>0.48655296157413</v>
      </c>
      <c r="V37" s="56">
        <v>-0.17630262803928</v>
      </c>
      <c r="W37" s="56">
        <v>0.21311776551224</v>
      </c>
      <c r="X37" s="56">
        <v>-0.38942039355152</v>
      </c>
      <c r="Y37" s="54">
        <v>-0.0117174785722035</v>
      </c>
      <c r="Z37" s="54">
        <v>-0.131002782145881</v>
      </c>
      <c r="AA37" s="54">
        <v>0.119285303573678</v>
      </c>
      <c r="AB37" s="54">
        <v>-0.0513037683869235</v>
      </c>
      <c r="AC37" s="54">
        <v>-0.0365758928480886</v>
      </c>
      <c r="AD37" s="54">
        <v>-0.014727875538835</v>
      </c>
    </row>
    <row r="38" spans="1:30">
      <c r="A38" s="50" t="str">
        <v>洛阳区</v>
      </c>
      <c r="B38" s="51" t="str">
        <v>1052</v>
      </c>
      <c r="C38" s="50" t="str">
        <v>三门峡</v>
      </c>
      <c r="D38" s="49">
        <v>559</v>
      </c>
      <c r="E38" s="49">
        <v>4937</v>
      </c>
      <c r="F38" s="49">
        <v>4.59218655499499</v>
      </c>
      <c r="G38" s="49">
        <v>169.32</v>
      </c>
      <c r="H38" s="49">
        <v>150.43</v>
      </c>
      <c r="I38" s="49">
        <v>18.89</v>
      </c>
      <c r="J38" s="56">
        <v>0.125573356378382</v>
      </c>
      <c r="K38" s="56">
        <v>0.0181814472354686</v>
      </c>
      <c r="L38" s="56">
        <v>0.0176345981836704</v>
      </c>
      <c r="M38" s="56">
        <v>0.000546849051798257</v>
      </c>
      <c r="N38" s="49">
        <v>9312.79</v>
      </c>
      <c r="O38" s="49">
        <v>8530.39</v>
      </c>
      <c r="P38" s="49">
        <v>782.400000000001</v>
      </c>
      <c r="Q38" s="56">
        <v>0.0917191359363407</v>
      </c>
      <c r="R38" s="49">
        <v>837.16</v>
      </c>
      <c r="S38" s="49">
        <v>877.68</v>
      </c>
      <c r="T38" s="49">
        <v>-40.52</v>
      </c>
      <c r="U38" s="56">
        <v>-0.0461671679883329</v>
      </c>
      <c r="V38" s="56">
        <v>0.27867851103345</v>
      </c>
      <c r="W38" s="56">
        <v>0.12871696401205</v>
      </c>
      <c r="X38" s="56">
        <v>0.1499615470214</v>
      </c>
      <c r="Y38" s="54">
        <v>-0.0195183716374409</v>
      </c>
      <c r="Z38" s="54">
        <v>-0.100401057332969</v>
      </c>
      <c r="AA38" s="54">
        <v>0.0808826856955279</v>
      </c>
      <c r="AB38" s="54">
        <v>-0.104472033046535</v>
      </c>
      <c r="AC38" s="54">
        <v>-0.116311680943075</v>
      </c>
      <c r="AD38" s="54">
        <v>0.0118396478965404</v>
      </c>
    </row>
    <row r="39" spans="1:30">
      <c r="A39" s="50" t="str">
        <v>郑州西区</v>
      </c>
      <c r="B39" s="51" t="str">
        <v>1114</v>
      </c>
      <c r="C39" s="50" t="str">
        <v>绿水店</v>
      </c>
      <c r="D39" s="49">
        <v>2488</v>
      </c>
      <c r="E39" s="49">
        <v>9041.81</v>
      </c>
      <c r="F39" s="49">
        <v>11.3592677467396</v>
      </c>
      <c r="G39" s="49">
        <v>171.74</v>
      </c>
      <c r="H39" s="49">
        <v>139.92</v>
      </c>
      <c r="I39" s="49">
        <v>31.82</v>
      </c>
      <c r="J39" s="56">
        <v>0.227415666094911</v>
      </c>
      <c r="K39" s="56">
        <v>0.0295832608422289</v>
      </c>
      <c r="L39" s="56">
        <v>0.0282136591857722</v>
      </c>
      <c r="M39" s="56">
        <v>0.00136960165645674</v>
      </c>
      <c r="N39" s="49">
        <v>5805.31</v>
      </c>
      <c r="O39" s="49">
        <v>4959.3</v>
      </c>
      <c r="P39" s="49">
        <v>846.01</v>
      </c>
      <c r="Q39" s="56">
        <v>0.17059060754542</v>
      </c>
      <c r="R39" s="49">
        <v>499</v>
      </c>
      <c r="S39" s="49">
        <v>647.25</v>
      </c>
      <c r="T39" s="49">
        <v>-148.25</v>
      </c>
      <c r="U39" s="56">
        <v>-0.229045963692545</v>
      </c>
      <c r="V39" s="56">
        <v>2.14090525457523</v>
      </c>
      <c r="W39" s="56">
        <v>-0.205444222799939</v>
      </c>
      <c r="X39" s="56">
        <v>2.34634947737517</v>
      </c>
      <c r="Y39" s="54">
        <v>-0.0290581162324649</v>
      </c>
      <c r="Z39" s="54">
        <v>-0.0189262263422171</v>
      </c>
      <c r="AA39" s="54">
        <v>-0.0101318898902479</v>
      </c>
      <c r="AB39" s="54">
        <v>-0.0875160511008117</v>
      </c>
      <c r="AC39" s="54">
        <v>-0.0802431794809751</v>
      </c>
      <c r="AD39" s="54">
        <v>-0.00727287161983661</v>
      </c>
    </row>
    <row r="40" spans="1:30">
      <c r="A40" s="50" t="str">
        <v>郑州西区</v>
      </c>
      <c r="B40" s="51" t="str">
        <v>1075</v>
      </c>
      <c r="C40" s="50" t="str">
        <v>秦岭店</v>
      </c>
      <c r="D40" s="49">
        <v>902</v>
      </c>
      <c r="E40" s="49">
        <v>4104.4</v>
      </c>
      <c r="F40" s="49">
        <v>7.48844636251541</v>
      </c>
      <c r="G40" s="49">
        <v>389.92</v>
      </c>
      <c r="H40" s="49">
        <v>323.18</v>
      </c>
      <c r="I40" s="49">
        <v>66.74</v>
      </c>
      <c r="J40" s="56">
        <v>0.206510303855437</v>
      </c>
      <c r="K40" s="56">
        <v>0.0877226136803362</v>
      </c>
      <c r="L40" s="56">
        <v>0.0637313965572662</v>
      </c>
      <c r="M40" s="56">
        <v>0.02399121712307</v>
      </c>
      <c r="N40" s="49">
        <v>4444.92</v>
      </c>
      <c r="O40" s="49">
        <v>5070.97</v>
      </c>
      <c r="P40" s="49">
        <v>-626.05</v>
      </c>
      <c r="Q40" s="56">
        <v>-0.123457642226241</v>
      </c>
      <c r="R40" s="49">
        <v>469.7</v>
      </c>
      <c r="S40" s="49">
        <v>482.32</v>
      </c>
      <c r="T40" s="49">
        <v>-12.62</v>
      </c>
      <c r="U40" s="56">
        <v>-0.0261652015259579</v>
      </c>
      <c r="V40" s="56">
        <v>-0.406548028807088</v>
      </c>
      <c r="W40" s="56">
        <v>-0.504676279793364</v>
      </c>
      <c r="X40" s="56">
        <v>0.0981282509862762</v>
      </c>
      <c r="Y40" s="54">
        <v>-0.0155418352139664</v>
      </c>
      <c r="Z40" s="54">
        <v>-0.0298142312157903</v>
      </c>
      <c r="AA40" s="54">
        <v>0.014272396001824</v>
      </c>
      <c r="AB40" s="54">
        <v>0.108848779284834</v>
      </c>
      <c r="AC40" s="54">
        <v>-0.0274787663898623</v>
      </c>
      <c r="AD40" s="54">
        <v>0.136327545674696</v>
      </c>
    </row>
    <row r="41" spans="1:30">
      <c r="A41" s="50" t="str">
        <v>安阳区</v>
      </c>
      <c r="B41" s="51" t="str">
        <v>1045</v>
      </c>
      <c r="C41" s="50" t="str">
        <v>彰德府</v>
      </c>
      <c r="D41" s="49">
        <v>616</v>
      </c>
      <c r="E41" s="49">
        <v>3470.53</v>
      </c>
      <c r="F41" s="49">
        <v>11.4543409197161</v>
      </c>
      <c r="G41" s="49">
        <v>237.5</v>
      </c>
      <c r="H41" s="49">
        <v>170.46</v>
      </c>
      <c r="I41" s="49">
        <v>67.04</v>
      </c>
      <c r="J41" s="56">
        <v>0.393288748093394</v>
      </c>
      <c r="K41" s="56">
        <v>0.112037814531422</v>
      </c>
      <c r="L41" s="56">
        <v>0.0788480396691768</v>
      </c>
      <c r="M41" s="56">
        <v>0.0331897748622457</v>
      </c>
      <c r="N41" s="49">
        <v>2119.82</v>
      </c>
      <c r="O41" s="49">
        <v>2161.88</v>
      </c>
      <c r="P41" s="49">
        <v>-42.0599999999999</v>
      </c>
      <c r="Q41" s="56">
        <v>-0.0194552889152034</v>
      </c>
      <c r="R41" s="49">
        <v>167.2</v>
      </c>
      <c r="S41" s="49">
        <v>114.79</v>
      </c>
      <c r="T41" s="49">
        <v>52.41</v>
      </c>
      <c r="U41" s="56">
        <v>0.456572872201411</v>
      </c>
      <c r="V41" s="56">
        <v>-0.275615916977337</v>
      </c>
      <c r="W41" s="56">
        <v>0.629732507295518</v>
      </c>
      <c r="X41" s="56">
        <v>-0.905348424272855</v>
      </c>
      <c r="Y41" s="54">
        <v>-0.0191387559808612</v>
      </c>
      <c r="Z41" s="54">
        <v>-1.12126491854691</v>
      </c>
      <c r="AA41" s="54">
        <v>1.10212616256605</v>
      </c>
      <c r="AB41" s="54">
        <v>-0.0344218836329636</v>
      </c>
      <c r="AC41" s="54">
        <v>-0.0462884156382408</v>
      </c>
      <c r="AD41" s="54">
        <v>0.0118665320052772</v>
      </c>
    </row>
    <row r="42" spans="1:30">
      <c r="A42" s="50" t="str">
        <v>漯河区</v>
      </c>
      <c r="B42" s="51" t="str">
        <v>1020</v>
      </c>
      <c r="C42" s="50" t="str">
        <v>漯河店</v>
      </c>
      <c r="D42" s="49">
        <v>1364.7</v>
      </c>
      <c r="E42" s="49">
        <v>4182.29</v>
      </c>
      <c r="F42" s="49">
        <v>19.5265080923917</v>
      </c>
      <c r="G42" s="49">
        <v>181.5</v>
      </c>
      <c r="H42" s="49">
        <v>102.42</v>
      </c>
      <c r="I42" s="49">
        <v>79.08</v>
      </c>
      <c r="J42" s="56">
        <v>0.77211482132396</v>
      </c>
      <c r="K42" s="56">
        <v>0.123076714428117</v>
      </c>
      <c r="L42" s="56">
        <v>0.0954431087503494</v>
      </c>
      <c r="M42" s="56">
        <v>0.0276336056777676</v>
      </c>
      <c r="N42" s="49">
        <v>1474.69</v>
      </c>
      <c r="O42" s="49">
        <v>1073.1</v>
      </c>
      <c r="P42" s="49">
        <v>401.59</v>
      </c>
      <c r="Q42" s="56">
        <v>0.37423352902805</v>
      </c>
      <c r="R42" s="49">
        <v>188.68</v>
      </c>
      <c r="S42" s="49">
        <v>132.64</v>
      </c>
      <c r="T42" s="49">
        <v>56.04</v>
      </c>
      <c r="U42" s="56">
        <v>0.422496984318456</v>
      </c>
      <c r="V42" s="56">
        <v>-0.297536948925052</v>
      </c>
      <c r="W42" s="56">
        <v>-0.0497172708278051</v>
      </c>
      <c r="X42" s="56">
        <v>-0.247819678097247</v>
      </c>
      <c r="Y42" s="54">
        <v>-0.0421348314606742</v>
      </c>
      <c r="Z42" s="54">
        <v>-1.31151990349819</v>
      </c>
      <c r="AA42" s="54">
        <v>1.26938507203752</v>
      </c>
      <c r="AB42" s="54">
        <v>-0.103217624633658</v>
      </c>
      <c r="AC42" s="54">
        <v>-0.106226819494921</v>
      </c>
      <c r="AD42" s="54">
        <v>0.0030091948612634</v>
      </c>
    </row>
    <row r="43" spans="1:30">
      <c r="A43" s="50" t="str">
        <v>事业处管理</v>
      </c>
      <c r="B43" s="51" t="str">
        <v>1032</v>
      </c>
      <c r="C43" s="50" t="str">
        <v>新华店</v>
      </c>
      <c r="D43" s="49">
        <v>4704.6</v>
      </c>
      <c r="E43" s="49">
        <v>10736.38</v>
      </c>
      <c r="F43" s="49">
        <v>10.2339858027795</v>
      </c>
      <c r="G43" s="49">
        <v>395.37</v>
      </c>
      <c r="H43" s="49">
        <v>312.2</v>
      </c>
      <c r="I43" s="49">
        <v>83.17</v>
      </c>
      <c r="J43" s="56">
        <v>0.266399743754004</v>
      </c>
      <c r="K43" s="56">
        <v>0.0627356334970867</v>
      </c>
      <c r="L43" s="56">
        <v>0.076464321140352</v>
      </c>
      <c r="M43" s="56">
        <v>-0.0137286876432652</v>
      </c>
      <c r="N43" s="49">
        <v>6302.16</v>
      </c>
      <c r="O43" s="49">
        <v>4082.95</v>
      </c>
      <c r="P43" s="49">
        <v>2219.21</v>
      </c>
      <c r="Q43" s="56">
        <v>0.543531025361565</v>
      </c>
      <c r="R43" s="49">
        <v>1319.5</v>
      </c>
      <c r="S43" s="49">
        <v>312.75</v>
      </c>
      <c r="T43" s="49">
        <v>1006.75</v>
      </c>
      <c r="U43" s="56">
        <v>3.21902478017586</v>
      </c>
      <c r="V43" s="56">
        <v>-0.469080763048555</v>
      </c>
      <c r="W43" s="56">
        <v>0.0579468074256419</v>
      </c>
      <c r="X43" s="56">
        <v>-0.527027570474197</v>
      </c>
      <c r="Y43" s="54">
        <v>-0.0181129215611974</v>
      </c>
      <c r="Z43" s="54">
        <v>1.43996802557954</v>
      </c>
      <c r="AA43" s="54">
        <v>-1.45808094714073</v>
      </c>
      <c r="AB43" s="54">
        <v>0.155712324291197</v>
      </c>
      <c r="AC43" s="54">
        <v>-0.0740077639941709</v>
      </c>
      <c r="AD43" s="54">
        <v>0.229720088285368</v>
      </c>
    </row>
    <row r="44" spans="1:30">
      <c r="A44" s="50" t="str">
        <v>郑州东区</v>
      </c>
      <c r="B44" s="51" t="str">
        <v>1042</v>
      </c>
      <c r="C44" s="50" t="str">
        <v>一天地</v>
      </c>
      <c r="D44" s="49">
        <v>713</v>
      </c>
      <c r="E44" s="49">
        <v>2525.88</v>
      </c>
      <c r="F44" s="49">
        <v>3.59116109098234</v>
      </c>
      <c r="G44" s="49">
        <v>352.71</v>
      </c>
      <c r="H44" s="49">
        <v>264.8</v>
      </c>
      <c r="I44" s="49">
        <v>87.91</v>
      </c>
      <c r="J44" s="56">
        <v>0.331986404833837</v>
      </c>
      <c r="K44" s="56">
        <v>0.0909693493309674</v>
      </c>
      <c r="L44" s="56">
        <v>0.0870336894001643</v>
      </c>
      <c r="M44" s="56">
        <v>0.00393565993080305</v>
      </c>
      <c r="N44" s="49">
        <v>3877.24</v>
      </c>
      <c r="O44" s="49">
        <v>3042.5</v>
      </c>
      <c r="P44" s="49">
        <v>834.74</v>
      </c>
      <c r="Q44" s="56">
        <v>0.274359901396877</v>
      </c>
      <c r="R44" s="49">
        <v>378.74</v>
      </c>
      <c r="S44" s="49">
        <v>159</v>
      </c>
      <c r="T44" s="49">
        <v>219.74</v>
      </c>
      <c r="U44" s="56">
        <v>1.38201257861635</v>
      </c>
      <c r="V44" s="56">
        <v>-0.576886366506204</v>
      </c>
      <c r="W44" s="56">
        <v>-0.0944213802569299</v>
      </c>
      <c r="X44" s="56">
        <v>-0.482464986249274</v>
      </c>
      <c r="Y44" s="54">
        <v>-0.00860748798648149</v>
      </c>
      <c r="Z44" s="54">
        <v>-0.553459119496855</v>
      </c>
      <c r="AA44" s="54">
        <v>0.544851631510374</v>
      </c>
      <c r="AB44" s="54">
        <v>0.164771473075843</v>
      </c>
      <c r="AC44" s="54">
        <v>-0.0647329498767461</v>
      </c>
      <c r="AD44" s="54">
        <v>0.229504422952589</v>
      </c>
    </row>
    <row r="45" spans="1:30">
      <c r="A45" s="50" t="str">
        <v>郑州东区</v>
      </c>
      <c r="B45" s="51" t="str">
        <v>1011</v>
      </c>
      <c r="C45" s="50" t="str">
        <v>郑花店</v>
      </c>
      <c r="D45" s="49">
        <v>2023.1</v>
      </c>
      <c r="E45" s="49">
        <v>10477.28</v>
      </c>
      <c r="F45" s="49">
        <v>10.0420698762991</v>
      </c>
      <c r="G45" s="49">
        <v>193.87</v>
      </c>
      <c r="H45" s="49">
        <v>95.88</v>
      </c>
      <c r="I45" s="49">
        <v>97.99</v>
      </c>
      <c r="J45" s="56">
        <v>1.02200667501043</v>
      </c>
      <c r="K45" s="56">
        <v>0.0286836615425587</v>
      </c>
      <c r="L45" s="56">
        <v>0.0121320863822771</v>
      </c>
      <c r="M45" s="56">
        <v>0.0165515751602816</v>
      </c>
      <c r="N45" s="49">
        <v>6758.9</v>
      </c>
      <c r="O45" s="49">
        <v>7903.01</v>
      </c>
      <c r="P45" s="49">
        <v>-1144.11</v>
      </c>
      <c r="Q45" s="56">
        <v>-0.144768891852598</v>
      </c>
      <c r="R45" s="49">
        <v>909.35</v>
      </c>
      <c r="S45" s="49">
        <v>1906.01</v>
      </c>
      <c r="T45" s="49">
        <v>-996.66</v>
      </c>
      <c r="U45" s="56">
        <v>-0.52290386724099</v>
      </c>
      <c r="V45" s="56">
        <v>-0.0504066846077078</v>
      </c>
      <c r="W45" s="56">
        <v>-0.0622927575037162</v>
      </c>
      <c r="X45" s="56">
        <v>0.0118860728960084</v>
      </c>
      <c r="Y45" s="54">
        <v>-0.0370704349260461</v>
      </c>
      <c r="Z45" s="54">
        <v>0.0388822723910158</v>
      </c>
      <c r="AA45" s="54">
        <v>-0.0759527073170619</v>
      </c>
      <c r="AB45" s="54">
        <v>-0.110671238364486</v>
      </c>
      <c r="AC45" s="54">
        <v>-0.0122806879910313</v>
      </c>
      <c r="AD45" s="54">
        <v>-0.0983905503734545</v>
      </c>
    </row>
    <row r="46" spans="1:30">
      <c r="A46" s="50" t="str">
        <v>漯河区</v>
      </c>
      <c r="B46" s="51" t="str">
        <v>1058</v>
      </c>
      <c r="C46" s="50" t="str">
        <v>春晓店</v>
      </c>
      <c r="D46" s="49">
        <v>4599</v>
      </c>
      <c r="E46" s="49">
        <v>8719.67</v>
      </c>
      <c r="F46" s="49">
        <v>15.5719100508392</v>
      </c>
      <c r="G46" s="49">
        <v>326</v>
      </c>
      <c r="H46" s="49">
        <v>222.39</v>
      </c>
      <c r="I46" s="49">
        <v>103.61</v>
      </c>
      <c r="J46" s="56">
        <v>0.4658932505958</v>
      </c>
      <c r="K46" s="56">
        <v>0.0620098416846895</v>
      </c>
      <c r="L46" s="56">
        <v>0.066526269186243</v>
      </c>
      <c r="M46" s="56">
        <v>-0.00451642750155358</v>
      </c>
      <c r="N46" s="49">
        <v>5257.23</v>
      </c>
      <c r="O46" s="49">
        <v>3342.89</v>
      </c>
      <c r="P46" s="49">
        <v>1914.34</v>
      </c>
      <c r="Q46" s="56">
        <v>0.572660183254609</v>
      </c>
      <c r="R46" s="49">
        <v>4076.67</v>
      </c>
      <c r="S46" s="49">
        <v>844.54</v>
      </c>
      <c r="T46" s="49">
        <v>3232.13</v>
      </c>
      <c r="U46" s="56">
        <v>3.82708930305255</v>
      </c>
      <c r="V46" s="56">
        <v>0.0728896125746001</v>
      </c>
      <c r="W46" s="56">
        <v>-0.290292307270678</v>
      </c>
      <c r="X46" s="56">
        <v>0.363181919845278</v>
      </c>
      <c r="Y46" s="54">
        <v>-0.0152403800160425</v>
      </c>
      <c r="Z46" s="54">
        <v>-0.267246074786274</v>
      </c>
      <c r="AA46" s="54">
        <v>0.252005694770232</v>
      </c>
      <c r="AB46" s="54">
        <v>-0.137495107711463</v>
      </c>
      <c r="AC46" s="54">
        <v>-0.059462620666549</v>
      </c>
      <c r="AD46" s="54">
        <v>-0.0780324870449145</v>
      </c>
    </row>
    <row r="47" spans="1:30">
      <c r="A47" s="50" t="str">
        <v>郑州西区</v>
      </c>
      <c r="B47" s="51" t="str">
        <v>1122</v>
      </c>
      <c r="C47" s="50" t="str">
        <v>白桦店</v>
      </c>
      <c r="D47" s="49">
        <v>243</v>
      </c>
      <c r="E47" s="49">
        <v>4024.67</v>
      </c>
      <c r="F47" s="49">
        <v>8.23073755725977</v>
      </c>
      <c r="G47" s="49">
        <v>220.55</v>
      </c>
      <c r="H47" s="49">
        <v>97.97</v>
      </c>
      <c r="I47" s="49">
        <v>122.58</v>
      </c>
      <c r="J47" s="56">
        <v>1.2511993467388</v>
      </c>
      <c r="K47" s="56">
        <v>0.0703531213116846</v>
      </c>
      <c r="L47" s="56">
        <v>0.042611770539291</v>
      </c>
      <c r="M47" s="56">
        <v>0.0277413507723936</v>
      </c>
      <c r="N47" s="49">
        <v>3134.9</v>
      </c>
      <c r="O47" s="49">
        <v>2299.13</v>
      </c>
      <c r="P47" s="49">
        <v>835.77</v>
      </c>
      <c r="Q47" s="56">
        <v>0.363515764658806</v>
      </c>
      <c r="R47" s="49">
        <v>594.67</v>
      </c>
      <c r="S47" s="49">
        <v>319.63</v>
      </c>
      <c r="T47" s="49">
        <v>275.04</v>
      </c>
      <c r="U47" s="56">
        <v>0.860494947282796</v>
      </c>
      <c r="V47" s="56">
        <v>-0.723475489119279</v>
      </c>
      <c r="W47" s="56">
        <v>-0.300318569411975</v>
      </c>
      <c r="X47" s="56">
        <v>-0.423156919707304</v>
      </c>
      <c r="Y47" s="54">
        <v>-0.0224157936334438</v>
      </c>
      <c r="Z47" s="54">
        <v>-0.562744423239371</v>
      </c>
      <c r="AA47" s="54">
        <v>0.540328629605927</v>
      </c>
      <c r="AB47" s="54">
        <v>-0.13739338102836</v>
      </c>
      <c r="AC47" s="54">
        <v>0.118951081496044</v>
      </c>
      <c r="AD47" s="54">
        <v>-0.256344462524404</v>
      </c>
    </row>
    <row r="48" spans="1:30">
      <c r="A48" s="50" t="str">
        <v>济源区</v>
      </c>
      <c r="B48" s="51" t="str">
        <v>1010</v>
      </c>
      <c r="C48" s="50" t="str">
        <v>天坛店</v>
      </c>
      <c r="D48" s="49">
        <v>1094.5</v>
      </c>
      <c r="E48" s="49">
        <v>7129.63</v>
      </c>
      <c r="F48" s="49">
        <v>7.38652892626822</v>
      </c>
      <c r="G48" s="49">
        <v>335.24</v>
      </c>
      <c r="H48" s="49">
        <v>203.85</v>
      </c>
      <c r="I48" s="49">
        <v>131.39</v>
      </c>
      <c r="J48" s="56">
        <v>0.644542555800834</v>
      </c>
      <c r="K48" s="56">
        <v>0.0616962228454907</v>
      </c>
      <c r="L48" s="56">
        <v>0.0468746766371645</v>
      </c>
      <c r="M48" s="56">
        <v>0.0148215462083263</v>
      </c>
      <c r="N48" s="49">
        <v>5433.72</v>
      </c>
      <c r="O48" s="49">
        <v>4348.83</v>
      </c>
      <c r="P48" s="49">
        <v>1084.89</v>
      </c>
      <c r="Q48" s="56">
        <v>0.249467098047061</v>
      </c>
      <c r="R48" s="49">
        <v>714.34</v>
      </c>
      <c r="S48" s="49">
        <v>686.58</v>
      </c>
      <c r="T48" s="49">
        <v>27.76</v>
      </c>
      <c r="U48" s="56">
        <v>0.0404322875702758</v>
      </c>
      <c r="V48" s="56">
        <v>-0.308356146278078</v>
      </c>
      <c r="W48" s="56">
        <v>0.259336517590725</v>
      </c>
      <c r="X48" s="56">
        <v>-0.567692663868803</v>
      </c>
      <c r="Y48" s="54">
        <v>-0.024722121118795</v>
      </c>
      <c r="Z48" s="54">
        <v>-0.00483556176993213</v>
      </c>
      <c r="AA48" s="54">
        <v>-0.0198865593488628</v>
      </c>
      <c r="AB48" s="54">
        <v>0.017254103183694</v>
      </c>
      <c r="AC48" s="54">
        <v>-0.0394726857568587</v>
      </c>
      <c r="AD48" s="54">
        <v>0.0567267889405527</v>
      </c>
    </row>
    <row r="49" spans="1:30">
      <c r="A49" s="50" t="str">
        <v>郑州东区</v>
      </c>
      <c r="B49" s="51" t="str">
        <v>1080</v>
      </c>
      <c r="C49" s="50" t="str">
        <v>新郑店</v>
      </c>
      <c r="D49" s="49">
        <v>1538</v>
      </c>
      <c r="E49" s="49">
        <v>9467.12</v>
      </c>
      <c r="F49" s="49">
        <v>6.81461951098822</v>
      </c>
      <c r="G49" s="49">
        <v>573.47</v>
      </c>
      <c r="H49" s="49">
        <v>441.54</v>
      </c>
      <c r="I49" s="49">
        <v>131.93</v>
      </c>
      <c r="J49" s="56">
        <v>0.298795126149386</v>
      </c>
      <c r="K49" s="56">
        <v>0.0723208058989625</v>
      </c>
      <c r="L49" s="56">
        <v>0.0650115140200126</v>
      </c>
      <c r="M49" s="56">
        <v>0.00730929187894988</v>
      </c>
      <c r="N49" s="49">
        <v>7929.53</v>
      </c>
      <c r="O49" s="49">
        <v>6791.72</v>
      </c>
      <c r="P49" s="49">
        <v>1137.81</v>
      </c>
      <c r="Q49" s="56">
        <v>0.167528991183382</v>
      </c>
      <c r="R49" s="49">
        <v>586.74</v>
      </c>
      <c r="S49" s="49">
        <v>804.01</v>
      </c>
      <c r="T49" s="49">
        <v>-217.27</v>
      </c>
      <c r="U49" s="56">
        <v>-0.270232957301526</v>
      </c>
      <c r="V49" s="56">
        <v>-0.261475043932907</v>
      </c>
      <c r="W49" s="56">
        <v>-0.437763725496632</v>
      </c>
      <c r="X49" s="56">
        <v>0.176288681563725</v>
      </c>
      <c r="Y49" s="54">
        <v>-0.0123734533183352</v>
      </c>
      <c r="Z49" s="54">
        <v>0.378739070409572</v>
      </c>
      <c r="AA49" s="54">
        <v>-0.391112523727907</v>
      </c>
      <c r="AB49" s="54">
        <v>-0.0610625253192606</v>
      </c>
      <c r="AC49" s="54">
        <v>0.0841489342905773</v>
      </c>
      <c r="AD49" s="54">
        <v>-0.145211459609838</v>
      </c>
    </row>
    <row r="50" spans="1:30">
      <c r="A50" s="50" t="str">
        <v>郑州西区</v>
      </c>
      <c r="B50" s="51" t="str">
        <v>1102</v>
      </c>
      <c r="C50" s="50" t="str">
        <v>工人店</v>
      </c>
      <c r="D50" s="49">
        <v>225</v>
      </c>
      <c r="E50" s="49">
        <v>4460.1</v>
      </c>
      <c r="F50" s="49">
        <v>4.22478276481149</v>
      </c>
      <c r="G50" s="49">
        <v>692.23</v>
      </c>
      <c r="H50" s="49">
        <v>539.78</v>
      </c>
      <c r="I50" s="49">
        <v>152.45</v>
      </c>
      <c r="J50" s="56">
        <v>0.282429878839527</v>
      </c>
      <c r="K50" s="56">
        <v>0.090431667740077</v>
      </c>
      <c r="L50" s="56">
        <v>0.0958273268901655</v>
      </c>
      <c r="M50" s="56">
        <v>-0.00539565915008848</v>
      </c>
      <c r="N50" s="49">
        <v>7654.73</v>
      </c>
      <c r="O50" s="49">
        <v>5632.84</v>
      </c>
      <c r="P50" s="49">
        <v>2021.89</v>
      </c>
      <c r="Q50" s="56">
        <v>0.358946819011369</v>
      </c>
      <c r="R50" s="49">
        <v>596</v>
      </c>
      <c r="S50" s="49">
        <v>558.4</v>
      </c>
      <c r="T50" s="49">
        <v>37.6</v>
      </c>
      <c r="U50" s="56">
        <v>0.0673352435530086</v>
      </c>
      <c r="V50" s="56">
        <v>-0.118966765223441</v>
      </c>
      <c r="W50" s="56">
        <v>0.00134517141892552</v>
      </c>
      <c r="X50" s="56">
        <v>-0.120311936642366</v>
      </c>
      <c r="Y50" s="54">
        <v>0.0468120805369127</v>
      </c>
      <c r="Z50" s="54">
        <v>0.145594555873926</v>
      </c>
      <c r="AA50" s="54">
        <v>-0.0987824753370128</v>
      </c>
      <c r="AB50" s="54">
        <v>-0.0608865493716337</v>
      </c>
      <c r="AC50" s="54">
        <v>-0.087642290567458</v>
      </c>
      <c r="AD50" s="54">
        <v>0.0267557411958242</v>
      </c>
    </row>
    <row r="51" spans="1:30">
      <c r="A51" s="50" t="str">
        <v>商丘区</v>
      </c>
      <c r="B51" s="51" t="str">
        <v>1079</v>
      </c>
      <c r="C51" s="50" t="str">
        <v>金穗店</v>
      </c>
      <c r="D51" s="49">
        <v>2526</v>
      </c>
      <c r="E51" s="49">
        <v>11132.1</v>
      </c>
      <c r="F51" s="49">
        <v>5.97751048772189</v>
      </c>
      <c r="G51" s="49">
        <v>1351.01</v>
      </c>
      <c r="H51" s="49">
        <v>1194.5</v>
      </c>
      <c r="I51" s="49">
        <v>156.51</v>
      </c>
      <c r="J51" s="56">
        <v>0.131025533696107</v>
      </c>
      <c r="K51" s="56">
        <v>0.0932515633843648</v>
      </c>
      <c r="L51" s="56">
        <v>0.104366896166078</v>
      </c>
      <c r="M51" s="56">
        <v>-0.0111153327817136</v>
      </c>
      <c r="N51" s="49">
        <v>14487.8</v>
      </c>
      <c r="O51" s="49">
        <v>11445.2</v>
      </c>
      <c r="P51" s="49">
        <v>3042.6</v>
      </c>
      <c r="Q51" s="56">
        <v>0.265840701778912</v>
      </c>
      <c r="R51" s="49">
        <v>1077.65</v>
      </c>
      <c r="S51" s="49">
        <v>962</v>
      </c>
      <c r="T51" s="49">
        <v>115.65</v>
      </c>
      <c r="U51" s="56">
        <v>0.120218295218295</v>
      </c>
      <c r="V51" s="56">
        <v>0.601569791319466</v>
      </c>
      <c r="W51" s="56">
        <v>-0.30078287089546</v>
      </c>
      <c r="X51" s="56">
        <v>0.902352662214926</v>
      </c>
      <c r="Y51" s="54">
        <v>-0.0151719018234121</v>
      </c>
      <c r="Z51" s="54">
        <v>-0.00935550935550936</v>
      </c>
      <c r="AA51" s="54">
        <v>-0.0058163924679027</v>
      </c>
      <c r="AB51" s="54">
        <v>-0.0150952173247803</v>
      </c>
      <c r="AC51" s="54">
        <v>-0.0110876175165135</v>
      </c>
      <c r="AD51" s="54">
        <v>-0.00400759980826678</v>
      </c>
    </row>
    <row r="52" spans="1:30">
      <c r="A52" s="50" t="str">
        <v>洛阳区</v>
      </c>
      <c r="B52" s="51" t="str">
        <v>1070</v>
      </c>
      <c r="C52" s="50" t="str">
        <v>纱北店</v>
      </c>
      <c r="D52" s="49">
        <v>912</v>
      </c>
      <c r="E52" s="49">
        <v>5957.9</v>
      </c>
      <c r="F52" s="49">
        <v>8.40809759003541</v>
      </c>
      <c r="G52" s="49">
        <v>1478.6</v>
      </c>
      <c r="H52" s="49">
        <v>1317.7</v>
      </c>
      <c r="I52" s="49">
        <v>160.9</v>
      </c>
      <c r="J52" s="56">
        <v>0.122106701070046</v>
      </c>
      <c r="K52" s="56">
        <v>0.223515877850825</v>
      </c>
      <c r="L52" s="56">
        <v>0.257209056288514</v>
      </c>
      <c r="M52" s="56">
        <v>-0.0336931784376894</v>
      </c>
      <c r="N52" s="49">
        <v>6615.19</v>
      </c>
      <c r="O52" s="49">
        <v>5123.07</v>
      </c>
      <c r="P52" s="49">
        <v>1492.12</v>
      </c>
      <c r="Q52" s="56">
        <v>0.291255048242558</v>
      </c>
      <c r="R52" s="49">
        <v>803</v>
      </c>
      <c r="S52" s="49">
        <v>503.67</v>
      </c>
      <c r="T52" s="49">
        <v>299.33</v>
      </c>
      <c r="U52" s="56">
        <v>0.59429785375345</v>
      </c>
      <c r="V52" s="56">
        <v>-0.484013689481054</v>
      </c>
      <c r="W52" s="56">
        <v>0.619987485783443</v>
      </c>
      <c r="X52" s="56">
        <v>-1.1040011752645</v>
      </c>
      <c r="Y52" s="54">
        <v>0.0952677459526775</v>
      </c>
      <c r="Z52" s="54">
        <v>0.128000476502472</v>
      </c>
      <c r="AA52" s="54">
        <v>-0.0327327305497944</v>
      </c>
      <c r="AB52" s="54">
        <v>0.296876098734764</v>
      </c>
      <c r="AC52" s="54">
        <v>0.153401202794418</v>
      </c>
      <c r="AD52" s="54">
        <v>0.143474895940346</v>
      </c>
    </row>
    <row r="53" spans="1:30">
      <c r="A53" s="50" t="str">
        <v>郑州东区</v>
      </c>
      <c r="B53" s="51" t="str">
        <v>1034</v>
      </c>
      <c r="C53" s="50" t="str">
        <v>未来店</v>
      </c>
      <c r="D53" s="49">
        <v>1310.5</v>
      </c>
      <c r="E53" s="49">
        <v>5603.52</v>
      </c>
      <c r="F53" s="49">
        <v>3.80640717007163</v>
      </c>
      <c r="G53" s="49">
        <v>690.18</v>
      </c>
      <c r="H53" s="49">
        <v>528.5</v>
      </c>
      <c r="I53" s="49">
        <v>161.68</v>
      </c>
      <c r="J53" s="56">
        <v>0.305922421948912</v>
      </c>
      <c r="K53" s="56">
        <v>0.0811616494801717</v>
      </c>
      <c r="L53" s="56">
        <v>0.0653800952557679</v>
      </c>
      <c r="M53" s="56">
        <v>0.0157815542244038</v>
      </c>
      <c r="N53" s="49">
        <v>8503.77</v>
      </c>
      <c r="O53" s="49">
        <v>8083.5</v>
      </c>
      <c r="P53" s="49">
        <v>420.27</v>
      </c>
      <c r="Q53" s="56">
        <v>0.0519910929671554</v>
      </c>
      <c r="R53" s="49">
        <v>1214.55</v>
      </c>
      <c r="S53" s="49">
        <v>589.13</v>
      </c>
      <c r="T53" s="49">
        <v>625.42</v>
      </c>
      <c r="U53" s="56">
        <v>1.06159930745336</v>
      </c>
      <c r="V53" s="56">
        <v>-0.633386768159622</v>
      </c>
      <c r="W53" s="56">
        <v>-0.289894011108936</v>
      </c>
      <c r="X53" s="56">
        <v>-0.343492757050686</v>
      </c>
      <c r="Y53" s="54">
        <v>-0.00572228397348812</v>
      </c>
      <c r="Z53" s="54">
        <v>-0.0467978205149967</v>
      </c>
      <c r="AA53" s="54">
        <v>0.0410755365415086</v>
      </c>
      <c r="AB53" s="54">
        <v>-0.0562583908293115</v>
      </c>
      <c r="AC53" s="54">
        <v>-0.0505036184820932</v>
      </c>
      <c r="AD53" s="54">
        <v>-0.00575477234721834</v>
      </c>
    </row>
    <row r="54" spans="1:30">
      <c r="A54" s="50" t="str">
        <v>郑州西区</v>
      </c>
      <c r="B54" s="51" t="str">
        <v>1106</v>
      </c>
      <c r="C54" s="50" t="str">
        <v>青屏店</v>
      </c>
      <c r="D54" s="49">
        <v>624</v>
      </c>
      <c r="E54" s="49">
        <v>5223.2</v>
      </c>
      <c r="F54" s="49">
        <v>9.20767070689705</v>
      </c>
      <c r="G54" s="49">
        <v>489.54</v>
      </c>
      <c r="H54" s="49">
        <v>300.61</v>
      </c>
      <c r="I54" s="49">
        <v>188.93</v>
      </c>
      <c r="J54" s="56">
        <v>0.628488739562889</v>
      </c>
      <c r="K54" s="56">
        <v>0.123017308968096</v>
      </c>
      <c r="L54" s="56">
        <v>0.0935748059928218</v>
      </c>
      <c r="M54" s="56">
        <v>0.0294425029752742</v>
      </c>
      <c r="N54" s="49">
        <v>3979.44</v>
      </c>
      <c r="O54" s="49">
        <v>3212.51</v>
      </c>
      <c r="P54" s="49">
        <v>766.93</v>
      </c>
      <c r="Q54" s="56">
        <v>0.238732330794301</v>
      </c>
      <c r="R54" s="49">
        <v>400.95</v>
      </c>
      <c r="S54" s="49">
        <v>561.89</v>
      </c>
      <c r="T54" s="49">
        <v>-160.94</v>
      </c>
      <c r="U54" s="56">
        <v>-0.286426168823079</v>
      </c>
      <c r="V54" s="56">
        <v>-0.254871505544453</v>
      </c>
      <c r="W54" s="56">
        <v>-0.247108356071142</v>
      </c>
      <c r="X54" s="56">
        <v>-0.00776314947331069</v>
      </c>
      <c r="Y54" s="54">
        <v>-0.00760693353285946</v>
      </c>
      <c r="Z54" s="54">
        <v>-0.0393493388385627</v>
      </c>
      <c r="AA54" s="54">
        <v>0.0317424053057032</v>
      </c>
      <c r="AB54" s="54">
        <v>-0.0215278374738531</v>
      </c>
      <c r="AC54" s="54">
        <v>-0.0360490706643715</v>
      </c>
      <c r="AD54" s="54">
        <v>0.0145212331905184</v>
      </c>
    </row>
    <row r="55" spans="1:30">
      <c r="A55" s="50" t="str">
        <v>平顶山区</v>
      </c>
      <c r="B55" s="51" t="str">
        <v>1057</v>
      </c>
      <c r="C55" s="50" t="str">
        <v>开源店</v>
      </c>
      <c r="D55" s="49">
        <v>2715.3</v>
      </c>
      <c r="E55" s="49">
        <v>20443.07</v>
      </c>
      <c r="F55" s="49">
        <v>13.0228076847331</v>
      </c>
      <c r="G55" s="49">
        <v>676.71</v>
      </c>
      <c r="H55" s="49">
        <v>482.2</v>
      </c>
      <c r="I55" s="49">
        <v>194.51</v>
      </c>
      <c r="J55" s="56">
        <v>0.403380340107839</v>
      </c>
      <c r="K55" s="56">
        <v>0.0616063479000257</v>
      </c>
      <c r="L55" s="56">
        <v>0.0611347843230229</v>
      </c>
      <c r="M55" s="56">
        <v>0.000471563577002759</v>
      </c>
      <c r="N55" s="49">
        <v>10984.42</v>
      </c>
      <c r="O55" s="49">
        <v>7887.49</v>
      </c>
      <c r="P55" s="49">
        <v>3096.93</v>
      </c>
      <c r="Q55" s="56">
        <v>0.392638215706137</v>
      </c>
      <c r="R55" s="49">
        <v>1385.52</v>
      </c>
      <c r="S55" s="49">
        <v>1872.49</v>
      </c>
      <c r="T55" s="49">
        <v>-486.97</v>
      </c>
      <c r="U55" s="56">
        <v>-0.26006547431495</v>
      </c>
      <c r="V55" s="56">
        <v>-0.583669295807142</v>
      </c>
      <c r="W55" s="56">
        <v>-0.490268187255177</v>
      </c>
      <c r="X55" s="56">
        <v>-0.0934011085519656</v>
      </c>
      <c r="Y55" s="54">
        <v>-0.0289999422599457</v>
      </c>
      <c r="Z55" s="54">
        <v>-0.0343446426950211</v>
      </c>
      <c r="AA55" s="54">
        <v>0.00534470043507534</v>
      </c>
      <c r="AB55" s="54">
        <v>-0.0633829434471866</v>
      </c>
      <c r="AC55" s="54">
        <v>-0.230316906899407</v>
      </c>
      <c r="AD55" s="54">
        <v>0.16693396345222</v>
      </c>
    </row>
    <row r="56" spans="1:30">
      <c r="A56" s="50" t="str">
        <v>洛阳区</v>
      </c>
      <c r="B56" s="51" t="str">
        <v>1036</v>
      </c>
      <c r="C56" s="50" t="str">
        <v>纱厂店</v>
      </c>
      <c r="D56" s="49">
        <v>3879.3</v>
      </c>
      <c r="E56" s="49">
        <v>10894.8</v>
      </c>
      <c r="F56" s="49">
        <v>17.1297319820587</v>
      </c>
      <c r="G56" s="49">
        <v>511.46</v>
      </c>
      <c r="H56" s="49">
        <v>301.18</v>
      </c>
      <c r="I56" s="49">
        <v>210.28</v>
      </c>
      <c r="J56" s="56">
        <v>0.698187130619563</v>
      </c>
      <c r="K56" s="56">
        <v>0.0929371339689531</v>
      </c>
      <c r="L56" s="56">
        <v>0.0709931689287617</v>
      </c>
      <c r="M56" s="56">
        <v>0.0219439650401914</v>
      </c>
      <c r="N56" s="49">
        <v>5503.29</v>
      </c>
      <c r="O56" s="49">
        <v>4242.38</v>
      </c>
      <c r="P56" s="49">
        <v>1260.91</v>
      </c>
      <c r="Q56" s="56">
        <v>0.297217599554967</v>
      </c>
      <c r="R56" s="49">
        <v>659.5</v>
      </c>
      <c r="S56" s="49">
        <v>321.03</v>
      </c>
      <c r="T56" s="49">
        <v>338.47</v>
      </c>
      <c r="U56" s="56">
        <v>1.05432514095256</v>
      </c>
      <c r="V56" s="56">
        <v>-0.524802325201462</v>
      </c>
      <c r="W56" s="56">
        <v>1.31423225813798</v>
      </c>
      <c r="X56" s="56">
        <v>-1.83903458333944</v>
      </c>
      <c r="Y56" s="54">
        <v>-0.0212282031842305</v>
      </c>
      <c r="Z56" s="54">
        <v>-0.48272747095287</v>
      </c>
      <c r="AA56" s="54">
        <v>0.46149926776864</v>
      </c>
      <c r="AB56" s="54">
        <v>0.221159374417799</v>
      </c>
      <c r="AC56" s="54">
        <v>-0.0388981656522989</v>
      </c>
      <c r="AD56" s="54">
        <v>0.260057540070098</v>
      </c>
    </row>
    <row r="57" spans="1:30">
      <c r="A57" s="50" t="str">
        <v>郑州西区</v>
      </c>
      <c r="B57" s="51" t="str">
        <v>1003</v>
      </c>
      <c r="C57" s="50" t="str">
        <v>中原店</v>
      </c>
      <c r="D57" s="49">
        <v>3697</v>
      </c>
      <c r="E57" s="49">
        <v>12993.25</v>
      </c>
      <c r="F57" s="49">
        <v>4.96264840460396</v>
      </c>
      <c r="G57" s="49">
        <v>1770.35</v>
      </c>
      <c r="H57" s="49">
        <v>1552.81</v>
      </c>
      <c r="I57" s="49">
        <v>217.54</v>
      </c>
      <c r="J57" s="56">
        <v>0.140094409489893</v>
      </c>
      <c r="K57" s="56">
        <v>0.0990033950891721</v>
      </c>
      <c r="L57" s="56">
        <v>0.0911427518265998</v>
      </c>
      <c r="M57" s="56">
        <v>0.00786064326257232</v>
      </c>
      <c r="N57" s="49">
        <v>17881.71</v>
      </c>
      <c r="O57" s="49">
        <v>17037.12</v>
      </c>
      <c r="P57" s="49">
        <v>844.59</v>
      </c>
      <c r="Q57" s="56">
        <v>0.0495735194680791</v>
      </c>
      <c r="R57" s="49">
        <v>2906.5</v>
      </c>
      <c r="S57" s="49">
        <v>1627.47</v>
      </c>
      <c r="T57" s="49">
        <v>1279.03</v>
      </c>
      <c r="U57" s="56">
        <v>0.785900815376013</v>
      </c>
      <c r="V57" s="56">
        <v>-0.177658201059562</v>
      </c>
      <c r="W57" s="56">
        <v>-0.127783125243703</v>
      </c>
      <c r="X57" s="56">
        <v>-0.049875075815859</v>
      </c>
      <c r="Y57" s="54">
        <v>-0.0195424049544125</v>
      </c>
      <c r="Z57" s="54">
        <v>-0.0201109697874615</v>
      </c>
      <c r="AA57" s="54">
        <v>0.000568564833048995</v>
      </c>
      <c r="AB57" s="54">
        <v>-0.043422367819973</v>
      </c>
      <c r="AC57" s="54">
        <v>-0.0641795679081911</v>
      </c>
      <c r="AD57" s="54">
        <v>0.0207572000882181</v>
      </c>
    </row>
    <row r="58" spans="1:30">
      <c r="A58" s="50" t="str">
        <v>郑州西区</v>
      </c>
      <c r="B58" s="51" t="str">
        <v>1123</v>
      </c>
      <c r="C58" s="50" t="str">
        <v>索凌店</v>
      </c>
      <c r="D58" s="49">
        <v>1563.5</v>
      </c>
      <c r="E58" s="49">
        <v>5863.97</v>
      </c>
      <c r="F58" s="49">
        <v>11.283306430014</v>
      </c>
      <c r="G58" s="49">
        <v>306.78</v>
      </c>
      <c r="H58" s="49">
        <v>73.46</v>
      </c>
      <c r="I58" s="49">
        <v>233.32</v>
      </c>
      <c r="J58" s="56">
        <v>3.17615028586986</v>
      </c>
      <c r="K58" s="56">
        <v>0.0999361513603669</v>
      </c>
      <c r="L58" s="56">
        <v>0.0300020420665714</v>
      </c>
      <c r="M58" s="56">
        <v>0.0699341092937956</v>
      </c>
      <c r="N58" s="49">
        <v>3069.76</v>
      </c>
      <c r="O58" s="49">
        <v>2448.5</v>
      </c>
      <c r="P58" s="49">
        <v>621.26</v>
      </c>
      <c r="Q58" s="56">
        <v>0.253730855625893</v>
      </c>
      <c r="R58" s="49">
        <v>236.48</v>
      </c>
      <c r="S58" s="49">
        <v>232</v>
      </c>
      <c r="T58" s="49">
        <v>4.47999999999999</v>
      </c>
      <c r="U58" s="56">
        <v>0.0193103448275862</v>
      </c>
      <c r="V58" s="56">
        <v>0.609621404382467</v>
      </c>
      <c r="W58" s="56">
        <v>-0.132806090516184</v>
      </c>
      <c r="X58" s="56">
        <v>0.742427494898651</v>
      </c>
      <c r="Y58" s="54">
        <v>-0.0635148849797023</v>
      </c>
      <c r="Z58" s="54">
        <v>-0.319396551724138</v>
      </c>
      <c r="AA58" s="54">
        <v>0.255881666744436</v>
      </c>
      <c r="AB58" s="54">
        <v>-0.0853509616428639</v>
      </c>
      <c r="AC58" s="54">
        <v>0.0282009393506228</v>
      </c>
      <c r="AD58" s="54">
        <v>-0.113551900993487</v>
      </c>
    </row>
    <row r="59" spans="1:30">
      <c r="A59" s="50" t="str">
        <v>漯河区</v>
      </c>
      <c r="B59" s="51" t="str">
        <v>1125</v>
      </c>
      <c r="C59" s="50" t="str">
        <v>漯河柳江店</v>
      </c>
      <c r="D59" s="49">
        <v>985</v>
      </c>
      <c r="E59" s="49">
        <v>4583.66</v>
      </c>
      <c r="F59" s="49">
        <v>13.9551346041102</v>
      </c>
      <c r="G59" s="49">
        <v>257.44</v>
      </c>
      <c r="H59" s="49">
        <v>0</v>
      </c>
      <c r="I59" s="49">
        <v>257.44</v>
      </c>
      <c r="J59" s="56">
        <v>0</v>
      </c>
      <c r="K59" s="56">
        <v>0.0925417343666873</v>
      </c>
      <c r="L59" s="56">
        <v>0</v>
      </c>
      <c r="M59" s="56">
        <v>0.0925417343666873</v>
      </c>
      <c r="N59" s="49">
        <v>2781.88</v>
      </c>
      <c r="O59" s="49">
        <v>0</v>
      </c>
      <c r="P59" s="49">
        <v>2781.88</v>
      </c>
      <c r="Q59" s="56" t="e">
        <v>#DIV/0!</v>
      </c>
      <c r="R59" s="49">
        <v>465.66</v>
      </c>
      <c r="S59" s="49">
        <v>0</v>
      </c>
      <c r="T59" s="49">
        <v>465.66</v>
      </c>
      <c r="U59" s="56" t="e">
        <v>#DIV/0!</v>
      </c>
      <c r="V59" s="56">
        <v>1.21406986198047</v>
      </c>
      <c r="W59" s="56">
        <v>0</v>
      </c>
      <c r="X59" s="56">
        <v>1.21406986198047</v>
      </c>
      <c r="Y59" s="54">
        <v>-0.0393849589829489</v>
      </c>
      <c r="Z59" s="54">
        <v>0</v>
      </c>
      <c r="AA59" s="54">
        <v>-0.0393849589829489</v>
      </c>
      <c r="AB59" s="54">
        <v>-0.0109077656826861</v>
      </c>
      <c r="AC59" s="54">
        <v>0</v>
      </c>
      <c r="AD59" s="54">
        <v>-0.0109077656826861</v>
      </c>
    </row>
    <row r="60" spans="1:30">
      <c r="A60" s="50" t="str">
        <v>安阳区</v>
      </c>
      <c r="B60" s="51" t="str">
        <v>1008</v>
      </c>
      <c r="C60" s="50" t="str">
        <v>文峰店</v>
      </c>
      <c r="D60" s="49">
        <v>623</v>
      </c>
      <c r="E60" s="49">
        <v>5748.08</v>
      </c>
      <c r="F60" s="49">
        <v>7.65564794535803</v>
      </c>
      <c r="G60" s="49">
        <v>360.43</v>
      </c>
      <c r="H60" s="49">
        <v>101.2</v>
      </c>
      <c r="I60" s="49">
        <v>259.23</v>
      </c>
      <c r="J60" s="56">
        <v>2.56156126482213</v>
      </c>
      <c r="K60" s="56">
        <v>0.0872312670472834</v>
      </c>
      <c r="L60" s="56">
        <v>0.0238444737133527</v>
      </c>
      <c r="M60" s="56">
        <v>0.0633867933339308</v>
      </c>
      <c r="N60" s="49">
        <v>4131.89</v>
      </c>
      <c r="O60" s="49">
        <v>4244.17</v>
      </c>
      <c r="P60" s="49">
        <v>-112.28</v>
      </c>
      <c r="Q60" s="56">
        <v>-0.0264551137207039</v>
      </c>
      <c r="R60" s="49">
        <v>407.88</v>
      </c>
      <c r="S60" s="49">
        <v>545.14</v>
      </c>
      <c r="T60" s="49">
        <v>-137.26</v>
      </c>
      <c r="U60" s="56">
        <v>-0.251788531386433</v>
      </c>
      <c r="V60" s="56">
        <v>-0.515013245643704</v>
      </c>
      <c r="W60" s="56">
        <v>0.416967707417771</v>
      </c>
      <c r="X60" s="56">
        <v>-0.931980953061475</v>
      </c>
      <c r="Y60" s="54">
        <v>-0.0248112189859763</v>
      </c>
      <c r="Z60" s="54">
        <v>-0.272517151557398</v>
      </c>
      <c r="AA60" s="54">
        <v>0.247705932571422</v>
      </c>
      <c r="AB60" s="54">
        <v>-0.0876769208741442</v>
      </c>
      <c r="AC60" s="54">
        <v>0.193535815012123</v>
      </c>
      <c r="AD60" s="54">
        <v>-0.281212735886267</v>
      </c>
    </row>
    <row r="61" spans="1:30">
      <c r="A61" s="50" t="str">
        <v>漯河区</v>
      </c>
      <c r="B61" s="51" t="str">
        <v>1056</v>
      </c>
      <c r="C61" s="50" t="str">
        <v>金山店</v>
      </c>
      <c r="D61" s="49">
        <v>5443</v>
      </c>
      <c r="E61" s="49">
        <v>16050.65</v>
      </c>
      <c r="F61" s="49">
        <v>14.2174121904353</v>
      </c>
      <c r="G61" s="49">
        <v>550.93</v>
      </c>
      <c r="H61" s="49">
        <v>283.69</v>
      </c>
      <c r="I61" s="49">
        <v>267.24</v>
      </c>
      <c r="J61" s="56">
        <v>0.942014170397265</v>
      </c>
      <c r="K61" s="56">
        <v>0.0629435024569365</v>
      </c>
      <c r="L61" s="56">
        <v>0.0568119691838774</v>
      </c>
      <c r="M61" s="56">
        <v>0.00613153327305908</v>
      </c>
      <c r="N61" s="49">
        <v>8752.77</v>
      </c>
      <c r="O61" s="49">
        <v>4993.49</v>
      </c>
      <c r="P61" s="49">
        <v>3759.28</v>
      </c>
      <c r="Q61" s="56">
        <v>0.752836192722925</v>
      </c>
      <c r="R61" s="49">
        <v>1744.6</v>
      </c>
      <c r="S61" s="49">
        <v>807.03</v>
      </c>
      <c r="T61" s="49">
        <v>937.57</v>
      </c>
      <c r="U61" s="56">
        <v>1.16175359032502</v>
      </c>
      <c r="V61" s="56">
        <v>-0.0621236286739005</v>
      </c>
      <c r="W61" s="56">
        <v>1.3403478380428</v>
      </c>
      <c r="X61" s="56">
        <v>-1.4024714667167</v>
      </c>
      <c r="Y61" s="54">
        <v>-0.0114066261607245</v>
      </c>
      <c r="Z61" s="54">
        <v>-0.0836028400431211</v>
      </c>
      <c r="AA61" s="54">
        <v>0.0721962138823966</v>
      </c>
      <c r="AB61" s="54">
        <v>-0.0405661412561084</v>
      </c>
      <c r="AC61" s="54">
        <v>-0.0268629755942237</v>
      </c>
      <c r="AD61" s="54">
        <v>-0.0137031656618847</v>
      </c>
    </row>
    <row r="62" spans="1:30">
      <c r="A62" s="50" t="str">
        <v>郑州东区</v>
      </c>
      <c r="B62" s="51" t="str">
        <v>1013</v>
      </c>
      <c r="C62" s="50" t="str">
        <v>丰产店</v>
      </c>
      <c r="D62" s="49">
        <v>909</v>
      </c>
      <c r="E62" s="49">
        <v>5101.38</v>
      </c>
      <c r="F62" s="49">
        <v>7.91734376679686</v>
      </c>
      <c r="G62" s="49">
        <v>896.56</v>
      </c>
      <c r="H62" s="49">
        <v>616.03</v>
      </c>
      <c r="I62" s="49">
        <v>280.53</v>
      </c>
      <c r="J62" s="56">
        <v>0.455383666379884</v>
      </c>
      <c r="K62" s="56">
        <v>0.167216245654347</v>
      </c>
      <c r="L62" s="56">
        <v>0.111450431397097</v>
      </c>
      <c r="M62" s="56">
        <v>0.0557658142572501</v>
      </c>
      <c r="N62" s="49">
        <v>5361.68</v>
      </c>
      <c r="O62" s="49">
        <v>5527.39</v>
      </c>
      <c r="P62" s="49">
        <v>-165.71</v>
      </c>
      <c r="Q62" s="56">
        <v>-0.0299797915471859</v>
      </c>
      <c r="R62" s="49">
        <v>514.07</v>
      </c>
      <c r="S62" s="49">
        <v>1212.24</v>
      </c>
      <c r="T62" s="49">
        <v>-698.17</v>
      </c>
      <c r="U62" s="56">
        <v>-0.575933808486768</v>
      </c>
      <c r="V62" s="56">
        <v>-0.238884438142396</v>
      </c>
      <c r="W62" s="56">
        <v>-0.657239084731243</v>
      </c>
      <c r="X62" s="56">
        <v>0.418354646588846</v>
      </c>
      <c r="Y62" s="54">
        <v>-0.0288482113330869</v>
      </c>
      <c r="Z62" s="54">
        <v>-0.0139081370025737</v>
      </c>
      <c r="AA62" s="54">
        <v>-0.0149400743305132</v>
      </c>
      <c r="AB62" s="54">
        <v>0.171721476690436</v>
      </c>
      <c r="AC62" s="54">
        <v>0.00582010677733976</v>
      </c>
      <c r="AD62" s="54">
        <v>0.165901369913096</v>
      </c>
    </row>
    <row r="63" spans="1:30">
      <c r="A63" s="50" t="str">
        <v>郑州东区</v>
      </c>
      <c r="B63" s="51" t="str">
        <v>1060</v>
      </c>
      <c r="C63" s="50" t="str">
        <v>东明店</v>
      </c>
      <c r="D63" s="49">
        <v>2554</v>
      </c>
      <c r="E63" s="49">
        <v>16538.35</v>
      </c>
      <c r="F63" s="49">
        <v>12.3673781617593</v>
      </c>
      <c r="G63" s="49">
        <v>887.67</v>
      </c>
      <c r="H63" s="49">
        <v>601.95</v>
      </c>
      <c r="I63" s="49">
        <v>285.72</v>
      </c>
      <c r="J63" s="56">
        <v>0.474657363568403</v>
      </c>
      <c r="K63" s="56">
        <v>0.0945528798220722</v>
      </c>
      <c r="L63" s="56">
        <v>0.0699590438291463</v>
      </c>
      <c r="M63" s="56">
        <v>0.024593835992926</v>
      </c>
      <c r="N63" s="49">
        <v>9388.08</v>
      </c>
      <c r="O63" s="49">
        <v>8604.32</v>
      </c>
      <c r="P63" s="49">
        <v>783.76</v>
      </c>
      <c r="Q63" s="56">
        <v>0.0910891273220894</v>
      </c>
      <c r="R63" s="49">
        <v>1643.5</v>
      </c>
      <c r="S63" s="49">
        <v>897.91</v>
      </c>
      <c r="T63" s="49">
        <v>745.59</v>
      </c>
      <c r="U63" s="56">
        <v>0.830361617534051</v>
      </c>
      <c r="V63" s="56">
        <v>-0.274374301552476</v>
      </c>
      <c r="W63" s="56">
        <v>0.417985226904774</v>
      </c>
      <c r="X63" s="56">
        <v>-0.69235952845725</v>
      </c>
      <c r="Y63" s="54">
        <v>-0.0191664131426833</v>
      </c>
      <c r="Z63" s="54">
        <v>-0.0919802652827121</v>
      </c>
      <c r="AA63" s="54">
        <v>0.0728138521400288</v>
      </c>
      <c r="AB63" s="54">
        <v>0.329410440202296</v>
      </c>
      <c r="AC63" s="54">
        <v>0.0100993454450788</v>
      </c>
      <c r="AD63" s="54">
        <v>0.319311094757217</v>
      </c>
    </row>
    <row r="64" spans="1:30">
      <c r="A64" s="50" t="str">
        <v>事业处管理</v>
      </c>
      <c r="B64" s="51" t="str">
        <v>1043</v>
      </c>
      <c r="C64" s="50" t="str">
        <v>濮阳店</v>
      </c>
      <c r="D64" s="49">
        <v>1579</v>
      </c>
      <c r="E64" s="49">
        <v>8374.4</v>
      </c>
      <c r="F64" s="49">
        <v>9.14113178294574</v>
      </c>
      <c r="G64" s="49">
        <v>75.85</v>
      </c>
      <c r="H64" s="49">
        <v>-240</v>
      </c>
      <c r="I64" s="49">
        <v>315.85</v>
      </c>
      <c r="J64" s="56">
        <v>-1.31604166666667</v>
      </c>
      <c r="K64" s="56">
        <v>0.01162300696461</v>
      </c>
      <c r="L64" s="56">
        <v>-0.042961785491805</v>
      </c>
      <c r="M64" s="56">
        <v>0.054584792456415</v>
      </c>
      <c r="N64" s="49">
        <v>6525.85</v>
      </c>
      <c r="O64" s="49">
        <v>5586.36</v>
      </c>
      <c r="P64" s="49">
        <v>939.490000000001</v>
      </c>
      <c r="Q64" s="56">
        <v>0.168175699382066</v>
      </c>
      <c r="R64" s="49">
        <v>833.7</v>
      </c>
      <c r="S64" s="49">
        <v>1126.97</v>
      </c>
      <c r="T64" s="49">
        <v>-293.27</v>
      </c>
      <c r="U64" s="56">
        <v>-0.260228754980168</v>
      </c>
      <c r="V64" s="56">
        <v>-0.362142085738508</v>
      </c>
      <c r="W64" s="56">
        <v>1.38217593277817</v>
      </c>
      <c r="X64" s="56">
        <v>-1.74431801851668</v>
      </c>
      <c r="Y64" s="54">
        <v>-0.0147535084562792</v>
      </c>
      <c r="Z64" s="54">
        <v>-0.0153775167040826</v>
      </c>
      <c r="AA64" s="54">
        <v>0.000624008247803391</v>
      </c>
      <c r="AB64" s="54">
        <v>-0.0970317829457364</v>
      </c>
      <c r="AC64" s="54">
        <v>-0.158966661654458</v>
      </c>
      <c r="AD64" s="54">
        <v>0.0619348787087219</v>
      </c>
    </row>
    <row r="65" spans="1:30">
      <c r="A65" s="50" t="str">
        <v>郑州东区</v>
      </c>
      <c r="B65" s="51" t="str">
        <v>1092</v>
      </c>
      <c r="C65" s="50" t="str">
        <v>商都店</v>
      </c>
      <c r="D65" s="49">
        <v>558.8</v>
      </c>
      <c r="E65" s="49">
        <v>5046.12</v>
      </c>
      <c r="F65" s="49">
        <v>11.4083772938613</v>
      </c>
      <c r="G65" s="49">
        <v>471.42</v>
      </c>
      <c r="H65" s="49">
        <v>108.56</v>
      </c>
      <c r="I65" s="49">
        <v>362.86</v>
      </c>
      <c r="J65" s="56">
        <v>3.3424834193073</v>
      </c>
      <c r="K65" s="56">
        <v>0.114565815438753</v>
      </c>
      <c r="L65" s="56">
        <v>0.0312221384979091</v>
      </c>
      <c r="M65" s="56">
        <v>0.0833436769408443</v>
      </c>
      <c r="N65" s="49">
        <v>4114.84</v>
      </c>
      <c r="O65" s="49">
        <v>3477.02</v>
      </c>
      <c r="P65" s="49">
        <v>637.82</v>
      </c>
      <c r="Q65" s="56">
        <v>0.183438691753283</v>
      </c>
      <c r="R65" s="49">
        <v>467.32</v>
      </c>
      <c r="S65" s="49">
        <v>541.63</v>
      </c>
      <c r="T65" s="49">
        <v>-74.31</v>
      </c>
      <c r="U65" s="56">
        <v>-0.137196979487842</v>
      </c>
      <c r="V65" s="56">
        <v>-0.53602090098918</v>
      </c>
      <c r="W65" s="56">
        <v>-0.328660555321007</v>
      </c>
      <c r="X65" s="56">
        <v>-0.207360345668173</v>
      </c>
      <c r="Y65" s="54">
        <v>-0.01900196867243</v>
      </c>
      <c r="Z65" s="54">
        <v>-0.274855528681942</v>
      </c>
      <c r="AA65" s="54">
        <v>0.255853560009512</v>
      </c>
      <c r="AB65" s="54">
        <v>-0.0688732015523876</v>
      </c>
      <c r="AC65" s="54">
        <v>-0.114224824706214</v>
      </c>
      <c r="AD65" s="54">
        <v>0.0453516231538263</v>
      </c>
    </row>
    <row r="66" spans="1:30">
      <c r="A66" s="50" t="str">
        <v>济源区</v>
      </c>
      <c r="B66" s="51" t="str">
        <v>1006</v>
      </c>
      <c r="C66" s="50" t="str">
        <v>沁园店</v>
      </c>
      <c r="D66" s="49">
        <v>853</v>
      </c>
      <c r="E66" s="49">
        <v>7811.59</v>
      </c>
      <c r="F66" s="49">
        <v>5.21127801884967</v>
      </c>
      <c r="G66" s="49">
        <v>942.97</v>
      </c>
      <c r="H66" s="49">
        <v>574.78</v>
      </c>
      <c r="I66" s="49">
        <v>368.19</v>
      </c>
      <c r="J66" s="56">
        <v>0.640575524548523</v>
      </c>
      <c r="K66" s="56">
        <v>0.0851543980530358</v>
      </c>
      <c r="L66" s="56">
        <v>0.0538532457360012</v>
      </c>
      <c r="M66" s="56">
        <v>0.0313011523170346</v>
      </c>
      <c r="N66" s="49">
        <v>11073.65</v>
      </c>
      <c r="O66" s="49">
        <v>10673.08</v>
      </c>
      <c r="P66" s="49">
        <v>400.57</v>
      </c>
      <c r="Q66" s="56">
        <v>0.037530872063172</v>
      </c>
      <c r="R66" s="49">
        <v>961.72</v>
      </c>
      <c r="S66" s="49">
        <v>972.38</v>
      </c>
      <c r="T66" s="49">
        <v>-10.66</v>
      </c>
      <c r="U66" s="56">
        <v>-0.0109627923239885</v>
      </c>
      <c r="V66" s="56">
        <v>0.238823664826032</v>
      </c>
      <c r="W66" s="56">
        <v>-0.140771031654155</v>
      </c>
      <c r="X66" s="56">
        <v>0.379594696480187</v>
      </c>
      <c r="Y66" s="54">
        <v>-0.0173023333194693</v>
      </c>
      <c r="Z66" s="54">
        <v>-0.0579403114008927</v>
      </c>
      <c r="AA66" s="54">
        <v>0.0406379780814234</v>
      </c>
      <c r="AB66" s="54">
        <v>-0.0268091776662573</v>
      </c>
      <c r="AC66" s="54">
        <v>-0.0416030705288445</v>
      </c>
      <c r="AD66" s="54">
        <v>0.0147938928625872</v>
      </c>
    </row>
    <row r="67" spans="1:30">
      <c r="A67" s="50" t="str">
        <v>济源区</v>
      </c>
      <c r="B67" s="51" t="str">
        <v>1025</v>
      </c>
      <c r="C67" s="50" t="str">
        <v>济水店</v>
      </c>
      <c r="D67" s="49">
        <v>2157.4</v>
      </c>
      <c r="E67" s="49">
        <v>15717.57</v>
      </c>
      <c r="F67" s="49">
        <v>9.30054623903136</v>
      </c>
      <c r="G67" s="49">
        <v>761.06</v>
      </c>
      <c r="H67" s="49">
        <v>389.4</v>
      </c>
      <c r="I67" s="49">
        <v>371.66</v>
      </c>
      <c r="J67" s="56">
        <v>0.954442732408834</v>
      </c>
      <c r="K67" s="56">
        <v>0.0663060921869528</v>
      </c>
      <c r="L67" s="56">
        <v>0.0400936961054339</v>
      </c>
      <c r="M67" s="56">
        <v>0.0262123960815189</v>
      </c>
      <c r="N67" s="49">
        <v>11477.98</v>
      </c>
      <c r="O67" s="49">
        <v>9712.25</v>
      </c>
      <c r="P67" s="49">
        <v>1765.73</v>
      </c>
      <c r="Q67" s="56">
        <v>0.181804422250251</v>
      </c>
      <c r="R67" s="49">
        <v>1106.2</v>
      </c>
      <c r="S67" s="49">
        <v>1131.61</v>
      </c>
      <c r="T67" s="49">
        <v>-25.4099999999999</v>
      </c>
      <c r="U67" s="56">
        <v>-0.0224547326375694</v>
      </c>
      <c r="V67" s="56">
        <v>0.259894586530753</v>
      </c>
      <c r="W67" s="56">
        <v>0.0157715970081695</v>
      </c>
      <c r="X67" s="56">
        <v>0.244122989522583</v>
      </c>
      <c r="Y67" s="54">
        <v>-0.0185590309166516</v>
      </c>
      <c r="Z67" s="54">
        <v>-0.00311944928022905</v>
      </c>
      <c r="AA67" s="54">
        <v>-0.0154395816364225</v>
      </c>
      <c r="AB67" s="54">
        <v>-0.0410306972525688</v>
      </c>
      <c r="AC67" s="54">
        <v>0.00404422250250972</v>
      </c>
      <c r="AD67" s="54">
        <v>-0.0450749197550785</v>
      </c>
    </row>
    <row r="68" spans="1:30">
      <c r="A68" s="50" t="str">
        <v>郑州东区</v>
      </c>
      <c r="B68" s="51" t="str">
        <v>1016</v>
      </c>
      <c r="C68" s="50" t="str">
        <v>人民店</v>
      </c>
      <c r="D68" s="49">
        <v>2174</v>
      </c>
      <c r="E68" s="49">
        <v>14120.58</v>
      </c>
      <c r="F68" s="49">
        <v>7.2226720920519</v>
      </c>
      <c r="G68" s="49">
        <v>658.08</v>
      </c>
      <c r="H68" s="49">
        <v>280.88</v>
      </c>
      <c r="I68" s="49">
        <v>377.2</v>
      </c>
      <c r="J68" s="56">
        <v>1.34292224437482</v>
      </c>
      <c r="K68" s="56">
        <v>0.0595615427641523</v>
      </c>
      <c r="L68" s="56">
        <v>0.0232996822921419</v>
      </c>
      <c r="M68" s="56">
        <v>0.0362618604720104</v>
      </c>
      <c r="N68" s="49">
        <v>11048.74</v>
      </c>
      <c r="O68" s="49">
        <v>12055.1</v>
      </c>
      <c r="P68" s="49">
        <v>-1006.36</v>
      </c>
      <c r="Q68" s="56">
        <v>-0.0834800209040158</v>
      </c>
      <c r="R68" s="49">
        <v>899.2</v>
      </c>
      <c r="S68" s="49">
        <v>974.95</v>
      </c>
      <c r="T68" s="49">
        <v>-75.75</v>
      </c>
      <c r="U68" s="56">
        <v>-0.0776962921175445</v>
      </c>
      <c r="V68" s="56">
        <v>-0.0948275357033321</v>
      </c>
      <c r="W68" s="56">
        <v>-0.117381255754078</v>
      </c>
      <c r="X68" s="56">
        <v>0.0225537200507458</v>
      </c>
      <c r="Y68" s="54">
        <v>-0.0268016014234875</v>
      </c>
      <c r="Z68" s="54">
        <v>-0.626647520385661</v>
      </c>
      <c r="AA68" s="54">
        <v>0.599845918962173</v>
      </c>
      <c r="AB68" s="54">
        <v>-0.13224900054472</v>
      </c>
      <c r="AC68" s="54">
        <v>-0.0674116183192176</v>
      </c>
      <c r="AD68" s="54">
        <v>-0.0648373822255024</v>
      </c>
    </row>
    <row r="69" spans="1:30">
      <c r="A69" s="50" t="str">
        <v>平顶山区</v>
      </c>
      <c r="B69" s="51" t="str">
        <v>1120</v>
      </c>
      <c r="C69" s="50" t="str">
        <v>和顺店</v>
      </c>
      <c r="D69" s="49">
        <v>1146</v>
      </c>
      <c r="E69" s="49">
        <v>5105.76</v>
      </c>
      <c r="F69" s="49">
        <v>11.1074801850673</v>
      </c>
      <c r="G69" s="49">
        <v>314.45</v>
      </c>
      <c r="H69" s="49">
        <v>-65.15</v>
      </c>
      <c r="I69" s="49">
        <v>379.6</v>
      </c>
      <c r="J69" s="56">
        <v>-5.82655410590944</v>
      </c>
      <c r="K69" s="56">
        <v>0.107648909474953</v>
      </c>
      <c r="L69" s="56">
        <v>-0.0288977600354846</v>
      </c>
      <c r="M69" s="56">
        <v>0.136546669510437</v>
      </c>
      <c r="N69" s="49">
        <v>2921.07</v>
      </c>
      <c r="O69" s="49">
        <v>2254.5</v>
      </c>
      <c r="P69" s="49">
        <v>666.57</v>
      </c>
      <c r="Q69" s="56">
        <v>0.295662009314704</v>
      </c>
      <c r="R69" s="49">
        <v>321.78</v>
      </c>
      <c r="S69" s="49">
        <v>535.88</v>
      </c>
      <c r="T69" s="49">
        <v>-214.1</v>
      </c>
      <c r="U69" s="56">
        <v>-0.399529745465403</v>
      </c>
      <c r="V69" s="56">
        <v>0.0284694502815147</v>
      </c>
      <c r="W69" s="56">
        <v>-0.30227231261477</v>
      </c>
      <c r="X69" s="56">
        <v>0.330741762896285</v>
      </c>
      <c r="Y69" s="54">
        <v>-0.0156007209894959</v>
      </c>
      <c r="Z69" s="54">
        <v>-0.421586922445324</v>
      </c>
      <c r="AA69" s="54">
        <v>0.405986201455828</v>
      </c>
      <c r="AB69" s="54">
        <v>-0.0705058658339152</v>
      </c>
      <c r="AC69" s="54">
        <v>0.102202705699712</v>
      </c>
      <c r="AD69" s="54">
        <v>-0.172708571533627</v>
      </c>
    </row>
    <row r="70" spans="1:30">
      <c r="A70" s="50" t="str">
        <v>安阳区</v>
      </c>
      <c r="B70" s="51" t="str">
        <v>1108</v>
      </c>
      <c r="C70" s="50" t="str">
        <v>永明店</v>
      </c>
      <c r="D70" s="49">
        <v>804</v>
      </c>
      <c r="E70" s="49">
        <v>5548.6</v>
      </c>
      <c r="F70" s="49">
        <v>8.36359740332734</v>
      </c>
      <c r="G70" s="49">
        <v>512.05</v>
      </c>
      <c r="H70" s="49">
        <v>120.86</v>
      </c>
      <c r="I70" s="49">
        <v>391.19</v>
      </c>
      <c r="J70" s="56">
        <v>3.23672017209995</v>
      </c>
      <c r="K70" s="56">
        <v>0.0671202081571928</v>
      </c>
      <c r="L70" s="56">
        <v>0.0245084520294604</v>
      </c>
      <c r="M70" s="56">
        <v>0.0426117561277323</v>
      </c>
      <c r="N70" s="49">
        <v>7628.85</v>
      </c>
      <c r="O70" s="49">
        <v>4931.36</v>
      </c>
      <c r="P70" s="49">
        <v>2697.49</v>
      </c>
      <c r="Q70" s="56">
        <v>0.54700731644009</v>
      </c>
      <c r="R70" s="49">
        <v>476.32</v>
      </c>
      <c r="S70" s="49">
        <v>349.44</v>
      </c>
      <c r="T70" s="49">
        <v>126.88</v>
      </c>
      <c r="U70" s="56">
        <v>0.363095238095238</v>
      </c>
      <c r="V70" s="56">
        <v>0.17764436401526</v>
      </c>
      <c r="W70" s="56">
        <v>-0.250262792356497</v>
      </c>
      <c r="X70" s="56">
        <v>0.427907156371757</v>
      </c>
      <c r="Y70" s="54">
        <v>-0.0283003023177696</v>
      </c>
      <c r="Z70" s="54">
        <v>-0.0473901098901099</v>
      </c>
      <c r="AA70" s="54">
        <v>0.0190898075723403</v>
      </c>
      <c r="AB70" s="54">
        <v>-0.030617131294964</v>
      </c>
      <c r="AC70" s="54">
        <v>-0.0217789818630155</v>
      </c>
      <c r="AD70" s="54">
        <v>-0.00883814943194855</v>
      </c>
    </row>
    <row r="71" spans="1:30">
      <c r="A71" s="50" t="str">
        <v>郑州西区</v>
      </c>
      <c r="B71" s="51" t="str">
        <v>1085</v>
      </c>
      <c r="C71" s="50" t="str">
        <v>南阳店</v>
      </c>
      <c r="D71" s="49">
        <v>522</v>
      </c>
      <c r="E71" s="49">
        <v>1757.5</v>
      </c>
      <c r="F71" s="49">
        <v>3.95631633766491</v>
      </c>
      <c r="G71" s="49">
        <v>854.81</v>
      </c>
      <c r="H71" s="49">
        <v>410.47</v>
      </c>
      <c r="I71" s="49">
        <v>444.34</v>
      </c>
      <c r="J71" s="56">
        <v>1.08251516554194</v>
      </c>
      <c r="K71" s="56">
        <v>0.232443867964291</v>
      </c>
      <c r="L71" s="56">
        <v>0.139490863615201</v>
      </c>
      <c r="M71" s="56">
        <v>0.0929530043490895</v>
      </c>
      <c r="N71" s="49">
        <v>3677.49</v>
      </c>
      <c r="O71" s="49">
        <v>2942.63</v>
      </c>
      <c r="P71" s="49">
        <v>734.86</v>
      </c>
      <c r="Q71" s="56">
        <v>0.249728983936139</v>
      </c>
      <c r="R71" s="49">
        <v>386.71</v>
      </c>
      <c r="S71" s="49">
        <v>292.24</v>
      </c>
      <c r="T71" s="49">
        <v>94.47</v>
      </c>
      <c r="U71" s="56">
        <v>0.323261702710101</v>
      </c>
      <c r="V71" s="56">
        <v>0.349754162078932</v>
      </c>
      <c r="W71" s="56">
        <v>-0.495545180593834</v>
      </c>
      <c r="X71" s="56">
        <v>0.845299342672766</v>
      </c>
      <c r="Y71" s="54">
        <v>-0.0121279511778852</v>
      </c>
      <c r="Z71" s="54">
        <v>-0.574390911579524</v>
      </c>
      <c r="AA71" s="54">
        <v>0.562262960401638</v>
      </c>
      <c r="AB71" s="54">
        <v>0.16056442813213</v>
      </c>
      <c r="AC71" s="54">
        <v>0.0145323401175139</v>
      </c>
      <c r="AD71" s="54">
        <v>0.146032088014616</v>
      </c>
    </row>
    <row r="72" spans="1:30">
      <c r="A72" s="50" t="str">
        <v>事业处管理</v>
      </c>
      <c r="B72" s="51" t="str">
        <v>1015</v>
      </c>
      <c r="C72" s="50" t="str">
        <v>塔南店</v>
      </c>
      <c r="D72" s="49">
        <v>427</v>
      </c>
      <c r="E72" s="49">
        <v>2117.74</v>
      </c>
      <c r="F72" s="49">
        <v>1.16041328347769</v>
      </c>
      <c r="G72" s="49">
        <v>1529.08</v>
      </c>
      <c r="H72" s="49">
        <v>1065.23</v>
      </c>
      <c r="I72" s="49">
        <v>463.85</v>
      </c>
      <c r="J72" s="56">
        <v>0.435445866150972</v>
      </c>
      <c r="K72" s="56">
        <v>0.104759203460641</v>
      </c>
      <c r="L72" s="56">
        <v>0.100513024713317</v>
      </c>
      <c r="M72" s="56">
        <v>0.00424617874732431</v>
      </c>
      <c r="N72" s="49">
        <v>14596.14</v>
      </c>
      <c r="O72" s="49">
        <v>10597.93</v>
      </c>
      <c r="P72" s="49">
        <v>3998.21</v>
      </c>
      <c r="Q72" s="56">
        <v>0.377263295756813</v>
      </c>
      <c r="R72" s="49">
        <v>905.12</v>
      </c>
      <c r="S72" s="49">
        <v>908.64</v>
      </c>
      <c r="T72" s="49">
        <v>-3.51999999999998</v>
      </c>
      <c r="U72" s="56">
        <v>-0.00387392146504664</v>
      </c>
      <c r="V72" s="56">
        <v>0.603891169250685</v>
      </c>
      <c r="W72" s="56">
        <v>-0.144112525356968</v>
      </c>
      <c r="X72" s="56">
        <v>0.748003694607654</v>
      </c>
      <c r="Y72" s="54">
        <v>-0.010915679688881</v>
      </c>
      <c r="Z72" s="54">
        <v>-0.0100810001760873</v>
      </c>
      <c r="AA72" s="54">
        <v>-0.000834679512793694</v>
      </c>
      <c r="AB72" s="54">
        <v>0.0180567778827066</v>
      </c>
      <c r="AC72" s="54">
        <v>-0.0299935930884616</v>
      </c>
      <c r="AD72" s="54">
        <v>0.0480503709711682</v>
      </c>
    </row>
    <row r="73" spans="1:30">
      <c r="A73" s="50" t="str">
        <v>平顶山区</v>
      </c>
      <c r="B73" s="51" t="str">
        <v>1066</v>
      </c>
      <c r="C73" s="50" t="str">
        <v>紫云店</v>
      </c>
      <c r="D73" s="49">
        <v>2223</v>
      </c>
      <c r="E73" s="49">
        <v>6846.8</v>
      </c>
      <c r="F73" s="49">
        <v>7.74418918065748</v>
      </c>
      <c r="G73" s="49">
        <v>852.21</v>
      </c>
      <c r="H73" s="49">
        <v>303.45</v>
      </c>
      <c r="I73" s="49">
        <v>548.76</v>
      </c>
      <c r="J73" s="56">
        <v>1.80840336134454</v>
      </c>
      <c r="K73" s="56">
        <v>0.0937672263073289</v>
      </c>
      <c r="L73" s="56">
        <v>0.0590049370088998</v>
      </c>
      <c r="M73" s="56">
        <v>0.034762289298429</v>
      </c>
      <c r="N73" s="49">
        <v>9088.57</v>
      </c>
      <c r="O73" s="49">
        <v>5142.79</v>
      </c>
      <c r="P73" s="49">
        <v>3945.78</v>
      </c>
      <c r="Q73" s="56">
        <v>0.767245016809942</v>
      </c>
      <c r="R73" s="49">
        <v>1180.43</v>
      </c>
      <c r="S73" s="49">
        <v>1346.99</v>
      </c>
      <c r="T73" s="49">
        <v>-166.56</v>
      </c>
      <c r="U73" s="56">
        <v>-0.123653479238896</v>
      </c>
      <c r="V73" s="56">
        <v>0.433185691384744</v>
      </c>
      <c r="W73" s="56">
        <v>-0.791497589077269</v>
      </c>
      <c r="X73" s="56">
        <v>1.22468328046201</v>
      </c>
      <c r="Y73" s="54">
        <v>-0.0165787043704413</v>
      </c>
      <c r="Z73" s="54">
        <v>-0.0230217002353395</v>
      </c>
      <c r="AA73" s="54">
        <v>0.00644299586489825</v>
      </c>
      <c r="AB73" s="54">
        <v>-0.0354515829808313</v>
      </c>
      <c r="AC73" s="54">
        <v>-0.0869621353389892</v>
      </c>
      <c r="AD73" s="54">
        <v>0.0515105523581578</v>
      </c>
    </row>
    <row r="74" spans="1:30">
      <c r="A74" s="50" t="str">
        <v>洛阳区</v>
      </c>
      <c r="B74" s="51" t="str">
        <v>1039</v>
      </c>
      <c r="C74" s="50" t="str">
        <v>高新店</v>
      </c>
      <c r="D74" s="49">
        <v>664.5</v>
      </c>
      <c r="E74" s="49">
        <v>5600.97</v>
      </c>
      <c r="F74" s="49">
        <v>9.30155232675124</v>
      </c>
      <c r="G74" s="49">
        <v>698.91</v>
      </c>
      <c r="H74" s="49">
        <v>150.06</v>
      </c>
      <c r="I74" s="49">
        <v>548.85</v>
      </c>
      <c r="J74" s="56">
        <v>3.65753698520592</v>
      </c>
      <c r="K74" s="56">
        <v>0.147933740856137</v>
      </c>
      <c r="L74" s="56">
        <v>0.0640827447195579</v>
      </c>
      <c r="M74" s="56">
        <v>0.0838509961365786</v>
      </c>
      <c r="N74" s="49">
        <v>4724.48</v>
      </c>
      <c r="O74" s="49">
        <v>2341.66</v>
      </c>
      <c r="P74" s="49">
        <v>2382.82</v>
      </c>
      <c r="Q74" s="56">
        <v>1.01757727424135</v>
      </c>
      <c r="R74" s="49">
        <v>450.76</v>
      </c>
      <c r="S74" s="49">
        <v>248.92</v>
      </c>
      <c r="T74" s="49">
        <v>201.84</v>
      </c>
      <c r="U74" s="56">
        <v>0.810862927848305</v>
      </c>
      <c r="V74" s="56">
        <v>-0.358301816702925</v>
      </c>
      <c r="W74" s="56">
        <v>-0.155275515779783</v>
      </c>
      <c r="X74" s="56">
        <v>-0.203026300923142</v>
      </c>
      <c r="Y74" s="54">
        <v>-0.0293726151388766</v>
      </c>
      <c r="Z74" s="54">
        <v>-0.00795436284750121</v>
      </c>
      <c r="AA74" s="54">
        <v>-0.0214182522913754</v>
      </c>
      <c r="AB74" s="54">
        <v>-0.00259997963021386</v>
      </c>
      <c r="AC74" s="54">
        <v>-0.00196561413697975</v>
      </c>
      <c r="AD74" s="54">
        <v>-0.000634365493234109</v>
      </c>
    </row>
    <row r="75" spans="1:30">
      <c r="A75" s="50" t="str">
        <v>郑州东区</v>
      </c>
      <c r="B75" s="51" t="str">
        <v>1101</v>
      </c>
      <c r="C75" s="50" t="str">
        <v>复兴店</v>
      </c>
      <c r="D75" s="49">
        <v>976.6</v>
      </c>
      <c r="E75" s="49">
        <v>2168.6</v>
      </c>
      <c r="F75" s="49">
        <v>7.97326399831915</v>
      </c>
      <c r="G75" s="49">
        <v>135.2</v>
      </c>
      <c r="H75" s="49">
        <v>-415.29</v>
      </c>
      <c r="I75" s="49">
        <v>550.49</v>
      </c>
      <c r="J75" s="56">
        <v>-1.32555563582075</v>
      </c>
      <c r="K75" s="56">
        <v>0.0663070132417852</v>
      </c>
      <c r="L75" s="56">
        <v>-0.290169088876467</v>
      </c>
      <c r="M75" s="56">
        <v>0.356476102118252</v>
      </c>
      <c r="N75" s="49">
        <v>2039</v>
      </c>
      <c r="O75" s="49">
        <v>1431.2</v>
      </c>
      <c r="P75" s="49">
        <v>607.8</v>
      </c>
      <c r="Q75" s="56">
        <v>0.424678591391839</v>
      </c>
      <c r="R75" s="49">
        <v>275.45</v>
      </c>
      <c r="S75" s="49">
        <v>98.12</v>
      </c>
      <c r="T75" s="49">
        <v>177.33</v>
      </c>
      <c r="U75" s="56">
        <v>1.80727680391357</v>
      </c>
      <c r="V75" s="56">
        <v>-0.595665458051073</v>
      </c>
      <c r="W75" s="56">
        <v>-0.102438510903866</v>
      </c>
      <c r="X75" s="56">
        <v>-0.493226947147207</v>
      </c>
      <c r="Y75" s="54">
        <v>-0.0179705935741514</v>
      </c>
      <c r="Z75" s="54">
        <v>-0.685690990623726</v>
      </c>
      <c r="AA75" s="54">
        <v>0.667720397049575</v>
      </c>
      <c r="AB75" s="54">
        <v>-0.0926672969849774</v>
      </c>
      <c r="AC75" s="54">
        <v>-0.365839854667412</v>
      </c>
      <c r="AD75" s="54">
        <v>0.273172557682435</v>
      </c>
    </row>
    <row r="76" spans="1:30">
      <c r="A76" s="50" t="str">
        <v>郑州西区</v>
      </c>
      <c r="B76" s="51" t="str">
        <v>1086</v>
      </c>
      <c r="C76" s="50" t="str">
        <v>嵩山店</v>
      </c>
      <c r="D76" s="49">
        <v>2083</v>
      </c>
      <c r="E76" s="49">
        <v>9092.8</v>
      </c>
      <c r="F76" s="49">
        <v>5.53138013287872</v>
      </c>
      <c r="G76" s="49">
        <v>853.87</v>
      </c>
      <c r="H76" s="49">
        <v>283.41</v>
      </c>
      <c r="I76" s="49">
        <v>570.46</v>
      </c>
      <c r="J76" s="56">
        <v>2.01284358350093</v>
      </c>
      <c r="K76" s="56">
        <v>0.0670946500764163</v>
      </c>
      <c r="L76" s="56">
        <v>0.0259291009579888</v>
      </c>
      <c r="M76" s="56">
        <v>0.0411655491184274</v>
      </c>
      <c r="N76" s="49">
        <v>12726.35</v>
      </c>
      <c r="O76" s="49">
        <v>10930.19</v>
      </c>
      <c r="P76" s="49">
        <v>1796.16</v>
      </c>
      <c r="Q76" s="56">
        <v>0.164330171753647</v>
      </c>
      <c r="R76" s="49">
        <v>2205.28</v>
      </c>
      <c r="S76" s="49">
        <v>1787.96</v>
      </c>
      <c r="T76" s="49">
        <v>417.32</v>
      </c>
      <c r="U76" s="56">
        <v>0.233405669030627</v>
      </c>
      <c r="V76" s="56">
        <v>0.203027742936953</v>
      </c>
      <c r="W76" s="56">
        <v>0.452823396910078</v>
      </c>
      <c r="X76" s="56">
        <v>-0.249795653973125</v>
      </c>
      <c r="Y76" s="54">
        <v>-0.0142022781687586</v>
      </c>
      <c r="Z76" s="54">
        <v>-0.0355377077786975</v>
      </c>
      <c r="AA76" s="54">
        <v>0.0213354296099389</v>
      </c>
      <c r="AB76" s="54">
        <v>0.16698819454739</v>
      </c>
      <c r="AC76" s="54">
        <v>-0.121691617437574</v>
      </c>
      <c r="AD76" s="54">
        <v>0.288679811984965</v>
      </c>
    </row>
    <row r="77" spans="1:30">
      <c r="A77" s="50" t="str">
        <v>商丘区</v>
      </c>
      <c r="B77" s="51" t="str">
        <v>1119</v>
      </c>
      <c r="C77" s="50" t="str">
        <v>虞城店</v>
      </c>
      <c r="D77" s="49">
        <v>130</v>
      </c>
      <c r="E77" s="49">
        <v>4137.5</v>
      </c>
      <c r="F77" s="49">
        <v>11.0811886421404</v>
      </c>
      <c r="G77" s="49">
        <v>327.21</v>
      </c>
      <c r="H77" s="49">
        <v>-331.23</v>
      </c>
      <c r="I77" s="49">
        <v>658.44</v>
      </c>
      <c r="J77" s="56">
        <v>-1.98786341816864</v>
      </c>
      <c r="K77" s="56">
        <v>0.112822086524172</v>
      </c>
      <c r="L77" s="56">
        <v>-0.111054858545286</v>
      </c>
      <c r="M77" s="56">
        <v>0.223876945069459</v>
      </c>
      <c r="N77" s="49">
        <v>2900.23</v>
      </c>
      <c r="O77" s="49">
        <v>2982.58</v>
      </c>
      <c r="P77" s="49">
        <v>-82.3499999999999</v>
      </c>
      <c r="Q77" s="56">
        <v>-0.0276103239477231</v>
      </c>
      <c r="R77" s="49">
        <v>318.01</v>
      </c>
      <c r="S77" s="49">
        <v>444.34</v>
      </c>
      <c r="T77" s="49">
        <v>-126.33</v>
      </c>
      <c r="U77" s="56">
        <v>-0.284309312688482</v>
      </c>
      <c r="V77" s="56">
        <v>-0.474266304841285</v>
      </c>
      <c r="W77" s="56">
        <v>-0.587590168968646</v>
      </c>
      <c r="X77" s="56">
        <v>0.113323864127361</v>
      </c>
      <c r="Y77" s="54">
        <v>-0.025124996069306</v>
      </c>
      <c r="Z77" s="54">
        <v>0.387856146194356</v>
      </c>
      <c r="AA77" s="54">
        <v>-0.412981142263662</v>
      </c>
      <c r="AB77" s="54">
        <v>0.104858881780942</v>
      </c>
      <c r="AC77" s="54">
        <v>0.548631050969295</v>
      </c>
      <c r="AD77" s="54">
        <v>-0.443772169188353</v>
      </c>
    </row>
    <row r="78" spans="1:30">
      <c r="A78" s="50" t="str">
        <v>郑州东区</v>
      </c>
      <c r="B78" s="51" t="str">
        <v>1094</v>
      </c>
      <c r="C78" s="50" t="str">
        <v>象湖店</v>
      </c>
      <c r="D78" s="49">
        <v>3561</v>
      </c>
      <c r="E78" s="49">
        <v>14442.45</v>
      </c>
      <c r="F78" s="49">
        <v>7.9747944116658</v>
      </c>
      <c r="G78" s="49">
        <v>1172.9</v>
      </c>
      <c r="H78" s="49">
        <v>482.84</v>
      </c>
      <c r="I78" s="49">
        <v>690.06</v>
      </c>
      <c r="J78" s="56">
        <v>1.42916908292602</v>
      </c>
      <c r="K78" s="56">
        <v>0.0929268920712263</v>
      </c>
      <c r="L78" s="56">
        <v>0.0621532488730186</v>
      </c>
      <c r="M78" s="56">
        <v>0.0307736431982076</v>
      </c>
      <c r="N78" s="49">
        <v>12621.75</v>
      </c>
      <c r="O78" s="49">
        <v>7768.54</v>
      </c>
      <c r="P78" s="49">
        <v>4853.21</v>
      </c>
      <c r="Q78" s="56">
        <v>0.624726139017113</v>
      </c>
      <c r="R78" s="49">
        <v>2093.5</v>
      </c>
      <c r="S78" s="49">
        <v>1393.15</v>
      </c>
      <c r="T78" s="49">
        <v>700.35</v>
      </c>
      <c r="U78" s="56">
        <v>0.502709686681262</v>
      </c>
      <c r="V78" s="56">
        <v>-0.126161757522234</v>
      </c>
      <c r="W78" s="56">
        <v>-0.406958597221729</v>
      </c>
      <c r="X78" s="56">
        <v>0.280796839699495</v>
      </c>
      <c r="Y78" s="54">
        <v>-0.0117028898973012</v>
      </c>
      <c r="Z78" s="54">
        <v>0.0216416035602771</v>
      </c>
      <c r="AA78" s="54">
        <v>-0.0333444934575782</v>
      </c>
      <c r="AB78" s="54">
        <v>-0.0546763212025662</v>
      </c>
      <c r="AC78" s="54">
        <v>0.0412317501100593</v>
      </c>
      <c r="AD78" s="54">
        <v>-0.0959080713126255</v>
      </c>
    </row>
    <row r="79" spans="1:30">
      <c r="A79" s="50" t="str">
        <v>漯河区</v>
      </c>
      <c r="B79" s="51" t="str">
        <v>1053</v>
      </c>
      <c r="C79" s="50" t="str">
        <v>辽河店</v>
      </c>
      <c r="D79" s="49">
        <v>4489.1</v>
      </c>
      <c r="E79" s="49">
        <v>7828.4</v>
      </c>
      <c r="F79" s="49">
        <v>4.90122437005929</v>
      </c>
      <c r="G79" s="49">
        <v>1272.67</v>
      </c>
      <c r="H79" s="49">
        <v>575.48</v>
      </c>
      <c r="I79" s="49">
        <v>697.19</v>
      </c>
      <c r="J79" s="56">
        <v>1.211493014527</v>
      </c>
      <c r="K79" s="56">
        <v>0.123079943405295</v>
      </c>
      <c r="L79" s="56">
        <v>0.0783297422446777</v>
      </c>
      <c r="M79" s="56">
        <v>0.0447502011606176</v>
      </c>
      <c r="N79" s="49">
        <v>10340.19</v>
      </c>
      <c r="O79" s="49">
        <v>7346.89</v>
      </c>
      <c r="P79" s="49">
        <v>2993.3</v>
      </c>
      <c r="Q79" s="56">
        <v>0.407424093732178</v>
      </c>
      <c r="R79" s="49">
        <v>1284.95</v>
      </c>
      <c r="S79" s="49">
        <v>1260.03</v>
      </c>
      <c r="T79" s="49">
        <v>24.9200000000001</v>
      </c>
      <c r="U79" s="56">
        <v>0.0197773068895186</v>
      </c>
      <c r="V79" s="56">
        <v>0.355126481478278</v>
      </c>
      <c r="W79" s="56">
        <v>-0.377534544692246</v>
      </c>
      <c r="X79" s="56">
        <v>0.732661026170524</v>
      </c>
      <c r="Y79" s="54">
        <v>-0.00984474104050741</v>
      </c>
      <c r="Z79" s="54">
        <v>-0.0110870376102156</v>
      </c>
      <c r="AA79" s="54">
        <v>0.00124229656970822</v>
      </c>
      <c r="AB79" s="54">
        <v>-0.0402043778232637</v>
      </c>
      <c r="AC79" s="54">
        <v>-0.0413721043870263</v>
      </c>
      <c r="AD79" s="54">
        <v>0.00116772656376266</v>
      </c>
    </row>
    <row r="80" spans="1:30">
      <c r="A80" s="50" t="str">
        <v>洛阳区</v>
      </c>
      <c r="B80" s="51" t="str">
        <v>1004</v>
      </c>
      <c r="C80" s="50" t="str">
        <v>南昌店</v>
      </c>
      <c r="D80" s="49">
        <v>1257.3</v>
      </c>
      <c r="E80" s="49">
        <v>7002.39</v>
      </c>
      <c r="F80" s="49">
        <v>4.6592331046799</v>
      </c>
      <c r="G80" s="49">
        <v>1073.69</v>
      </c>
      <c r="H80" s="49">
        <v>308.35</v>
      </c>
      <c r="I80" s="49">
        <v>765.34</v>
      </c>
      <c r="J80" s="56">
        <v>2.48204961893952</v>
      </c>
      <c r="K80" s="56">
        <v>0.0680974645714837</v>
      </c>
      <c r="L80" s="56">
        <v>0.0286677469949303</v>
      </c>
      <c r="M80" s="56">
        <v>0.0394297175765534</v>
      </c>
      <c r="N80" s="49">
        <v>15766.96</v>
      </c>
      <c r="O80" s="49">
        <v>10755.99</v>
      </c>
      <c r="P80" s="49">
        <v>5010.97</v>
      </c>
      <c r="Q80" s="56">
        <v>0.465877153102597</v>
      </c>
      <c r="R80" s="49">
        <v>1475.96</v>
      </c>
      <c r="S80" s="49">
        <v>1159.95</v>
      </c>
      <c r="T80" s="49">
        <v>316.01</v>
      </c>
      <c r="U80" s="56">
        <v>0.272434156644683</v>
      </c>
      <c r="V80" s="56">
        <v>0.231293981290616</v>
      </c>
      <c r="W80" s="56">
        <v>0.196252396177701</v>
      </c>
      <c r="X80" s="56">
        <v>0.035041585112915</v>
      </c>
      <c r="Y80" s="54">
        <v>-0.0227241930675628</v>
      </c>
      <c r="Z80" s="54">
        <v>-0.17048148627096</v>
      </c>
      <c r="AA80" s="54">
        <v>0.147757293203397</v>
      </c>
      <c r="AB80" s="54">
        <v>-0.0342052381804731</v>
      </c>
      <c r="AC80" s="54">
        <v>-0.0377242820047248</v>
      </c>
      <c r="AD80" s="54">
        <v>0.00351904382425171</v>
      </c>
    </row>
    <row r="81" spans="1:30">
      <c r="A81" s="50" t="str">
        <v>郑州东区</v>
      </c>
      <c r="B81" s="51" t="str">
        <v>1096</v>
      </c>
      <c r="C81" s="50" t="str">
        <v>长安店</v>
      </c>
      <c r="D81" s="49">
        <v>1924.5</v>
      </c>
      <c r="E81" s="49">
        <v>8162.23</v>
      </c>
      <c r="F81" s="49">
        <v>5.79488771828288</v>
      </c>
      <c r="G81" s="49">
        <v>1340.65</v>
      </c>
      <c r="H81" s="49">
        <v>419.16</v>
      </c>
      <c r="I81" s="49">
        <v>921.49</v>
      </c>
      <c r="J81" s="56">
        <v>2.19842065082546</v>
      </c>
      <c r="K81" s="56">
        <v>0.146511599950604</v>
      </c>
      <c r="L81" s="56">
        <v>0.0367585542827978</v>
      </c>
      <c r="M81" s="56">
        <v>0.109753045667806</v>
      </c>
      <c r="N81" s="49">
        <v>9150.47</v>
      </c>
      <c r="O81" s="49">
        <v>11403.06</v>
      </c>
      <c r="P81" s="49">
        <v>-2252.59</v>
      </c>
      <c r="Q81" s="56">
        <v>-0.197542589445289</v>
      </c>
      <c r="R81" s="49">
        <v>602.04</v>
      </c>
      <c r="S81" s="49">
        <v>1178.12</v>
      </c>
      <c r="T81" s="49">
        <v>-576.08</v>
      </c>
      <c r="U81" s="56">
        <v>-0.488982446609853</v>
      </c>
      <c r="V81" s="56">
        <v>0.324056143840837</v>
      </c>
      <c r="W81" s="56">
        <v>0.890642438291613</v>
      </c>
      <c r="X81" s="56">
        <v>-0.566586294450777</v>
      </c>
      <c r="Y81" s="54">
        <v>-0.037306491263039</v>
      </c>
      <c r="Z81" s="54">
        <v>-0.0872406885546464</v>
      </c>
      <c r="AA81" s="54">
        <v>0.0499341972916074</v>
      </c>
      <c r="AB81" s="54">
        <v>0.0335959087405343</v>
      </c>
      <c r="AC81" s="54">
        <v>-0.0765958172630855</v>
      </c>
      <c r="AD81" s="54">
        <v>0.11019172600362</v>
      </c>
    </row>
    <row r="82" spans="1:30">
      <c r="A82" s="50" t="str">
        <v>郑州西区</v>
      </c>
      <c r="B82" s="51" t="str">
        <v>1009</v>
      </c>
      <c r="C82" s="50" t="str">
        <v>上街店</v>
      </c>
      <c r="D82" s="49">
        <v>3205.7</v>
      </c>
      <c r="E82" s="49">
        <v>11603.41</v>
      </c>
      <c r="F82" s="49">
        <v>9.73930104411862</v>
      </c>
      <c r="G82" s="49">
        <v>1321.26</v>
      </c>
      <c r="H82" s="49">
        <v>364.77</v>
      </c>
      <c r="I82" s="49">
        <v>956.49</v>
      </c>
      <c r="J82" s="56">
        <v>2.62217287605889</v>
      </c>
      <c r="K82" s="56">
        <v>0.150827561880213</v>
      </c>
      <c r="L82" s="56">
        <v>0.0477943103321768</v>
      </c>
      <c r="M82" s="56">
        <v>0.103033251548036</v>
      </c>
      <c r="N82" s="49">
        <v>8760.07</v>
      </c>
      <c r="O82" s="49">
        <v>7632.08</v>
      </c>
      <c r="P82" s="49">
        <v>1127.99</v>
      </c>
      <c r="Q82" s="56">
        <v>0.14779588264274</v>
      </c>
      <c r="R82" s="49">
        <v>1408.23</v>
      </c>
      <c r="S82" s="49">
        <v>1787.17</v>
      </c>
      <c r="T82" s="49">
        <v>-378.94</v>
      </c>
      <c r="U82" s="56">
        <v>-0.212033550249836</v>
      </c>
      <c r="V82" s="56">
        <v>0.260463080181082</v>
      </c>
      <c r="W82" s="56">
        <v>-0.727415946690471</v>
      </c>
      <c r="X82" s="56">
        <v>0.987879026871553</v>
      </c>
      <c r="Y82" s="54">
        <v>-0.00281914175951372</v>
      </c>
      <c r="Z82" s="54">
        <v>0.00373215754516918</v>
      </c>
      <c r="AA82" s="54">
        <v>-0.00655129930468289</v>
      </c>
      <c r="AB82" s="54">
        <v>0.0669842353817344</v>
      </c>
      <c r="AC82" s="54">
        <v>0.242811003029318</v>
      </c>
      <c r="AD82" s="54">
        <v>-0.175826767647584</v>
      </c>
    </row>
    <row r="83" spans="1:30">
      <c r="A83" s="50" t="str">
        <v>郑州东区</v>
      </c>
      <c r="B83" s="51" t="str">
        <v>1073</v>
      </c>
      <c r="C83" s="50" t="str">
        <v>惠济店</v>
      </c>
      <c r="D83" s="49">
        <v>2137.5</v>
      </c>
      <c r="E83" s="49">
        <v>16475.71</v>
      </c>
      <c r="F83" s="49">
        <v>8.60274810907143</v>
      </c>
      <c r="G83" s="49">
        <v>1876.53</v>
      </c>
      <c r="H83" s="49">
        <v>541.13</v>
      </c>
      <c r="I83" s="49">
        <v>1335.4</v>
      </c>
      <c r="J83" s="56">
        <v>2.46779886533735</v>
      </c>
      <c r="K83" s="56">
        <v>0.139901842887486</v>
      </c>
      <c r="L83" s="56">
        <v>0.0466782313459165</v>
      </c>
      <c r="M83" s="56">
        <v>0.0932236115415697</v>
      </c>
      <c r="N83" s="49">
        <v>13413.19</v>
      </c>
      <c r="O83" s="49">
        <v>11592.77</v>
      </c>
      <c r="P83" s="49">
        <v>1820.42</v>
      </c>
      <c r="Q83" s="56">
        <v>0.157030632023235</v>
      </c>
      <c r="R83" s="49">
        <v>1183.59</v>
      </c>
      <c r="S83" s="49">
        <v>776.42</v>
      </c>
      <c r="T83" s="49">
        <v>407.17</v>
      </c>
      <c r="U83" s="56">
        <v>0.52441977280338</v>
      </c>
      <c r="V83" s="56">
        <v>-0.389876457750378</v>
      </c>
      <c r="W83" s="56">
        <v>0.626090449381854</v>
      </c>
      <c r="X83" s="56">
        <v>-1.01596690713223</v>
      </c>
      <c r="Y83" s="54">
        <v>-0.0106540271546735</v>
      </c>
      <c r="Z83" s="54">
        <v>-0.737590479379717</v>
      </c>
      <c r="AA83" s="54">
        <v>0.726936452225044</v>
      </c>
      <c r="AB83" s="54">
        <v>-0.00258735197188788</v>
      </c>
      <c r="AC83" s="54">
        <v>-0.0435364024301353</v>
      </c>
      <c r="AD83" s="54">
        <v>0.0409490504582475</v>
      </c>
    </row>
  </sheetData>
  <mergeCells count="24">
    <mergeCell ref="A1:AD1"/>
    <mergeCell ref="A2:AD2"/>
    <mergeCell ref="D3:E3"/>
    <mergeCell ref="G3:J3"/>
    <mergeCell ref="K3:M3"/>
    <mergeCell ref="N3:Q3"/>
    <mergeCell ref="R3:U3"/>
    <mergeCell ref="V3:X3"/>
    <mergeCell ref="Y3:AA3"/>
    <mergeCell ref="AB3:AD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rintOptions horizontalCentered="1" verticalCentered="1"/>
  <pageMargins left="0.196527777777778" right="0.196527777777778" top="0.196527777777778" bottom="0.196527777777778" header="0" footer="0"/>
  <pageSetup paperSize="9" scale="49" orientation="landscape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/>
  <dimension ref="A1:AD83"/>
  <sheetViews>
    <sheetView topLeftCell="A58" workbookViewId="0">
      <selection activeCell="G78" sqref="G78"/>
    </sheetView>
  </sheetViews>
  <sheetFormatPr defaultColWidth="9" defaultRowHeight="13.5"/>
  <cols>
    <col min="1" max="1" width="8.125" customWidth="1"/>
    <col min="2" max="2" width="3.625" customWidth="1"/>
    <col min="3" max="3" width="8.125" customWidth="1"/>
    <col min="4" max="4" width="6.625" customWidth="1"/>
    <col min="5" max="5" width="7.375" customWidth="1"/>
    <col min="6" max="6" width="4.375" customWidth="1"/>
    <col min="7" max="8" width="6.625" customWidth="1"/>
    <col min="9" max="9" width="7.375" customWidth="1"/>
    <col min="10" max="13" width="5.125" customWidth="1"/>
    <col min="14" max="16" width="7.375" customWidth="1"/>
    <col min="17" max="21" width="6.625" customWidth="1"/>
    <col min="22" max="23" width="5.125" customWidth="1"/>
    <col min="24" max="30" width="5.875" customWidth="1"/>
  </cols>
  <sheetData>
    <row r="1" ht="18.75" spans="1:30">
      <c r="A1" s="44" t="s">
        <v>229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</row>
    <row r="2" spans="1:30">
      <c r="A2" s="45" t="str">
        <f>'a-面包'!A2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</row>
    <row r="3" spans="1:30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  <c r="Y3" s="47" t="s">
        <v>212</v>
      </c>
      <c r="Z3" s="47"/>
      <c r="AA3" s="47"/>
      <c r="AB3" s="47" t="s">
        <v>213</v>
      </c>
      <c r="AC3" s="47"/>
      <c r="AD3" s="47"/>
    </row>
    <row r="4" spans="1:30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  <c r="Y4" s="47" t="s">
        <v>11</v>
      </c>
      <c r="Z4" s="47" t="s">
        <v>12</v>
      </c>
      <c r="AA4" s="47" t="s">
        <v>15</v>
      </c>
      <c r="AB4" s="47" t="s">
        <v>11</v>
      </c>
      <c r="AC4" s="47" t="s">
        <v>12</v>
      </c>
      <c r="AD4" s="47" t="s">
        <v>15</v>
      </c>
    </row>
    <row r="5" spans="1:30">
      <c r="A5" s="45" t="s">
        <v>61</v>
      </c>
      <c r="B5" s="45"/>
      <c r="C5" s="45"/>
      <c r="D5" s="48">
        <f>'水产-1'!D5</f>
        <v>108254.98</v>
      </c>
      <c r="E5" s="49">
        <f>'水产-1'!E5</f>
        <v>2904907.78</v>
      </c>
      <c r="F5" s="49">
        <f>'水产-1'!F5</f>
        <v>22.3393589504143</v>
      </c>
      <c r="G5" s="49">
        <f>'水产-1'!G5</f>
        <v>140782.36</v>
      </c>
      <c r="H5" s="49">
        <f>'水产-1'!H5</f>
        <v>175538.89</v>
      </c>
      <c r="I5" s="52">
        <f>'水产-1'!I5</f>
        <v>-34756.53</v>
      </c>
      <c r="J5" s="53">
        <f>'水产-1'!J5</f>
        <v>-0.197999030300351</v>
      </c>
      <c r="K5" s="54">
        <f>'水产-1'!K5</f>
        <v>0.133998606829998</v>
      </c>
      <c r="L5" s="54">
        <f>'水产-1'!L5</f>
        <v>0.139769317698552</v>
      </c>
      <c r="M5" s="55">
        <f>'水产-1'!M5</f>
        <v>-0.0057707108685543</v>
      </c>
      <c r="N5" s="49">
        <f>'水产-1'!N5</f>
        <v>1050625.55</v>
      </c>
      <c r="O5" s="49">
        <f>'水产-1'!O5</f>
        <v>1255918.63</v>
      </c>
      <c r="P5" s="52">
        <f>'水产-1'!P5</f>
        <v>-205293.08</v>
      </c>
      <c r="Q5" s="55">
        <f>'水产-1'!Q5</f>
        <v>-0.163460494251924</v>
      </c>
      <c r="R5" s="49">
        <f>'水产-1'!R5</f>
        <v>33384.36</v>
      </c>
      <c r="S5" s="49">
        <f>'水产-1'!S5</f>
        <v>38019.05</v>
      </c>
      <c r="T5" s="52">
        <f>'水产-1'!T5</f>
        <v>-4634.69</v>
      </c>
      <c r="U5" s="55">
        <f>'水产-1'!U5</f>
        <v>-0.121904413708391</v>
      </c>
      <c r="V5" s="54">
        <f>'水产-1'!V5</f>
        <v>0.238307922778771</v>
      </c>
      <c r="W5" s="54">
        <f>'水产-1'!W5</f>
        <v>0.178169204434722</v>
      </c>
      <c r="X5" s="55">
        <f>'水产-1'!X5</f>
        <v>0.0601387183440489</v>
      </c>
      <c r="Y5" s="54">
        <f>'水产-1'!Y5</f>
        <v>-0.0254445494836504</v>
      </c>
      <c r="Z5" s="54">
        <f>'水产-1'!Z5</f>
        <v>-0.013480084326147</v>
      </c>
      <c r="AA5" s="55">
        <f>'水产-1'!AA5</f>
        <v>-0.0119644651575034</v>
      </c>
      <c r="AB5" s="54">
        <f>'水产-1'!AB5</f>
        <v>-0.00159015131509033</v>
      </c>
      <c r="AC5" s="54">
        <f>'水产-1'!AC5</f>
        <v>0.0194529305612737</v>
      </c>
      <c r="AD5" s="55">
        <f>'水产-1'!AD5</f>
        <v>-0.021043081876364</v>
      </c>
    </row>
    <row r="6" spans="1:30">
      <c r="A6" s="45" t="s">
        <v>67</v>
      </c>
      <c r="B6" s="45"/>
      <c r="C6" s="45"/>
      <c r="D6" s="48">
        <f>'水产-1'!D6</f>
        <v>27398.99</v>
      </c>
      <c r="E6" s="49">
        <f>'水产-1'!E6</f>
        <v>763047.95</v>
      </c>
      <c r="F6" s="49">
        <f>'水产-1'!F6</f>
        <v>21.0673098004247</v>
      </c>
      <c r="G6" s="49">
        <f>'水产-1'!G6</f>
        <v>53107.33</v>
      </c>
      <c r="H6" s="49">
        <f>'水产-1'!H6</f>
        <v>60277.52</v>
      </c>
      <c r="I6" s="52">
        <f>'水产-1'!I6</f>
        <v>-7170.19</v>
      </c>
      <c r="J6" s="53">
        <f>'水产-1'!J6</f>
        <v>-0.118952969531593</v>
      </c>
      <c r="K6" s="54">
        <f>'水产-1'!K6</f>
        <v>0.176889366509379</v>
      </c>
      <c r="L6" s="54">
        <f>'水产-1'!L6</f>
        <v>0.155189156537978</v>
      </c>
      <c r="M6" s="55">
        <f>'水产-1'!M6</f>
        <v>0.0217002099714012</v>
      </c>
      <c r="N6" s="49">
        <f>'水产-1'!N6</f>
        <v>300229.07</v>
      </c>
      <c r="O6" s="49">
        <f>'水产-1'!O6</f>
        <v>388413.22</v>
      </c>
      <c r="P6" s="52">
        <f>'水产-1'!P6</f>
        <v>-88184.15</v>
      </c>
      <c r="Q6" s="55">
        <f>'水产-1'!Q6</f>
        <v>-0.227036942769353</v>
      </c>
      <c r="R6" s="49">
        <f>'水产-1'!R6</f>
        <v>8822.69</v>
      </c>
      <c r="S6" s="49">
        <f>'水产-1'!S6</f>
        <v>11207.22</v>
      </c>
      <c r="T6" s="52">
        <f>'水产-1'!T6</f>
        <v>-2384.53</v>
      </c>
      <c r="U6" s="55">
        <f>'水产-1'!U6</f>
        <v>-0.212767305362079</v>
      </c>
      <c r="V6" s="54">
        <f>'水产-1'!V6</f>
        <v>0.278964066637253</v>
      </c>
      <c r="W6" s="54">
        <f>'水产-1'!W6</f>
        <v>0.156620317097412</v>
      </c>
      <c r="X6" s="55">
        <f>'水产-1'!X6</f>
        <v>0.12234374953984</v>
      </c>
      <c r="Y6" s="54">
        <f>'水产-1'!Y6</f>
        <v>-0.0205572223437523</v>
      </c>
      <c r="Z6" s="54">
        <f>'水产-1'!Z6</f>
        <v>-0.0133253384871538</v>
      </c>
      <c r="AA6" s="55">
        <f>'水产-1'!AA6</f>
        <v>-0.00723188385659848</v>
      </c>
      <c r="AB6" s="54">
        <f>'水产-1'!AB6</f>
        <v>0.0291231795108981</v>
      </c>
      <c r="AC6" s="54">
        <f>'水产-1'!AC6</f>
        <v>0.0683405814560071</v>
      </c>
      <c r="AD6" s="55">
        <f>'水产-1'!AD6</f>
        <v>-0.039217401945109</v>
      </c>
    </row>
    <row r="7" spans="1:30">
      <c r="A7" s="45" t="s">
        <v>62</v>
      </c>
      <c r="B7" s="45"/>
      <c r="C7" s="45"/>
      <c r="D7" s="48">
        <f>'水产-1'!D7</f>
        <v>29371.1</v>
      </c>
      <c r="E7" s="49">
        <f>'水产-1'!E7</f>
        <v>880900.95</v>
      </c>
      <c r="F7" s="49">
        <f>'水产-1'!F7</f>
        <v>19.0645156485164</v>
      </c>
      <c r="G7" s="49">
        <f>'水产-1'!G7</f>
        <v>44138.53</v>
      </c>
      <c r="H7" s="49">
        <f>'水产-1'!H7</f>
        <v>62848.48</v>
      </c>
      <c r="I7" s="52">
        <f>'水产-1'!I7</f>
        <v>-18709.95</v>
      </c>
      <c r="J7" s="53">
        <f>'水产-1'!J7</f>
        <v>-0.297699323834085</v>
      </c>
      <c r="K7" s="54">
        <f>'水产-1'!K7</f>
        <v>0.119164250117515</v>
      </c>
      <c r="L7" s="54">
        <f>'水产-1'!L7</f>
        <v>0.130684304310701</v>
      </c>
      <c r="M7" s="55">
        <f>'水产-1'!M7</f>
        <v>-0.011520054193186</v>
      </c>
      <c r="N7" s="49">
        <f>'水产-1'!N7</f>
        <v>370400.77</v>
      </c>
      <c r="O7" s="49">
        <f>'水产-1'!O7</f>
        <v>480918.35</v>
      </c>
      <c r="P7" s="52">
        <f>'水产-1'!P7</f>
        <v>-110517.58</v>
      </c>
      <c r="Q7" s="55">
        <f>'水产-1'!Q7</f>
        <v>-0.229805288153384</v>
      </c>
      <c r="R7" s="49">
        <f>'水产-1'!R7</f>
        <v>12490.04</v>
      </c>
      <c r="S7" s="49">
        <f>'水产-1'!S7</f>
        <v>14605</v>
      </c>
      <c r="T7" s="52">
        <f>'水产-1'!T7</f>
        <v>-2114.96</v>
      </c>
      <c r="U7" s="55">
        <f>'水产-1'!U7</f>
        <v>-0.144810681273536</v>
      </c>
      <c r="V7" s="54">
        <f>'水产-1'!V7</f>
        <v>0.102928732659216</v>
      </c>
      <c r="W7" s="54">
        <f>'水产-1'!W7</f>
        <v>0.175612525938997</v>
      </c>
      <c r="X7" s="55">
        <f>'水产-1'!X7</f>
        <v>-0.0726837932797808</v>
      </c>
      <c r="Y7" s="54">
        <f>'水产-1'!Y7</f>
        <v>-0.0426107522473907</v>
      </c>
      <c r="Z7" s="54">
        <f>'水产-1'!Z7</f>
        <v>0.0215611092091749</v>
      </c>
      <c r="AA7" s="55">
        <f>'水产-1'!AA7</f>
        <v>-0.0641718614565657</v>
      </c>
      <c r="AB7" s="54">
        <f>'水产-1'!AB7</f>
        <v>-0.0110681881141878</v>
      </c>
      <c r="AC7" s="54">
        <f>'水产-1'!AC7</f>
        <v>-0.0154583240585434</v>
      </c>
      <c r="AD7" s="55">
        <f>'水产-1'!AD7</f>
        <v>0.00439013594435564</v>
      </c>
    </row>
    <row r="8" spans="1:30">
      <c r="A8" s="45" t="s">
        <v>84</v>
      </c>
      <c r="B8" s="45"/>
      <c r="C8" s="45"/>
      <c r="D8" s="48">
        <f>'水产-1'!D8</f>
        <v>12972.94</v>
      </c>
      <c r="E8" s="49">
        <f>'水产-1'!E8</f>
        <v>356148.95</v>
      </c>
      <c r="F8" s="49">
        <f>'水产-1'!F8</f>
        <v>27.4375607089268</v>
      </c>
      <c r="G8" s="49">
        <f>'水产-1'!G8</f>
        <v>11170.42</v>
      </c>
      <c r="H8" s="49">
        <f>'水产-1'!H8</f>
        <v>15599.19</v>
      </c>
      <c r="I8" s="52">
        <f>'水产-1'!I8</f>
        <v>-4428.77</v>
      </c>
      <c r="J8" s="53">
        <f>'水产-1'!J8</f>
        <v>-0.283910254314487</v>
      </c>
      <c r="K8" s="54">
        <f>'水产-1'!K8</f>
        <v>0.104450089087807</v>
      </c>
      <c r="L8" s="54">
        <f>'水产-1'!L8</f>
        <v>0.160254180437085</v>
      </c>
      <c r="M8" s="55">
        <f>'水产-1'!M8</f>
        <v>-0.0558040913492779</v>
      </c>
      <c r="N8" s="49">
        <f>'水产-1'!N8</f>
        <v>106945.05</v>
      </c>
      <c r="O8" s="49">
        <f>'水产-1'!O8</f>
        <v>97340.3</v>
      </c>
      <c r="P8" s="52">
        <f>'水产-1'!P8</f>
        <v>9604.75</v>
      </c>
      <c r="Q8" s="55">
        <f>'水产-1'!Q8</f>
        <v>0.0986718758828563</v>
      </c>
      <c r="R8" s="49">
        <f>'水产-1'!R8</f>
        <v>3387.6</v>
      </c>
      <c r="S8" s="49">
        <f>'水产-1'!S8</f>
        <v>3206.59</v>
      </c>
      <c r="T8" s="52">
        <f>'水产-1'!T8</f>
        <v>181.01</v>
      </c>
      <c r="U8" s="55">
        <f>'水产-1'!U8</f>
        <v>0.0564493745692464</v>
      </c>
      <c r="V8" s="54">
        <f>'水产-1'!V8</f>
        <v>0.489612832363071</v>
      </c>
      <c r="W8" s="54">
        <f>'水产-1'!W8</f>
        <v>0.244313961997224</v>
      </c>
      <c r="X8" s="55">
        <f>'水产-1'!X8</f>
        <v>0.245298870365848</v>
      </c>
      <c r="Y8" s="54">
        <f>'水产-1'!Y8</f>
        <v>-0.0138062345023025</v>
      </c>
      <c r="Z8" s="54">
        <f>'水产-1'!Z8</f>
        <v>-0.0110116977848743</v>
      </c>
      <c r="AA8" s="55">
        <f>'水产-1'!AA8</f>
        <v>-0.00279453671742824</v>
      </c>
      <c r="AB8" s="54">
        <f>'水产-1'!AB8</f>
        <v>-0.0184791853386389</v>
      </c>
      <c r="AC8" s="54">
        <f>'水产-1'!AC8</f>
        <v>0.0708296676710468</v>
      </c>
      <c r="AD8" s="55">
        <f>'水产-1'!AD8</f>
        <v>-0.0893088530096857</v>
      </c>
    </row>
    <row r="9" spans="1:30">
      <c r="A9" s="45" t="s">
        <v>118</v>
      </c>
      <c r="B9" s="45"/>
      <c r="C9" s="45"/>
      <c r="D9" s="48">
        <f>'水产-1'!D9</f>
        <v>4273.8</v>
      </c>
      <c r="E9" s="49">
        <f>'水产-1'!E9</f>
        <v>91465.59</v>
      </c>
      <c r="F9" s="49">
        <f>'水产-1'!F9</f>
        <v>31.4508295669923</v>
      </c>
      <c r="G9" s="49">
        <f>'水产-1'!G9</f>
        <v>3315.18</v>
      </c>
      <c r="H9" s="49">
        <f>'水产-1'!H9</f>
        <v>5190.57</v>
      </c>
      <c r="I9" s="52">
        <f>'水产-1'!I9</f>
        <v>-1875.39</v>
      </c>
      <c r="J9" s="53">
        <f>'水产-1'!J9</f>
        <v>-0.361307139678301</v>
      </c>
      <c r="K9" s="54">
        <f>'水产-1'!K9</f>
        <v>0.138755860704214</v>
      </c>
      <c r="L9" s="54">
        <f>'水产-1'!L9</f>
        <v>0.174195574978597</v>
      </c>
      <c r="M9" s="55">
        <f>'水产-1'!M9</f>
        <v>-0.0354397142743834</v>
      </c>
      <c r="N9" s="49">
        <f>'水产-1'!N9</f>
        <v>23892.18</v>
      </c>
      <c r="O9" s="49">
        <f>'水产-1'!O9</f>
        <v>29797.37</v>
      </c>
      <c r="P9" s="52">
        <f>'水产-1'!P9</f>
        <v>-5905.19</v>
      </c>
      <c r="Q9" s="55">
        <f>'水产-1'!Q9</f>
        <v>-0.198178228481238</v>
      </c>
      <c r="R9" s="49">
        <f>'水产-1'!R9</f>
        <v>719.78</v>
      </c>
      <c r="S9" s="49">
        <f>'水产-1'!S9</f>
        <v>885.59</v>
      </c>
      <c r="T9" s="52">
        <f>'水产-1'!T9</f>
        <v>-165.81</v>
      </c>
      <c r="U9" s="55">
        <f>'水产-1'!U9</f>
        <v>-0.187231111462415</v>
      </c>
      <c r="V9" s="54">
        <f>'水产-1'!V9</f>
        <v>0.380900721970549</v>
      </c>
      <c r="W9" s="54">
        <f>'水产-1'!W9</f>
        <v>0.0970347638011345</v>
      </c>
      <c r="X9" s="55">
        <f>'水产-1'!X9</f>
        <v>0.283865958169414</v>
      </c>
      <c r="Y9" s="54">
        <f>'水产-1'!Y9</f>
        <v>-0.0723276556725666</v>
      </c>
      <c r="Z9" s="54">
        <f>'水产-1'!Z9</f>
        <v>0.0135277046940458</v>
      </c>
      <c r="AA9" s="55">
        <f>'水产-1'!AA9</f>
        <v>-0.0858553603666124</v>
      </c>
      <c r="AB9" s="54">
        <f>'水产-1'!AB9</f>
        <v>-0.0836875496501366</v>
      </c>
      <c r="AC9" s="54">
        <f>'水产-1'!AC9</f>
        <v>0.0222306633102183</v>
      </c>
      <c r="AD9" s="55">
        <f>'水产-1'!AD9</f>
        <v>-0.105918212960355</v>
      </c>
    </row>
    <row r="10" spans="1:30">
      <c r="A10" s="45" t="s">
        <v>89</v>
      </c>
      <c r="B10" s="45"/>
      <c r="C10" s="45"/>
      <c r="D10" s="48">
        <f>'水产-1'!D10</f>
        <v>4548.35</v>
      </c>
      <c r="E10" s="49">
        <f>'水产-1'!E10</f>
        <v>110488.71</v>
      </c>
      <c r="F10" s="49">
        <f>'水产-1'!F10</f>
        <v>20.7987997236054</v>
      </c>
      <c r="G10" s="49">
        <f>'水产-1'!G10</f>
        <v>5940.13</v>
      </c>
      <c r="H10" s="49">
        <f>'水产-1'!H10</f>
        <v>7125.24</v>
      </c>
      <c r="I10" s="52">
        <f>'水产-1'!I10</f>
        <v>-1185.11</v>
      </c>
      <c r="J10" s="53">
        <f>'水产-1'!J10</f>
        <v>-0.166325625522789</v>
      </c>
      <c r="K10" s="54">
        <f>'水产-1'!K10</f>
        <v>0.140400657835958</v>
      </c>
      <c r="L10" s="54">
        <f>'水产-1'!L10</f>
        <v>0.170665861869501</v>
      </c>
      <c r="M10" s="55">
        <f>'水产-1'!M10</f>
        <v>-0.0302652040335427</v>
      </c>
      <c r="N10" s="49">
        <f>'水产-1'!N10</f>
        <v>42308.42</v>
      </c>
      <c r="O10" s="49">
        <f>'水产-1'!O10</f>
        <v>41749.65</v>
      </c>
      <c r="P10" s="52">
        <f>'水产-1'!P10</f>
        <v>558.769999999997</v>
      </c>
      <c r="Q10" s="55">
        <f>'水产-1'!Q10</f>
        <v>0.0133838247745789</v>
      </c>
      <c r="R10" s="49">
        <f>'水产-1'!R10</f>
        <v>1334.28</v>
      </c>
      <c r="S10" s="49">
        <f>'水产-1'!S10</f>
        <v>1328.34</v>
      </c>
      <c r="T10" s="52">
        <f>'水产-1'!T10</f>
        <v>5.94000000000005</v>
      </c>
      <c r="U10" s="55">
        <f>'水产-1'!U10</f>
        <v>0.00447174669135918</v>
      </c>
      <c r="V10" s="54">
        <f>'水产-1'!V10</f>
        <v>0.215459577222977</v>
      </c>
      <c r="W10" s="54">
        <f>'水产-1'!W10</f>
        <v>0.195820810580166</v>
      </c>
      <c r="X10" s="55">
        <f>'水产-1'!X10</f>
        <v>0.0196387666428104</v>
      </c>
      <c r="Y10" s="54">
        <f>'水产-1'!Y10</f>
        <v>-0.0035824564559163</v>
      </c>
      <c r="Z10" s="54">
        <f>'水产-1'!Z10</f>
        <v>0.0263562039839198</v>
      </c>
      <c r="AA10" s="55">
        <f>'水产-1'!AA10</f>
        <v>-0.0299386604398361</v>
      </c>
      <c r="AB10" s="54">
        <f>'水产-1'!AB10</f>
        <v>0.0502079656957173</v>
      </c>
      <c r="AC10" s="54">
        <f>'水产-1'!AC10</f>
        <v>0.0222999713770056</v>
      </c>
      <c r="AD10" s="55">
        <f>'水产-1'!AD10</f>
        <v>0.0279079943187118</v>
      </c>
    </row>
    <row r="11" spans="1:30">
      <c r="A11" s="45" t="s">
        <v>155</v>
      </c>
      <c r="B11" s="45"/>
      <c r="C11" s="45"/>
      <c r="D11" s="48">
        <f>'水产-1'!D11</f>
        <v>6072.12</v>
      </c>
      <c r="E11" s="49">
        <f>'水产-1'!E11</f>
        <v>152960.32</v>
      </c>
      <c r="F11" s="49">
        <f>'水产-1'!F11</f>
        <v>26.4109880004161</v>
      </c>
      <c r="G11" s="49">
        <f>'水产-1'!G11</f>
        <v>4174.46</v>
      </c>
      <c r="H11" s="49">
        <f>'水产-1'!H11</f>
        <v>2210.91</v>
      </c>
      <c r="I11" s="52">
        <f>'水产-1'!I11</f>
        <v>1963.55</v>
      </c>
      <c r="J11" s="53">
        <f>'水产-1'!J11</f>
        <v>0.888118467056552</v>
      </c>
      <c r="K11" s="54">
        <f>'水产-1'!K11</f>
        <v>0.0945106972780568</v>
      </c>
      <c r="L11" s="54">
        <f>'水产-1'!L11</f>
        <v>0.0554484105646689</v>
      </c>
      <c r="M11" s="55">
        <f>'水产-1'!M11</f>
        <v>0.0390622867133879</v>
      </c>
      <c r="N11" s="49">
        <f>'水产-1'!N11</f>
        <v>44169.18</v>
      </c>
      <c r="O11" s="49">
        <f>'水产-1'!O11</f>
        <v>39873.28</v>
      </c>
      <c r="P11" s="52">
        <f>'水产-1'!P11</f>
        <v>4295.9</v>
      </c>
      <c r="Q11" s="55">
        <f>'水产-1'!Q11</f>
        <v>0.107738816570897</v>
      </c>
      <c r="R11" s="49">
        <f>'水产-1'!R11</f>
        <v>1451.06</v>
      </c>
      <c r="S11" s="49">
        <f>'水产-1'!S11</f>
        <v>1208.09</v>
      </c>
      <c r="T11" s="52">
        <f>'水产-1'!T11</f>
        <v>242.97</v>
      </c>
      <c r="U11" s="55">
        <f>'水产-1'!U11</f>
        <v>0.201119121919725</v>
      </c>
      <c r="V11" s="54">
        <f>'水产-1'!V11</f>
        <v>0.344583475009054</v>
      </c>
      <c r="W11" s="54">
        <f>'水产-1'!W11</f>
        <v>0.080142953021761</v>
      </c>
      <c r="X11" s="55">
        <f>'水产-1'!X11</f>
        <v>0.264440521987293</v>
      </c>
      <c r="Y11" s="54">
        <f>'水产-1'!Y11</f>
        <v>0.0383374912133199</v>
      </c>
      <c r="Z11" s="54">
        <f>'水产-1'!Z11</f>
        <v>-0.150940741169946</v>
      </c>
      <c r="AA11" s="55">
        <f>'水产-1'!AA11</f>
        <v>0.189278232383266</v>
      </c>
      <c r="AB11" s="54">
        <f>'水产-1'!AB11</f>
        <v>-0.00607550332607488</v>
      </c>
      <c r="AC11" s="54">
        <f>'水产-1'!AC11</f>
        <v>0.0454249562614362</v>
      </c>
      <c r="AD11" s="55">
        <f>'水产-1'!AD11</f>
        <v>-0.0515004595875111</v>
      </c>
    </row>
    <row r="12" spans="1:30">
      <c r="A12" s="45" t="s">
        <v>101</v>
      </c>
      <c r="B12" s="45"/>
      <c r="C12" s="45"/>
      <c r="D12" s="48">
        <f>'水产-1'!D12</f>
        <v>9170.83</v>
      </c>
      <c r="E12" s="49">
        <f>'水产-1'!E12</f>
        <v>204895.93</v>
      </c>
      <c r="F12" s="49">
        <f>'水产-1'!F12</f>
        <v>27.8469274675177</v>
      </c>
      <c r="G12" s="49">
        <f>'水产-1'!G12</f>
        <v>6947.32</v>
      </c>
      <c r="H12" s="49">
        <f>'水产-1'!H12</f>
        <v>7698.47</v>
      </c>
      <c r="I12" s="52">
        <f>'水产-1'!I12</f>
        <v>-751.150000000001</v>
      </c>
      <c r="J12" s="53">
        <f>'水产-1'!J12</f>
        <v>-0.0975713356030485</v>
      </c>
      <c r="K12" s="54">
        <f>'水产-1'!K12</f>
        <v>0.118537855889381</v>
      </c>
      <c r="L12" s="54">
        <f>'水产-1'!L12</f>
        <v>0.123636674906467</v>
      </c>
      <c r="M12" s="55">
        <f>'水产-1'!M12</f>
        <v>-0.005098819017086</v>
      </c>
      <c r="N12" s="49">
        <f>'水产-1'!N12</f>
        <v>58608.45</v>
      </c>
      <c r="O12" s="49">
        <f>'水产-1'!O12</f>
        <v>62266.88</v>
      </c>
      <c r="P12" s="52">
        <f>'水产-1'!P12</f>
        <v>-3658.43</v>
      </c>
      <c r="Q12" s="55">
        <f>'水产-1'!Q12</f>
        <v>-0.0587540278234593</v>
      </c>
      <c r="R12" s="49">
        <f>'水产-1'!R12</f>
        <v>1788.92</v>
      </c>
      <c r="S12" s="49">
        <f>'水产-1'!S12</f>
        <v>1985.56</v>
      </c>
      <c r="T12" s="52">
        <f>'水产-1'!T12</f>
        <v>-196.64</v>
      </c>
      <c r="U12" s="55">
        <f>'水产-1'!U12</f>
        <v>-0.0990350329378109</v>
      </c>
      <c r="V12" s="54">
        <f>'水产-1'!V12</f>
        <v>0.424176469187975</v>
      </c>
      <c r="W12" s="54">
        <f>'水产-1'!W12</f>
        <v>0.15175038047001</v>
      </c>
      <c r="X12" s="55">
        <f>'水产-1'!X12</f>
        <v>0.272426088717964</v>
      </c>
      <c r="Y12" s="54">
        <f>'水产-1'!Y12</f>
        <v>-0.0334447599669074</v>
      </c>
      <c r="Z12" s="54">
        <f>'水产-1'!Z12</f>
        <v>-0.0937216704607264</v>
      </c>
      <c r="AA12" s="55">
        <f>'水产-1'!AA12</f>
        <v>0.060276910493819</v>
      </c>
      <c r="AB12" s="54">
        <f>'水产-1'!AB12</f>
        <v>-0.0182608446392969</v>
      </c>
      <c r="AC12" s="54">
        <f>'水产-1'!AC12</f>
        <v>-0.0342186745184599</v>
      </c>
      <c r="AD12" s="55">
        <f>'水产-1'!AD12</f>
        <v>0.015957829879163</v>
      </c>
    </row>
    <row r="13" spans="1:30">
      <c r="A13" s="45" t="s">
        <v>94</v>
      </c>
      <c r="B13" s="45"/>
      <c r="C13" s="45"/>
      <c r="D13" s="48">
        <f>'水产-1'!D13</f>
        <v>10507.35</v>
      </c>
      <c r="E13" s="49">
        <f>'水产-1'!E13</f>
        <v>248139.36</v>
      </c>
      <c r="F13" s="49">
        <f>'水产-1'!F13</f>
        <v>30.3579806120709</v>
      </c>
      <c r="G13" s="49">
        <f>'水产-1'!G13</f>
        <v>5039.84</v>
      </c>
      <c r="H13" s="49">
        <f>'水产-1'!H13</f>
        <v>8361.23</v>
      </c>
      <c r="I13" s="52">
        <f>'水产-1'!I13</f>
        <v>-3321.39</v>
      </c>
      <c r="J13" s="53">
        <f>'水产-1'!J13</f>
        <v>-0.397237009387375</v>
      </c>
      <c r="K13" s="54">
        <f>'水产-1'!K13</f>
        <v>0.0828987180720831</v>
      </c>
      <c r="L13" s="54">
        <f>'水产-1'!L13</f>
        <v>0.12503164584882</v>
      </c>
      <c r="M13" s="55">
        <f>'水产-1'!M13</f>
        <v>-0.0421329277767367</v>
      </c>
      <c r="N13" s="49">
        <f>'水产-1'!N13</f>
        <v>60795.15</v>
      </c>
      <c r="O13" s="49">
        <f>'水产-1'!O13</f>
        <v>66872.91</v>
      </c>
      <c r="P13" s="52">
        <f>'水产-1'!P13</f>
        <v>-6077.76</v>
      </c>
      <c r="Q13" s="55">
        <f>'水产-1'!Q13</f>
        <v>-0.0908852328992413</v>
      </c>
      <c r="R13" s="49">
        <f>'水产-1'!R13</f>
        <v>2149.37</v>
      </c>
      <c r="S13" s="49">
        <f>'水产-1'!S13</f>
        <v>2167.08</v>
      </c>
      <c r="T13" s="52">
        <f>'水产-1'!T13</f>
        <v>-17.71</v>
      </c>
      <c r="U13" s="55">
        <f>'水产-1'!U13</f>
        <v>-0.0081722871329162</v>
      </c>
      <c r="V13" s="54">
        <f>'水产-1'!V13</f>
        <v>0.142860614140904</v>
      </c>
      <c r="W13" s="54">
        <f>'水产-1'!W13</f>
        <v>0.227388487610417</v>
      </c>
      <c r="X13" s="55">
        <f>'水产-1'!X13</f>
        <v>-0.084527873469513</v>
      </c>
      <c r="Y13" s="54">
        <f>'水产-1'!Y13</f>
        <v>-0.0152556330459623</v>
      </c>
      <c r="Z13" s="54">
        <f>'水产-1'!Z13</f>
        <v>-0.0606161286154641</v>
      </c>
      <c r="AA13" s="55">
        <f>'水产-1'!AA13</f>
        <v>0.0453604955695018</v>
      </c>
      <c r="AB13" s="54">
        <f>'水产-1'!AB13</f>
        <v>-0.052160103231919</v>
      </c>
      <c r="AC13" s="54">
        <f>'水产-1'!AC13</f>
        <v>-0.0128460881992424</v>
      </c>
      <c r="AD13" s="55">
        <f>'水产-1'!AD13</f>
        <v>-0.0393140150326766</v>
      </c>
    </row>
    <row r="14" spans="1:30">
      <c r="A14" s="45" t="s">
        <v>186</v>
      </c>
      <c r="B14" s="45"/>
      <c r="C14" s="45"/>
      <c r="D14" s="48">
        <f>'水产-1'!D14</f>
        <v>3939.5</v>
      </c>
      <c r="E14" s="49">
        <f>'水产-1'!E14</f>
        <v>96860.02</v>
      </c>
      <c r="F14" s="49">
        <f>'水产-1'!F14</f>
        <v>18.7228635220145</v>
      </c>
      <c r="G14" s="49">
        <f>'水产-1'!G14</f>
        <v>6949.15</v>
      </c>
      <c r="H14" s="49">
        <f>'水产-1'!H14</f>
        <v>6227.28</v>
      </c>
      <c r="I14" s="52">
        <f>'水产-1'!I14</f>
        <v>721.87</v>
      </c>
      <c r="J14" s="53">
        <f>'水产-1'!J14</f>
        <v>0.115920594545291</v>
      </c>
      <c r="K14" s="54">
        <f>'水产-1'!K14</f>
        <v>0.160572706972342</v>
      </c>
      <c r="L14" s="54">
        <f>'水产-1'!L14</f>
        <v>0.127905235663068</v>
      </c>
      <c r="M14" s="55">
        <f>'水产-1'!M14</f>
        <v>0.0326674713092746</v>
      </c>
      <c r="N14" s="49">
        <f>'水产-1'!N14</f>
        <v>43277.28</v>
      </c>
      <c r="O14" s="49">
        <f>'水产-1'!O14</f>
        <v>48686.67</v>
      </c>
      <c r="P14" s="52">
        <f>'水产-1'!P14</f>
        <v>-5409.39</v>
      </c>
      <c r="Q14" s="55">
        <f>'水产-1'!Q14</f>
        <v>-0.111106181630413</v>
      </c>
      <c r="R14" s="49">
        <f>'水产-1'!R14</f>
        <v>1240.62</v>
      </c>
      <c r="S14" s="49">
        <f>'水产-1'!S14</f>
        <v>1425.58</v>
      </c>
      <c r="T14" s="52">
        <f>'水产-1'!T14</f>
        <v>-184.96</v>
      </c>
      <c r="U14" s="55">
        <f>'水产-1'!U14</f>
        <v>-0.129743683272773</v>
      </c>
      <c r="V14" s="54">
        <f>'水产-1'!V14</f>
        <v>0.489843938470744</v>
      </c>
      <c r="W14" s="54">
        <f>'水产-1'!W14</f>
        <v>0.235195867569273</v>
      </c>
      <c r="X14" s="55">
        <f>'水产-1'!X14</f>
        <v>0.254648070901471</v>
      </c>
      <c r="Y14" s="54">
        <f>'水产-1'!Y14</f>
        <v>0.0038126098241202</v>
      </c>
      <c r="Z14" s="54">
        <f>'水产-1'!Z14</f>
        <v>-0.133236998274387</v>
      </c>
      <c r="AA14" s="55">
        <f>'水产-1'!AA14</f>
        <v>0.137049608098507</v>
      </c>
      <c r="AB14" s="54">
        <f>'水产-1'!AB14</f>
        <v>0.00107616513791994</v>
      </c>
      <c r="AC14" s="54">
        <f>'水产-1'!AC14</f>
        <v>-0.0408408441160589</v>
      </c>
      <c r="AD14" s="55">
        <f>'水产-1'!AD14</f>
        <v>0.0419170092539788</v>
      </c>
    </row>
    <row r="15" spans="1:30">
      <c r="A15" s="50" t="str" cm="1">
        <f t="array" ref="A15:AD83">_xlfn._xlws.SORT('水产-1'!A15:AD83,9)</f>
        <v>郑州西区</v>
      </c>
      <c r="B15" s="51" t="str">
        <v>1003</v>
      </c>
      <c r="C15" s="50" t="str">
        <v>中原店</v>
      </c>
      <c r="D15" s="49">
        <v>4364.25</v>
      </c>
      <c r="E15" s="49">
        <v>145866.25</v>
      </c>
      <c r="F15" s="49">
        <v>26.8012775906295</v>
      </c>
      <c r="G15" s="49">
        <v>11558.95</v>
      </c>
      <c r="H15" s="49">
        <v>26304.84</v>
      </c>
      <c r="I15" s="49">
        <v>-14745.89</v>
      </c>
      <c r="J15" s="56">
        <v>-0.560577064905166</v>
      </c>
      <c r="K15" s="56">
        <v>0.234274041213277</v>
      </c>
      <c r="L15" s="56">
        <v>0.220485743818902</v>
      </c>
      <c r="M15" s="56">
        <v>0.0137882973943752</v>
      </c>
      <c r="N15" s="49">
        <v>49339.44</v>
      </c>
      <c r="O15" s="49">
        <v>119304.04</v>
      </c>
      <c r="P15" s="49">
        <v>-69964.6</v>
      </c>
      <c r="Q15" s="56">
        <v>-0.586439486877393</v>
      </c>
      <c r="R15" s="49">
        <v>1387.53</v>
      </c>
      <c r="S15" s="49">
        <v>3389.55</v>
      </c>
      <c r="T15" s="49">
        <v>-2002.02</v>
      </c>
      <c r="U15" s="56">
        <v>-0.590644775855202</v>
      </c>
      <c r="V15" s="56">
        <v>0.273666707218302</v>
      </c>
      <c r="W15" s="56">
        <v>0.23564329468366</v>
      </c>
      <c r="X15" s="56">
        <v>0.038023412534642</v>
      </c>
      <c r="Y15" s="54">
        <v>-0.0282300202518144</v>
      </c>
      <c r="Z15" s="54">
        <v>-0.00919001047336667</v>
      </c>
      <c r="AA15" s="54">
        <v>-0.0190400097784477</v>
      </c>
      <c r="AB15" s="54">
        <v>-0.0608394994347612</v>
      </c>
      <c r="AC15" s="54">
        <v>-0.0902442884582953</v>
      </c>
      <c r="AD15" s="54">
        <v>0.0294047890235341</v>
      </c>
    </row>
    <row r="16" spans="1:30">
      <c r="A16" s="50" t="str">
        <v>洛阳区</v>
      </c>
      <c r="B16" s="51" t="str">
        <v>1072</v>
      </c>
      <c r="C16" s="50" t="str">
        <v>北大店</v>
      </c>
      <c r="D16" s="49">
        <v>1883.8</v>
      </c>
      <c r="E16" s="49">
        <v>45456.57</v>
      </c>
      <c r="F16" s="49">
        <v>20.8013243796251</v>
      </c>
      <c r="G16" s="49">
        <v>1620.62</v>
      </c>
      <c r="H16" s="49">
        <v>8073.64</v>
      </c>
      <c r="I16" s="49">
        <v>-6453.02</v>
      </c>
      <c r="J16" s="56">
        <v>-0.799270217646563</v>
      </c>
      <c r="K16" s="56">
        <v>0.0876644364062028</v>
      </c>
      <c r="L16" s="56">
        <v>0.420716166507645</v>
      </c>
      <c r="M16" s="59">
        <v>-0.333051730101442</v>
      </c>
      <c r="N16" s="49">
        <v>18486.63</v>
      </c>
      <c r="O16" s="49">
        <v>19190.23</v>
      </c>
      <c r="P16" s="49">
        <v>-703.599999999999</v>
      </c>
      <c r="Q16" s="56">
        <v>-0.0366644902119463</v>
      </c>
      <c r="R16" s="49">
        <v>585.2</v>
      </c>
      <c r="S16" s="49">
        <v>702.49</v>
      </c>
      <c r="T16" s="49">
        <v>-117.29</v>
      </c>
      <c r="U16" s="56">
        <v>-0.166963230793321</v>
      </c>
      <c r="V16" s="56">
        <v>0.621383124255228</v>
      </c>
      <c r="W16" s="56">
        <v>0.0691622450428985</v>
      </c>
      <c r="X16" s="56">
        <v>0.552220879212329</v>
      </c>
      <c r="Y16" s="54">
        <v>-0.0688140806561859</v>
      </c>
      <c r="Z16" s="54">
        <v>0.124713519053652</v>
      </c>
      <c r="AA16" s="54">
        <v>-0.193527599709838</v>
      </c>
      <c r="AB16" s="54">
        <v>-0.0857083091970181</v>
      </c>
      <c r="AC16" s="54">
        <v>0.39562334583796</v>
      </c>
      <c r="AD16" s="54">
        <v>-0.481331655034978</v>
      </c>
    </row>
    <row r="17" spans="1:30">
      <c r="A17" s="50" t="str">
        <v>郑州东区</v>
      </c>
      <c r="B17" s="51" t="str">
        <v>1041</v>
      </c>
      <c r="C17" s="50" t="str">
        <v>六天地</v>
      </c>
      <c r="D17" s="49">
        <v>2721.8</v>
      </c>
      <c r="E17" s="49">
        <v>92132.9</v>
      </c>
      <c r="F17" s="49">
        <v>31.6564684785315</v>
      </c>
      <c r="G17" s="49">
        <v>4939.31</v>
      </c>
      <c r="H17" s="49">
        <v>8639.05</v>
      </c>
      <c r="I17" s="49">
        <v>-3699.74</v>
      </c>
      <c r="J17" s="56">
        <v>-0.428257736672435</v>
      </c>
      <c r="K17" s="56">
        <v>0.19185414872638</v>
      </c>
      <c r="L17" s="56">
        <v>0.250905712392097</v>
      </c>
      <c r="M17" s="58">
        <v>-0.0590515636657167</v>
      </c>
      <c r="N17" s="49">
        <v>25745.13</v>
      </c>
      <c r="O17" s="49">
        <v>34431.46</v>
      </c>
      <c r="P17" s="49">
        <v>-8686.33</v>
      </c>
      <c r="Q17" s="56">
        <v>-0.252278875191467</v>
      </c>
      <c r="R17" s="49">
        <v>631.98</v>
      </c>
      <c r="S17" s="49">
        <v>802.15</v>
      </c>
      <c r="T17" s="49">
        <v>-170.17</v>
      </c>
      <c r="U17" s="56">
        <v>-0.212142367387646</v>
      </c>
      <c r="V17" s="56">
        <v>0.222257857671148</v>
      </c>
      <c r="W17" s="56">
        <v>0.161156375418761</v>
      </c>
      <c r="X17" s="56">
        <v>0.0611014822523867</v>
      </c>
      <c r="Y17" s="54">
        <v>0.0238615146048926</v>
      </c>
      <c r="Z17" s="54">
        <v>-0.121112011469177</v>
      </c>
      <c r="AA17" s="54">
        <v>0.144973526074069</v>
      </c>
      <c r="AB17" s="54">
        <v>0.0051443153886749</v>
      </c>
      <c r="AC17" s="54">
        <v>0.205226560244613</v>
      </c>
      <c r="AD17" s="54">
        <v>-0.200082244855939</v>
      </c>
    </row>
    <row r="18" spans="1:30">
      <c r="A18" s="50" t="str">
        <v>郑州东区</v>
      </c>
      <c r="B18" s="51" t="str">
        <v>1094</v>
      </c>
      <c r="C18" s="50" t="str">
        <v>象湖店</v>
      </c>
      <c r="D18" s="49">
        <v>3382.7</v>
      </c>
      <c r="E18" s="49">
        <v>85702.48</v>
      </c>
      <c r="F18" s="49">
        <v>28.1100222010032</v>
      </c>
      <c r="G18" s="49">
        <v>5727.78</v>
      </c>
      <c r="H18" s="49">
        <v>9223.61</v>
      </c>
      <c r="I18" s="49">
        <v>-3495.83</v>
      </c>
      <c r="J18" s="56">
        <v>-0.379008869629137</v>
      </c>
      <c r="K18" s="56">
        <v>0.213480738102222</v>
      </c>
      <c r="L18" s="56">
        <v>0.304784768047795</v>
      </c>
      <c r="M18" s="58">
        <v>-0.0913040299455728</v>
      </c>
      <c r="N18" s="49">
        <v>26830.43</v>
      </c>
      <c r="O18" s="49">
        <v>30262.7</v>
      </c>
      <c r="P18" s="49">
        <v>-3432.27</v>
      </c>
      <c r="Q18" s="56">
        <v>-0.113415855161635</v>
      </c>
      <c r="R18" s="49">
        <v>741.74</v>
      </c>
      <c r="S18" s="49">
        <v>1008.99</v>
      </c>
      <c r="T18" s="49">
        <v>-267.25</v>
      </c>
      <c r="U18" s="56">
        <v>-0.264868829225265</v>
      </c>
      <c r="V18" s="56">
        <v>0.468459883619395</v>
      </c>
      <c r="W18" s="56">
        <v>0.103223938693493</v>
      </c>
      <c r="X18" s="56">
        <v>0.365235944925903</v>
      </c>
      <c r="Y18" s="54">
        <v>-0.031021651791733</v>
      </c>
      <c r="Z18" s="54">
        <v>0.277297099079277</v>
      </c>
      <c r="AA18" s="54">
        <v>-0.30831875087101</v>
      </c>
      <c r="AB18" s="54">
        <v>-0.0691257022222328</v>
      </c>
      <c r="AC18" s="54">
        <v>0.130549190918193</v>
      </c>
      <c r="AD18" s="54">
        <v>-0.199674893140426</v>
      </c>
    </row>
    <row r="19" spans="1:30">
      <c r="A19" s="50" t="str">
        <v>郑州东区</v>
      </c>
      <c r="B19" s="51" t="str">
        <v>1105</v>
      </c>
      <c r="C19" s="50" t="str">
        <v>航海店</v>
      </c>
      <c r="D19" s="49">
        <v>1196.5</v>
      </c>
      <c r="E19" s="49">
        <v>38012.53</v>
      </c>
      <c r="F19" s="49">
        <v>10.7514378203357</v>
      </c>
      <c r="G19" s="49">
        <v>6496.4</v>
      </c>
      <c r="H19" s="49">
        <v>8815.47</v>
      </c>
      <c r="I19" s="49">
        <v>-2319.07</v>
      </c>
      <c r="J19" s="56">
        <v>-0.26306821984534</v>
      </c>
      <c r="K19" s="56">
        <v>0.202033709811498</v>
      </c>
      <c r="L19" s="56">
        <v>0.206675145796091</v>
      </c>
      <c r="M19" s="56">
        <v>-0.004641435984593</v>
      </c>
      <c r="N19" s="49">
        <v>32155.03</v>
      </c>
      <c r="O19" s="49">
        <v>42653.75</v>
      </c>
      <c r="P19" s="49">
        <v>-10498.72</v>
      </c>
      <c r="Q19" s="56">
        <v>-0.246138264513671</v>
      </c>
      <c r="R19" s="49">
        <v>883.67</v>
      </c>
      <c r="S19" s="49">
        <v>1360.85</v>
      </c>
      <c r="T19" s="49">
        <v>-477.18</v>
      </c>
      <c r="U19" s="56">
        <v>-0.350648491751479</v>
      </c>
      <c r="V19" s="56">
        <v>0.275240925821648</v>
      </c>
      <c r="W19" s="56">
        <v>0.126782985114978</v>
      </c>
      <c r="X19" s="56">
        <v>0.14845794070667</v>
      </c>
      <c r="Y19" s="54">
        <v>-0.00173141557368701</v>
      </c>
      <c r="Z19" s="54">
        <v>0.0868942205239372</v>
      </c>
      <c r="AA19" s="54">
        <v>-0.0886256360976243</v>
      </c>
      <c r="AB19" s="54">
        <v>0.0954571619763019</v>
      </c>
      <c r="AC19" s="54">
        <v>0.169251678926237</v>
      </c>
      <c r="AD19" s="54">
        <v>-0.0737945169499355</v>
      </c>
    </row>
    <row r="20" spans="1:30">
      <c r="A20" s="50" t="str">
        <v>郑州西区</v>
      </c>
      <c r="B20" s="51" t="str">
        <v>1009</v>
      </c>
      <c r="C20" s="50" t="str">
        <v>上街店</v>
      </c>
      <c r="D20" s="49">
        <v>2568.4</v>
      </c>
      <c r="E20" s="49">
        <v>81004.54</v>
      </c>
      <c r="F20" s="49">
        <v>20.8273716126938</v>
      </c>
      <c r="G20" s="49">
        <v>4734.85</v>
      </c>
      <c r="H20" s="49">
        <v>6858.7</v>
      </c>
      <c r="I20" s="49">
        <v>-2123.85</v>
      </c>
      <c r="J20" s="56">
        <v>-0.309657806873023</v>
      </c>
      <c r="K20" s="56">
        <v>0.144232189806436</v>
      </c>
      <c r="L20" s="56">
        <v>0.151002973076747</v>
      </c>
      <c r="M20" s="56">
        <v>-0.00677078327031055</v>
      </c>
      <c r="N20" s="49">
        <v>32827.97</v>
      </c>
      <c r="O20" s="49">
        <v>45420.96</v>
      </c>
      <c r="P20" s="49">
        <v>-12592.99</v>
      </c>
      <c r="Q20" s="56">
        <v>-0.277250634949151</v>
      </c>
      <c r="R20" s="49">
        <v>1012.57</v>
      </c>
      <c r="S20" s="49">
        <v>1557.18</v>
      </c>
      <c r="T20" s="49">
        <v>-544.61</v>
      </c>
      <c r="U20" s="56">
        <v>-0.349741198833789</v>
      </c>
      <c r="V20" s="56">
        <v>0.158585057334941</v>
      </c>
      <c r="W20" s="56">
        <v>0.347175575624613</v>
      </c>
      <c r="X20" s="56">
        <v>-0.188590518289672</v>
      </c>
      <c r="Y20" s="54">
        <v>0.0216972653742457</v>
      </c>
      <c r="Z20" s="54">
        <v>-0.0400852823694114</v>
      </c>
      <c r="AA20" s="54">
        <v>0.0617825477436571</v>
      </c>
      <c r="AB20" s="54">
        <v>0.0893315231629666</v>
      </c>
      <c r="AC20" s="54">
        <v>-0.038290401611943</v>
      </c>
      <c r="AD20" s="54">
        <v>0.12762192477491</v>
      </c>
    </row>
    <row r="21" spans="1:30">
      <c r="A21" s="50" t="str">
        <v>平顶山区</v>
      </c>
      <c r="B21" s="51" t="str">
        <v>1023</v>
      </c>
      <c r="C21" s="50" t="str">
        <v>华府店</v>
      </c>
      <c r="D21" s="49">
        <v>2620.1</v>
      </c>
      <c r="E21" s="49">
        <v>63113.16</v>
      </c>
      <c r="F21" s="49">
        <v>41.9652020186758</v>
      </c>
      <c r="G21" s="49">
        <v>1135.72</v>
      </c>
      <c r="H21" s="49">
        <v>3018.11</v>
      </c>
      <c r="I21" s="49">
        <v>-1882.39</v>
      </c>
      <c r="J21" s="56">
        <v>-0.623698274748104</v>
      </c>
      <c r="K21" s="56">
        <v>0.09420566949381</v>
      </c>
      <c r="L21" s="56">
        <v>0.187293313102918</v>
      </c>
      <c r="M21" s="58">
        <v>-0.0930876436091076</v>
      </c>
      <c r="N21" s="49">
        <v>12055.75</v>
      </c>
      <c r="O21" s="49">
        <v>16114.35</v>
      </c>
      <c r="P21" s="49">
        <v>-4058.6</v>
      </c>
      <c r="Q21" s="56">
        <v>-0.251862470406811</v>
      </c>
      <c r="R21" s="49">
        <v>381.48</v>
      </c>
      <c r="S21" s="49">
        <v>532.23</v>
      </c>
      <c r="T21" s="49">
        <v>-150.75</v>
      </c>
      <c r="U21" s="56">
        <v>-0.283242207316386</v>
      </c>
      <c r="V21" s="56">
        <v>0.203169500674677</v>
      </c>
      <c r="W21" s="56">
        <v>0.359638541887914</v>
      </c>
      <c r="X21" s="56">
        <v>-0.156469041213236</v>
      </c>
      <c r="Y21" s="54">
        <v>-0.0190835692565796</v>
      </c>
      <c r="Z21" s="54">
        <v>0.029179114292693</v>
      </c>
      <c r="AA21" s="54">
        <v>-0.0482626835492726</v>
      </c>
      <c r="AB21" s="54">
        <v>-0.0512121212121212</v>
      </c>
      <c r="AC21" s="54">
        <v>0.124105980073661</v>
      </c>
      <c r="AD21" s="54">
        <v>-0.175318101285782</v>
      </c>
    </row>
    <row r="22" spans="1:30">
      <c r="A22" s="50" t="str">
        <v>郑州西区</v>
      </c>
      <c r="B22" s="51" t="str">
        <v>1024</v>
      </c>
      <c r="C22" s="50" t="str">
        <v>新密店</v>
      </c>
      <c r="D22" s="49">
        <v>1530.2</v>
      </c>
      <c r="E22" s="49">
        <v>38944.88</v>
      </c>
      <c r="F22" s="49">
        <v>21.2823363734266</v>
      </c>
      <c r="G22" s="49">
        <v>920.59</v>
      </c>
      <c r="H22" s="49">
        <v>2665.71</v>
      </c>
      <c r="I22" s="49">
        <v>-1745.12</v>
      </c>
      <c r="J22" s="56">
        <v>-0.654654857430103</v>
      </c>
      <c r="K22" s="56">
        <v>0.0762541146690125</v>
      </c>
      <c r="L22" s="56">
        <v>0.16590809085981</v>
      </c>
      <c r="M22" s="58">
        <v>-0.0896539761907974</v>
      </c>
      <c r="N22" s="49">
        <v>12072.66</v>
      </c>
      <c r="O22" s="49">
        <v>16067.39</v>
      </c>
      <c r="P22" s="49">
        <v>-3994.73</v>
      </c>
      <c r="Q22" s="56">
        <v>-0.248623454089308</v>
      </c>
      <c r="R22" s="49">
        <v>419.34</v>
      </c>
      <c r="S22" s="49">
        <v>499.94</v>
      </c>
      <c r="T22" s="49">
        <v>-80.6</v>
      </c>
      <c r="U22" s="56">
        <v>-0.161219346321559</v>
      </c>
      <c r="V22" s="56">
        <v>-0.0282976370486073</v>
      </c>
      <c r="W22" s="56">
        <v>0.0890416896968103</v>
      </c>
      <c r="X22" s="56">
        <v>-0.117339326745418</v>
      </c>
      <c r="Y22" s="54">
        <v>-0.0211284399294129</v>
      </c>
      <c r="Z22" s="54">
        <v>0.0286834420130416</v>
      </c>
      <c r="AA22" s="54">
        <v>-0.0498118819424545</v>
      </c>
      <c r="AB22" s="54">
        <v>0.00626409267517152</v>
      </c>
      <c r="AC22" s="54">
        <v>0.032173800474128</v>
      </c>
      <c r="AD22" s="54">
        <v>-0.0259097077989565</v>
      </c>
    </row>
    <row r="23" spans="1:30">
      <c r="A23" s="50" t="str">
        <v>郑州西区</v>
      </c>
      <c r="B23" s="51" t="str">
        <v>1067</v>
      </c>
      <c r="C23" s="50" t="str">
        <v>长江店</v>
      </c>
      <c r="D23" s="49">
        <v>1691.9</v>
      </c>
      <c r="E23" s="49">
        <v>43545.03</v>
      </c>
      <c r="F23" s="49">
        <v>13.5879284026803</v>
      </c>
      <c r="G23" s="49">
        <v>3265.2</v>
      </c>
      <c r="H23" s="49">
        <v>4916.6</v>
      </c>
      <c r="I23" s="49">
        <v>-1651.4</v>
      </c>
      <c r="J23" s="56">
        <v>-0.335882520440955</v>
      </c>
      <c r="K23" s="56">
        <v>0.130426811074056</v>
      </c>
      <c r="L23" s="56">
        <v>0.148973974550254</v>
      </c>
      <c r="M23" s="56">
        <v>-0.0185471634761982</v>
      </c>
      <c r="N23" s="49">
        <v>25034.73</v>
      </c>
      <c r="O23" s="49">
        <v>33003.08</v>
      </c>
      <c r="P23" s="49">
        <v>-7968.35</v>
      </c>
      <c r="Q23" s="56">
        <v>-0.24144261687091</v>
      </c>
      <c r="R23" s="49">
        <v>770.42</v>
      </c>
      <c r="S23" s="49">
        <v>1055.61</v>
      </c>
      <c r="T23" s="49">
        <v>-285.19</v>
      </c>
      <c r="U23" s="56">
        <v>-0.270166065118746</v>
      </c>
      <c r="V23" s="56">
        <v>0.143518700150772</v>
      </c>
      <c r="W23" s="56">
        <v>0.0160733024035787</v>
      </c>
      <c r="X23" s="56">
        <v>0.127445397747193</v>
      </c>
      <c r="Y23" s="54">
        <v>-0.0408608291581215</v>
      </c>
      <c r="Z23" s="54">
        <v>0.0969202641126931</v>
      </c>
      <c r="AA23" s="54">
        <v>-0.137781093270815</v>
      </c>
      <c r="AB23" s="54">
        <v>-0.0236875486057806</v>
      </c>
      <c r="AC23" s="54">
        <v>0.048906147547441</v>
      </c>
      <c r="AD23" s="54">
        <v>-0.0725936961532217</v>
      </c>
    </row>
    <row r="24" spans="1:30">
      <c r="A24" s="50" t="str">
        <v>郑州西区</v>
      </c>
      <c r="B24" s="51" t="str">
        <v>1114</v>
      </c>
      <c r="C24" s="50" t="str">
        <v>绿水店</v>
      </c>
      <c r="D24" s="49">
        <v>1227.95</v>
      </c>
      <c r="E24" s="49">
        <v>31028.04</v>
      </c>
      <c r="F24" s="49">
        <v>9.99954165187014</v>
      </c>
      <c r="G24" s="49">
        <v>872.98</v>
      </c>
      <c r="H24" s="49">
        <v>2494.34</v>
      </c>
      <c r="I24" s="49">
        <v>-1621.36</v>
      </c>
      <c r="J24" s="56">
        <v>-0.650015635398542</v>
      </c>
      <c r="K24" s="56">
        <v>0.0385104708531257</v>
      </c>
      <c r="L24" s="56">
        <v>0.0835399218837393</v>
      </c>
      <c r="M24" s="58">
        <v>-0.0450294510306135</v>
      </c>
      <c r="N24" s="49">
        <v>22668.64</v>
      </c>
      <c r="O24" s="49">
        <v>29858.06</v>
      </c>
      <c r="P24" s="49">
        <v>-7189.42</v>
      </c>
      <c r="Q24" s="56">
        <v>-0.240786574881288</v>
      </c>
      <c r="R24" s="49">
        <v>788.95</v>
      </c>
      <c r="S24" s="49">
        <v>951.02</v>
      </c>
      <c r="T24" s="49">
        <v>-162.07</v>
      </c>
      <c r="U24" s="56">
        <v>-0.170417025930054</v>
      </c>
      <c r="V24" s="56">
        <v>0.073589955910148</v>
      </c>
      <c r="W24" s="56">
        <v>0.0652320526132886</v>
      </c>
      <c r="X24" s="56">
        <v>0.00835790329685945</v>
      </c>
      <c r="Y24" s="54">
        <v>-0.132264402053362</v>
      </c>
      <c r="Z24" s="54">
        <v>0.00675064667409728</v>
      </c>
      <c r="AA24" s="54">
        <v>-0.139015048727459</v>
      </c>
      <c r="AB24" s="54">
        <v>-0.160976575153035</v>
      </c>
      <c r="AC24" s="54">
        <v>-0.0126539768491322</v>
      </c>
      <c r="AD24" s="54">
        <v>-0.148322598303903</v>
      </c>
    </row>
    <row r="25" spans="1:30">
      <c r="A25" s="50" t="str">
        <v>商丘区</v>
      </c>
      <c r="B25" s="51" t="str">
        <v>1079</v>
      </c>
      <c r="C25" s="50" t="str">
        <v>金穗店</v>
      </c>
      <c r="D25" s="49">
        <v>1854.8</v>
      </c>
      <c r="E25" s="49">
        <v>49178.37</v>
      </c>
      <c r="F25" s="49">
        <v>21.0921630522952</v>
      </c>
      <c r="G25" s="49">
        <v>3649.11</v>
      </c>
      <c r="H25" s="49">
        <v>4954.29</v>
      </c>
      <c r="I25" s="49">
        <v>-1305.18</v>
      </c>
      <c r="J25" s="56">
        <v>-0.263444408785113</v>
      </c>
      <c r="K25" s="56">
        <v>0.192083088565058</v>
      </c>
      <c r="L25" s="56">
        <v>0.223284295388642</v>
      </c>
      <c r="M25" s="56">
        <v>-0.0312012068235846</v>
      </c>
      <c r="N25" s="49">
        <v>18997.56</v>
      </c>
      <c r="O25" s="49">
        <v>22188.26</v>
      </c>
      <c r="P25" s="49">
        <v>-3190.7</v>
      </c>
      <c r="Q25" s="56">
        <v>-0.143801271483208</v>
      </c>
      <c r="R25" s="49">
        <v>551.18</v>
      </c>
      <c r="S25" s="49">
        <v>508.94</v>
      </c>
      <c r="T25" s="49">
        <v>42.24</v>
      </c>
      <c r="U25" s="56">
        <v>0.0829960309663221</v>
      </c>
      <c r="V25" s="56">
        <v>0.304317012321823</v>
      </c>
      <c r="W25" s="56">
        <v>0.357022253298749</v>
      </c>
      <c r="X25" s="56">
        <v>-0.0527052409769252</v>
      </c>
      <c r="Y25" s="54">
        <v>0.0127544540803367</v>
      </c>
      <c r="Z25" s="54">
        <v>0.0542107124611939</v>
      </c>
      <c r="AA25" s="54">
        <v>-0.0414562583808571</v>
      </c>
      <c r="AB25" s="54">
        <v>0.0575040085480944</v>
      </c>
      <c r="AC25" s="54">
        <v>0.0469425272644182</v>
      </c>
      <c r="AD25" s="54">
        <v>0.0105614812836762</v>
      </c>
    </row>
    <row r="26" spans="1:30">
      <c r="A26" s="50" t="str">
        <v>郑州西区</v>
      </c>
      <c r="B26" s="51" t="str">
        <v>1106</v>
      </c>
      <c r="C26" s="50" t="str">
        <v>青屏店</v>
      </c>
      <c r="D26" s="49">
        <v>1346.3</v>
      </c>
      <c r="E26" s="49">
        <v>34888.91</v>
      </c>
      <c r="F26" s="49">
        <v>7.06964574987506</v>
      </c>
      <c r="G26" s="49">
        <v>1612.37</v>
      </c>
      <c r="H26" s="49">
        <v>2889.38</v>
      </c>
      <c r="I26" s="49">
        <v>-1277.01</v>
      </c>
      <c r="J26" s="56">
        <v>-0.44196678872284</v>
      </c>
      <c r="K26" s="56">
        <v>0.0438743837022843</v>
      </c>
      <c r="L26" s="56">
        <v>0.122463372839425</v>
      </c>
      <c r="M26" s="58">
        <v>-0.0785889891371403</v>
      </c>
      <c r="N26" s="49">
        <v>36749.69</v>
      </c>
      <c r="O26" s="49">
        <v>23593.83</v>
      </c>
      <c r="P26" s="49">
        <v>13155.86</v>
      </c>
      <c r="Q26" s="56">
        <v>0.557597473576778</v>
      </c>
      <c r="R26" s="49">
        <v>1056.5</v>
      </c>
      <c r="S26" s="49">
        <v>653.59</v>
      </c>
      <c r="T26" s="49">
        <v>402.91</v>
      </c>
      <c r="U26" s="56">
        <v>0.616456800134641</v>
      </c>
      <c r="V26" s="56">
        <v>0.268362284910996</v>
      </c>
      <c r="W26" s="56">
        <v>0.143039869876232</v>
      </c>
      <c r="X26" s="56">
        <v>0.125322415034764</v>
      </c>
      <c r="Y26" s="54">
        <v>-0.232276384287743</v>
      </c>
      <c r="Z26" s="54">
        <v>0.00212671552502333</v>
      </c>
      <c r="AA26" s="54">
        <v>-0.234403099812766</v>
      </c>
      <c r="AB26" s="54">
        <v>-0.350628289237768</v>
      </c>
      <c r="AC26" s="54">
        <v>0.272739241572903</v>
      </c>
      <c r="AD26" s="54">
        <v>-0.623367530810671</v>
      </c>
    </row>
    <row r="27" spans="1:30">
      <c r="A27" s="50" t="str">
        <v>平顶山区</v>
      </c>
      <c r="B27" s="51" t="str">
        <v>1120</v>
      </c>
      <c r="C27" s="50" t="str">
        <v>和顺店</v>
      </c>
      <c r="D27" s="49">
        <v>1022.7</v>
      </c>
      <c r="E27" s="49">
        <v>25864.42</v>
      </c>
      <c r="F27" s="49">
        <v>26.5271305024954</v>
      </c>
      <c r="G27" s="57">
        <v>-310.19</v>
      </c>
      <c r="H27" s="49">
        <v>786.48</v>
      </c>
      <c r="I27" s="49">
        <v>-1096.67</v>
      </c>
      <c r="J27" s="56">
        <v>-1.39440290916489</v>
      </c>
      <c r="K27" s="56">
        <v>-0.0551664651063527</v>
      </c>
      <c r="L27" s="56">
        <v>0.101441368235727</v>
      </c>
      <c r="M27" s="59">
        <v>-0.156607833342079</v>
      </c>
      <c r="N27" s="49">
        <v>5622.8</v>
      </c>
      <c r="O27" s="49">
        <v>7753.05</v>
      </c>
      <c r="P27" s="49">
        <v>-2130.25</v>
      </c>
      <c r="Q27" s="56">
        <v>-0.27476283527128</v>
      </c>
      <c r="R27" s="49">
        <v>198.49</v>
      </c>
      <c r="S27" s="49">
        <v>261.99</v>
      </c>
      <c r="T27" s="49">
        <v>-63.5</v>
      </c>
      <c r="U27" s="56">
        <v>-0.242375663193252</v>
      </c>
      <c r="V27" s="56">
        <v>0.1193829892056</v>
      </c>
      <c r="W27" s="56">
        <v>0.0912790497825921</v>
      </c>
      <c r="X27" s="56">
        <v>0.0281039394230078</v>
      </c>
      <c r="Y27" s="54">
        <v>-0.0207063328127362</v>
      </c>
      <c r="Z27" s="54">
        <v>-0.0759952669949235</v>
      </c>
      <c r="AA27" s="54">
        <v>0.0552889341821873</v>
      </c>
      <c r="AB27" s="54">
        <v>0.202716218972221</v>
      </c>
      <c r="AC27" s="54">
        <v>0.0135804489845932</v>
      </c>
      <c r="AD27" s="54">
        <v>0.189135769987628</v>
      </c>
    </row>
    <row r="28" spans="1:30">
      <c r="A28" s="50" t="str">
        <v>郑州西区</v>
      </c>
      <c r="B28" s="51" t="str">
        <v>1074</v>
      </c>
      <c r="C28" s="50" t="str">
        <v>瑞达店</v>
      </c>
      <c r="D28" s="49">
        <v>1818.5</v>
      </c>
      <c r="E28" s="49">
        <v>60154.36</v>
      </c>
      <c r="F28" s="49">
        <v>34.0863134108416</v>
      </c>
      <c r="G28" s="49">
        <v>1209.62</v>
      </c>
      <c r="H28" s="49">
        <v>2098.65</v>
      </c>
      <c r="I28" s="49">
        <v>-889.03</v>
      </c>
      <c r="J28" s="56">
        <v>-0.423619946155862</v>
      </c>
      <c r="K28" s="56">
        <v>0.0903794139183192</v>
      </c>
      <c r="L28" s="56">
        <v>0.0966607113001353</v>
      </c>
      <c r="M28" s="56">
        <v>-0.00628129738181611</v>
      </c>
      <c r="N28" s="49">
        <v>13383.8</v>
      </c>
      <c r="O28" s="49">
        <v>21711.51</v>
      </c>
      <c r="P28" s="49">
        <v>-8327.71</v>
      </c>
      <c r="Q28" s="56">
        <v>-0.383561990851857</v>
      </c>
      <c r="R28" s="49">
        <v>2004.95</v>
      </c>
      <c r="S28" s="49">
        <v>722.44</v>
      </c>
      <c r="T28" s="49">
        <v>1282.51</v>
      </c>
      <c r="U28" s="56">
        <v>1.77524777144123</v>
      </c>
      <c r="V28" s="56">
        <v>-0.741526381864537</v>
      </c>
      <c r="W28" s="56">
        <v>0.209428896099265</v>
      </c>
      <c r="X28" s="56">
        <v>-0.950955277963802</v>
      </c>
      <c r="Y28" s="54">
        <v>0.00336666749794259</v>
      </c>
      <c r="Z28" s="54">
        <v>0.0299540446265434</v>
      </c>
      <c r="AA28" s="54">
        <v>-0.0265873771286008</v>
      </c>
      <c r="AB28" s="54">
        <v>1.14443516524316</v>
      </c>
      <c r="AC28" s="54">
        <v>0.0823893225298471</v>
      </c>
      <c r="AD28" s="54">
        <v>1.06204584271332</v>
      </c>
    </row>
    <row r="29" spans="1:30">
      <c r="A29" s="50" t="str">
        <v>漯河区</v>
      </c>
      <c r="B29" s="51" t="str">
        <v>1069</v>
      </c>
      <c r="C29" s="50" t="str">
        <v>文明店</v>
      </c>
      <c r="D29" s="49">
        <v>2948.6</v>
      </c>
      <c r="E29" s="49">
        <v>57795.68</v>
      </c>
      <c r="F29" s="49">
        <v>41.2311329720262</v>
      </c>
      <c r="G29" s="49">
        <v>559.12</v>
      </c>
      <c r="H29" s="49">
        <v>1360.29</v>
      </c>
      <c r="I29" s="49">
        <v>-801.17</v>
      </c>
      <c r="J29" s="56">
        <v>-0.588969999044321</v>
      </c>
      <c r="K29" s="56">
        <v>0.0554575255778892</v>
      </c>
      <c r="L29" s="56">
        <v>0.0899998412106103</v>
      </c>
      <c r="M29" s="56">
        <v>-0.0345423156327211</v>
      </c>
      <c r="N29" s="49">
        <v>10081.95</v>
      </c>
      <c r="O29" s="49">
        <v>15114.36</v>
      </c>
      <c r="P29" s="49">
        <v>-5032.41</v>
      </c>
      <c r="Q29" s="56">
        <v>-0.332955546910355</v>
      </c>
      <c r="R29" s="49">
        <v>344.27</v>
      </c>
      <c r="S29" s="49">
        <v>472.36</v>
      </c>
      <c r="T29" s="49">
        <v>-128.09</v>
      </c>
      <c r="U29" s="56">
        <v>-0.271170293843679</v>
      </c>
      <c r="V29" s="56">
        <v>0.255669962001428</v>
      </c>
      <c r="W29" s="56">
        <v>0.0765254049113333</v>
      </c>
      <c r="X29" s="56">
        <v>0.179144557090095</v>
      </c>
      <c r="Y29" s="54">
        <v>-0.013158276933802</v>
      </c>
      <c r="Z29" s="54">
        <v>-0.0389321703785249</v>
      </c>
      <c r="AA29" s="54">
        <v>0.0257738934447229</v>
      </c>
      <c r="AB29" s="54">
        <v>-0.138157501499029</v>
      </c>
      <c r="AC29" s="54">
        <v>-0.067577846498297</v>
      </c>
      <c r="AD29" s="54">
        <v>-0.0705796550007322</v>
      </c>
    </row>
    <row r="30" spans="1:30">
      <c r="A30" s="50" t="str">
        <v>洛阳区</v>
      </c>
      <c r="B30" s="51" t="str">
        <v>1052</v>
      </c>
      <c r="C30" s="50" t="str">
        <v>三门峡</v>
      </c>
      <c r="D30" s="49">
        <v>2038.35</v>
      </c>
      <c r="E30" s="49">
        <v>63562.17</v>
      </c>
      <c r="F30" s="49">
        <v>46.9381777535105</v>
      </c>
      <c r="G30" s="49">
        <v>956.89</v>
      </c>
      <c r="H30" s="49">
        <v>1715.16</v>
      </c>
      <c r="I30" s="49">
        <v>-758.27</v>
      </c>
      <c r="J30" s="56">
        <v>-0.442098696331538</v>
      </c>
      <c r="K30" s="56">
        <v>0.0897343202429951</v>
      </c>
      <c r="L30" s="56">
        <v>0.111649379443589</v>
      </c>
      <c r="M30" s="56">
        <v>-0.0219150592005937</v>
      </c>
      <c r="N30" s="49">
        <v>10663.59</v>
      </c>
      <c r="O30" s="49">
        <v>15362.02</v>
      </c>
      <c r="P30" s="49">
        <v>-4698.43</v>
      </c>
      <c r="Q30" s="56">
        <v>-0.305847147705836</v>
      </c>
      <c r="R30" s="49">
        <v>356.23</v>
      </c>
      <c r="S30" s="49">
        <v>539</v>
      </c>
      <c r="T30" s="49">
        <v>-182.77</v>
      </c>
      <c r="U30" s="56">
        <v>-0.339090909090909</v>
      </c>
      <c r="V30" s="56">
        <v>0.599417497454552</v>
      </c>
      <c r="W30" s="56">
        <v>0.139959798926397</v>
      </c>
      <c r="X30" s="56">
        <v>0.459457698528155</v>
      </c>
      <c r="Y30" s="54">
        <v>0.125143867725907</v>
      </c>
      <c r="Z30" s="54">
        <v>0.114601113172542</v>
      </c>
      <c r="AA30" s="54">
        <v>0.0105427545533657</v>
      </c>
      <c r="AB30" s="54">
        <v>0.235683960563322</v>
      </c>
      <c r="AC30" s="54">
        <v>0.121783157423308</v>
      </c>
      <c r="AD30" s="54">
        <v>0.113900803140015</v>
      </c>
    </row>
    <row r="31" spans="1:30">
      <c r="A31" s="50" t="str">
        <v>洛阳区</v>
      </c>
      <c r="B31" s="51" t="str">
        <v>1039</v>
      </c>
      <c r="C31" s="50" t="str">
        <v>高新店</v>
      </c>
      <c r="D31" s="49">
        <v>1815.1</v>
      </c>
      <c r="E31" s="49">
        <v>49592.76</v>
      </c>
      <c r="F31" s="49">
        <v>46.4487051759663</v>
      </c>
      <c r="G31" s="49">
        <v>676.35</v>
      </c>
      <c r="H31" s="49">
        <v>1338.51</v>
      </c>
      <c r="I31" s="49">
        <v>-662.16</v>
      </c>
      <c r="J31" s="56">
        <v>-0.49469932985185</v>
      </c>
      <c r="K31" s="56">
        <v>0.0826397306068189</v>
      </c>
      <c r="L31" s="56">
        <v>0.183868083019563</v>
      </c>
      <c r="M31" s="58">
        <v>-0.101228352412744</v>
      </c>
      <c r="N31" s="49">
        <v>8184.32</v>
      </c>
      <c r="O31" s="49">
        <v>7279.73</v>
      </c>
      <c r="P31" s="49">
        <v>904.59</v>
      </c>
      <c r="Q31" s="56">
        <v>0.124261476730593</v>
      </c>
      <c r="R31" s="49">
        <v>267.12</v>
      </c>
      <c r="S31" s="49">
        <v>239.3</v>
      </c>
      <c r="T31" s="49">
        <v>27.82</v>
      </c>
      <c r="U31" s="56">
        <v>0.116255745925616</v>
      </c>
      <c r="V31" s="56">
        <v>0.780597899506836</v>
      </c>
      <c r="W31" s="56">
        <v>0.444045535154769</v>
      </c>
      <c r="X31" s="56">
        <v>0.336552364352067</v>
      </c>
      <c r="Y31" s="54">
        <v>-0.0603848457622043</v>
      </c>
      <c r="Z31" s="54">
        <v>0.0246552444630171</v>
      </c>
      <c r="AA31" s="54">
        <v>-0.0850400902252214</v>
      </c>
      <c r="AB31" s="54">
        <v>-0.069068829523826</v>
      </c>
      <c r="AC31" s="54">
        <v>0.128846990204307</v>
      </c>
      <c r="AD31" s="54">
        <v>-0.197915819728133</v>
      </c>
    </row>
    <row r="32" spans="1:30">
      <c r="A32" s="50" t="str">
        <v>济源区</v>
      </c>
      <c r="B32" s="51" t="str">
        <v>1091</v>
      </c>
      <c r="C32" s="50" t="str">
        <v>汤帝店</v>
      </c>
      <c r="D32" s="49">
        <v>638.5</v>
      </c>
      <c r="E32" s="49">
        <v>13989.55</v>
      </c>
      <c r="F32" s="49">
        <v>42.5093698095186</v>
      </c>
      <c r="G32" s="49">
        <v>272.59</v>
      </c>
      <c r="H32" s="49">
        <v>931.22</v>
      </c>
      <c r="I32" s="49">
        <v>-658.63</v>
      </c>
      <c r="J32" s="56">
        <v>-0.707276476020704</v>
      </c>
      <c r="K32" s="56">
        <v>0.103304657596544</v>
      </c>
      <c r="L32" s="56">
        <v>0.346761100436421</v>
      </c>
      <c r="M32" s="59">
        <v>-0.243456442839877</v>
      </c>
      <c r="N32" s="49">
        <v>2638.7</v>
      </c>
      <c r="O32" s="49">
        <v>2685.48</v>
      </c>
      <c r="P32" s="49">
        <v>-46.7800000000002</v>
      </c>
      <c r="Q32" s="56">
        <v>-0.0174196046889197</v>
      </c>
      <c r="R32" s="49">
        <v>78.88</v>
      </c>
      <c r="S32" s="49">
        <v>88.18</v>
      </c>
      <c r="T32" s="49">
        <v>-9.30000000000001</v>
      </c>
      <c r="U32" s="56">
        <v>-0.105466092084373</v>
      </c>
      <c r="V32" s="56">
        <v>0.529497128781631</v>
      </c>
      <c r="W32" s="56">
        <v>0.43489553111072</v>
      </c>
      <c r="X32" s="56">
        <v>0.0946015976709112</v>
      </c>
      <c r="Y32" s="54">
        <v>-0.179006085192698</v>
      </c>
      <c r="Z32" s="54">
        <v>0.34792469947834</v>
      </c>
      <c r="AA32" s="54">
        <v>-0.526930784671037</v>
      </c>
      <c r="AB32" s="54">
        <v>-0.0830823165448775</v>
      </c>
      <c r="AC32" s="54">
        <v>0.231177666562402</v>
      </c>
      <c r="AD32" s="54">
        <v>-0.31425998310728</v>
      </c>
    </row>
    <row r="33" spans="1:30">
      <c r="A33" s="50" t="str">
        <v>郑州东区</v>
      </c>
      <c r="B33" s="51" t="str">
        <v>1076</v>
      </c>
      <c r="C33" s="50" t="str">
        <v>铁塔店</v>
      </c>
      <c r="D33" s="49">
        <v>1189</v>
      </c>
      <c r="E33" s="49">
        <v>39344.06</v>
      </c>
      <c r="F33" s="49">
        <v>15.7730827110808</v>
      </c>
      <c r="G33" s="49">
        <v>1814.08</v>
      </c>
      <c r="H33" s="49">
        <v>2471.26</v>
      </c>
      <c r="I33" s="49">
        <v>-657.18</v>
      </c>
      <c r="J33" s="56">
        <v>-0.265929121177051</v>
      </c>
      <c r="K33" s="56">
        <v>0.0978135800671832</v>
      </c>
      <c r="L33" s="56">
        <v>0.157948256456438</v>
      </c>
      <c r="M33" s="58">
        <v>-0.0601346763892552</v>
      </c>
      <c r="N33" s="49">
        <v>18546.3</v>
      </c>
      <c r="O33" s="49">
        <v>15646.01</v>
      </c>
      <c r="P33" s="49">
        <v>2900.29</v>
      </c>
      <c r="Q33" s="56">
        <v>0.185369305017701</v>
      </c>
      <c r="R33" s="49">
        <v>528.55</v>
      </c>
      <c r="S33" s="49">
        <v>470.37</v>
      </c>
      <c r="T33" s="49">
        <v>58.1799999999999</v>
      </c>
      <c r="U33" s="56">
        <v>0.123689861173119</v>
      </c>
      <c r="V33" s="56">
        <v>0.225556747673574</v>
      </c>
      <c r="W33" s="56">
        <v>0.152389610365228</v>
      </c>
      <c r="X33" s="56">
        <v>0.0731671373083465</v>
      </c>
      <c r="Y33" s="54">
        <v>-0.0192034812222117</v>
      </c>
      <c r="Z33" s="54">
        <v>-0.0444968854306185</v>
      </c>
      <c r="AA33" s="54">
        <v>0.0252934042084067</v>
      </c>
      <c r="AB33" s="54">
        <v>-0.12195130711884</v>
      </c>
      <c r="AC33" s="54">
        <v>-0.0633282479047374</v>
      </c>
      <c r="AD33" s="54">
        <v>-0.0586230592141028</v>
      </c>
    </row>
    <row r="34" spans="1:30">
      <c r="A34" s="50" t="str">
        <v>平顶山区</v>
      </c>
      <c r="B34" s="51" t="str">
        <v>1031</v>
      </c>
      <c r="C34" s="50" t="str">
        <v>汝州店</v>
      </c>
      <c r="D34" s="49">
        <v>2100.7</v>
      </c>
      <c r="E34" s="49">
        <v>47737.45</v>
      </c>
      <c r="F34" s="49">
        <v>94.131186417377</v>
      </c>
      <c r="G34" s="57">
        <v>-750.42</v>
      </c>
      <c r="H34" s="49">
        <v>-101.07</v>
      </c>
      <c r="I34" s="49">
        <v>-649.35</v>
      </c>
      <c r="J34" s="56">
        <v>6.42475512021371</v>
      </c>
      <c r="K34" s="56">
        <v>-0.273766006347817</v>
      </c>
      <c r="L34" s="56">
        <v>-0.0378387687331294</v>
      </c>
      <c r="M34" s="59">
        <v>-0.235927237614687</v>
      </c>
      <c r="N34" s="49">
        <v>2741.1</v>
      </c>
      <c r="O34" s="49">
        <v>2671.07</v>
      </c>
      <c r="P34" s="49">
        <v>70.0299999999997</v>
      </c>
      <c r="Q34" s="56">
        <v>0.026217957597517</v>
      </c>
      <c r="R34" s="49">
        <v>135.54</v>
      </c>
      <c r="S34" s="49">
        <v>108.59</v>
      </c>
      <c r="T34" s="49">
        <v>26.95</v>
      </c>
      <c r="U34" s="56">
        <v>0.248181232157657</v>
      </c>
      <c r="V34" s="56">
        <v>0.179691256800247</v>
      </c>
      <c r="W34" s="56">
        <v>-0.231155807557801</v>
      </c>
      <c r="X34" s="56">
        <v>0.410847064358048</v>
      </c>
      <c r="Y34" s="54">
        <v>-0.00560720082632433</v>
      </c>
      <c r="Z34" s="54">
        <v>-0.169536789759646</v>
      </c>
      <c r="AA34" s="54">
        <v>0.163929588933322</v>
      </c>
      <c r="AB34" s="54">
        <v>-0.0873128895151682</v>
      </c>
      <c r="AC34" s="54">
        <v>-0.169520005091593</v>
      </c>
      <c r="AD34" s="54">
        <v>0.0822071155764243</v>
      </c>
    </row>
    <row r="35" spans="1:30">
      <c r="A35" s="50" t="str">
        <v>郑州东区</v>
      </c>
      <c r="B35" s="51" t="str">
        <v>1101</v>
      </c>
      <c r="C35" s="50" t="str">
        <v>复兴店</v>
      </c>
      <c r="D35" s="49">
        <v>748.6</v>
      </c>
      <c r="E35" s="49">
        <v>15569.94</v>
      </c>
      <c r="F35" s="49">
        <v>23.0475971894492</v>
      </c>
      <c r="G35" s="57">
        <v>-106.93</v>
      </c>
      <c r="H35" s="49">
        <v>525.59</v>
      </c>
      <c r="I35" s="49">
        <v>-632.52</v>
      </c>
      <c r="J35" s="56">
        <v>-1.20344755417721</v>
      </c>
      <c r="K35" s="56">
        <v>-0.0262348253628664</v>
      </c>
      <c r="L35" s="56">
        <v>0.085987219464631</v>
      </c>
      <c r="M35" s="59">
        <v>-0.112222044827497</v>
      </c>
      <c r="N35" s="49">
        <v>4075.88</v>
      </c>
      <c r="O35" s="49">
        <v>6112.42</v>
      </c>
      <c r="P35" s="49">
        <v>-2036.54</v>
      </c>
      <c r="Q35" s="56">
        <v>-0.333180638765006</v>
      </c>
      <c r="R35" s="49">
        <v>195.97</v>
      </c>
      <c r="S35" s="49">
        <v>176.7</v>
      </c>
      <c r="T35" s="49">
        <v>19.27</v>
      </c>
      <c r="U35" s="56">
        <v>0.109054895302773</v>
      </c>
      <c r="V35" s="56">
        <v>-0.122742486770057</v>
      </c>
      <c r="W35" s="56">
        <v>0.229186677857441</v>
      </c>
      <c r="X35" s="56">
        <v>-0.351929164627498</v>
      </c>
      <c r="Y35" s="54">
        <v>-0.0256671939582589</v>
      </c>
      <c r="Z35" s="54">
        <v>-0.0313525749858517</v>
      </c>
      <c r="AA35" s="54">
        <v>0.00568538102759281</v>
      </c>
      <c r="AB35" s="54">
        <v>0.137187799589271</v>
      </c>
      <c r="AC35" s="54">
        <v>0.325093007352243</v>
      </c>
      <c r="AD35" s="54">
        <v>-0.187905207762972</v>
      </c>
    </row>
    <row r="36" spans="1:30">
      <c r="A36" s="50" t="str">
        <v>郑州东区</v>
      </c>
      <c r="B36" s="51" t="str">
        <v>1016</v>
      </c>
      <c r="C36" s="50" t="str">
        <v>人民店</v>
      </c>
      <c r="D36" s="49">
        <v>2584.3</v>
      </c>
      <c r="E36" s="49">
        <v>72637.41</v>
      </c>
      <c r="F36" s="49">
        <v>23.5475193422076</v>
      </c>
      <c r="G36" s="49">
        <v>3885.83</v>
      </c>
      <c r="H36" s="49">
        <v>4482.12</v>
      </c>
      <c r="I36" s="49">
        <v>-596.29</v>
      </c>
      <c r="J36" s="56">
        <v>-0.133037491187206</v>
      </c>
      <c r="K36" s="56">
        <v>0.148711841172173</v>
      </c>
      <c r="L36" s="56">
        <v>0.132376420970557</v>
      </c>
      <c r="M36" s="56">
        <v>0.0163354202016158</v>
      </c>
      <c r="N36" s="49">
        <v>26129.93</v>
      </c>
      <c r="O36" s="49">
        <v>33858.9</v>
      </c>
      <c r="P36" s="49">
        <v>-7728.97</v>
      </c>
      <c r="Q36" s="56">
        <v>-0.228269967423632</v>
      </c>
      <c r="R36" s="49">
        <v>793.81</v>
      </c>
      <c r="S36" s="49">
        <v>970.21</v>
      </c>
      <c r="T36" s="49">
        <v>-176.4</v>
      </c>
      <c r="U36" s="56">
        <v>-0.18181630780965</v>
      </c>
      <c r="V36" s="56">
        <v>0.177193630335866</v>
      </c>
      <c r="W36" s="56">
        <v>0.198308462317711</v>
      </c>
      <c r="X36" s="56">
        <v>-0.0211148319818451</v>
      </c>
      <c r="Y36" s="54">
        <v>-0.0329927816480014</v>
      </c>
      <c r="Z36" s="54">
        <v>-0.146246688861174</v>
      </c>
      <c r="AA36" s="54">
        <v>0.113253907213173</v>
      </c>
      <c r="AB36" s="54">
        <v>-0.0314242248506345</v>
      </c>
      <c r="AC36" s="54">
        <v>0.0614247155105452</v>
      </c>
      <c r="AD36" s="54">
        <v>-0.0928489403611798</v>
      </c>
    </row>
    <row r="37" spans="1:30">
      <c r="A37" s="50" t="str">
        <v>济源区</v>
      </c>
      <c r="B37" s="51" t="str">
        <v>1006</v>
      </c>
      <c r="C37" s="50" t="str">
        <v>沁园店</v>
      </c>
      <c r="D37" s="49">
        <v>1182.7</v>
      </c>
      <c r="E37" s="49">
        <v>25920.76</v>
      </c>
      <c r="F37" s="49">
        <v>20.162335302279</v>
      </c>
      <c r="G37" s="49">
        <v>1852.02</v>
      </c>
      <c r="H37" s="49">
        <v>2435.39</v>
      </c>
      <c r="I37" s="49">
        <v>-583.37</v>
      </c>
      <c r="J37" s="56">
        <v>-0.239538636522282</v>
      </c>
      <c r="K37" s="56">
        <v>0.163253972661425</v>
      </c>
      <c r="L37" s="56">
        <v>0.152382829486831</v>
      </c>
      <c r="M37" s="56">
        <v>0.0108711431745948</v>
      </c>
      <c r="N37" s="49">
        <v>11344.41</v>
      </c>
      <c r="O37" s="49">
        <v>15982.05</v>
      </c>
      <c r="P37" s="49">
        <v>-4637.64</v>
      </c>
      <c r="Q37" s="56">
        <v>-0.290178043492543</v>
      </c>
      <c r="R37" s="49">
        <v>323.62</v>
      </c>
      <c r="S37" s="49">
        <v>433.92</v>
      </c>
      <c r="T37" s="49">
        <v>-110.3</v>
      </c>
      <c r="U37" s="56">
        <v>-0.254194321533923</v>
      </c>
      <c r="V37" s="56">
        <v>0.301951538010363</v>
      </c>
      <c r="W37" s="56">
        <v>0.0876469163570228</v>
      </c>
      <c r="X37" s="56">
        <v>0.21430462165334</v>
      </c>
      <c r="Y37" s="54">
        <v>-0.0915270996848155</v>
      </c>
      <c r="Z37" s="54">
        <v>-0.00527747050147493</v>
      </c>
      <c r="AA37" s="54">
        <v>-0.0862496291833406</v>
      </c>
      <c r="AB37" s="54">
        <v>-0.100429175371008</v>
      </c>
      <c r="AC37" s="54">
        <v>0.0153604950553903</v>
      </c>
      <c r="AD37" s="54">
        <v>-0.115789670426398</v>
      </c>
    </row>
    <row r="38" spans="1:30">
      <c r="A38" s="50" t="str">
        <v>济源区</v>
      </c>
      <c r="B38" s="51" t="str">
        <v>1010</v>
      </c>
      <c r="C38" s="50" t="str">
        <v>天坛店</v>
      </c>
      <c r="D38" s="49">
        <v>1323.1</v>
      </c>
      <c r="E38" s="49">
        <v>26470.88</v>
      </c>
      <c r="F38" s="49">
        <v>47.881849648986</v>
      </c>
      <c r="G38" s="49">
        <v>448.59</v>
      </c>
      <c r="H38" s="49">
        <v>935.06</v>
      </c>
      <c r="I38" s="49">
        <v>-486.47</v>
      </c>
      <c r="J38" s="56">
        <v>-0.520255384681197</v>
      </c>
      <c r="K38" s="56">
        <v>0.103222139640624</v>
      </c>
      <c r="L38" s="56">
        <v>0.171881921939365</v>
      </c>
      <c r="M38" s="58">
        <v>-0.0686597822987411</v>
      </c>
      <c r="N38" s="49">
        <v>4345.87</v>
      </c>
      <c r="O38" s="49">
        <v>5440.13</v>
      </c>
      <c r="P38" s="49">
        <v>-1094.26</v>
      </c>
      <c r="Q38" s="56">
        <v>-0.201145928498032</v>
      </c>
      <c r="R38" s="49">
        <v>144.53</v>
      </c>
      <c r="S38" s="49">
        <v>176.19</v>
      </c>
      <c r="T38" s="49">
        <v>-31.66</v>
      </c>
      <c r="U38" s="56">
        <v>-0.179692377546966</v>
      </c>
      <c r="V38" s="56">
        <v>0.413556695919631</v>
      </c>
      <c r="W38" s="56">
        <v>0.46612263234129</v>
      </c>
      <c r="X38" s="56">
        <v>-0.0525659364216591</v>
      </c>
      <c r="Y38" s="54">
        <v>-0.0309278350515464</v>
      </c>
      <c r="Z38" s="54">
        <v>-0.0897326749531756</v>
      </c>
      <c r="AA38" s="54">
        <v>0.0588048399016292</v>
      </c>
      <c r="AB38" s="54">
        <v>-0.0682878315132605</v>
      </c>
      <c r="AC38" s="54">
        <v>-0.0340521825765193</v>
      </c>
      <c r="AD38" s="54">
        <v>-0.0342356489367412</v>
      </c>
    </row>
    <row r="39" spans="1:30">
      <c r="A39" s="50" t="str">
        <v>漯河区</v>
      </c>
      <c r="B39" s="51" t="str">
        <v>1125</v>
      </c>
      <c r="C39" s="50" t="str">
        <v>漯河柳江店</v>
      </c>
      <c r="D39" s="49">
        <v>1031.4</v>
      </c>
      <c r="E39" s="49">
        <v>27308.73</v>
      </c>
      <c r="F39" s="49">
        <v>41.7227026218038</v>
      </c>
      <c r="G39" s="57">
        <v>-455.67</v>
      </c>
      <c r="H39" s="49">
        <v>0</v>
      </c>
      <c r="I39" s="49">
        <v>-455.67</v>
      </c>
      <c r="J39" s="56">
        <v>0</v>
      </c>
      <c r="K39" s="56">
        <v>-0.104628094619232</v>
      </c>
      <c r="L39" s="56">
        <v>0</v>
      </c>
      <c r="M39" s="59">
        <v>-0.104628094619232</v>
      </c>
      <c r="N39" s="49">
        <v>4355.14</v>
      </c>
      <c r="O39" s="49">
        <v>0</v>
      </c>
      <c r="P39" s="49">
        <v>4355.14</v>
      </c>
      <c r="Q39" s="56" t="e">
        <v>#DIV/0!</v>
      </c>
      <c r="R39" s="49">
        <v>150.16</v>
      </c>
      <c r="S39" s="49">
        <v>0</v>
      </c>
      <c r="T39" s="49">
        <v>150.16</v>
      </c>
      <c r="U39" s="56" t="e">
        <v>#DIV/0!</v>
      </c>
      <c r="V39" s="56">
        <v>0.352201600760429</v>
      </c>
      <c r="W39" s="56">
        <v>0</v>
      </c>
      <c r="X39" s="56">
        <v>0.352201600760429</v>
      </c>
      <c r="Y39" s="54">
        <v>-0.112746403835908</v>
      </c>
      <c r="Z39" s="54">
        <v>0</v>
      </c>
      <c r="AA39" s="54">
        <v>-0.112746403835908</v>
      </c>
      <c r="AB39" s="54">
        <v>0.0958460217718014</v>
      </c>
      <c r="AC39" s="54">
        <v>0</v>
      </c>
      <c r="AD39" s="54">
        <v>0.0958460217718014</v>
      </c>
    </row>
    <row r="40" spans="1:30">
      <c r="A40" s="50" t="str">
        <v>郑州西区</v>
      </c>
      <c r="B40" s="51" t="str">
        <v>1103</v>
      </c>
      <c r="C40" s="50" t="str">
        <v>绿城店</v>
      </c>
      <c r="D40" s="49">
        <v>593</v>
      </c>
      <c r="E40" s="49">
        <v>14645.07</v>
      </c>
      <c r="F40" s="49">
        <v>17.1858044235894</v>
      </c>
      <c r="G40" s="49">
        <v>1528.52</v>
      </c>
      <c r="H40" s="49">
        <v>1972.13</v>
      </c>
      <c r="I40" s="49">
        <v>-443.61</v>
      </c>
      <c r="J40" s="56">
        <v>-0.224939532383768</v>
      </c>
      <c r="K40" s="56">
        <v>0.199164523249238</v>
      </c>
      <c r="L40" s="56">
        <v>0.188363494657496</v>
      </c>
      <c r="M40" s="56">
        <v>0.0108010285917422</v>
      </c>
      <c r="N40" s="49">
        <v>7674.66</v>
      </c>
      <c r="O40" s="49">
        <v>10469.81</v>
      </c>
      <c r="P40" s="49">
        <v>-2795.15</v>
      </c>
      <c r="Q40" s="56">
        <v>-0.266972371036342</v>
      </c>
      <c r="R40" s="49">
        <v>218.67</v>
      </c>
      <c r="S40" s="49">
        <v>311.89</v>
      </c>
      <c r="T40" s="49">
        <v>-93.22</v>
      </c>
      <c r="U40" s="56">
        <v>-0.298887428259963</v>
      </c>
      <c r="V40" s="56">
        <v>0.554801732741306</v>
      </c>
      <c r="W40" s="56">
        <v>0.21086502356849</v>
      </c>
      <c r="X40" s="56">
        <v>0.343936709172817</v>
      </c>
      <c r="Y40" s="54">
        <v>-0.0124845657840582</v>
      </c>
      <c r="Z40" s="54">
        <v>0.105133220045529</v>
      </c>
      <c r="AA40" s="54">
        <v>-0.117617785829587</v>
      </c>
      <c r="AB40" s="54">
        <v>0.0523823733269987</v>
      </c>
      <c r="AC40" s="54">
        <v>0.0591308056211144</v>
      </c>
      <c r="AD40" s="54">
        <v>-0.00674843229411569</v>
      </c>
    </row>
    <row r="41" spans="1:30">
      <c r="A41" s="50" t="str">
        <v>洛阳区</v>
      </c>
      <c r="B41" s="51" t="str">
        <v>1110</v>
      </c>
      <c r="C41" s="50" t="str">
        <v>中州店</v>
      </c>
      <c r="D41" s="49">
        <v>648.4</v>
      </c>
      <c r="E41" s="49">
        <v>27932.61</v>
      </c>
      <c r="F41" s="49">
        <v>44.5111366631668</v>
      </c>
      <c r="G41" s="49">
        <v>1.87</v>
      </c>
      <c r="H41" s="49">
        <v>440.21</v>
      </c>
      <c r="I41" s="49">
        <v>-438.34</v>
      </c>
      <c r="J41" s="56">
        <v>-0.995752027441448</v>
      </c>
      <c r="K41" s="56">
        <v>0.000455344576529544</v>
      </c>
      <c r="L41" s="56">
        <v>0.0697476182252312</v>
      </c>
      <c r="M41" s="58">
        <v>-0.0692922736487017</v>
      </c>
      <c r="N41" s="49">
        <v>4106.78</v>
      </c>
      <c r="O41" s="49">
        <v>6311.47</v>
      </c>
      <c r="P41" s="49">
        <v>-2204.69</v>
      </c>
      <c r="Q41" s="56">
        <v>-0.349314818893221</v>
      </c>
      <c r="R41" s="49">
        <v>135.15</v>
      </c>
      <c r="S41" s="49">
        <v>199.35</v>
      </c>
      <c r="T41" s="49">
        <v>-64.2</v>
      </c>
      <c r="U41" s="56">
        <v>-0.322046651617758</v>
      </c>
      <c r="V41" s="56">
        <v>-0.0383503951433828</v>
      </c>
      <c r="W41" s="56">
        <v>-0.0100904548897483</v>
      </c>
      <c r="X41" s="56">
        <v>-0.0282599402536344</v>
      </c>
      <c r="Y41" s="54">
        <v>-0.0451350351461339</v>
      </c>
      <c r="Z41" s="54">
        <v>0.127664910960622</v>
      </c>
      <c r="AA41" s="54">
        <v>-0.172799946106756</v>
      </c>
      <c r="AB41" s="54">
        <v>-0.0988759315064155</v>
      </c>
      <c r="AC41" s="54">
        <v>0.286122139533262</v>
      </c>
      <c r="AD41" s="54">
        <v>-0.384998071039678</v>
      </c>
    </row>
    <row r="42" spans="1:30">
      <c r="A42" s="50" t="str">
        <v>郑州东区</v>
      </c>
      <c r="B42" s="51" t="str">
        <v>1034</v>
      </c>
      <c r="C42" s="50" t="str">
        <v>未来店</v>
      </c>
      <c r="D42" s="49">
        <v>1234.44</v>
      </c>
      <c r="E42" s="49">
        <v>37042.32</v>
      </c>
      <c r="F42" s="49">
        <v>22.783026208044</v>
      </c>
      <c r="G42" s="49">
        <v>4024.42</v>
      </c>
      <c r="H42" s="49">
        <v>4454.69</v>
      </c>
      <c r="I42" s="49">
        <v>-430.27</v>
      </c>
      <c r="J42" s="56">
        <v>-0.0965880903048248</v>
      </c>
      <c r="K42" s="56">
        <v>0.25896585340742</v>
      </c>
      <c r="L42" s="56">
        <v>0.200564501169703</v>
      </c>
      <c r="M42" s="56">
        <v>0.0584013522377167</v>
      </c>
      <c r="N42" s="49">
        <v>15540.35</v>
      </c>
      <c r="O42" s="49">
        <v>22210.76</v>
      </c>
      <c r="P42" s="49">
        <v>-6670.41</v>
      </c>
      <c r="Q42" s="56">
        <v>-0.300323356787431</v>
      </c>
      <c r="R42" s="49">
        <v>419.47</v>
      </c>
      <c r="S42" s="49">
        <v>597.82</v>
      </c>
      <c r="T42" s="49">
        <v>-178.35</v>
      </c>
      <c r="U42" s="56">
        <v>-0.298333946672912</v>
      </c>
      <c r="V42" s="56">
        <v>0.403164516935052</v>
      </c>
      <c r="W42" s="56">
        <v>0.572086710009952</v>
      </c>
      <c r="X42" s="56">
        <v>-0.1689221930749</v>
      </c>
      <c r="Y42" s="54">
        <v>-0.0089160130641047</v>
      </c>
      <c r="Z42" s="54">
        <v>-0.0829346626074738</v>
      </c>
      <c r="AA42" s="54">
        <v>0.0740186495433691</v>
      </c>
      <c r="AB42" s="54">
        <v>0.0463560650333929</v>
      </c>
      <c r="AC42" s="54">
        <v>-0.0383816357477187</v>
      </c>
      <c r="AD42" s="54">
        <v>0.0847377007811115</v>
      </c>
    </row>
    <row r="43" spans="1:30">
      <c r="A43" s="50" t="str">
        <v>洛阳区</v>
      </c>
      <c r="B43" s="51" t="str">
        <v>1036</v>
      </c>
      <c r="C43" s="50" t="str">
        <v>纱厂店</v>
      </c>
      <c r="D43" s="49">
        <v>1535.45</v>
      </c>
      <c r="E43" s="49">
        <v>41228.51</v>
      </c>
      <c r="F43" s="49">
        <v>51.9099385882879</v>
      </c>
      <c r="G43" s="49">
        <v>847.97</v>
      </c>
      <c r="H43" s="49">
        <v>1244.48</v>
      </c>
      <c r="I43" s="49">
        <v>-396.51</v>
      </c>
      <c r="J43" s="56">
        <v>-0.318615003857033</v>
      </c>
      <c r="K43" s="56">
        <v>0.129936377956617</v>
      </c>
      <c r="L43" s="56">
        <v>0.182125509835228</v>
      </c>
      <c r="M43" s="58">
        <v>-0.0521891318786114</v>
      </c>
      <c r="N43" s="49">
        <v>6526.04</v>
      </c>
      <c r="O43" s="49">
        <v>6833.09</v>
      </c>
      <c r="P43" s="49">
        <v>-307.05</v>
      </c>
      <c r="Q43" s="56">
        <v>-0.0449357464924361</v>
      </c>
      <c r="R43" s="49">
        <v>265.14</v>
      </c>
      <c r="S43" s="49">
        <v>259.39</v>
      </c>
      <c r="T43" s="49">
        <v>5.75</v>
      </c>
      <c r="U43" s="56">
        <v>0.0221673927290952</v>
      </c>
      <c r="V43" s="56">
        <v>0.657726237433505</v>
      </c>
      <c r="W43" s="56">
        <v>0.360124426095273</v>
      </c>
      <c r="X43" s="56">
        <v>0.297601811338232</v>
      </c>
      <c r="Y43" s="54">
        <v>-0.00795805989288678</v>
      </c>
      <c r="Z43" s="54">
        <v>-0.796137090867034</v>
      </c>
      <c r="AA43" s="54">
        <v>0.788179030974147</v>
      </c>
      <c r="AB43" s="54">
        <v>-0.00141299772634011</v>
      </c>
      <c r="AC43" s="54">
        <v>0.00632564476686243</v>
      </c>
      <c r="AD43" s="54">
        <v>-0.00773864249320254</v>
      </c>
    </row>
    <row r="44" spans="1:30">
      <c r="A44" s="50" t="str">
        <v>郑州西区</v>
      </c>
      <c r="B44" s="51" t="str">
        <v>1075</v>
      </c>
      <c r="C44" s="50" t="str">
        <v>秦岭店</v>
      </c>
      <c r="D44" s="49">
        <v>1729.5</v>
      </c>
      <c r="E44" s="49">
        <v>42247.5</v>
      </c>
      <c r="F44" s="49">
        <v>16.0163310379673</v>
      </c>
      <c r="G44" s="49">
        <v>1220.91</v>
      </c>
      <c r="H44" s="49">
        <v>1615.62</v>
      </c>
      <c r="I44" s="49">
        <v>-394.71</v>
      </c>
      <c r="J44" s="56">
        <v>-0.244308686448546</v>
      </c>
      <c r="K44" s="56">
        <v>0.062583553408569</v>
      </c>
      <c r="L44" s="56">
        <v>0.0942502021372293</v>
      </c>
      <c r="M44" s="56">
        <v>-0.0316666487286603</v>
      </c>
      <c r="N44" s="49">
        <v>19508.48</v>
      </c>
      <c r="O44" s="49">
        <v>17141.82</v>
      </c>
      <c r="P44" s="49">
        <v>2366.66</v>
      </c>
      <c r="Q44" s="56">
        <v>0.138063519509597</v>
      </c>
      <c r="R44" s="49">
        <v>530.87</v>
      </c>
      <c r="S44" s="49">
        <v>569.92</v>
      </c>
      <c r="T44" s="49">
        <v>-39.05</v>
      </c>
      <c r="U44" s="56">
        <v>-0.0685183885457607</v>
      </c>
      <c r="V44" s="56">
        <v>0.229721481246054</v>
      </c>
      <c r="W44" s="56">
        <v>0.0663230245624906</v>
      </c>
      <c r="X44" s="56">
        <v>0.163398456683563</v>
      </c>
      <c r="Y44" s="54">
        <v>-0.0233202102209581</v>
      </c>
      <c r="Z44" s="54">
        <v>-0.0369876473891072</v>
      </c>
      <c r="AA44" s="54">
        <v>0.0136674371681492</v>
      </c>
      <c r="AB44" s="54">
        <v>-0.288574791511393</v>
      </c>
      <c r="AC44" s="54">
        <v>0.0493297561169117</v>
      </c>
      <c r="AD44" s="54">
        <v>-0.337904547628304</v>
      </c>
    </row>
    <row r="45" spans="1:30">
      <c r="A45" s="50" t="str">
        <v>漯河区</v>
      </c>
      <c r="B45" s="51" t="str">
        <v>1056</v>
      </c>
      <c r="C45" s="50" t="str">
        <v>金山店</v>
      </c>
      <c r="D45" s="49">
        <v>1990.08</v>
      </c>
      <c r="E45" s="49">
        <v>48229.38</v>
      </c>
      <c r="F45" s="49">
        <v>24.4530140133771</v>
      </c>
      <c r="G45" s="49">
        <v>1928.4</v>
      </c>
      <c r="H45" s="49">
        <v>2278.86</v>
      </c>
      <c r="I45" s="49">
        <v>-350.46</v>
      </c>
      <c r="J45" s="56">
        <v>-0.153787420025802</v>
      </c>
      <c r="K45" s="56">
        <v>0.121889861726685</v>
      </c>
      <c r="L45" s="56">
        <v>0.133853587249824</v>
      </c>
      <c r="M45" s="56">
        <v>-0.0119637255231395</v>
      </c>
      <c r="N45" s="49">
        <v>15820.84</v>
      </c>
      <c r="O45" s="49">
        <v>17025.02</v>
      </c>
      <c r="P45" s="49">
        <v>-1204.18</v>
      </c>
      <c r="Q45" s="56">
        <v>-0.0707300197004174</v>
      </c>
      <c r="R45" s="49">
        <v>443.97</v>
      </c>
      <c r="S45" s="49">
        <v>570.68</v>
      </c>
      <c r="T45" s="49">
        <v>-126.71</v>
      </c>
      <c r="U45" s="56">
        <v>-0.222033363706455</v>
      </c>
      <c r="V45" s="56">
        <v>0.629772905674149</v>
      </c>
      <c r="W45" s="56">
        <v>-0.0185069298911353</v>
      </c>
      <c r="X45" s="56">
        <v>0.648279835565285</v>
      </c>
      <c r="Y45" s="54">
        <v>-0.0334256819154447</v>
      </c>
      <c r="Z45" s="54">
        <v>0.0213429592766524</v>
      </c>
      <c r="AA45" s="54">
        <v>-0.0547686411920972</v>
      </c>
      <c r="AB45" s="54">
        <v>-0.00841136618189461</v>
      </c>
      <c r="AC45" s="54">
        <v>0.0143774456652621</v>
      </c>
      <c r="AD45" s="54">
        <v>-0.0227888118471567</v>
      </c>
    </row>
    <row r="46" spans="1:30">
      <c r="A46" s="50" t="str">
        <v>郑州东区</v>
      </c>
      <c r="B46" s="51" t="str">
        <v>1042</v>
      </c>
      <c r="C46" s="50" t="str">
        <v>一天地</v>
      </c>
      <c r="D46" s="49">
        <v>795.3</v>
      </c>
      <c r="E46" s="49">
        <v>21155.88</v>
      </c>
      <c r="F46" s="49">
        <v>81.2547071705592</v>
      </c>
      <c r="G46" s="49">
        <v>448.96</v>
      </c>
      <c r="H46" s="49">
        <v>667.81</v>
      </c>
      <c r="I46" s="49">
        <v>-218.85</v>
      </c>
      <c r="J46" s="56">
        <v>-0.327712972252587</v>
      </c>
      <c r="K46" s="56">
        <v>0.215462878533378</v>
      </c>
      <c r="L46" s="56">
        <v>0.240194368213388</v>
      </c>
      <c r="M46" s="56">
        <v>-0.0247314896800097</v>
      </c>
      <c r="N46" s="49">
        <v>2083.7</v>
      </c>
      <c r="O46" s="49">
        <v>2780.29</v>
      </c>
      <c r="P46" s="49">
        <v>-696.59</v>
      </c>
      <c r="Q46" s="56">
        <v>-0.250545806372717</v>
      </c>
      <c r="R46" s="49">
        <v>45.51</v>
      </c>
      <c r="S46" s="49">
        <v>63.89</v>
      </c>
      <c r="T46" s="49">
        <v>-18.38</v>
      </c>
      <c r="U46" s="56">
        <v>-0.287681953357333</v>
      </c>
      <c r="V46" s="56">
        <v>0.355623144857536</v>
      </c>
      <c r="W46" s="56">
        <v>-0.171989149854404</v>
      </c>
      <c r="X46" s="56">
        <v>0.52761229471194</v>
      </c>
      <c r="Y46" s="54">
        <v>-0.015161502966381</v>
      </c>
      <c r="Z46" s="54">
        <v>-0.112850211300673</v>
      </c>
      <c r="AA46" s="54">
        <v>0.097688708334292</v>
      </c>
      <c r="AB46" s="54">
        <v>-0.163488750504667</v>
      </c>
      <c r="AC46" s="54">
        <v>-0.00466929708771387</v>
      </c>
      <c r="AD46" s="54">
        <v>-0.158819453416954</v>
      </c>
    </row>
    <row r="47" spans="1:30">
      <c r="A47" s="50" t="str">
        <v>济源区</v>
      </c>
      <c r="B47" s="51" t="str">
        <v>1025</v>
      </c>
      <c r="C47" s="50" t="str">
        <v>济水店</v>
      </c>
      <c r="D47" s="49">
        <v>1129.5</v>
      </c>
      <c r="E47" s="49">
        <v>25084.4</v>
      </c>
      <c r="F47" s="49">
        <v>34.9671141329373</v>
      </c>
      <c r="G47" s="49">
        <v>741.98</v>
      </c>
      <c r="H47" s="49">
        <v>888.9</v>
      </c>
      <c r="I47" s="49">
        <v>-146.92</v>
      </c>
      <c r="J47" s="56">
        <v>-0.165282933963325</v>
      </c>
      <c r="K47" s="56">
        <v>0.133372878918608</v>
      </c>
      <c r="L47" s="56">
        <v>0.156229403607565</v>
      </c>
      <c r="M47" s="56">
        <v>-0.0228565246889572</v>
      </c>
      <c r="N47" s="49">
        <v>5563.2</v>
      </c>
      <c r="O47" s="49">
        <v>5689.71</v>
      </c>
      <c r="P47" s="49">
        <v>-126.51</v>
      </c>
      <c r="Q47" s="56">
        <v>-0.0222348766457342</v>
      </c>
      <c r="R47" s="49">
        <v>172.75</v>
      </c>
      <c r="S47" s="49">
        <v>187.3</v>
      </c>
      <c r="T47" s="49">
        <v>-14.55</v>
      </c>
      <c r="U47" s="56">
        <v>-0.0776828617191672</v>
      </c>
      <c r="V47" s="56">
        <v>0.371721733856564</v>
      </c>
      <c r="W47" s="56">
        <v>-0.00500000707243886</v>
      </c>
      <c r="X47" s="56">
        <v>0.376721740929003</v>
      </c>
      <c r="Y47" s="54">
        <v>-0.0222865412445731</v>
      </c>
      <c r="Z47" s="54">
        <v>-0.00320341697810998</v>
      </c>
      <c r="AA47" s="54">
        <v>-0.0190831242664631</v>
      </c>
      <c r="AB47" s="54">
        <v>-0.121016340262423</v>
      </c>
      <c r="AC47" s="54">
        <v>-0.00327812841076259</v>
      </c>
      <c r="AD47" s="54">
        <v>-0.117738211851661</v>
      </c>
    </row>
    <row r="48" spans="1:30">
      <c r="A48" s="50" t="str">
        <v>安阳区</v>
      </c>
      <c r="B48" s="51" t="str">
        <v>1008</v>
      </c>
      <c r="C48" s="50" t="str">
        <v>文峰店</v>
      </c>
      <c r="D48" s="49">
        <v>1802.95</v>
      </c>
      <c r="E48" s="49">
        <v>46607.59</v>
      </c>
      <c r="F48" s="49">
        <v>33.3107803305531</v>
      </c>
      <c r="G48" s="49">
        <v>1404.24</v>
      </c>
      <c r="H48" s="49">
        <v>1546.04</v>
      </c>
      <c r="I48" s="49">
        <v>-141.8</v>
      </c>
      <c r="J48" s="56">
        <v>-0.0917181961656878</v>
      </c>
      <c r="K48" s="56">
        <v>0.125650739906261</v>
      </c>
      <c r="L48" s="56">
        <v>0.12902159762326</v>
      </c>
      <c r="M48" s="56">
        <v>-0.00337085771699877</v>
      </c>
      <c r="N48" s="49">
        <v>11175.74</v>
      </c>
      <c r="O48" s="49">
        <v>11982.8</v>
      </c>
      <c r="P48" s="49">
        <v>-807.059999999999</v>
      </c>
      <c r="Q48" s="56">
        <v>-0.0673515372033247</v>
      </c>
      <c r="R48" s="49">
        <v>374.2</v>
      </c>
      <c r="S48" s="49">
        <v>420.09</v>
      </c>
      <c r="T48" s="49">
        <v>-45.89</v>
      </c>
      <c r="U48" s="56">
        <v>-0.109238496512652</v>
      </c>
      <c r="V48" s="56">
        <v>0.184265077488983</v>
      </c>
      <c r="W48" s="56">
        <v>-0.116570319354797</v>
      </c>
      <c r="X48" s="56">
        <v>0.30083539684378</v>
      </c>
      <c r="Y48" s="54">
        <v>0.0980758952431855</v>
      </c>
      <c r="Z48" s="54">
        <v>-0.19188745268871</v>
      </c>
      <c r="AA48" s="54">
        <v>0.289963347931895</v>
      </c>
      <c r="AB48" s="54">
        <v>-0.039102287263982</v>
      </c>
      <c r="AC48" s="54">
        <v>0.133279358747538</v>
      </c>
      <c r="AD48" s="54">
        <v>-0.17238164601152</v>
      </c>
    </row>
    <row r="49" spans="1:30">
      <c r="A49" s="50" t="str">
        <v>郑州东区</v>
      </c>
      <c r="B49" s="51" t="str">
        <v>1013</v>
      </c>
      <c r="C49" s="50" t="str">
        <v>丰产店</v>
      </c>
      <c r="D49" s="49">
        <v>1027.5</v>
      </c>
      <c r="E49" s="49">
        <v>20976.93</v>
      </c>
      <c r="F49" s="49">
        <v>16.9381435704981</v>
      </c>
      <c r="G49" s="49">
        <v>1856.91</v>
      </c>
      <c r="H49" s="49">
        <v>1993.52</v>
      </c>
      <c r="I49" s="49">
        <v>-136.61</v>
      </c>
      <c r="J49" s="56">
        <v>-0.0685270275693246</v>
      </c>
      <c r="K49" s="56">
        <v>0.170598649292996</v>
      </c>
      <c r="L49" s="56">
        <v>0.14044342620753</v>
      </c>
      <c r="M49" s="56">
        <v>0.0301552230854664</v>
      </c>
      <c r="N49" s="49">
        <v>10884.67</v>
      </c>
      <c r="O49" s="49">
        <v>14194.47</v>
      </c>
      <c r="P49" s="49">
        <v>-3309.8</v>
      </c>
      <c r="Q49" s="56">
        <v>-0.233175314048358</v>
      </c>
      <c r="R49" s="49">
        <v>340.58</v>
      </c>
      <c r="S49" s="49">
        <v>423.73</v>
      </c>
      <c r="T49" s="49">
        <v>-83.15</v>
      </c>
      <c r="U49" s="56">
        <v>-0.196233450546339</v>
      </c>
      <c r="V49" s="56">
        <v>0.196928444234059</v>
      </c>
      <c r="W49" s="56">
        <v>0.287099762932671</v>
      </c>
      <c r="X49" s="56">
        <v>-0.0901713186986124</v>
      </c>
      <c r="Y49" s="54">
        <v>-0.0182629631804569</v>
      </c>
      <c r="Z49" s="54">
        <v>-0.1096688929271</v>
      </c>
      <c r="AA49" s="54">
        <v>0.0914059297466429</v>
      </c>
      <c r="AB49" s="54">
        <v>0.0285755048871481</v>
      </c>
      <c r="AC49" s="54">
        <v>-0.0678023624693278</v>
      </c>
      <c r="AD49" s="54">
        <v>0.0963778673564759</v>
      </c>
    </row>
    <row r="50" spans="1:30">
      <c r="A50" s="50" t="str">
        <v>平顶山区</v>
      </c>
      <c r="B50" s="51" t="str">
        <v>1066</v>
      </c>
      <c r="C50" s="50" t="str">
        <v>紫云店</v>
      </c>
      <c r="D50" s="49">
        <v>1969.2</v>
      </c>
      <c r="E50" s="49">
        <v>47308.34</v>
      </c>
      <c r="F50" s="49">
        <v>24.7518582542248</v>
      </c>
      <c r="G50" s="49">
        <v>3156.04</v>
      </c>
      <c r="H50" s="49">
        <v>3268.02</v>
      </c>
      <c r="I50" s="49">
        <v>-111.98</v>
      </c>
      <c r="J50" s="56">
        <v>-0.034265396172606</v>
      </c>
      <c r="K50" s="56">
        <v>0.17889953240699</v>
      </c>
      <c r="L50" s="56">
        <v>0.161309541144294</v>
      </c>
      <c r="M50" s="56">
        <v>0.0175899912626965</v>
      </c>
      <c r="N50" s="49">
        <v>17641.41</v>
      </c>
      <c r="O50" s="49">
        <v>20259.31</v>
      </c>
      <c r="P50" s="49">
        <v>-2617.9</v>
      </c>
      <c r="Q50" s="56">
        <v>-0.129219603234266</v>
      </c>
      <c r="R50" s="49">
        <v>565.74</v>
      </c>
      <c r="S50" s="49">
        <v>567.35</v>
      </c>
      <c r="T50" s="49">
        <v>-1.61000000000001</v>
      </c>
      <c r="U50" s="56">
        <v>-0.00283775447254783</v>
      </c>
      <c r="V50" s="56">
        <v>0.559791459843269</v>
      </c>
      <c r="W50" s="56">
        <v>0.351871759208548</v>
      </c>
      <c r="X50" s="56">
        <v>0.207919700634721</v>
      </c>
      <c r="Y50" s="54">
        <v>-0.0177820200091915</v>
      </c>
      <c r="Z50" s="54">
        <v>-0.0783466995681678</v>
      </c>
      <c r="AA50" s="54">
        <v>0.0605646795589763</v>
      </c>
      <c r="AB50" s="54">
        <v>-0.09573631878233</v>
      </c>
      <c r="AC50" s="54">
        <v>-0.0576030180692235</v>
      </c>
      <c r="AD50" s="54">
        <v>-0.0381333007131066</v>
      </c>
    </row>
    <row r="51" spans="1:30">
      <c r="A51" s="50" t="str">
        <v>郑州东区</v>
      </c>
      <c r="B51" s="51" t="str">
        <v>1080</v>
      </c>
      <c r="C51" s="50" t="str">
        <v>新郑店</v>
      </c>
      <c r="D51" s="49">
        <v>1278.5</v>
      </c>
      <c r="E51" s="49">
        <v>37135.37</v>
      </c>
      <c r="F51" s="49">
        <v>19.7474272477977</v>
      </c>
      <c r="G51" s="49">
        <v>2862.45</v>
      </c>
      <c r="H51" s="49">
        <v>2948.22</v>
      </c>
      <c r="I51" s="49">
        <v>-85.77</v>
      </c>
      <c r="J51" s="56">
        <v>-0.0290921301666768</v>
      </c>
      <c r="K51" s="56">
        <v>0.189330752878208</v>
      </c>
      <c r="L51" s="56">
        <v>0.164799212063654</v>
      </c>
      <c r="M51" s="56">
        <v>0.0245315408145542</v>
      </c>
      <c r="N51" s="49">
        <v>15118.78</v>
      </c>
      <c r="O51" s="49">
        <v>17889.77</v>
      </c>
      <c r="P51" s="49">
        <v>-2770.99</v>
      </c>
      <c r="Q51" s="56">
        <v>-0.15489243293793</v>
      </c>
      <c r="R51" s="49">
        <v>547</v>
      </c>
      <c r="S51" s="49">
        <v>473.3</v>
      </c>
      <c r="T51" s="49">
        <v>73.7</v>
      </c>
      <c r="U51" s="56">
        <v>0.155715191210649</v>
      </c>
      <c r="V51" s="56">
        <v>0.0732634007834617</v>
      </c>
      <c r="W51" s="56">
        <v>0.222623897469697</v>
      </c>
      <c r="X51" s="56">
        <v>-0.149360496686236</v>
      </c>
      <c r="Y51" s="54">
        <v>0.158866544789762</v>
      </c>
      <c r="Z51" s="54">
        <v>-0.0566237058947813</v>
      </c>
      <c r="AA51" s="54">
        <v>0.215490250684544</v>
      </c>
      <c r="AB51" s="54">
        <v>0.108780801430771</v>
      </c>
      <c r="AC51" s="54">
        <v>-0.0685874832376269</v>
      </c>
      <c r="AD51" s="54">
        <v>0.177368284668398</v>
      </c>
    </row>
    <row r="52" spans="1:30">
      <c r="A52" s="50" t="str">
        <v>郑州西区</v>
      </c>
      <c r="B52" s="51" t="str">
        <v>1123</v>
      </c>
      <c r="C52" s="50" t="str">
        <v>索凌店</v>
      </c>
      <c r="D52" s="49">
        <v>810.2</v>
      </c>
      <c r="E52" s="49">
        <v>22022.3</v>
      </c>
      <c r="F52" s="49">
        <v>16.4944252189685</v>
      </c>
      <c r="G52" s="49">
        <v>1018.11</v>
      </c>
      <c r="H52" s="49">
        <v>1076.82</v>
      </c>
      <c r="I52" s="49">
        <v>-58.71</v>
      </c>
      <c r="J52" s="56">
        <v>-0.054521647071934</v>
      </c>
      <c r="K52" s="56">
        <v>0.091839358023845</v>
      </c>
      <c r="L52" s="56">
        <v>0.0963125879323499</v>
      </c>
      <c r="M52" s="56">
        <v>-0.00447322990850491</v>
      </c>
      <c r="N52" s="49">
        <v>11085.77</v>
      </c>
      <c r="O52" s="49">
        <v>11180.47</v>
      </c>
      <c r="P52" s="49">
        <v>-94.6999999999989</v>
      </c>
      <c r="Q52" s="56">
        <v>-0.00847012692668545</v>
      </c>
      <c r="R52" s="49">
        <v>341.5</v>
      </c>
      <c r="S52" s="49">
        <v>331.07</v>
      </c>
      <c r="T52" s="49">
        <v>10.43</v>
      </c>
      <c r="U52" s="56">
        <v>0.031503911559489</v>
      </c>
      <c r="V52" s="56">
        <v>0.181083237343496</v>
      </c>
      <c r="W52" s="56">
        <v>0.110178402649698</v>
      </c>
      <c r="X52" s="56">
        <v>0.0709048346937977</v>
      </c>
      <c r="Y52" s="54">
        <v>-0.0291361639824305</v>
      </c>
      <c r="Z52" s="54">
        <v>0.0594134171021234</v>
      </c>
      <c r="AA52" s="54">
        <v>-0.0885495810845539</v>
      </c>
      <c r="AB52" s="54">
        <v>0.363322499965235</v>
      </c>
      <c r="AC52" s="54">
        <v>0.198385246774062</v>
      </c>
      <c r="AD52" s="54">
        <v>0.164937253191173</v>
      </c>
    </row>
    <row r="53" spans="1:30">
      <c r="A53" s="50" t="str">
        <v>商丘区</v>
      </c>
      <c r="B53" s="51" t="str">
        <v>1119</v>
      </c>
      <c r="C53" s="50" t="str">
        <v>虞城店</v>
      </c>
      <c r="D53" s="49">
        <v>1092</v>
      </c>
      <c r="E53" s="49">
        <v>21974.42</v>
      </c>
      <c r="F53" s="49">
        <v>35.5603860554384</v>
      </c>
      <c r="G53" s="49">
        <v>276.85</v>
      </c>
      <c r="H53" s="49">
        <v>301.56</v>
      </c>
      <c r="I53" s="49">
        <v>-24.71</v>
      </c>
      <c r="J53" s="56">
        <v>-0.0819405756731662</v>
      </c>
      <c r="K53" s="56">
        <v>0.0585743694554287</v>
      </c>
      <c r="L53" s="56">
        <v>0.115050932814467</v>
      </c>
      <c r="M53" s="58">
        <v>-0.0564765633590385</v>
      </c>
      <c r="N53" s="49">
        <v>4726.47</v>
      </c>
      <c r="O53" s="49">
        <v>2621.1</v>
      </c>
      <c r="P53" s="49">
        <v>2105.37</v>
      </c>
      <c r="Q53" s="56">
        <v>0.803239098088589</v>
      </c>
      <c r="R53" s="49">
        <v>194.13</v>
      </c>
      <c r="S53" s="49">
        <v>120.22</v>
      </c>
      <c r="T53" s="49">
        <v>73.91</v>
      </c>
      <c r="U53" s="56">
        <v>0.614789552487107</v>
      </c>
      <c r="V53" s="56">
        <v>-0.152329994305627</v>
      </c>
      <c r="W53" s="56">
        <v>1.53517775551025</v>
      </c>
      <c r="X53" s="56">
        <v>-1.68750774981587</v>
      </c>
      <c r="Y53" s="54">
        <v>-0.0209653325091434</v>
      </c>
      <c r="Z53" s="54">
        <v>0.0845949093328897</v>
      </c>
      <c r="AA53" s="54">
        <v>-0.105560241842033</v>
      </c>
      <c r="AB53" s="54">
        <v>-0.00076112117439242</v>
      </c>
      <c r="AC53" s="54">
        <v>-0.441709892793102</v>
      </c>
      <c r="AD53" s="54">
        <v>0.44094877161871</v>
      </c>
    </row>
    <row r="54" spans="1:30">
      <c r="A54" s="50" t="str">
        <v>郑州东区</v>
      </c>
      <c r="B54" s="51" t="str">
        <v>1018</v>
      </c>
      <c r="C54" s="50" t="str">
        <v>人拜店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56">
        <v>0</v>
      </c>
      <c r="K54" s="56">
        <v>0</v>
      </c>
      <c r="L54" s="56">
        <v>0</v>
      </c>
      <c r="M54" s="56">
        <v>0</v>
      </c>
      <c r="N54" s="49">
        <v>0</v>
      </c>
      <c r="O54" s="49">
        <v>0</v>
      </c>
      <c r="P54" s="49">
        <v>0</v>
      </c>
      <c r="Q54" s="56" t="e">
        <v>#DIV/0!</v>
      </c>
      <c r="R54" s="49">
        <v>0</v>
      </c>
      <c r="S54" s="49">
        <v>0</v>
      </c>
      <c r="T54" s="49">
        <v>0</v>
      </c>
      <c r="U54" s="56" t="e">
        <v>#DIV/0!</v>
      </c>
      <c r="V54" s="56">
        <v>0</v>
      </c>
      <c r="W54" s="56">
        <v>0</v>
      </c>
      <c r="X54" s="56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</row>
    <row r="55" spans="1:30">
      <c r="A55" s="50" t="str">
        <v>郑州西区</v>
      </c>
      <c r="B55" s="51" t="str">
        <v>1122</v>
      </c>
      <c r="C55" s="50" t="str">
        <v>白桦店</v>
      </c>
      <c r="D55" s="49">
        <v>1046.9</v>
      </c>
      <c r="E55" s="49">
        <v>19002.5</v>
      </c>
      <c r="F55" s="49">
        <v>15.852029242779</v>
      </c>
      <c r="G55" s="49">
        <v>134.9</v>
      </c>
      <c r="H55" s="49">
        <v>113.64</v>
      </c>
      <c r="I55" s="49">
        <v>21.26</v>
      </c>
      <c r="J55" s="56">
        <v>0.187082013375572</v>
      </c>
      <c r="K55" s="56">
        <v>0.0162029585713531</v>
      </c>
      <c r="L55" s="56">
        <v>0.0173952975753123</v>
      </c>
      <c r="M55" s="56">
        <v>-0.0011923390039592</v>
      </c>
      <c r="N55" s="49">
        <v>8325.64</v>
      </c>
      <c r="O55" s="49">
        <v>6532.8</v>
      </c>
      <c r="P55" s="49">
        <v>1792.84</v>
      </c>
      <c r="Q55" s="56">
        <v>0.274436688709282</v>
      </c>
      <c r="R55" s="49">
        <v>262.5</v>
      </c>
      <c r="S55" s="49">
        <v>189.51</v>
      </c>
      <c r="T55" s="49">
        <v>72.99</v>
      </c>
      <c r="U55" s="56">
        <v>0.38515117935729</v>
      </c>
      <c r="V55" s="56">
        <v>0.471736522423236</v>
      </c>
      <c r="W55" s="56">
        <v>0.143727639502457</v>
      </c>
      <c r="X55" s="56">
        <v>0.328008882920779</v>
      </c>
      <c r="Y55" s="54">
        <v>-0.0251428571428571</v>
      </c>
      <c r="Z55" s="54">
        <v>-0.162577172708564</v>
      </c>
      <c r="AA55" s="54">
        <v>0.137434315565707</v>
      </c>
      <c r="AB55" s="54">
        <v>-0.039975765315466</v>
      </c>
      <c r="AC55" s="54">
        <v>-0.0991055902522655</v>
      </c>
      <c r="AD55" s="54">
        <v>0.0591298249367995</v>
      </c>
    </row>
    <row r="56" spans="1:30">
      <c r="A56" s="50" t="str">
        <v>郑州东区</v>
      </c>
      <c r="B56" s="51" t="str">
        <v>1011</v>
      </c>
      <c r="C56" s="50" t="str">
        <v>郑花店</v>
      </c>
      <c r="D56" s="49">
        <v>1682.6</v>
      </c>
      <c r="E56" s="49">
        <v>45320.64</v>
      </c>
      <c r="F56" s="49">
        <v>17.8495811708906</v>
      </c>
      <c r="G56" s="49">
        <v>3278.15</v>
      </c>
      <c r="H56" s="49">
        <v>3251.71</v>
      </c>
      <c r="I56" s="49">
        <v>26.44</v>
      </c>
      <c r="J56" s="56">
        <v>0.00813110640247747</v>
      </c>
      <c r="K56" s="56">
        <v>0.151560544464895</v>
      </c>
      <c r="L56" s="56">
        <v>0.123452482690623</v>
      </c>
      <c r="M56" s="56">
        <v>0.0281080617742717</v>
      </c>
      <c r="N56" s="49">
        <v>21629.31</v>
      </c>
      <c r="O56" s="49">
        <v>26339.77</v>
      </c>
      <c r="P56" s="49">
        <v>-4710.46</v>
      </c>
      <c r="Q56" s="56">
        <v>-0.178834515259624</v>
      </c>
      <c r="R56" s="49">
        <v>695.87</v>
      </c>
      <c r="S56" s="49">
        <v>845.03</v>
      </c>
      <c r="T56" s="49">
        <v>-149.16</v>
      </c>
      <c r="U56" s="56">
        <v>-0.176514443274203</v>
      </c>
      <c r="V56" s="56">
        <v>0.147955014442731</v>
      </c>
      <c r="W56" s="56">
        <v>0.0913287272345055</v>
      </c>
      <c r="X56" s="56">
        <v>0.0566262872082253</v>
      </c>
      <c r="Y56" s="54">
        <v>-0.0165691867733916</v>
      </c>
      <c r="Z56" s="54">
        <v>3.55016981645622e-5</v>
      </c>
      <c r="AA56" s="54">
        <v>-0.0166046884715561</v>
      </c>
      <c r="AB56" s="54">
        <v>0.0963839397618461</v>
      </c>
      <c r="AC56" s="54">
        <v>0.106942182866441</v>
      </c>
      <c r="AD56" s="54">
        <v>-0.010558243104595</v>
      </c>
    </row>
    <row r="57" spans="1:30">
      <c r="A57" s="50" t="str">
        <v>郑州西区</v>
      </c>
      <c r="B57" s="51" t="str">
        <v>1102</v>
      </c>
      <c r="C57" s="50" t="str">
        <v>工人店</v>
      </c>
      <c r="D57" s="49">
        <v>426.7</v>
      </c>
      <c r="E57" s="49">
        <v>10055.55</v>
      </c>
      <c r="F57" s="49">
        <v>12.2612484860465</v>
      </c>
      <c r="G57" s="49">
        <v>904.43</v>
      </c>
      <c r="H57" s="49">
        <v>861.96</v>
      </c>
      <c r="I57" s="49">
        <v>42.47</v>
      </c>
      <c r="J57" s="56">
        <v>0.0492714279084876</v>
      </c>
      <c r="K57" s="56">
        <v>0.131574506466489</v>
      </c>
      <c r="L57" s="56">
        <v>0.0907991539064409</v>
      </c>
      <c r="M57" s="56">
        <v>0.0407753525600483</v>
      </c>
      <c r="N57" s="49">
        <v>6873.9</v>
      </c>
      <c r="O57" s="49">
        <v>9493.04</v>
      </c>
      <c r="P57" s="49">
        <v>-2619.14</v>
      </c>
      <c r="Q57" s="56">
        <v>-0.275901081213184</v>
      </c>
      <c r="R57" s="49">
        <v>205.68</v>
      </c>
      <c r="S57" s="49">
        <v>293.24</v>
      </c>
      <c r="T57" s="49">
        <v>-87.56</v>
      </c>
      <c r="U57" s="56">
        <v>-0.298595007502387</v>
      </c>
      <c r="V57" s="56">
        <v>0.39611475025337</v>
      </c>
      <c r="W57" s="56">
        <v>0.200409173286599</v>
      </c>
      <c r="X57" s="56">
        <v>0.19570557696677</v>
      </c>
      <c r="Y57" s="54">
        <v>-0.059412679891093</v>
      </c>
      <c r="Z57" s="54">
        <v>-0.0172554903833038</v>
      </c>
      <c r="AA57" s="54">
        <v>-0.0421571895077892</v>
      </c>
      <c r="AB57" s="54">
        <v>0.0846509154079005</v>
      </c>
      <c r="AC57" s="54">
        <v>0.0771768579928031</v>
      </c>
      <c r="AD57" s="54">
        <v>0.00747405741509739</v>
      </c>
    </row>
    <row r="58" spans="1:30">
      <c r="A58" s="50" t="str">
        <v>事业处管理</v>
      </c>
      <c r="B58" s="51" t="str">
        <v>1015</v>
      </c>
      <c r="C58" s="50" t="str">
        <v>塔南店</v>
      </c>
      <c r="D58" s="49">
        <v>1402.1</v>
      </c>
      <c r="E58" s="49">
        <v>38482.96</v>
      </c>
      <c r="F58" s="49">
        <v>12.5752561782414</v>
      </c>
      <c r="G58" s="49">
        <v>4559.58</v>
      </c>
      <c r="H58" s="49">
        <v>4504.55</v>
      </c>
      <c r="I58" s="49">
        <v>55.03</v>
      </c>
      <c r="J58" s="56">
        <v>0.0122165366129802</v>
      </c>
      <c r="K58" s="56">
        <v>0.172693243928573</v>
      </c>
      <c r="L58" s="56">
        <v>0.150266319868727</v>
      </c>
      <c r="M58" s="56">
        <v>0.0224269240598461</v>
      </c>
      <c r="N58" s="49">
        <v>26402.77</v>
      </c>
      <c r="O58" s="49">
        <v>29977.11</v>
      </c>
      <c r="P58" s="49">
        <v>-3574.34</v>
      </c>
      <c r="Q58" s="56">
        <v>-0.119235643462629</v>
      </c>
      <c r="R58" s="49">
        <v>741.82</v>
      </c>
      <c r="S58" s="49">
        <v>817.86</v>
      </c>
      <c r="T58" s="49">
        <v>-76.04</v>
      </c>
      <c r="U58" s="56">
        <v>-0.0929743476878683</v>
      </c>
      <c r="V58" s="56">
        <v>0.306608780279418</v>
      </c>
      <c r="W58" s="56">
        <v>0.284920876304565</v>
      </c>
      <c r="X58" s="56">
        <v>0.0216879039748537</v>
      </c>
      <c r="Y58" s="54">
        <v>0.0147205521555094</v>
      </c>
      <c r="Z58" s="54">
        <v>0.0343090504487321</v>
      </c>
      <c r="AA58" s="54">
        <v>-0.0195884982932226</v>
      </c>
      <c r="AB58" s="54">
        <v>0.0422289601473045</v>
      </c>
      <c r="AC58" s="54">
        <v>-0.00243790011778987</v>
      </c>
      <c r="AD58" s="54">
        <v>0.0446668602650944</v>
      </c>
    </row>
    <row r="59" spans="1:30">
      <c r="A59" s="50" t="str">
        <v>郑州东区</v>
      </c>
      <c r="B59" s="51" t="str">
        <v>1096</v>
      </c>
      <c r="C59" s="50" t="str">
        <v>长安店</v>
      </c>
      <c r="D59" s="49">
        <v>1220.5</v>
      </c>
      <c r="E59" s="49">
        <v>28547.36</v>
      </c>
      <c r="F59" s="49">
        <v>11.2345485137409</v>
      </c>
      <c r="G59" s="49">
        <v>2821.89</v>
      </c>
      <c r="H59" s="49">
        <v>2737.74</v>
      </c>
      <c r="I59" s="49">
        <v>84.15</v>
      </c>
      <c r="J59" s="56">
        <v>0.0307370312739705</v>
      </c>
      <c r="K59" s="56">
        <v>0.153170957828036</v>
      </c>
      <c r="L59" s="56">
        <v>0.049101525340802</v>
      </c>
      <c r="M59" s="56">
        <v>0.104069432487234</v>
      </c>
      <c r="N59" s="49">
        <v>18423.14</v>
      </c>
      <c r="O59" s="49">
        <v>55756.72</v>
      </c>
      <c r="P59" s="49">
        <v>-37333.58</v>
      </c>
      <c r="Q59" s="56">
        <v>-0.669579917900479</v>
      </c>
      <c r="R59" s="49">
        <v>519.85</v>
      </c>
      <c r="S59" s="49">
        <v>1533.81</v>
      </c>
      <c r="T59" s="49">
        <v>-1013.96</v>
      </c>
      <c r="U59" s="56">
        <v>-0.661072753470117</v>
      </c>
      <c r="V59" s="56">
        <v>0.492910349791784</v>
      </c>
      <c r="W59" s="56">
        <v>0.104741723702402</v>
      </c>
      <c r="X59" s="56">
        <v>0.388168626089382</v>
      </c>
      <c r="Y59" s="54">
        <v>-0.118207175146677</v>
      </c>
      <c r="Z59" s="54">
        <v>-0.0532921287512795</v>
      </c>
      <c r="AA59" s="54">
        <v>-0.0649150463953974</v>
      </c>
      <c r="AB59" s="54">
        <v>-0.0218487428891916</v>
      </c>
      <c r="AC59" s="54">
        <v>-0.00944208698072627</v>
      </c>
      <c r="AD59" s="54">
        <v>-0.0124066559084653</v>
      </c>
    </row>
    <row r="60" spans="1:30">
      <c r="A60" s="50" t="str">
        <v>郑州西区</v>
      </c>
      <c r="B60" s="51" t="str">
        <v>1059</v>
      </c>
      <c r="C60" s="50" t="str">
        <v>大卫城</v>
      </c>
      <c r="D60" s="49">
        <v>2310.8</v>
      </c>
      <c r="E60" s="49">
        <v>109766.59</v>
      </c>
      <c r="F60" s="49">
        <v>32.9189904727431</v>
      </c>
      <c r="G60" s="49">
        <v>2172.47</v>
      </c>
      <c r="H60" s="49">
        <v>2027.92</v>
      </c>
      <c r="I60" s="49">
        <v>144.55</v>
      </c>
      <c r="J60" s="56">
        <v>0.0712799321472247</v>
      </c>
      <c r="K60" s="56">
        <v>0.0839568187404255</v>
      </c>
      <c r="L60" s="56">
        <v>0.0568698263382744</v>
      </c>
      <c r="M60" s="56">
        <v>0.0270869924021511</v>
      </c>
      <c r="N60" s="49">
        <v>25876.04</v>
      </c>
      <c r="O60" s="49">
        <v>35658.98</v>
      </c>
      <c r="P60" s="49">
        <v>-9782.94</v>
      </c>
      <c r="Q60" s="56">
        <v>-0.274347163042802</v>
      </c>
      <c r="R60" s="49">
        <v>593.22</v>
      </c>
      <c r="S60" s="49">
        <v>641.09</v>
      </c>
      <c r="T60" s="49">
        <v>-47.87</v>
      </c>
      <c r="U60" s="56">
        <v>-0.0746697031618026</v>
      </c>
      <c r="V60" s="56">
        <v>0.504484066935599</v>
      </c>
      <c r="W60" s="56">
        <v>0.243737363968823</v>
      </c>
      <c r="X60" s="56">
        <v>0.260746702966776</v>
      </c>
      <c r="Y60" s="54">
        <v>0.155658946090826</v>
      </c>
      <c r="Z60" s="54">
        <v>-0.25135316414232</v>
      </c>
      <c r="AA60" s="54">
        <v>0.407012110233146</v>
      </c>
      <c r="AB60" s="54">
        <v>-0.0460459036339252</v>
      </c>
      <c r="AC60" s="54">
        <v>-0.285351171009378</v>
      </c>
      <c r="AD60" s="54">
        <v>0.239305267375453</v>
      </c>
    </row>
    <row r="61" spans="1:30">
      <c r="A61" s="50" t="str">
        <v>商丘区</v>
      </c>
      <c r="B61" s="51" t="str">
        <v>1126</v>
      </c>
      <c r="C61" s="50" t="str">
        <v>商丘凯旋店</v>
      </c>
      <c r="D61" s="49">
        <v>1601.55</v>
      </c>
      <c r="E61" s="49">
        <v>39335.92</v>
      </c>
      <c r="F61" s="49">
        <v>16.5631213707482</v>
      </c>
      <c r="G61" s="49">
        <v>2014.17</v>
      </c>
      <c r="H61" s="49">
        <v>1869.39</v>
      </c>
      <c r="I61" s="49">
        <v>144.78</v>
      </c>
      <c r="J61" s="56">
        <v>0.0774477235889782</v>
      </c>
      <c r="K61" s="56">
        <v>0.108379667021624</v>
      </c>
      <c r="L61" s="56">
        <v>0.110351711806587</v>
      </c>
      <c r="M61" s="56">
        <v>-0.00197204478496248</v>
      </c>
      <c r="N61" s="49">
        <v>18584.39</v>
      </c>
      <c r="O61" s="49">
        <v>16940.29</v>
      </c>
      <c r="P61" s="49">
        <v>1644.1</v>
      </c>
      <c r="Q61" s="56">
        <v>0.0970526478590389</v>
      </c>
      <c r="R61" s="49">
        <v>588.97</v>
      </c>
      <c r="S61" s="49">
        <v>699.18</v>
      </c>
      <c r="T61" s="49">
        <v>-110.21</v>
      </c>
      <c r="U61" s="56">
        <v>-0.157627506507623</v>
      </c>
      <c r="V61" s="56">
        <v>0.247943415503631</v>
      </c>
      <c r="W61" s="56">
        <v>0.00964532880992434</v>
      </c>
      <c r="X61" s="56">
        <v>0.238298086693707</v>
      </c>
      <c r="Y61" s="54">
        <v>-0.0131415861588875</v>
      </c>
      <c r="Z61" s="54">
        <v>-0.00393317886667239</v>
      </c>
      <c r="AA61" s="54">
        <v>-0.00920840729221516</v>
      </c>
      <c r="AB61" s="54">
        <v>0.0751353331458484</v>
      </c>
      <c r="AC61" s="54">
        <v>0.0618176430273626</v>
      </c>
      <c r="AD61" s="54">
        <v>0.0133176901184858</v>
      </c>
    </row>
    <row r="62" spans="1:30">
      <c r="A62" s="50" t="str">
        <v>安阳区</v>
      </c>
      <c r="B62" s="51" t="str">
        <v>1108</v>
      </c>
      <c r="C62" s="50" t="str">
        <v>永明店</v>
      </c>
      <c r="D62" s="49">
        <v>890.3</v>
      </c>
      <c r="E62" s="49">
        <v>17667.79</v>
      </c>
      <c r="F62" s="49">
        <v>15.2677646133753</v>
      </c>
      <c r="G62" s="49">
        <v>610.34</v>
      </c>
      <c r="H62" s="49">
        <v>448.93</v>
      </c>
      <c r="I62" s="49">
        <v>161.41</v>
      </c>
      <c r="J62" s="56">
        <v>0.35954380415655</v>
      </c>
      <c r="K62" s="56">
        <v>0.0752230167592257</v>
      </c>
      <c r="L62" s="56">
        <v>0.0661422589703772</v>
      </c>
      <c r="M62" s="56">
        <v>0.00908075778884851</v>
      </c>
      <c r="N62" s="49">
        <v>8113.74</v>
      </c>
      <c r="O62" s="49">
        <v>6787.34</v>
      </c>
      <c r="P62" s="49">
        <v>1326.4</v>
      </c>
      <c r="Q62" s="56">
        <v>0.195422654530346</v>
      </c>
      <c r="R62" s="49">
        <v>250.81</v>
      </c>
      <c r="S62" s="49">
        <v>195.27</v>
      </c>
      <c r="T62" s="49">
        <v>55.54</v>
      </c>
      <c r="U62" s="56">
        <v>0.284426691248016</v>
      </c>
      <c r="V62" s="56">
        <v>0.491801920634075</v>
      </c>
      <c r="W62" s="56">
        <v>0.249692782403393</v>
      </c>
      <c r="X62" s="56">
        <v>0.242109138230682</v>
      </c>
      <c r="Y62" s="54">
        <v>-0.0446154459551055</v>
      </c>
      <c r="Z62" s="54">
        <v>-0.136375275259897</v>
      </c>
      <c r="AA62" s="54">
        <v>0.0917598293047911</v>
      </c>
      <c r="AB62" s="54">
        <v>0.0087789135591865</v>
      </c>
      <c r="AC62" s="54">
        <v>0.0199734063712736</v>
      </c>
      <c r="AD62" s="54">
        <v>-0.0111944928120871</v>
      </c>
    </row>
    <row r="63" spans="1:30">
      <c r="A63" s="50" t="str">
        <v>漯河区</v>
      </c>
      <c r="B63" s="51" t="str">
        <v>1058</v>
      </c>
      <c r="C63" s="50" t="str">
        <v>春晓店</v>
      </c>
      <c r="D63" s="49">
        <v>1509.5</v>
      </c>
      <c r="E63" s="49">
        <v>32206.73</v>
      </c>
      <c r="F63" s="49">
        <v>23.5430549310674</v>
      </c>
      <c r="G63" s="49">
        <v>1268.05</v>
      </c>
      <c r="H63" s="49">
        <v>1088.06</v>
      </c>
      <c r="I63" s="49">
        <v>179.99</v>
      </c>
      <c r="J63" s="56">
        <v>0.165422862709777</v>
      </c>
      <c r="K63" s="56">
        <v>0.121048074619186</v>
      </c>
      <c r="L63" s="56">
        <v>0.090718159723525</v>
      </c>
      <c r="M63" s="56">
        <v>0.0303299148956612</v>
      </c>
      <c r="N63" s="49">
        <v>10475.59</v>
      </c>
      <c r="O63" s="49">
        <v>11993.85</v>
      </c>
      <c r="P63" s="49">
        <v>-1518.26</v>
      </c>
      <c r="Q63" s="56">
        <v>-0.12658654226958</v>
      </c>
      <c r="R63" s="49">
        <v>316.88</v>
      </c>
      <c r="S63" s="49">
        <v>364.4</v>
      </c>
      <c r="T63" s="49">
        <v>-47.52</v>
      </c>
      <c r="U63" s="56">
        <v>-0.130406147091109</v>
      </c>
      <c r="V63" s="56">
        <v>0.490636581079605</v>
      </c>
      <c r="W63" s="56">
        <v>0.404020120048476</v>
      </c>
      <c r="X63" s="56">
        <v>0.0866164610311286</v>
      </c>
      <c r="Y63" s="54">
        <v>-0.0316208028275688</v>
      </c>
      <c r="Z63" s="54">
        <v>-0.263721185510428</v>
      </c>
      <c r="AA63" s="54">
        <v>0.232100382682859</v>
      </c>
      <c r="AB63" s="54">
        <v>-0.0486277333576612</v>
      </c>
      <c r="AC63" s="54">
        <v>-0.086736093914798</v>
      </c>
      <c r="AD63" s="54">
        <v>0.0381083605571368</v>
      </c>
    </row>
    <row r="64" spans="1:30">
      <c r="A64" s="50" t="str">
        <v>郑州西区</v>
      </c>
      <c r="B64" s="51" t="str">
        <v>1029</v>
      </c>
      <c r="C64" s="50" t="str">
        <v>丰乐店</v>
      </c>
      <c r="D64" s="49">
        <v>1261.9</v>
      </c>
      <c r="E64" s="49">
        <v>29772.57</v>
      </c>
      <c r="F64" s="49">
        <v>14.7371090760534</v>
      </c>
      <c r="G64" s="49">
        <v>2101.79</v>
      </c>
      <c r="H64" s="49">
        <v>1839.23</v>
      </c>
      <c r="I64" s="49">
        <v>262.56</v>
      </c>
      <c r="J64" s="56">
        <v>0.142755392202172</v>
      </c>
      <c r="K64" s="56">
        <v>0.134507328885999</v>
      </c>
      <c r="L64" s="56">
        <v>0.118931547578633</v>
      </c>
      <c r="M64" s="56">
        <v>0.0155757813073663</v>
      </c>
      <c r="N64" s="49">
        <v>15625.84</v>
      </c>
      <c r="O64" s="49">
        <v>15464.61</v>
      </c>
      <c r="P64" s="49">
        <v>161.23</v>
      </c>
      <c r="Q64" s="56">
        <v>0.0104257398020383</v>
      </c>
      <c r="R64" s="49">
        <v>501.39</v>
      </c>
      <c r="S64" s="49">
        <v>550.75</v>
      </c>
      <c r="T64" s="49">
        <v>-49.36</v>
      </c>
      <c r="U64" s="56">
        <v>-0.0896232410349524</v>
      </c>
      <c r="V64" s="56">
        <v>0.23560125929658</v>
      </c>
      <c r="W64" s="56">
        <v>0.332730012189209</v>
      </c>
      <c r="X64" s="56">
        <v>-0.0971287528926295</v>
      </c>
      <c r="Y64" s="54">
        <v>-0.0690281018767825</v>
      </c>
      <c r="Z64" s="54">
        <v>0.132455742169768</v>
      </c>
      <c r="AA64" s="54">
        <v>-0.201483844046551</v>
      </c>
      <c r="AB64" s="54">
        <v>0.0767194072781452</v>
      </c>
      <c r="AC64" s="54">
        <v>0.0370777924564538</v>
      </c>
      <c r="AD64" s="54">
        <v>0.0396416148216914</v>
      </c>
    </row>
    <row r="65" spans="1:30">
      <c r="A65" s="50" t="str">
        <v>漯河区</v>
      </c>
      <c r="B65" s="51" t="str">
        <v>1020</v>
      </c>
      <c r="C65" s="50" t="str">
        <v>漯河店</v>
      </c>
      <c r="D65" s="49">
        <v>875.25</v>
      </c>
      <c r="E65" s="49">
        <v>20764.19</v>
      </c>
      <c r="F65" s="49">
        <v>56.1291287481209</v>
      </c>
      <c r="G65" s="49">
        <v>569.54</v>
      </c>
      <c r="H65" s="49">
        <v>279.05</v>
      </c>
      <c r="I65" s="49">
        <v>290.49</v>
      </c>
      <c r="J65" s="56">
        <v>1.04099623723347</v>
      </c>
      <c r="K65" s="56">
        <v>0.179636714597967</v>
      </c>
      <c r="L65" s="56">
        <v>0.0705869556418974</v>
      </c>
      <c r="M65" s="56">
        <v>0.10904975895607</v>
      </c>
      <c r="N65" s="49">
        <v>3170.51</v>
      </c>
      <c r="O65" s="49">
        <v>3953.28</v>
      </c>
      <c r="P65" s="49">
        <v>-782.77</v>
      </c>
      <c r="Q65" s="56">
        <v>-0.198005200744698</v>
      </c>
      <c r="R65" s="49">
        <v>111.14</v>
      </c>
      <c r="S65" s="49">
        <v>132.28</v>
      </c>
      <c r="T65" s="49">
        <v>-21.14</v>
      </c>
      <c r="U65" s="56">
        <v>-0.159812518899305</v>
      </c>
      <c r="V65" s="56">
        <v>0.0183971749094285</v>
      </c>
      <c r="W65" s="56">
        <v>0.157889968566662</v>
      </c>
      <c r="X65" s="56">
        <v>-0.139492793657234</v>
      </c>
      <c r="Y65" s="54">
        <v>-0.0239337772179233</v>
      </c>
      <c r="Z65" s="54">
        <v>-0.510432416087088</v>
      </c>
      <c r="AA65" s="54">
        <v>0.486498638869165</v>
      </c>
      <c r="AB65" s="54">
        <v>0.291114737963145</v>
      </c>
      <c r="AC65" s="54">
        <v>-0.044090274405051</v>
      </c>
      <c r="AD65" s="54">
        <v>0.335205012368195</v>
      </c>
    </row>
    <row r="66" spans="1:30">
      <c r="A66" s="50" t="str">
        <v>事业处管理</v>
      </c>
      <c r="B66" s="51" t="str">
        <v>1032</v>
      </c>
      <c r="C66" s="50" t="str">
        <v>新华店</v>
      </c>
      <c r="D66" s="49">
        <v>1155.5</v>
      </c>
      <c r="E66" s="49">
        <v>25433.48</v>
      </c>
      <c r="F66" s="49">
        <v>35.6315410711398</v>
      </c>
      <c r="G66" s="49">
        <v>923.25</v>
      </c>
      <c r="H66" s="49">
        <v>595.02</v>
      </c>
      <c r="I66" s="49">
        <v>328.23</v>
      </c>
      <c r="J66" s="56">
        <v>0.551628516688515</v>
      </c>
      <c r="K66" s="56">
        <v>0.158973272860641</v>
      </c>
      <c r="L66" s="56">
        <v>0.103390755265801</v>
      </c>
      <c r="M66" s="56">
        <v>0.0555825175948399</v>
      </c>
      <c r="N66" s="49">
        <v>5807.58</v>
      </c>
      <c r="O66" s="49">
        <v>5755.06</v>
      </c>
      <c r="P66" s="49">
        <v>52.5199999999995</v>
      </c>
      <c r="Q66" s="56">
        <v>0.00912588226708315</v>
      </c>
      <c r="R66" s="49">
        <v>175.25</v>
      </c>
      <c r="S66" s="49">
        <v>219.94</v>
      </c>
      <c r="T66" s="49">
        <v>-44.69</v>
      </c>
      <c r="U66" s="56">
        <v>-0.203191779576248</v>
      </c>
      <c r="V66" s="56">
        <v>0.533341075754666</v>
      </c>
      <c r="W66" s="56">
        <v>-0.0107851228962053</v>
      </c>
      <c r="X66" s="56">
        <v>0.544126198650872</v>
      </c>
      <c r="Y66" s="54">
        <v>0.00878744650499287</v>
      </c>
      <c r="Z66" s="54">
        <v>-0.267709375284168</v>
      </c>
      <c r="AA66" s="54">
        <v>0.276496821789161</v>
      </c>
      <c r="AB66" s="54">
        <v>-0.0962505809394533</v>
      </c>
      <c r="AC66" s="54">
        <v>-0.138439929383881</v>
      </c>
      <c r="AD66" s="54">
        <v>0.042189348444428</v>
      </c>
    </row>
    <row r="67" spans="1:30">
      <c r="A67" s="50" t="str">
        <v>事业处管理</v>
      </c>
      <c r="B67" s="51" t="str">
        <v>1043</v>
      </c>
      <c r="C67" s="50" t="str">
        <v>濮阳店</v>
      </c>
      <c r="D67" s="49">
        <v>1381.9</v>
      </c>
      <c r="E67" s="49">
        <v>32943.58</v>
      </c>
      <c r="F67" s="49">
        <v>24.107499940108</v>
      </c>
      <c r="G67" s="49">
        <v>1466.32</v>
      </c>
      <c r="H67" s="49">
        <v>1127.71</v>
      </c>
      <c r="I67" s="49">
        <v>338.61</v>
      </c>
      <c r="J67" s="56">
        <v>0.300263365581577</v>
      </c>
      <c r="K67" s="56">
        <v>0.132495642422966</v>
      </c>
      <c r="L67" s="56">
        <v>0.0870516036898375</v>
      </c>
      <c r="M67" s="56">
        <v>0.0454440387331289</v>
      </c>
      <c r="N67" s="49">
        <v>11066.93</v>
      </c>
      <c r="O67" s="49">
        <v>12954.5</v>
      </c>
      <c r="P67" s="49">
        <v>-1887.57</v>
      </c>
      <c r="Q67" s="56">
        <v>-0.145707669149716</v>
      </c>
      <c r="R67" s="49">
        <v>323.55</v>
      </c>
      <c r="S67" s="49">
        <v>387.78</v>
      </c>
      <c r="T67" s="49">
        <v>-64.23</v>
      </c>
      <c r="U67" s="56">
        <v>-0.165635153953272</v>
      </c>
      <c r="V67" s="56">
        <v>0.847403731306411</v>
      </c>
      <c r="W67" s="56">
        <v>0.233517532590661</v>
      </c>
      <c r="X67" s="56">
        <v>0.61388619871575</v>
      </c>
      <c r="Y67" s="54">
        <v>-0.0238912069231958</v>
      </c>
      <c r="Z67" s="54">
        <v>-0.41033575738821</v>
      </c>
      <c r="AA67" s="54">
        <v>0.386444550465014</v>
      </c>
      <c r="AB67" s="54">
        <v>-0.0422600334770395</v>
      </c>
      <c r="AC67" s="54">
        <v>-0.0863478636767147</v>
      </c>
      <c r="AD67" s="54">
        <v>0.0440878301996752</v>
      </c>
    </row>
    <row r="68" spans="1:30">
      <c r="A68" s="50" t="str">
        <v>郑州西区</v>
      </c>
      <c r="B68" s="51" t="str">
        <v>1078</v>
      </c>
      <c r="C68" s="50" t="str">
        <v>南彩店</v>
      </c>
      <c r="D68" s="49">
        <v>157.3</v>
      </c>
      <c r="E68" s="49">
        <v>5020.54</v>
      </c>
      <c r="F68" s="49">
        <v>9.81539419087137</v>
      </c>
      <c r="G68" s="49">
        <v>341.83</v>
      </c>
      <c r="H68" s="49">
        <v>0</v>
      </c>
      <c r="I68" s="49">
        <v>341.83</v>
      </c>
      <c r="J68" s="56">
        <v>0</v>
      </c>
      <c r="K68" s="56">
        <v>0.0814301674912991</v>
      </c>
      <c r="L68" s="56">
        <v>0</v>
      </c>
      <c r="M68" s="56">
        <v>0.0814301674912991</v>
      </c>
      <c r="N68" s="49">
        <v>4197.83</v>
      </c>
      <c r="O68" s="49">
        <v>0</v>
      </c>
      <c r="P68" s="49">
        <v>4197.83</v>
      </c>
      <c r="Q68" s="56" t="e">
        <v>#DIV/0!</v>
      </c>
      <c r="R68" s="49">
        <v>125.22</v>
      </c>
      <c r="S68" s="49">
        <v>0</v>
      </c>
      <c r="T68" s="49">
        <v>125.22</v>
      </c>
      <c r="U68" s="56" t="e">
        <v>#DIV/0!</v>
      </c>
      <c r="V68" s="56">
        <v>0.297098601732282</v>
      </c>
      <c r="W68" s="56">
        <v>0</v>
      </c>
      <c r="X68" s="56">
        <v>0.297098601732282</v>
      </c>
      <c r="Y68" s="54">
        <v>-0.00982271202683277</v>
      </c>
      <c r="Z68" s="54">
        <v>0</v>
      </c>
      <c r="AA68" s="54">
        <v>-0.00982271202683277</v>
      </c>
      <c r="AB68" s="54">
        <v>-0.00666885373443983</v>
      </c>
      <c r="AC68" s="54">
        <v>0</v>
      </c>
      <c r="AD68" s="54">
        <v>-0.00666885373443983</v>
      </c>
    </row>
    <row r="69" spans="1:30">
      <c r="A69" s="50" t="str">
        <v>漯河区</v>
      </c>
      <c r="B69" s="51" t="str">
        <v>1053</v>
      </c>
      <c r="C69" s="50" t="str">
        <v>辽河店</v>
      </c>
      <c r="D69" s="49">
        <v>816</v>
      </c>
      <c r="E69" s="49">
        <v>18591.22</v>
      </c>
      <c r="F69" s="49">
        <v>12.2797362757966</v>
      </c>
      <c r="G69" s="49">
        <v>3077.88</v>
      </c>
      <c r="H69" s="49">
        <v>2692.21</v>
      </c>
      <c r="I69" s="49">
        <v>385.67</v>
      </c>
      <c r="J69" s="56">
        <v>0.143254055218575</v>
      </c>
      <c r="K69" s="56">
        <v>0.209316654448118</v>
      </c>
      <c r="L69" s="56">
        <v>0.189854707599308</v>
      </c>
      <c r="M69" s="56">
        <v>0.0194619468488103</v>
      </c>
      <c r="N69" s="49">
        <v>14704.42</v>
      </c>
      <c r="O69" s="49">
        <v>14180.37</v>
      </c>
      <c r="P69" s="49">
        <v>524.049999999999</v>
      </c>
      <c r="Q69" s="56">
        <v>0.0369560173676709</v>
      </c>
      <c r="R69" s="49">
        <v>422.5</v>
      </c>
      <c r="S69" s="49">
        <v>445.84</v>
      </c>
      <c r="T69" s="49">
        <v>-23.34</v>
      </c>
      <c r="U69" s="56">
        <v>-0.0523506190561636</v>
      </c>
      <c r="V69" s="56">
        <v>0.388911659261179</v>
      </c>
      <c r="W69" s="56">
        <v>0.197663737982042</v>
      </c>
      <c r="X69" s="56">
        <v>0.191247921279137</v>
      </c>
      <c r="Y69" s="54">
        <v>-0.0256804733727811</v>
      </c>
      <c r="Z69" s="54">
        <v>-0.0364704826843711</v>
      </c>
      <c r="AA69" s="54">
        <v>0.01079000931159</v>
      </c>
      <c r="AB69" s="54">
        <v>-0.0351154255694299</v>
      </c>
      <c r="AC69" s="54">
        <v>-0.0098353992173688</v>
      </c>
      <c r="AD69" s="54">
        <v>-0.0252800263520611</v>
      </c>
    </row>
    <row r="70" spans="1:30">
      <c r="A70" s="50" t="str">
        <v>郑州西区</v>
      </c>
      <c r="B70" s="51" t="str">
        <v>1086</v>
      </c>
      <c r="C70" s="50" t="str">
        <v>嵩山店</v>
      </c>
      <c r="D70" s="49">
        <v>2997.8</v>
      </c>
      <c r="E70" s="49">
        <v>94551.53</v>
      </c>
      <c r="F70" s="49">
        <v>26.5189681472791</v>
      </c>
      <c r="G70" s="49">
        <v>3270.67</v>
      </c>
      <c r="H70" s="49">
        <v>2876.11</v>
      </c>
      <c r="I70" s="49">
        <v>394.56</v>
      </c>
      <c r="J70" s="56">
        <v>0.137185295416378</v>
      </c>
      <c r="K70" s="56">
        <v>0.111941813133801</v>
      </c>
      <c r="L70" s="56">
        <v>0.085198434257229</v>
      </c>
      <c r="M70" s="56">
        <v>0.0267433788765716</v>
      </c>
      <c r="N70" s="49">
        <v>29217.59</v>
      </c>
      <c r="O70" s="49">
        <v>33757.78</v>
      </c>
      <c r="P70" s="49">
        <v>-4540.19</v>
      </c>
      <c r="Q70" s="56">
        <v>-0.134493144987615</v>
      </c>
      <c r="R70" s="49">
        <v>796.81</v>
      </c>
      <c r="S70" s="49">
        <v>1055.66</v>
      </c>
      <c r="T70" s="49">
        <v>-258.85</v>
      </c>
      <c r="U70" s="56">
        <v>-0.24520205369153</v>
      </c>
      <c r="V70" s="56">
        <v>0.274875085091502</v>
      </c>
      <c r="W70" s="56">
        <v>0.181305672316845</v>
      </c>
      <c r="X70" s="56">
        <v>0.0935694127746573</v>
      </c>
      <c r="Y70" s="54">
        <v>-0.184485636475446</v>
      </c>
      <c r="Z70" s="54">
        <v>0.202015800541841</v>
      </c>
      <c r="AA70" s="54">
        <v>-0.386501437017287</v>
      </c>
      <c r="AB70" s="54">
        <v>-0.0708306496493611</v>
      </c>
      <c r="AC70" s="54">
        <v>-0.0303271482899646</v>
      </c>
      <c r="AD70" s="54">
        <v>-0.0405035013593965</v>
      </c>
    </row>
    <row r="71" spans="1:30">
      <c r="A71" s="50" t="str">
        <v>平顶山区</v>
      </c>
      <c r="B71" s="51" t="str">
        <v>1057</v>
      </c>
      <c r="C71" s="50" t="str">
        <v>开源店</v>
      </c>
      <c r="D71" s="49">
        <v>2794.65</v>
      </c>
      <c r="E71" s="49">
        <v>64115.99</v>
      </c>
      <c r="F71" s="49">
        <v>18.6267125120667</v>
      </c>
      <c r="G71" s="49">
        <v>1808.69</v>
      </c>
      <c r="H71" s="49">
        <v>1389.69</v>
      </c>
      <c r="I71" s="49">
        <v>419</v>
      </c>
      <c r="J71" s="56">
        <v>0.301506091286546</v>
      </c>
      <c r="K71" s="56">
        <v>0.0795584956336497</v>
      </c>
      <c r="L71" s="56">
        <v>0.0692244583223122</v>
      </c>
      <c r="M71" s="56">
        <v>0.0103340373113375</v>
      </c>
      <c r="N71" s="49">
        <v>22734.09</v>
      </c>
      <c r="O71" s="49">
        <v>20075.13</v>
      </c>
      <c r="P71" s="49">
        <v>2658.96</v>
      </c>
      <c r="Q71" s="56">
        <v>0.132450449885007</v>
      </c>
      <c r="R71" s="49">
        <v>868.12</v>
      </c>
      <c r="S71" s="49">
        <v>696.92</v>
      </c>
      <c r="T71" s="49">
        <v>171.2</v>
      </c>
      <c r="U71" s="56">
        <v>0.245652298685646</v>
      </c>
      <c r="V71" s="56">
        <v>-0.0344025033005352</v>
      </c>
      <c r="W71" s="56">
        <v>0.145242839708454</v>
      </c>
      <c r="X71" s="56">
        <v>-0.179645343008989</v>
      </c>
      <c r="Y71" s="54">
        <v>-0.0121872552181726</v>
      </c>
      <c r="Z71" s="54">
        <v>-0.0920048212133387</v>
      </c>
      <c r="AA71" s="54">
        <v>0.0798175659951661</v>
      </c>
      <c r="AB71" s="54">
        <v>-0.101452110831812</v>
      </c>
      <c r="AC71" s="54">
        <v>-0.0669701864944337</v>
      </c>
      <c r="AD71" s="54">
        <v>-0.0344819243373784</v>
      </c>
    </row>
    <row r="72" spans="1:30">
      <c r="A72" s="50" t="str">
        <v>安阳区</v>
      </c>
      <c r="B72" s="51" t="str">
        <v>1061</v>
      </c>
      <c r="C72" s="50" t="str">
        <v>中华店</v>
      </c>
      <c r="D72" s="49">
        <v>2469.5</v>
      </c>
      <c r="E72" s="49">
        <v>66869.9</v>
      </c>
      <c r="F72" s="49">
        <v>26.8279174261278</v>
      </c>
      <c r="G72" s="49">
        <v>2293.52</v>
      </c>
      <c r="H72" s="49">
        <v>1783.01</v>
      </c>
      <c r="I72" s="49">
        <v>510.51</v>
      </c>
      <c r="J72" s="56">
        <v>0.286319201799205</v>
      </c>
      <c r="K72" s="56">
        <v>0.111595517339364</v>
      </c>
      <c r="L72" s="56">
        <v>0.118707157808397</v>
      </c>
      <c r="M72" s="56">
        <v>-0.00711164046903301</v>
      </c>
      <c r="N72" s="49">
        <v>20552.08</v>
      </c>
      <c r="O72" s="49">
        <v>15020.24</v>
      </c>
      <c r="P72" s="49">
        <v>5531.84</v>
      </c>
      <c r="Q72" s="56">
        <v>0.368292384142997</v>
      </c>
      <c r="R72" s="49">
        <v>650.86</v>
      </c>
      <c r="S72" s="49">
        <v>397.56</v>
      </c>
      <c r="T72" s="49">
        <v>253.3</v>
      </c>
      <c r="U72" s="56">
        <v>0.637136532850387</v>
      </c>
      <c r="V72" s="56">
        <v>0.408736648863964</v>
      </c>
      <c r="W72" s="56">
        <v>0.259653298067848</v>
      </c>
      <c r="X72" s="56">
        <v>0.149083350796116</v>
      </c>
      <c r="Y72" s="54">
        <v>0.0455090188366162</v>
      </c>
      <c r="Z72" s="54">
        <v>-0.273795150417547</v>
      </c>
      <c r="AA72" s="54">
        <v>0.319304169254163</v>
      </c>
      <c r="AB72" s="54">
        <v>-0.033907367284167</v>
      </c>
      <c r="AC72" s="54">
        <v>-0.0269745290354881</v>
      </c>
      <c r="AD72" s="54">
        <v>-0.00693283824867888</v>
      </c>
    </row>
    <row r="73" spans="1:30">
      <c r="A73" s="50" t="str">
        <v>郑州东区</v>
      </c>
      <c r="B73" s="51" t="str">
        <v>1027</v>
      </c>
      <c r="C73" s="50" t="str">
        <v>花园店</v>
      </c>
      <c r="D73" s="49">
        <v>2172.2</v>
      </c>
      <c r="E73" s="49">
        <v>65767.21</v>
      </c>
      <c r="F73" s="49">
        <v>35.2673562834171</v>
      </c>
      <c r="G73" s="49">
        <v>2351.16</v>
      </c>
      <c r="H73" s="49">
        <v>1683.34</v>
      </c>
      <c r="I73" s="49">
        <v>667.82</v>
      </c>
      <c r="J73" s="56">
        <v>0.396723181294331</v>
      </c>
      <c r="K73" s="56">
        <v>0.159548869119114</v>
      </c>
      <c r="L73" s="56">
        <v>0.100366265859049</v>
      </c>
      <c r="M73" s="56">
        <v>0.0591826032600647</v>
      </c>
      <c r="N73" s="49">
        <v>14736.3</v>
      </c>
      <c r="O73" s="49">
        <v>16771.97</v>
      </c>
      <c r="P73" s="49">
        <v>-2035.67</v>
      </c>
      <c r="Q73" s="56">
        <v>-0.121373338969722</v>
      </c>
      <c r="R73" s="49">
        <v>489.02</v>
      </c>
      <c r="S73" s="49">
        <v>466.75</v>
      </c>
      <c r="T73" s="49">
        <v>22.27</v>
      </c>
      <c r="U73" s="56">
        <v>0.0477129084092126</v>
      </c>
      <c r="V73" s="56">
        <v>0.448481212507148</v>
      </c>
      <c r="W73" s="56">
        <v>-0.0691833886201692</v>
      </c>
      <c r="X73" s="56">
        <v>0.517664601127317</v>
      </c>
      <c r="Y73" s="54">
        <v>0.0498343626027565</v>
      </c>
      <c r="Z73" s="54">
        <v>0.114943760042849</v>
      </c>
      <c r="AA73" s="54">
        <v>-0.065109397440093</v>
      </c>
      <c r="AB73" s="54">
        <v>0.0373995772352997</v>
      </c>
      <c r="AC73" s="54">
        <v>0.299092736273676</v>
      </c>
      <c r="AD73" s="54">
        <v>-0.261693159038376</v>
      </c>
    </row>
    <row r="74" spans="1:30">
      <c r="A74" s="50" t="str">
        <v>郑州东区</v>
      </c>
      <c r="B74" s="51" t="str">
        <v>1073</v>
      </c>
      <c r="C74" s="50" t="str">
        <v>惠济店</v>
      </c>
      <c r="D74" s="49">
        <v>2293.8</v>
      </c>
      <c r="E74" s="49">
        <v>59257.56</v>
      </c>
      <c r="F74" s="49">
        <v>13.1441675470407</v>
      </c>
      <c r="G74" s="49">
        <v>5949.9</v>
      </c>
      <c r="H74" s="49">
        <v>5231.79</v>
      </c>
      <c r="I74" s="49">
        <v>718.11</v>
      </c>
      <c r="J74" s="56">
        <v>0.137258949613803</v>
      </c>
      <c r="K74" s="56">
        <v>0.158109520452408</v>
      </c>
      <c r="L74" s="56">
        <v>0.137703652056912</v>
      </c>
      <c r="M74" s="56">
        <v>0.0204058683954957</v>
      </c>
      <c r="N74" s="49">
        <v>37631.51</v>
      </c>
      <c r="O74" s="49">
        <v>37993.11</v>
      </c>
      <c r="P74" s="49">
        <v>-361.599999999999</v>
      </c>
      <c r="Q74" s="56">
        <v>-0.00951751514945732</v>
      </c>
      <c r="R74" s="49">
        <v>1143.46</v>
      </c>
      <c r="S74" s="49">
        <v>1150.68</v>
      </c>
      <c r="T74" s="49">
        <v>-7.22000000000003</v>
      </c>
      <c r="U74" s="56">
        <v>-0.00627455070045541</v>
      </c>
      <c r="V74" s="56">
        <v>0.223385400377827</v>
      </c>
      <c r="W74" s="56">
        <v>0.278759794805985</v>
      </c>
      <c r="X74" s="56">
        <v>-0.0553743944281583</v>
      </c>
      <c r="Y74" s="54">
        <v>-0.1100082206636</v>
      </c>
      <c r="Z74" s="54">
        <v>-0.0358222963812702</v>
      </c>
      <c r="AA74" s="54">
        <v>-0.0741859242823298</v>
      </c>
      <c r="AB74" s="54">
        <v>0.147478953878922</v>
      </c>
      <c r="AC74" s="54">
        <v>0.0929779083628584</v>
      </c>
      <c r="AD74" s="54">
        <v>0.0545010455160638</v>
      </c>
    </row>
    <row r="75" spans="1:30">
      <c r="A75" s="50" t="str">
        <v>洛阳区</v>
      </c>
      <c r="B75" s="51" t="str">
        <v>1037</v>
      </c>
      <c r="C75" s="50" t="str">
        <v>政和店</v>
      </c>
      <c r="D75" s="49">
        <v>2022.9</v>
      </c>
      <c r="E75" s="49">
        <v>53447.88</v>
      </c>
      <c r="F75" s="49">
        <v>21.6530021647194</v>
      </c>
      <c r="G75" s="49">
        <v>1767.05</v>
      </c>
      <c r="H75" s="49">
        <v>719.91</v>
      </c>
      <c r="I75" s="49">
        <v>1047.14</v>
      </c>
      <c r="J75" s="56">
        <v>1.45454292897723</v>
      </c>
      <c r="K75" s="56">
        <v>0.083382093411727</v>
      </c>
      <c r="L75" s="56">
        <v>0.0493613759283841</v>
      </c>
      <c r="M75" s="56">
        <v>0.0340207174833428</v>
      </c>
      <c r="N75" s="49">
        <v>21192.2</v>
      </c>
      <c r="O75" s="49">
        <v>14584.48</v>
      </c>
      <c r="P75" s="49">
        <v>6607.72</v>
      </c>
      <c r="Q75" s="56">
        <v>0.453065176132437</v>
      </c>
      <c r="R75" s="49">
        <v>693.27</v>
      </c>
      <c r="S75" s="49">
        <v>391.46</v>
      </c>
      <c r="T75" s="49">
        <v>301.81</v>
      </c>
      <c r="U75" s="56">
        <v>0.770985541306902</v>
      </c>
      <c r="V75" s="56">
        <v>0.224479539186056</v>
      </c>
      <c r="W75" s="56">
        <v>0.306151419819961</v>
      </c>
      <c r="X75" s="56">
        <v>-0.0816718806339045</v>
      </c>
      <c r="Y75" s="54">
        <v>-0.00118280035195523</v>
      </c>
      <c r="Z75" s="54">
        <v>-0.266566188116283</v>
      </c>
      <c r="AA75" s="54">
        <v>0.265383387764327</v>
      </c>
      <c r="AB75" s="54">
        <v>-0.0779623889648214</v>
      </c>
      <c r="AC75" s="54">
        <v>-0.183373702730574</v>
      </c>
      <c r="AD75" s="54">
        <v>0.105411313765752</v>
      </c>
    </row>
    <row r="76" spans="1:30">
      <c r="A76" s="50" t="str">
        <v>郑州东区</v>
      </c>
      <c r="B76" s="51" t="str">
        <v>1092</v>
      </c>
      <c r="C76" s="50" t="str">
        <v>商都店</v>
      </c>
      <c r="D76" s="49">
        <v>967.1</v>
      </c>
      <c r="E76" s="49">
        <v>21213.84</v>
      </c>
      <c r="F76" s="49">
        <v>16.1454963674504</v>
      </c>
      <c r="G76" s="49">
        <v>2022.97</v>
      </c>
      <c r="H76" s="49">
        <v>919.3</v>
      </c>
      <c r="I76" s="49">
        <v>1103.67</v>
      </c>
      <c r="J76" s="56">
        <v>1.20055476993365</v>
      </c>
      <c r="K76" s="56">
        <v>0.189671337732499</v>
      </c>
      <c r="L76" s="56">
        <v>0.0881813237462243</v>
      </c>
      <c r="M76" s="56">
        <v>0.101490013986274</v>
      </c>
      <c r="N76" s="49">
        <v>10665.66</v>
      </c>
      <c r="O76" s="49">
        <v>10425.11</v>
      </c>
      <c r="P76" s="49">
        <v>240.549999999999</v>
      </c>
      <c r="Q76" s="56">
        <v>0.0230740970598871</v>
      </c>
      <c r="R76" s="49">
        <v>294.6</v>
      </c>
      <c r="S76" s="49">
        <v>294.62</v>
      </c>
      <c r="T76" s="49">
        <v>-0.0199999999999818</v>
      </c>
      <c r="U76" s="56">
        <v>-6.78840540356453e-5</v>
      </c>
      <c r="V76" s="56">
        <v>0.74625620099992</v>
      </c>
      <c r="W76" s="56">
        <v>0.0949784886404101</v>
      </c>
      <c r="X76" s="56">
        <v>0.65127771235951</v>
      </c>
      <c r="Y76" s="54">
        <v>-0.0264765784114053</v>
      </c>
      <c r="Z76" s="54">
        <v>-0.117032109157559</v>
      </c>
      <c r="AA76" s="54">
        <v>0.0905555307461536</v>
      </c>
      <c r="AB76" s="54">
        <v>-0.0114400146250762</v>
      </c>
      <c r="AC76" s="54">
        <v>-0.0857023091363065</v>
      </c>
      <c r="AD76" s="54">
        <v>0.0742622945112302</v>
      </c>
    </row>
    <row r="77" spans="1:30">
      <c r="A77" s="50" t="str">
        <v>郑州西区</v>
      </c>
      <c r="B77" s="51" t="str">
        <v>1085</v>
      </c>
      <c r="C77" s="50" t="str">
        <v>南阳店</v>
      </c>
      <c r="D77" s="49">
        <v>639.5</v>
      </c>
      <c r="E77" s="49">
        <v>10971.47</v>
      </c>
      <c r="F77" s="49">
        <v>11.4167535536788</v>
      </c>
      <c r="G77" s="49">
        <v>1294.2</v>
      </c>
      <c r="H77" s="49">
        <v>70.38</v>
      </c>
      <c r="I77" s="49">
        <v>1223.82</v>
      </c>
      <c r="J77" s="56">
        <v>17.3887468030691</v>
      </c>
      <c r="K77" s="56">
        <v>0.169747621408504</v>
      </c>
      <c r="L77" s="56">
        <v>0.00771911121640163</v>
      </c>
      <c r="M77" s="56">
        <v>0.162028510192102</v>
      </c>
      <c r="N77" s="49">
        <v>7624.26</v>
      </c>
      <c r="O77" s="49">
        <v>9117.63</v>
      </c>
      <c r="P77" s="49">
        <v>-1493.37</v>
      </c>
      <c r="Q77" s="56">
        <v>-0.163789274186384</v>
      </c>
      <c r="R77" s="49">
        <v>256.77</v>
      </c>
      <c r="S77" s="49">
        <v>450.7</v>
      </c>
      <c r="T77" s="49">
        <v>-193.93</v>
      </c>
      <c r="U77" s="56">
        <v>-0.430286221433326</v>
      </c>
      <c r="V77" s="56">
        <v>0.628426812931995</v>
      </c>
      <c r="W77" s="56">
        <v>-0.348497433826314</v>
      </c>
      <c r="X77" s="56">
        <v>0.976924246758309</v>
      </c>
      <c r="Y77" s="54">
        <v>0.0313510145266192</v>
      </c>
      <c r="Z77" s="54">
        <v>0.323186154870202</v>
      </c>
      <c r="AA77" s="54">
        <v>-0.291835140343583</v>
      </c>
      <c r="AB77" s="54">
        <v>0.0319001241694392</v>
      </c>
      <c r="AC77" s="54">
        <v>0.0481125248556917</v>
      </c>
      <c r="AD77" s="54">
        <v>-0.0162124006862525</v>
      </c>
    </row>
    <row r="78" spans="1:30">
      <c r="A78" s="50" t="str">
        <v>安阳区</v>
      </c>
      <c r="B78" s="51" t="str">
        <v>1045</v>
      </c>
      <c r="C78" s="50" t="str">
        <v>彰德府</v>
      </c>
      <c r="D78" s="49">
        <v>909.37</v>
      </c>
      <c r="E78" s="49">
        <v>21815.04</v>
      </c>
      <c r="F78" s="49">
        <v>28.333810403339</v>
      </c>
      <c r="G78" s="57">
        <v>-133.64</v>
      </c>
      <c r="H78" s="49">
        <v>-1567.07</v>
      </c>
      <c r="I78" s="49">
        <v>1433.43</v>
      </c>
      <c r="J78" s="56">
        <v>-0.914719827448678</v>
      </c>
      <c r="K78" s="56">
        <v>-0.0308807150350539</v>
      </c>
      <c r="L78" s="56">
        <v>-0.257618898880468</v>
      </c>
      <c r="M78" s="56">
        <v>0.226738183845414</v>
      </c>
      <c r="N78" s="49">
        <v>4327.62</v>
      </c>
      <c r="O78" s="49">
        <v>6082.9</v>
      </c>
      <c r="P78" s="49">
        <v>-1755.28</v>
      </c>
      <c r="Q78" s="56">
        <v>-0.288559733022078</v>
      </c>
      <c r="R78" s="49">
        <v>175.19</v>
      </c>
      <c r="S78" s="49">
        <v>195.17</v>
      </c>
      <c r="T78" s="49">
        <v>-19.98</v>
      </c>
      <c r="U78" s="56">
        <v>-0.102372290823385</v>
      </c>
      <c r="V78" s="56">
        <v>0.172280014945237</v>
      </c>
      <c r="W78" s="56">
        <v>0.0572781023702263</v>
      </c>
      <c r="X78" s="56">
        <v>0.11500191257501</v>
      </c>
      <c r="Y78" s="54">
        <v>0.00285404418060392</v>
      </c>
      <c r="Z78" s="54">
        <v>0.172874929548599</v>
      </c>
      <c r="AA78" s="54">
        <v>-0.170020885367995</v>
      </c>
      <c r="AB78" s="54">
        <v>0.149501710279159</v>
      </c>
      <c r="AC78" s="54">
        <v>0.0795310953656973</v>
      </c>
      <c r="AD78" s="54">
        <v>0.0699706149134615</v>
      </c>
    </row>
    <row r="79" spans="1:30">
      <c r="A79" s="50" t="str">
        <v>洛阳区</v>
      </c>
      <c r="B79" s="51" t="str">
        <v>1070</v>
      </c>
      <c r="C79" s="50" t="str">
        <v>纱北店</v>
      </c>
      <c r="D79" s="49">
        <v>1999.04</v>
      </c>
      <c r="E79" s="49">
        <v>48602.84</v>
      </c>
      <c r="F79" s="49">
        <v>34.7424061892092</v>
      </c>
      <c r="G79" s="49">
        <v>1312.06</v>
      </c>
      <c r="H79" s="49">
        <v>-143.87</v>
      </c>
      <c r="I79" s="49">
        <v>1455.93</v>
      </c>
      <c r="J79" s="56">
        <v>-10.1197608952527</v>
      </c>
      <c r="K79" s="56">
        <v>0.120041097557294</v>
      </c>
      <c r="L79" s="56">
        <v>-0.0159463275896849</v>
      </c>
      <c r="M79" s="56">
        <v>0.135987425146979</v>
      </c>
      <c r="N79" s="49">
        <v>10930.09</v>
      </c>
      <c r="O79" s="49">
        <v>9022.14</v>
      </c>
      <c r="P79" s="49">
        <v>1907.95</v>
      </c>
      <c r="Q79" s="56">
        <v>0.211474217868488</v>
      </c>
      <c r="R79" s="49">
        <v>349.46</v>
      </c>
      <c r="S79" s="49">
        <v>296.49</v>
      </c>
      <c r="T79" s="49">
        <v>52.97</v>
      </c>
      <c r="U79" s="56">
        <v>0.178656953016965</v>
      </c>
      <c r="V79" s="56">
        <v>0.450156250977925</v>
      </c>
      <c r="W79" s="56">
        <v>0.255116330280788</v>
      </c>
      <c r="X79" s="56">
        <v>0.195039920697137</v>
      </c>
      <c r="Y79" s="54">
        <v>0.00214616837406284</v>
      </c>
      <c r="Z79" s="54">
        <v>0.452325542176802</v>
      </c>
      <c r="AA79" s="54">
        <v>-0.450179373802739</v>
      </c>
      <c r="AB79" s="54">
        <v>-0.0342216441412639</v>
      </c>
      <c r="AC79" s="54">
        <v>-0.200356268025103</v>
      </c>
      <c r="AD79" s="54">
        <v>0.166134623883839</v>
      </c>
    </row>
    <row r="80" spans="1:30">
      <c r="A80" s="50" t="str">
        <v>洛阳区</v>
      </c>
      <c r="B80" s="51" t="str">
        <v>1004</v>
      </c>
      <c r="C80" s="50" t="str">
        <v>南昌店</v>
      </c>
      <c r="D80" s="49">
        <v>1029.9</v>
      </c>
      <c r="E80" s="49">
        <v>26325.61</v>
      </c>
      <c r="F80" s="49">
        <v>10.5129437518886</v>
      </c>
      <c r="G80" s="49">
        <v>3987.61</v>
      </c>
      <c r="H80" s="49">
        <v>2211.15</v>
      </c>
      <c r="I80" s="49">
        <v>1776.46</v>
      </c>
      <c r="J80" s="56">
        <v>0.803409990276553</v>
      </c>
      <c r="K80" s="56">
        <v>0.148484476120259</v>
      </c>
      <c r="L80" s="56">
        <v>0.117883110111669</v>
      </c>
      <c r="M80" s="56">
        <v>0.0306013660085894</v>
      </c>
      <c r="N80" s="49">
        <v>26855.4</v>
      </c>
      <c r="O80" s="49">
        <v>18757.14</v>
      </c>
      <c r="P80" s="49">
        <v>8098.26</v>
      </c>
      <c r="Q80" s="56">
        <v>0.431742792344675</v>
      </c>
      <c r="R80" s="49">
        <v>736.03</v>
      </c>
      <c r="S80" s="49">
        <v>579.11</v>
      </c>
      <c r="T80" s="49">
        <v>156.92</v>
      </c>
      <c r="U80" s="56">
        <v>0.270967519124173</v>
      </c>
      <c r="V80" s="56">
        <v>0.603624473184024</v>
      </c>
      <c r="W80" s="56">
        <v>0.398458420140243</v>
      </c>
      <c r="X80" s="56">
        <v>0.205166053043782</v>
      </c>
      <c r="Y80" s="54">
        <v>-0.0362349360759752</v>
      </c>
      <c r="Z80" s="54">
        <v>-0.0678454870404586</v>
      </c>
      <c r="AA80" s="54">
        <v>0.0316105509644835</v>
      </c>
      <c r="AB80" s="54">
        <v>-0.00185287690677586</v>
      </c>
      <c r="AC80" s="54">
        <v>-0.0465609949064729</v>
      </c>
      <c r="AD80" s="54">
        <v>0.0447081179996971</v>
      </c>
    </row>
    <row r="81" spans="1:30">
      <c r="A81" s="50" t="str">
        <v>郑州西区</v>
      </c>
      <c r="B81" s="51" t="str">
        <v>1035</v>
      </c>
      <c r="C81" s="50" t="str">
        <v>巩义店</v>
      </c>
      <c r="D81" s="49">
        <v>1391.45</v>
      </c>
      <c r="E81" s="49">
        <v>45392.09</v>
      </c>
      <c r="F81" s="49">
        <v>24.5752706177542</v>
      </c>
      <c r="G81" s="49">
        <v>2381.62</v>
      </c>
      <c r="H81" s="49">
        <v>569.83</v>
      </c>
      <c r="I81" s="49">
        <v>1811.79</v>
      </c>
      <c r="J81" s="56">
        <v>3.1795272274187</v>
      </c>
      <c r="K81" s="56">
        <v>0.153162388325389</v>
      </c>
      <c r="L81" s="56">
        <v>0.033994089229488</v>
      </c>
      <c r="M81" s="56">
        <v>0.119168299095901</v>
      </c>
      <c r="N81" s="49">
        <v>15549.64</v>
      </c>
      <c r="O81" s="49">
        <v>16762.62</v>
      </c>
      <c r="P81" s="49">
        <v>-1212.98</v>
      </c>
      <c r="Q81" s="56">
        <v>-0.0723621963630983</v>
      </c>
      <c r="R81" s="49">
        <v>476.25</v>
      </c>
      <c r="S81" s="49">
        <v>537.31</v>
      </c>
      <c r="T81" s="49">
        <v>-61.0599999999999</v>
      </c>
      <c r="U81" s="56">
        <v>-0.113640170478867</v>
      </c>
      <c r="V81" s="56">
        <v>0.47812336415895</v>
      </c>
      <c r="W81" s="56">
        <v>0.057256352970326</v>
      </c>
      <c r="X81" s="56">
        <v>0.420867011188624</v>
      </c>
      <c r="Y81" s="54">
        <v>-0.0191916010498688</v>
      </c>
      <c r="Z81" s="54">
        <v>0.0221473637192682</v>
      </c>
      <c r="AA81" s="54">
        <v>-0.041338964769137</v>
      </c>
      <c r="AB81" s="54">
        <v>-0.00975227103239515</v>
      </c>
      <c r="AC81" s="54">
        <v>0.00179082983447695</v>
      </c>
      <c r="AD81" s="54">
        <v>-0.0115431008668721</v>
      </c>
    </row>
    <row r="82" spans="1:30">
      <c r="A82" s="50" t="str">
        <v>郑州西区</v>
      </c>
      <c r="B82" s="51" t="str">
        <v>1026</v>
      </c>
      <c r="C82" s="50" t="str">
        <v>大学店</v>
      </c>
      <c r="D82" s="49">
        <v>1458.55</v>
      </c>
      <c r="E82" s="49">
        <v>42021.23</v>
      </c>
      <c r="F82" s="49">
        <v>14.6249379037336</v>
      </c>
      <c r="G82" s="49">
        <v>3594.52</v>
      </c>
      <c r="H82" s="49">
        <v>1596.62</v>
      </c>
      <c r="I82" s="49">
        <v>1997.9</v>
      </c>
      <c r="J82" s="56">
        <v>1.25133093660357</v>
      </c>
      <c r="K82" s="56">
        <v>0.13430333591265</v>
      </c>
      <c r="L82" s="56">
        <v>0.0605240652738901</v>
      </c>
      <c r="M82" s="56">
        <v>0.0737792706387603</v>
      </c>
      <c r="N82" s="49">
        <v>26764.19</v>
      </c>
      <c r="O82" s="49">
        <v>26379.92</v>
      </c>
      <c r="P82" s="49">
        <v>384.27</v>
      </c>
      <c r="Q82" s="56">
        <v>0.0145667613851748</v>
      </c>
      <c r="R82" s="49">
        <v>740.9</v>
      </c>
      <c r="S82" s="49">
        <v>844.53</v>
      </c>
      <c r="T82" s="49">
        <v>-103.63</v>
      </c>
      <c r="U82" s="56">
        <v>-0.12270730465466</v>
      </c>
      <c r="V82" s="56">
        <v>0.227940259995678</v>
      </c>
      <c r="W82" s="56">
        <v>0.138940387477913</v>
      </c>
      <c r="X82" s="56">
        <v>0.088999872517765</v>
      </c>
      <c r="Y82" s="54">
        <v>0.00512889728708328</v>
      </c>
      <c r="Z82" s="54">
        <v>-0.018673108119309</v>
      </c>
      <c r="AA82" s="54">
        <v>0.0238020054063922</v>
      </c>
      <c r="AB82" s="54">
        <v>0.0429388463452436</v>
      </c>
      <c r="AC82" s="54">
        <v>0.056241709603365</v>
      </c>
      <c r="AD82" s="54">
        <v>-0.0133028632581214</v>
      </c>
    </row>
    <row r="83" spans="1:30">
      <c r="A83" s="50" t="str">
        <v>郑州东区</v>
      </c>
      <c r="B83" s="51" t="str">
        <v>1060</v>
      </c>
      <c r="C83" s="50" t="str">
        <v>东明店</v>
      </c>
      <c r="D83" s="49">
        <v>2904.15</v>
      </c>
      <c r="E83" s="49">
        <v>83231.52</v>
      </c>
      <c r="F83" s="49">
        <v>33.2466026969259</v>
      </c>
      <c r="G83" s="49">
        <v>4734.05</v>
      </c>
      <c r="H83" s="49">
        <v>2232.3</v>
      </c>
      <c r="I83" s="49">
        <v>2501.75</v>
      </c>
      <c r="J83" s="56">
        <v>1.12070510236079</v>
      </c>
      <c r="K83" s="56">
        <v>0.23631317404576</v>
      </c>
      <c r="L83" s="56">
        <v>0.105866401467134</v>
      </c>
      <c r="M83" s="56">
        <v>0.130446772578626</v>
      </c>
      <c r="N83" s="49">
        <v>20032.95</v>
      </c>
      <c r="O83" s="49">
        <v>21086.01</v>
      </c>
      <c r="P83" s="49">
        <v>-1053.06</v>
      </c>
      <c r="Q83" s="56">
        <v>-0.0499411695242484</v>
      </c>
      <c r="R83" s="49">
        <v>551.61</v>
      </c>
      <c r="S83" s="49">
        <v>568.32</v>
      </c>
      <c r="T83" s="49">
        <v>-16.71</v>
      </c>
      <c r="U83" s="56">
        <v>-0.0294024493243244</v>
      </c>
      <c r="V83" s="56">
        <v>0.184884721552895</v>
      </c>
      <c r="W83" s="56">
        <v>0.0450899879060379</v>
      </c>
      <c r="X83" s="56">
        <v>0.139794733646857</v>
      </c>
      <c r="Y83" s="54">
        <v>-0.0445785971972952</v>
      </c>
      <c r="Z83" s="54">
        <v>-0.0845474380630631</v>
      </c>
      <c r="AA83" s="54">
        <v>0.0399688408657679</v>
      </c>
      <c r="AB83" s="54">
        <v>0.0973490708482309</v>
      </c>
      <c r="AC83" s="54">
        <v>-0.0786687144699258</v>
      </c>
      <c r="AD83" s="54">
        <v>0.176017785318157</v>
      </c>
    </row>
  </sheetData>
  <mergeCells count="24">
    <mergeCell ref="A1:AD1"/>
    <mergeCell ref="A2:AD2"/>
    <mergeCell ref="D3:E3"/>
    <mergeCell ref="G3:J3"/>
    <mergeCell ref="K3:M3"/>
    <mergeCell ref="N3:Q3"/>
    <mergeCell ref="R3:U3"/>
    <mergeCell ref="V3:X3"/>
    <mergeCell ref="Y3:AA3"/>
    <mergeCell ref="AB3:AD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rintOptions horizontalCentered="1" verticalCentered="1"/>
  <pageMargins left="0.196527777777778" right="0.196527777777778" top="0.196527777777778" bottom="0.196527777777778" header="0" footer="0"/>
  <pageSetup paperSize="9" scale="49" orientation="landscape" horizontalDpi="600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/>
  <dimension ref="A1:X83"/>
  <sheetViews>
    <sheetView topLeftCell="A61" workbookViewId="0">
      <selection activeCell="G70" sqref="G70"/>
    </sheetView>
  </sheetViews>
  <sheetFormatPr defaultColWidth="9" defaultRowHeight="13.5"/>
  <cols>
    <col min="1" max="1" width="8.125" customWidth="1"/>
    <col min="2" max="2" width="3.625" customWidth="1"/>
    <col min="3" max="3" width="8.125" customWidth="1"/>
    <col min="4" max="4" width="6.625" customWidth="1"/>
    <col min="5" max="5" width="7.375" customWidth="1"/>
    <col min="6" max="6" width="4.375" customWidth="1"/>
    <col min="7" max="8" width="6.625" customWidth="1"/>
    <col min="9" max="9" width="7.375" customWidth="1"/>
    <col min="10" max="13" width="5.125" customWidth="1"/>
    <col min="14" max="15" width="7.375" customWidth="1"/>
    <col min="16" max="19" width="6.625" customWidth="1"/>
    <col min="20" max="20" width="5.875" customWidth="1"/>
    <col min="21" max="21" width="6.625" customWidth="1"/>
    <col min="22" max="22" width="5.125" customWidth="1"/>
    <col min="23" max="24" width="5.875" customWidth="1"/>
    <col min="25" max="30" width="13.75"/>
  </cols>
  <sheetData>
    <row r="1" ht="18.75" spans="1:24">
      <c r="A1" s="44" t="s">
        <v>230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</row>
    <row r="2" spans="1:24">
      <c r="A2" s="45" t="str">
        <f>'a-面包'!A2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</row>
    <row r="3" spans="1:24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</row>
    <row r="4" spans="1:24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</row>
    <row r="5" spans="1:24">
      <c r="A5" s="45" t="s">
        <v>61</v>
      </c>
      <c r="B5" s="45"/>
      <c r="C5" s="45"/>
      <c r="D5" s="48">
        <f>'熟食-1'!D5</f>
        <v>134781.59</v>
      </c>
      <c r="E5" s="49">
        <f>'熟食-1'!E5</f>
        <v>3168648.83</v>
      </c>
      <c r="F5" s="49">
        <f>'熟食-1'!F5</f>
        <v>30.8452918736609</v>
      </c>
      <c r="G5" s="49">
        <f>'熟食-1'!G5</f>
        <v>132356.59</v>
      </c>
      <c r="H5" s="49">
        <f>'熟食-1'!H5</f>
        <v>141217.9</v>
      </c>
      <c r="I5" s="52">
        <f>'熟食-1'!I5</f>
        <v>-8861.31</v>
      </c>
      <c r="J5" s="53">
        <f>'熟食-1'!J5</f>
        <v>-0.0627491982248709</v>
      </c>
      <c r="K5" s="54">
        <f>'熟食-1'!K5</f>
        <v>0.151696350087887</v>
      </c>
      <c r="L5" s="54">
        <f>'熟食-1'!L5</f>
        <v>0.157191654639746</v>
      </c>
      <c r="M5" s="55">
        <f>'熟食-1'!M5</f>
        <v>-0.0054953045518584</v>
      </c>
      <c r="N5" s="49">
        <f>'熟食-1'!N5</f>
        <v>872510.05</v>
      </c>
      <c r="O5" s="49">
        <f>'熟食-1'!O5</f>
        <v>898380.39</v>
      </c>
      <c r="P5" s="52">
        <f>'熟食-1'!P5</f>
        <v>-25870.34</v>
      </c>
      <c r="Q5" s="55">
        <f>'熟食-1'!Q5</f>
        <v>-0.0287966437023408</v>
      </c>
      <c r="R5" s="49">
        <f>'熟食-1'!R5</f>
        <v>47893.97</v>
      </c>
      <c r="S5" s="49">
        <f>'熟食-1'!S5</f>
        <v>42186.74</v>
      </c>
      <c r="T5" s="52">
        <f>'熟食-1'!T5</f>
        <v>5707.23</v>
      </c>
      <c r="U5" s="55">
        <f>'熟食-1'!U5</f>
        <v>0.135284926021778</v>
      </c>
      <c r="V5" s="54">
        <f>'熟食-1'!V5</f>
        <v>0.0251194632245204</v>
      </c>
      <c r="W5" s="54">
        <f>'熟食-1'!W5</f>
        <v>0.0457537753995221</v>
      </c>
      <c r="X5" s="55">
        <f>'熟食-1'!X5</f>
        <v>-0.0206343121750017</v>
      </c>
    </row>
    <row r="6" spans="1:24">
      <c r="A6" s="45" t="s">
        <v>67</v>
      </c>
      <c r="B6" s="45"/>
      <c r="C6" s="45"/>
      <c r="D6" s="48">
        <f>'熟食-1'!D6</f>
        <v>33282.85</v>
      </c>
      <c r="E6" s="49">
        <f>'熟食-1'!E6</f>
        <v>735086.69</v>
      </c>
      <c r="F6" s="49">
        <f>'熟食-1'!F6</f>
        <v>29.9119870272171</v>
      </c>
      <c r="G6" s="49">
        <f>'熟食-1'!G6</f>
        <v>39116.25</v>
      </c>
      <c r="H6" s="49">
        <f>'熟食-1'!H6</f>
        <v>40829.58</v>
      </c>
      <c r="I6" s="52">
        <f>'熟食-1'!I6</f>
        <v>-1713.33</v>
      </c>
      <c r="J6" s="53">
        <f>'熟食-1'!J6</f>
        <v>-0.0419629592075158</v>
      </c>
      <c r="K6" s="54">
        <f>'熟食-1'!K6</f>
        <v>0.180024347037374</v>
      </c>
      <c r="L6" s="54">
        <f>'熟食-1'!L6</f>
        <v>0.186725718272582</v>
      </c>
      <c r="M6" s="55">
        <f>'熟食-1'!M6</f>
        <v>-0.00670137123520786</v>
      </c>
      <c r="N6" s="49">
        <f>'熟食-1'!N6</f>
        <v>217283.11</v>
      </c>
      <c r="O6" s="49">
        <f>'熟食-1'!O6</f>
        <v>218660.72</v>
      </c>
      <c r="P6" s="52">
        <f>'熟食-1'!P6</f>
        <v>-1377.61000000002</v>
      </c>
      <c r="Q6" s="55">
        <f>'熟食-1'!Q6</f>
        <v>-0.00630021706687884</v>
      </c>
      <c r="R6" s="49">
        <f>'熟食-1'!R6</f>
        <v>11333.59</v>
      </c>
      <c r="S6" s="49">
        <f>'熟食-1'!S6</f>
        <v>9261.79</v>
      </c>
      <c r="T6" s="52">
        <f>'熟食-1'!T6</f>
        <v>2071.8</v>
      </c>
      <c r="U6" s="55">
        <f>'熟食-1'!U6</f>
        <v>0.223693260158133</v>
      </c>
      <c r="V6" s="54">
        <f>'熟食-1'!V6</f>
        <v>0.269220704906301</v>
      </c>
      <c r="W6" s="54">
        <f>'熟食-1'!W6</f>
        <v>0.0329282893405662</v>
      </c>
      <c r="X6" s="55">
        <f>'熟食-1'!X6</f>
        <v>0.236292415565735</v>
      </c>
    </row>
    <row r="7" spans="1:24">
      <c r="A7" s="45" t="s">
        <v>62</v>
      </c>
      <c r="B7" s="45"/>
      <c r="C7" s="45"/>
      <c r="D7" s="48">
        <f>'熟食-1'!D7</f>
        <v>30700.16</v>
      </c>
      <c r="E7" s="49">
        <f>'熟食-1'!E7</f>
        <v>827648.69</v>
      </c>
      <c r="F7" s="49">
        <f>'熟食-1'!F7</f>
        <v>32.4659978047827</v>
      </c>
      <c r="G7" s="49">
        <f>'熟食-1'!G7</f>
        <v>30332.55</v>
      </c>
      <c r="H7" s="49">
        <f>'熟食-1'!H7</f>
        <v>35736.9</v>
      </c>
      <c r="I7" s="52">
        <f>'熟食-1'!I7</f>
        <v>-5404.35</v>
      </c>
      <c r="J7" s="53">
        <f>'熟食-1'!J7</f>
        <v>-0.151226043669149</v>
      </c>
      <c r="K7" s="54">
        <f>'熟食-1'!K7</f>
        <v>0.142246547739542</v>
      </c>
      <c r="L7" s="54">
        <f>'熟食-1'!L7</f>
        <v>0.146560840615327</v>
      </c>
      <c r="M7" s="55">
        <f>'熟食-1'!M7</f>
        <v>-0.00431429287578519</v>
      </c>
      <c r="N7" s="49">
        <f>'熟食-1'!N7</f>
        <v>213239.27</v>
      </c>
      <c r="O7" s="49">
        <f>'熟食-1'!O7</f>
        <v>243836.62</v>
      </c>
      <c r="P7" s="52">
        <f>'熟食-1'!P7</f>
        <v>-30597.35</v>
      </c>
      <c r="Q7" s="55">
        <f>'熟食-1'!Q7</f>
        <v>-0.125482997590764</v>
      </c>
      <c r="R7" s="49">
        <f>'熟食-1'!R7</f>
        <v>12343.63</v>
      </c>
      <c r="S7" s="49">
        <f>'熟食-1'!S7</f>
        <v>12134.85</v>
      </c>
      <c r="T7" s="52">
        <f>'熟食-1'!T7</f>
        <v>208.779999999999</v>
      </c>
      <c r="U7" s="55">
        <f>'熟食-1'!U7</f>
        <v>0.0172049922331136</v>
      </c>
      <c r="V7" s="54">
        <f>'熟食-1'!V7</f>
        <v>-0.0670143672229977</v>
      </c>
      <c r="W7" s="54">
        <f>'熟食-1'!W7</f>
        <v>-0.0287915299757221</v>
      </c>
      <c r="X7" s="55">
        <f>'熟食-1'!X7</f>
        <v>-0.0382228372472756</v>
      </c>
    </row>
    <row r="8" spans="1:24">
      <c r="A8" s="45" t="s">
        <v>84</v>
      </c>
      <c r="B8" s="45"/>
      <c r="C8" s="45"/>
      <c r="D8" s="48">
        <f>'熟食-1'!D8</f>
        <v>20224.17</v>
      </c>
      <c r="E8" s="49">
        <f>'熟食-1'!E8</f>
        <v>403827.55</v>
      </c>
      <c r="F8" s="49">
        <f>'熟食-1'!F8</f>
        <v>27.8996181632298</v>
      </c>
      <c r="G8" s="49">
        <f>'熟食-1'!G8</f>
        <v>22953.92</v>
      </c>
      <c r="H8" s="49">
        <f>'熟食-1'!H8</f>
        <v>14312.96</v>
      </c>
      <c r="I8" s="52">
        <f>'熟食-1'!I8</f>
        <v>8640.96</v>
      </c>
      <c r="J8" s="53">
        <f>'熟食-1'!J8</f>
        <v>0.603715793239134</v>
      </c>
      <c r="K8" s="54">
        <f>'熟食-1'!K8</f>
        <v>0.18123142103015</v>
      </c>
      <c r="L8" s="54">
        <f>'熟食-1'!L8</f>
        <v>0.148089073452096</v>
      </c>
      <c r="M8" s="55">
        <f>'熟食-1'!M8</f>
        <v>0.0331423475780543</v>
      </c>
      <c r="N8" s="49">
        <f>'熟食-1'!N8</f>
        <v>126655.3</v>
      </c>
      <c r="O8" s="49">
        <f>'熟食-1'!O8</f>
        <v>96651.02</v>
      </c>
      <c r="P8" s="52">
        <f>'熟食-1'!P8</f>
        <v>30004.28</v>
      </c>
      <c r="Q8" s="55">
        <f>'熟食-1'!Q8</f>
        <v>0.310439351804047</v>
      </c>
      <c r="R8" s="49">
        <f>'熟食-1'!R8</f>
        <v>8120.81</v>
      </c>
      <c r="S8" s="49">
        <f>'熟食-1'!S8</f>
        <v>5706.88</v>
      </c>
      <c r="T8" s="52">
        <f>'熟食-1'!T8</f>
        <v>2413.93</v>
      </c>
      <c r="U8" s="55">
        <f>'熟食-1'!U8</f>
        <v>0.422985939777952</v>
      </c>
      <c r="V8" s="54">
        <f>'熟食-1'!V8</f>
        <v>-0.209363860996315</v>
      </c>
      <c r="W8" s="54">
        <f>'熟食-1'!W8</f>
        <v>0.157805929741428</v>
      </c>
      <c r="X8" s="55">
        <f>'熟食-1'!X8</f>
        <v>-0.367169790737743</v>
      </c>
    </row>
    <row r="9" spans="1:24">
      <c r="A9" s="45" t="s">
        <v>118</v>
      </c>
      <c r="B9" s="45"/>
      <c r="C9" s="45"/>
      <c r="D9" s="48">
        <f>'熟食-1'!D9</f>
        <v>3819.85</v>
      </c>
      <c r="E9" s="49">
        <f>'熟食-1'!E9</f>
        <v>93118.48</v>
      </c>
      <c r="F9" s="49">
        <f>'熟食-1'!F9</f>
        <v>17.8030712172604</v>
      </c>
      <c r="G9" s="49">
        <f>'熟食-1'!G9</f>
        <v>7623.72</v>
      </c>
      <c r="H9" s="49">
        <f>'熟食-1'!H9</f>
        <v>8482.04</v>
      </c>
      <c r="I9" s="52">
        <f>'熟食-1'!I9</f>
        <v>-858.320000000001</v>
      </c>
      <c r="J9" s="53">
        <f>'熟食-1'!J9</f>
        <v>-0.101192637620195</v>
      </c>
      <c r="K9" s="54">
        <f>'熟食-1'!K9</f>
        <v>0.16519969983863</v>
      </c>
      <c r="L9" s="54">
        <f>'熟食-1'!L9</f>
        <v>0.15677079559787</v>
      </c>
      <c r="M9" s="55">
        <f>'熟食-1'!M9</f>
        <v>0.00842890424075945</v>
      </c>
      <c r="N9" s="49">
        <f>'熟食-1'!N9</f>
        <v>46148.51</v>
      </c>
      <c r="O9" s="49">
        <f>'熟食-1'!O9</f>
        <v>54104.72</v>
      </c>
      <c r="P9" s="52">
        <f>'熟食-1'!P9</f>
        <v>-7956.21</v>
      </c>
      <c r="Q9" s="55">
        <f>'熟食-1'!Q9</f>
        <v>-0.147052050172332</v>
      </c>
      <c r="R9" s="49">
        <f>'熟食-1'!R9</f>
        <v>2186.88</v>
      </c>
      <c r="S9" s="49">
        <f>'熟食-1'!S9</f>
        <v>1904.63</v>
      </c>
      <c r="T9" s="52">
        <f>'熟食-1'!T9</f>
        <v>282.25</v>
      </c>
      <c r="U9" s="55">
        <f>'熟食-1'!U9</f>
        <v>0.148191512262224</v>
      </c>
      <c r="V9" s="54">
        <f>'熟食-1'!V9</f>
        <v>-0.198155168122543</v>
      </c>
      <c r="W9" s="54">
        <f>'熟食-1'!W9</f>
        <v>-0.0817456183205225</v>
      </c>
      <c r="X9" s="55">
        <f>'熟食-1'!X9</f>
        <v>-0.116409549802021</v>
      </c>
    </row>
    <row r="10" spans="1:24">
      <c r="A10" s="45" t="s">
        <v>89</v>
      </c>
      <c r="B10" s="45"/>
      <c r="C10" s="45"/>
      <c r="D10" s="48">
        <f>'熟食-1'!D10</f>
        <v>5095.65</v>
      </c>
      <c r="E10" s="49">
        <f>'熟食-1'!E10</f>
        <v>115802.87</v>
      </c>
      <c r="F10" s="49">
        <f>'熟食-1'!F10</f>
        <v>23.4071510006064</v>
      </c>
      <c r="G10" s="49">
        <f>'熟食-1'!G10</f>
        <v>6583.91</v>
      </c>
      <c r="H10" s="49">
        <f>'熟食-1'!H10</f>
        <v>8440.24</v>
      </c>
      <c r="I10" s="52">
        <f>'熟食-1'!I10</f>
        <v>-1856.33</v>
      </c>
      <c r="J10" s="53">
        <f>'熟食-1'!J10</f>
        <v>-0.219938058633404</v>
      </c>
      <c r="K10" s="54">
        <f>'熟食-1'!K10</f>
        <v>0.158171404025834</v>
      </c>
      <c r="L10" s="54">
        <f>'熟食-1'!L10</f>
        <v>0.173598086197226</v>
      </c>
      <c r="M10" s="55">
        <f>'熟食-1'!M10</f>
        <v>-0.0154266821713917</v>
      </c>
      <c r="N10" s="49">
        <f>'熟食-1'!N10</f>
        <v>41625.16</v>
      </c>
      <c r="O10" s="49">
        <f>'熟食-1'!O10</f>
        <v>48619.43</v>
      </c>
      <c r="P10" s="52">
        <f>'熟食-1'!P10</f>
        <v>-6994.27</v>
      </c>
      <c r="Q10" s="55">
        <f>'熟食-1'!Q10</f>
        <v>-0.143857507173572</v>
      </c>
      <c r="R10" s="49">
        <f>'熟食-1'!R10</f>
        <v>2299.44</v>
      </c>
      <c r="S10" s="49">
        <f>'熟食-1'!S10</f>
        <v>2443.12</v>
      </c>
      <c r="T10" s="52">
        <f>'熟食-1'!T10</f>
        <v>-143.68</v>
      </c>
      <c r="U10" s="55">
        <f>'熟食-1'!U10</f>
        <v>-0.0588100461704705</v>
      </c>
      <c r="V10" s="54">
        <f>'熟食-1'!V10</f>
        <v>-0.00363580135939292</v>
      </c>
      <c r="W10" s="54">
        <f>'熟食-1'!W10</f>
        <v>0.0437799396461623</v>
      </c>
      <c r="X10" s="55">
        <f>'熟食-1'!X10</f>
        <v>-0.0474157410055553</v>
      </c>
    </row>
    <row r="11" spans="1:24">
      <c r="A11" s="45" t="s">
        <v>155</v>
      </c>
      <c r="B11" s="45"/>
      <c r="C11" s="45"/>
      <c r="D11" s="48">
        <f>'熟食-1'!D11</f>
        <v>9615.14</v>
      </c>
      <c r="E11" s="49">
        <f>'熟食-1'!E11</f>
        <v>230226.03</v>
      </c>
      <c r="F11" s="49">
        <f>'熟食-1'!F11</f>
        <v>33.2382744037266</v>
      </c>
      <c r="G11" s="49">
        <f>'熟食-1'!G11</f>
        <v>4417.01</v>
      </c>
      <c r="H11" s="49">
        <f>'熟食-1'!H11</f>
        <v>7340.54</v>
      </c>
      <c r="I11" s="52">
        <f>'熟食-1'!I11</f>
        <v>-2923.53</v>
      </c>
      <c r="J11" s="53">
        <f>'熟食-1'!J11</f>
        <v>-0.398271789268909</v>
      </c>
      <c r="K11" s="54">
        <f>'熟食-1'!K11</f>
        <v>0.0840170681514404</v>
      </c>
      <c r="L11" s="54">
        <f>'熟食-1'!L11</f>
        <v>0.139072842663348</v>
      </c>
      <c r="M11" s="55">
        <f>'熟食-1'!M11</f>
        <v>-0.055055774511908</v>
      </c>
      <c r="N11" s="49">
        <f>'熟食-1'!N11</f>
        <v>52572.77</v>
      </c>
      <c r="O11" s="49">
        <f>'熟食-1'!O11</f>
        <v>52781.98</v>
      </c>
      <c r="P11" s="52">
        <f>'熟食-1'!P11</f>
        <v>-209.210000000006</v>
      </c>
      <c r="Q11" s="55">
        <f>'熟食-1'!Q11</f>
        <v>-0.00396366335631983</v>
      </c>
      <c r="R11" s="49">
        <f>'熟食-1'!R11</f>
        <v>2983.35</v>
      </c>
      <c r="S11" s="49">
        <f>'熟食-1'!S11</f>
        <v>2525.24</v>
      </c>
      <c r="T11" s="52">
        <f>'熟食-1'!T11</f>
        <v>458.11</v>
      </c>
      <c r="U11" s="55">
        <f>'熟食-1'!U11</f>
        <v>0.181412459805801</v>
      </c>
      <c r="V11" s="54">
        <f>'熟食-1'!V11</f>
        <v>-0.187870840528116</v>
      </c>
      <c r="W11" s="54">
        <f>'熟食-1'!W11</f>
        <v>0.137949876328064</v>
      </c>
      <c r="X11" s="55">
        <f>'熟食-1'!X11</f>
        <v>-0.325820716856179</v>
      </c>
    </row>
    <row r="12" spans="1:24">
      <c r="A12" s="45" t="s">
        <v>101</v>
      </c>
      <c r="B12" s="45"/>
      <c r="C12" s="45"/>
      <c r="D12" s="48">
        <f>'熟食-1'!D12</f>
        <v>16545.57</v>
      </c>
      <c r="E12" s="49">
        <f>'熟食-1'!E12</f>
        <v>404714.04</v>
      </c>
      <c r="F12" s="49">
        <f>'熟食-1'!F12</f>
        <v>47.9055213445511</v>
      </c>
      <c r="G12" s="49">
        <f>'熟食-1'!G12</f>
        <v>8844.89</v>
      </c>
      <c r="H12" s="49">
        <f>'熟食-1'!H12</f>
        <v>10989</v>
      </c>
      <c r="I12" s="52">
        <f>'熟食-1'!I12</f>
        <v>-2144.11</v>
      </c>
      <c r="J12" s="53">
        <f>'熟食-1'!J12</f>
        <v>-0.195114205114205</v>
      </c>
      <c r="K12" s="54">
        <f>'熟食-1'!K12</f>
        <v>0.126473517017012</v>
      </c>
      <c r="L12" s="54">
        <f>'熟食-1'!L12</f>
        <v>0.140908877002797</v>
      </c>
      <c r="M12" s="55">
        <f>'熟食-1'!M12</f>
        <v>-0.0144353599857843</v>
      </c>
      <c r="N12" s="49">
        <f>'熟食-1'!N12</f>
        <v>69934.72</v>
      </c>
      <c r="O12" s="49">
        <f>'熟食-1'!O12</f>
        <v>77986.57</v>
      </c>
      <c r="P12" s="52">
        <f>'熟食-1'!P12</f>
        <v>-8051.85000000001</v>
      </c>
      <c r="Q12" s="55">
        <f>'熟食-1'!Q12</f>
        <v>-0.103246623104465</v>
      </c>
      <c r="R12" s="49">
        <f>'熟食-1'!R12</f>
        <v>3611.3</v>
      </c>
      <c r="S12" s="49">
        <f>'熟食-1'!S12</f>
        <v>3245.18</v>
      </c>
      <c r="T12" s="52">
        <f>'熟食-1'!T12</f>
        <v>366.12</v>
      </c>
      <c r="U12" s="55">
        <f>'熟食-1'!U12</f>
        <v>0.112819627878885</v>
      </c>
      <c r="V12" s="54">
        <f>'熟食-1'!V12</f>
        <v>0.281865660757354</v>
      </c>
      <c r="W12" s="54">
        <f>'熟食-1'!W12</f>
        <v>0.249406467952253</v>
      </c>
      <c r="X12" s="55">
        <f>'熟食-1'!X12</f>
        <v>0.0324591928051015</v>
      </c>
    </row>
    <row r="13" spans="1:24">
      <c r="A13" s="45" t="s">
        <v>94</v>
      </c>
      <c r="B13" s="45"/>
      <c r="C13" s="45"/>
      <c r="D13" s="48">
        <f>'熟食-1'!D13</f>
        <v>9349.7</v>
      </c>
      <c r="E13" s="49">
        <f>'熟食-1'!E13</f>
        <v>224159.73</v>
      </c>
      <c r="F13" s="49">
        <f>'熟食-1'!F13</f>
        <v>33.0024805435846</v>
      </c>
      <c r="G13" s="49">
        <f>'熟食-1'!G13</f>
        <v>4222.73</v>
      </c>
      <c r="H13" s="49">
        <f>'熟食-1'!H13</f>
        <v>7736.89</v>
      </c>
      <c r="I13" s="52">
        <f>'熟食-1'!I13</f>
        <v>-3514.16</v>
      </c>
      <c r="J13" s="53">
        <f>'熟食-1'!J13</f>
        <v>-0.454208344696642</v>
      </c>
      <c r="K13" s="54">
        <f>'熟食-1'!K13</f>
        <v>0.078181011630331</v>
      </c>
      <c r="L13" s="54">
        <f>'熟食-1'!L13</f>
        <v>0.137132484767124</v>
      </c>
      <c r="M13" s="55">
        <f>'熟食-1'!M13</f>
        <v>-0.058951473136793</v>
      </c>
      <c r="N13" s="49">
        <f>'熟食-1'!N13</f>
        <v>54012.22</v>
      </c>
      <c r="O13" s="49">
        <f>'熟食-1'!O13</f>
        <v>56419.09</v>
      </c>
      <c r="P13" s="52">
        <f>'熟食-1'!P13</f>
        <v>-2406.87</v>
      </c>
      <c r="Q13" s="55">
        <f>'熟食-1'!Q13</f>
        <v>-0.0426605604592346</v>
      </c>
      <c r="R13" s="49">
        <f>'熟食-1'!R13</f>
        <v>3040.55</v>
      </c>
      <c r="S13" s="49">
        <f>'熟食-1'!S13</f>
        <v>3020.57</v>
      </c>
      <c r="T13" s="52">
        <f>'熟食-1'!T13</f>
        <v>19.98</v>
      </c>
      <c r="U13" s="55">
        <f>'熟食-1'!U13</f>
        <v>0.00661464558013885</v>
      </c>
      <c r="V13" s="54">
        <f>'熟食-1'!V13</f>
        <v>0.452436158847992</v>
      </c>
      <c r="W13" s="54">
        <f>'熟食-1'!W13</f>
        <v>-0.0772337368921109</v>
      </c>
      <c r="X13" s="55">
        <f>'熟食-1'!X13</f>
        <v>0.529669895740103</v>
      </c>
    </row>
    <row r="14" spans="1:24">
      <c r="A14" s="45" t="s">
        <v>186</v>
      </c>
      <c r="B14" s="45"/>
      <c r="C14" s="45"/>
      <c r="D14" s="48">
        <f>'熟食-1'!D14</f>
        <v>6148.5</v>
      </c>
      <c r="E14" s="49">
        <f>'熟食-1'!E14</f>
        <v>134064.75</v>
      </c>
      <c r="F14" s="49">
        <f>'熟食-1'!F14</f>
        <v>23.2141384067935</v>
      </c>
      <c r="G14" s="49">
        <f>'熟食-1'!G14</f>
        <v>8261.61</v>
      </c>
      <c r="H14" s="49">
        <f>'熟食-1'!H14</f>
        <v>7349.75</v>
      </c>
      <c r="I14" s="52">
        <f>'熟食-1'!I14</f>
        <v>911.860000000001</v>
      </c>
      <c r="J14" s="53">
        <f>'熟食-1'!J14</f>
        <v>0.124066804993367</v>
      </c>
      <c r="K14" s="54">
        <f>'熟食-1'!K14</f>
        <v>0.161868602807383</v>
      </c>
      <c r="L14" s="54">
        <f>'熟食-1'!L14</f>
        <v>0.149020969889846</v>
      </c>
      <c r="M14" s="55">
        <f>'熟食-1'!M14</f>
        <v>0.0128476329175367</v>
      </c>
      <c r="N14" s="49">
        <f>'熟食-1'!N14</f>
        <v>51038.99</v>
      </c>
      <c r="O14" s="49">
        <f>'熟食-1'!O14</f>
        <v>49320.24</v>
      </c>
      <c r="P14" s="52">
        <f>'熟食-1'!P14</f>
        <v>1718.75</v>
      </c>
      <c r="Q14" s="55">
        <f>'熟食-1'!Q14</f>
        <v>0.0348487760805706</v>
      </c>
      <c r="R14" s="49">
        <f>'熟食-1'!R14</f>
        <v>1974.42</v>
      </c>
      <c r="S14" s="49">
        <f>'熟食-1'!S14</f>
        <v>1944.48</v>
      </c>
      <c r="T14" s="52">
        <f>'熟食-1'!T14</f>
        <v>29.9400000000001</v>
      </c>
      <c r="U14" s="55">
        <f>'熟食-1'!U14</f>
        <v>0.0153974327326586</v>
      </c>
      <c r="V14" s="54">
        <f>'熟食-1'!V14</f>
        <v>-0.0399148464327394</v>
      </c>
      <c r="W14" s="54">
        <f>'熟食-1'!W14</f>
        <v>0.020348576640208</v>
      </c>
      <c r="X14" s="55">
        <f>'熟食-1'!X14</f>
        <v>-0.0602634230729474</v>
      </c>
    </row>
    <row r="15" spans="1:24">
      <c r="A15" s="50" t="str" cm="1">
        <f t="array" ref="A15:X83">_xlfn._xlws.SORT('熟食-1'!A15:X83,9)</f>
        <v>郑州东区</v>
      </c>
      <c r="B15" s="51" t="str">
        <v>1034</v>
      </c>
      <c r="C15" s="50" t="str">
        <v>未来店</v>
      </c>
      <c r="D15" s="49">
        <v>3390.29</v>
      </c>
      <c r="E15" s="49">
        <v>93358.18</v>
      </c>
      <c r="F15" s="49">
        <v>57.2926721403475</v>
      </c>
      <c r="G15" s="49">
        <v>2220.02</v>
      </c>
      <c r="H15" s="49">
        <v>5858.07</v>
      </c>
      <c r="I15" s="49">
        <v>-3638.05</v>
      </c>
      <c r="J15" s="56">
        <v>-0.621032182954454</v>
      </c>
      <c r="K15" s="56">
        <v>0.162098026072721</v>
      </c>
      <c r="L15" s="56">
        <v>0.270678619878977</v>
      </c>
      <c r="M15" s="58">
        <v>-0.108580593806255</v>
      </c>
      <c r="N15" s="49">
        <v>13695.54</v>
      </c>
      <c r="O15" s="49">
        <v>21642.16</v>
      </c>
      <c r="P15" s="49">
        <v>-7946.62</v>
      </c>
      <c r="Q15" s="56">
        <v>-0.367182388449212</v>
      </c>
      <c r="R15" s="49">
        <v>579.02</v>
      </c>
      <c r="S15" s="49">
        <v>813.65</v>
      </c>
      <c r="T15" s="49">
        <v>-234.63</v>
      </c>
      <c r="U15" s="56">
        <v>-0.288367234068703</v>
      </c>
      <c r="V15" s="56">
        <v>0.285774993115725</v>
      </c>
      <c r="W15" s="56">
        <v>0.0567459475432143</v>
      </c>
      <c r="X15" s="56">
        <v>0.22902904557251</v>
      </c>
    </row>
    <row r="16" spans="1:24">
      <c r="A16" s="50" t="str">
        <v>郑州西区</v>
      </c>
      <c r="B16" s="51" t="str">
        <v>1074</v>
      </c>
      <c r="C16" s="50" t="str">
        <v>瑞达店</v>
      </c>
      <c r="D16" s="49">
        <v>1948</v>
      </c>
      <c r="E16" s="49">
        <v>39620.76</v>
      </c>
      <c r="F16" s="49">
        <v>44.1726864651149</v>
      </c>
      <c r="G16" s="49">
        <v>2340.58</v>
      </c>
      <c r="H16" s="49">
        <v>5356.3</v>
      </c>
      <c r="I16" s="49">
        <v>-3015.72</v>
      </c>
      <c r="J16" s="56">
        <v>-0.563022982282546</v>
      </c>
      <c r="K16" s="56">
        <v>0.258103431924997</v>
      </c>
      <c r="L16" s="56">
        <v>0.219806600722908</v>
      </c>
      <c r="M16" s="56">
        <v>0.0382968312020883</v>
      </c>
      <c r="N16" s="49">
        <v>9068.38</v>
      </c>
      <c r="O16" s="49">
        <v>24368.24</v>
      </c>
      <c r="P16" s="49">
        <v>-15299.86</v>
      </c>
      <c r="Q16" s="56">
        <v>-0.627860690800813</v>
      </c>
      <c r="R16" s="49">
        <v>410.46</v>
      </c>
      <c r="S16" s="49">
        <v>648.97</v>
      </c>
      <c r="T16" s="49">
        <v>-238.51</v>
      </c>
      <c r="U16" s="56">
        <v>-0.367520840716828</v>
      </c>
      <c r="V16" s="56">
        <v>0.663082266256158</v>
      </c>
      <c r="W16" s="56">
        <v>0.664446915661073</v>
      </c>
      <c r="X16" s="56">
        <v>-0.00136464940491532</v>
      </c>
    </row>
    <row r="17" spans="1:24">
      <c r="A17" s="50" t="str">
        <v>平顶山区</v>
      </c>
      <c r="B17" s="51" t="str">
        <v>1066</v>
      </c>
      <c r="C17" s="50" t="str">
        <v>紫云店</v>
      </c>
      <c r="D17" s="49">
        <v>2980.5</v>
      </c>
      <c r="E17" s="49">
        <v>59428.22</v>
      </c>
      <c r="F17" s="49">
        <v>30.3444002484009</v>
      </c>
      <c r="G17" s="49">
        <v>1980.33</v>
      </c>
      <c r="H17" s="49">
        <v>3815.88</v>
      </c>
      <c r="I17" s="49">
        <v>-1835.55</v>
      </c>
      <c r="J17" s="56">
        <v>-0.481029277650241</v>
      </c>
      <c r="K17" s="56">
        <v>0.117573055321372</v>
      </c>
      <c r="L17" s="56">
        <v>0.18841600164326</v>
      </c>
      <c r="M17" s="56">
        <v>-0.0708429463218882</v>
      </c>
      <c r="N17" s="49">
        <v>16843.4</v>
      </c>
      <c r="O17" s="49">
        <v>20252.42</v>
      </c>
      <c r="P17" s="49">
        <v>-3409.02</v>
      </c>
      <c r="Q17" s="56">
        <v>-0.168326550604816</v>
      </c>
      <c r="R17" s="49">
        <v>913.56</v>
      </c>
      <c r="S17" s="49">
        <v>905.58</v>
      </c>
      <c r="T17" s="49">
        <v>7.9799999999999</v>
      </c>
      <c r="U17" s="56">
        <v>0.00881203206784592</v>
      </c>
      <c r="V17" s="56">
        <v>-0.129751896728873</v>
      </c>
      <c r="W17" s="56">
        <v>-0.0475776107446221</v>
      </c>
      <c r="X17" s="56">
        <v>-0.0821742859842509</v>
      </c>
    </row>
    <row r="18" spans="1:24">
      <c r="A18" s="50" t="str">
        <v>郑州东区</v>
      </c>
      <c r="B18" s="51" t="str">
        <v>1016</v>
      </c>
      <c r="C18" s="50" t="str">
        <v>人民店</v>
      </c>
      <c r="D18" s="49">
        <v>4730.4</v>
      </c>
      <c r="E18" s="49">
        <v>68536.57</v>
      </c>
      <c r="F18" s="49">
        <v>19.9569604758866</v>
      </c>
      <c r="G18" s="49">
        <v>3579.39</v>
      </c>
      <c r="H18" s="49">
        <v>5413.58</v>
      </c>
      <c r="I18" s="49">
        <v>-1834.19</v>
      </c>
      <c r="J18" s="56">
        <v>-0.338812763457823</v>
      </c>
      <c r="K18" s="56">
        <v>0.129238238218721</v>
      </c>
      <c r="L18" s="56">
        <v>0.18630346488007</v>
      </c>
      <c r="M18" s="56">
        <v>-0.057065226661349</v>
      </c>
      <c r="N18" s="49">
        <v>27696.06</v>
      </c>
      <c r="O18" s="49">
        <v>29057.86</v>
      </c>
      <c r="P18" s="49">
        <v>-1361.8</v>
      </c>
      <c r="Q18" s="56">
        <v>-0.0468651167016428</v>
      </c>
      <c r="R18" s="49">
        <v>1388.41</v>
      </c>
      <c r="S18" s="49">
        <v>1248.94</v>
      </c>
      <c r="T18" s="49">
        <v>139.47</v>
      </c>
      <c r="U18" s="56">
        <v>0.111670696750845</v>
      </c>
      <c r="V18" s="56">
        <v>-0.360715660620307</v>
      </c>
      <c r="W18" s="56">
        <v>0.12940788113167</v>
      </c>
      <c r="X18" s="56">
        <v>-0.490123541751977</v>
      </c>
    </row>
    <row r="19" spans="1:24">
      <c r="A19" s="50" t="str">
        <v>安阳区</v>
      </c>
      <c r="B19" s="51" t="str">
        <v>1061</v>
      </c>
      <c r="C19" s="50" t="str">
        <v>中华店</v>
      </c>
      <c r="D19" s="49">
        <v>3954.81</v>
      </c>
      <c r="E19" s="49">
        <v>84129.7</v>
      </c>
      <c r="F19" s="49">
        <v>20.4443324722663</v>
      </c>
      <c r="G19" s="49">
        <v>2906.29</v>
      </c>
      <c r="H19" s="49">
        <v>4570.66</v>
      </c>
      <c r="I19" s="49">
        <v>-1664.37</v>
      </c>
      <c r="J19" s="56">
        <v>-0.364142158900465</v>
      </c>
      <c r="K19" s="56">
        <v>0.0923804537887941</v>
      </c>
      <c r="L19" s="56">
        <v>0.168728399792387</v>
      </c>
      <c r="M19" s="56">
        <v>-0.0763479460035929</v>
      </c>
      <c r="N19" s="49">
        <v>31460.01</v>
      </c>
      <c r="O19" s="49">
        <v>27088.86</v>
      </c>
      <c r="P19" s="49">
        <v>4371.15</v>
      </c>
      <c r="Q19" s="56">
        <v>0.161363379632808</v>
      </c>
      <c r="R19" s="49">
        <v>1717.48</v>
      </c>
      <c r="S19" s="49">
        <v>1354.38</v>
      </c>
      <c r="T19" s="49">
        <v>363.1</v>
      </c>
      <c r="U19" s="56">
        <v>0.268093149633042</v>
      </c>
      <c r="V19" s="56">
        <v>-0.458234427176139</v>
      </c>
      <c r="W19" s="56">
        <v>-0.278313453717647</v>
      </c>
      <c r="X19" s="56">
        <v>-0.179920973458493</v>
      </c>
    </row>
    <row r="20" spans="1:24">
      <c r="A20" s="50" t="str">
        <v>郑州西区</v>
      </c>
      <c r="B20" s="51" t="str">
        <v>1029</v>
      </c>
      <c r="C20" s="50" t="str">
        <v>丰乐店</v>
      </c>
      <c r="D20" s="49">
        <v>3027.5</v>
      </c>
      <c r="E20" s="49">
        <v>78767.19</v>
      </c>
      <c r="F20" s="49">
        <v>51.3269752552232</v>
      </c>
      <c r="G20" s="49">
        <v>489.4</v>
      </c>
      <c r="H20" s="49">
        <v>2094.31</v>
      </c>
      <c r="I20" s="49">
        <v>-1604.91</v>
      </c>
      <c r="J20" s="56">
        <v>-0.766319217307848</v>
      </c>
      <c r="K20" s="56">
        <v>0.0435113886214251</v>
      </c>
      <c r="L20" s="56">
        <v>0.139854223219443</v>
      </c>
      <c r="M20" s="58">
        <v>-0.096342834598018</v>
      </c>
      <c r="N20" s="49">
        <v>11247.63</v>
      </c>
      <c r="O20" s="49">
        <v>14974.95</v>
      </c>
      <c r="P20" s="49">
        <v>-3727.32</v>
      </c>
      <c r="Q20" s="56">
        <v>-0.248903669127443</v>
      </c>
      <c r="R20" s="49">
        <v>743.79</v>
      </c>
      <c r="S20" s="49">
        <v>908.76</v>
      </c>
      <c r="T20" s="49">
        <v>-164.97</v>
      </c>
      <c r="U20" s="56">
        <v>-0.181533078040407</v>
      </c>
      <c r="V20" s="56">
        <v>-0.266227719729957</v>
      </c>
      <c r="W20" s="56">
        <v>-0.313073944160956</v>
      </c>
      <c r="X20" s="56">
        <v>0.0468462244309981</v>
      </c>
    </row>
    <row r="21" spans="1:24">
      <c r="A21" s="50" t="str">
        <v>郑州西区</v>
      </c>
      <c r="B21" s="51" t="str">
        <v>1026</v>
      </c>
      <c r="C21" s="50" t="str">
        <v>大学店</v>
      </c>
      <c r="D21" s="49">
        <v>2711</v>
      </c>
      <c r="E21" s="49">
        <v>85356.03</v>
      </c>
      <c r="F21" s="49">
        <v>80.3135773890912</v>
      </c>
      <c r="G21" s="49">
        <v>323.55</v>
      </c>
      <c r="H21" s="49">
        <v>1875.2</v>
      </c>
      <c r="I21" s="49">
        <v>-1551.65</v>
      </c>
      <c r="J21" s="56">
        <v>-0.82745840443686</v>
      </c>
      <c r="K21" s="56">
        <v>0.0408401032015712</v>
      </c>
      <c r="L21" s="56">
        <v>0.184594000498105</v>
      </c>
      <c r="M21" s="58">
        <v>-0.143753897296533</v>
      </c>
      <c r="N21" s="49">
        <v>7922.36</v>
      </c>
      <c r="O21" s="49">
        <v>10158.51</v>
      </c>
      <c r="P21" s="49">
        <v>-2236.15</v>
      </c>
      <c r="Q21" s="56">
        <v>-0.220125786163522</v>
      </c>
      <c r="R21" s="49">
        <v>599.95</v>
      </c>
      <c r="S21" s="49">
        <v>614.22</v>
      </c>
      <c r="T21" s="49">
        <v>-14.27</v>
      </c>
      <c r="U21" s="56">
        <v>-0.023232717918661</v>
      </c>
      <c r="V21" s="56">
        <v>0.428988628711</v>
      </c>
      <c r="W21" s="56">
        <v>-0.0904951579133685</v>
      </c>
      <c r="X21" s="56">
        <v>0.519483786624368</v>
      </c>
    </row>
    <row r="22" spans="1:24">
      <c r="A22" s="50" t="str">
        <v>平顶山区</v>
      </c>
      <c r="B22" s="51" t="str">
        <v>1031</v>
      </c>
      <c r="C22" s="50" t="str">
        <v>汝州店</v>
      </c>
      <c r="D22" s="49">
        <v>705.1</v>
      </c>
      <c r="E22" s="49">
        <v>15654.43</v>
      </c>
      <c r="F22" s="49">
        <v>27.9122649423448</v>
      </c>
      <c r="G22" s="57">
        <v>-1595.98</v>
      </c>
      <c r="H22" s="49">
        <v>-57.12</v>
      </c>
      <c r="I22" s="49">
        <v>-1538.86</v>
      </c>
      <c r="J22" s="56">
        <v>26.9408263305322</v>
      </c>
      <c r="K22" s="56">
        <v>-0.631186376327841</v>
      </c>
      <c r="L22" s="56">
        <v>-0.0201572491283542</v>
      </c>
      <c r="M22" s="59">
        <v>-0.611029127199487</v>
      </c>
      <c r="N22" s="49">
        <v>2528.54</v>
      </c>
      <c r="O22" s="49">
        <v>2833.72</v>
      </c>
      <c r="P22" s="49">
        <v>-305.18</v>
      </c>
      <c r="Q22" s="56">
        <v>-0.107695890913711</v>
      </c>
      <c r="R22" s="49">
        <v>284.06</v>
      </c>
      <c r="S22" s="49">
        <v>325.61</v>
      </c>
      <c r="T22" s="49">
        <v>-41.55</v>
      </c>
      <c r="U22" s="56">
        <v>-0.127606645987531</v>
      </c>
      <c r="V22" s="56">
        <v>0.952354907451216</v>
      </c>
      <c r="W22" s="56">
        <v>-0.744298388412504</v>
      </c>
      <c r="X22" s="56">
        <v>1.69665329586372</v>
      </c>
    </row>
    <row r="23" spans="1:24">
      <c r="A23" s="50" t="str">
        <v>郑州东区</v>
      </c>
      <c r="B23" s="51" t="str">
        <v>1011</v>
      </c>
      <c r="C23" s="50" t="str">
        <v>郑花店</v>
      </c>
      <c r="D23" s="49">
        <v>3364.14</v>
      </c>
      <c r="E23" s="49">
        <v>60178.26</v>
      </c>
      <c r="F23" s="49">
        <v>60.8690085954207</v>
      </c>
      <c r="G23" s="49">
        <v>47.83</v>
      </c>
      <c r="H23" s="49">
        <v>1535.56</v>
      </c>
      <c r="I23" s="49">
        <v>-1487.73</v>
      </c>
      <c r="J23" s="56">
        <v>-0.968851754408815</v>
      </c>
      <c r="K23" s="56">
        <v>0.00653907517817373</v>
      </c>
      <c r="L23" s="56">
        <v>0.165718941728137</v>
      </c>
      <c r="M23" s="58">
        <v>-0.159179866549963</v>
      </c>
      <c r="N23" s="49">
        <v>7314.49</v>
      </c>
      <c r="O23" s="49">
        <v>9266.05</v>
      </c>
      <c r="P23" s="49">
        <v>-1951.56</v>
      </c>
      <c r="Q23" s="56">
        <v>-0.2106140156809</v>
      </c>
      <c r="R23" s="49">
        <v>502.84</v>
      </c>
      <c r="S23" s="49">
        <v>566.61</v>
      </c>
      <c r="T23" s="49">
        <v>-63.77</v>
      </c>
      <c r="U23" s="56">
        <v>-0.112546548772524</v>
      </c>
      <c r="V23" s="56">
        <v>2.03330823190666</v>
      </c>
      <c r="W23" s="56">
        <v>0.194135881222171</v>
      </c>
      <c r="X23" s="56">
        <v>1.83917235068449</v>
      </c>
    </row>
    <row r="24" spans="1:24">
      <c r="A24" s="50" t="str">
        <v>洛阳区</v>
      </c>
      <c r="B24" s="51" t="str">
        <v>1036</v>
      </c>
      <c r="C24" s="50" t="str">
        <v>纱厂店</v>
      </c>
      <c r="D24" s="49">
        <v>938.5</v>
      </c>
      <c r="E24" s="49">
        <v>22381.1</v>
      </c>
      <c r="F24" s="49">
        <v>40.7702088622983</v>
      </c>
      <c r="G24" s="49">
        <v>687.56</v>
      </c>
      <c r="H24" s="49">
        <v>2138.21</v>
      </c>
      <c r="I24" s="49">
        <v>-1450.65</v>
      </c>
      <c r="J24" s="56">
        <v>-0.678441313060925</v>
      </c>
      <c r="K24" s="56">
        <v>0.147000280077909</v>
      </c>
      <c r="L24" s="56">
        <v>0.498111880129431</v>
      </c>
      <c r="M24" s="59">
        <v>-0.351111600051522</v>
      </c>
      <c r="N24" s="49">
        <v>4677.27</v>
      </c>
      <c r="O24" s="49">
        <v>4292.63</v>
      </c>
      <c r="P24" s="49">
        <v>384.64</v>
      </c>
      <c r="Q24" s="56">
        <v>0.0896047411493654</v>
      </c>
      <c r="R24" s="49">
        <v>301.94</v>
      </c>
      <c r="S24" s="49">
        <v>369.73</v>
      </c>
      <c r="T24" s="49">
        <v>-67.79</v>
      </c>
      <c r="U24" s="56">
        <v>-0.183350012171044</v>
      </c>
      <c r="V24" s="56">
        <v>-0.499323406239423</v>
      </c>
      <c r="W24" s="56">
        <v>-0.0113269619682661</v>
      </c>
      <c r="X24" s="56">
        <v>-0.487996444271157</v>
      </c>
    </row>
    <row r="25" spans="1:24">
      <c r="A25" s="50" t="str">
        <v>郑州西区</v>
      </c>
      <c r="B25" s="51" t="str">
        <v>1075</v>
      </c>
      <c r="C25" s="50" t="str">
        <v>秦岭店</v>
      </c>
      <c r="D25" s="49">
        <v>1988.4</v>
      </c>
      <c r="E25" s="49">
        <v>52004.97</v>
      </c>
      <c r="F25" s="49">
        <v>32.5306397608371</v>
      </c>
      <c r="G25" s="49">
        <v>1361.68</v>
      </c>
      <c r="H25" s="49">
        <v>2776.59</v>
      </c>
      <c r="I25" s="49">
        <v>-1414.91</v>
      </c>
      <c r="J25" s="56">
        <v>-0.50958549875927</v>
      </c>
      <c r="K25" s="56">
        <v>0.104190163422648</v>
      </c>
      <c r="L25" s="56">
        <v>0.161400092424934</v>
      </c>
      <c r="M25" s="56">
        <v>-0.057209929002286</v>
      </c>
      <c r="N25" s="49">
        <v>13069.18</v>
      </c>
      <c r="O25" s="49">
        <v>17203.15</v>
      </c>
      <c r="P25" s="49">
        <v>-4133.97</v>
      </c>
      <c r="Q25" s="56">
        <v>-0.240303084028216</v>
      </c>
      <c r="R25" s="49">
        <v>591.57</v>
      </c>
      <c r="S25" s="49">
        <v>673.33</v>
      </c>
      <c r="T25" s="49">
        <v>-81.76</v>
      </c>
      <c r="U25" s="56">
        <v>-0.121426343694771</v>
      </c>
      <c r="V25" s="56">
        <v>1.22442010623224</v>
      </c>
      <c r="W25" s="56">
        <v>1.94877856936279</v>
      </c>
      <c r="X25" s="56">
        <v>-0.724358463130548</v>
      </c>
    </row>
    <row r="26" spans="1:24">
      <c r="A26" s="50" t="str">
        <v>洛阳区</v>
      </c>
      <c r="B26" s="51" t="str">
        <v>1110</v>
      </c>
      <c r="C26" s="50" t="str">
        <v>中州店</v>
      </c>
      <c r="D26" s="49">
        <v>2366.49</v>
      </c>
      <c r="E26" s="49">
        <v>56278.56</v>
      </c>
      <c r="F26" s="49">
        <v>46.3945177986083</v>
      </c>
      <c r="G26" s="57">
        <v>-631.66</v>
      </c>
      <c r="H26" s="49">
        <v>764.29</v>
      </c>
      <c r="I26" s="49">
        <v>-1395.95</v>
      </c>
      <c r="J26" s="56">
        <v>-1.82646639364639</v>
      </c>
      <c r="K26" s="56">
        <v>-0.0783421226267667</v>
      </c>
      <c r="L26" s="56">
        <v>0.0796823506965911</v>
      </c>
      <c r="M26" s="58">
        <v>-0.158024473323358</v>
      </c>
      <c r="N26" s="49">
        <v>8062.84</v>
      </c>
      <c r="O26" s="49">
        <v>9591.71</v>
      </c>
      <c r="P26" s="49">
        <v>-1528.87</v>
      </c>
      <c r="Q26" s="56">
        <v>-0.159394935835216</v>
      </c>
      <c r="R26" s="49">
        <v>983</v>
      </c>
      <c r="S26" s="49">
        <v>715.09</v>
      </c>
      <c r="T26" s="49">
        <v>267.91</v>
      </c>
      <c r="U26" s="56">
        <v>0.374652141688459</v>
      </c>
      <c r="V26" s="56">
        <v>-0.443509940812515</v>
      </c>
      <c r="W26" s="56">
        <v>7.76813013601885</v>
      </c>
      <c r="X26" s="56">
        <v>-8.21164007683136</v>
      </c>
    </row>
    <row r="27" spans="1:24">
      <c r="A27" s="50" t="str">
        <v>漯河区</v>
      </c>
      <c r="B27" s="51" t="str">
        <v>1069</v>
      </c>
      <c r="C27" s="50" t="str">
        <v>文明店</v>
      </c>
      <c r="D27" s="49">
        <v>2187.7</v>
      </c>
      <c r="E27" s="49">
        <v>52017.07</v>
      </c>
      <c r="F27" s="49">
        <v>35.606181453237</v>
      </c>
      <c r="G27" s="49">
        <v>893.82</v>
      </c>
      <c r="H27" s="49">
        <v>2200.88</v>
      </c>
      <c r="I27" s="49">
        <v>-1307.06</v>
      </c>
      <c r="J27" s="56">
        <v>-0.593880629566355</v>
      </c>
      <c r="K27" s="56">
        <v>0.0791243928370037</v>
      </c>
      <c r="L27" s="56">
        <v>0.0973357474740417</v>
      </c>
      <c r="M27" s="56">
        <v>-0.018211354637038</v>
      </c>
      <c r="N27" s="49">
        <v>11296.39</v>
      </c>
      <c r="O27" s="49">
        <v>22611.22</v>
      </c>
      <c r="P27" s="49">
        <v>-11314.83</v>
      </c>
      <c r="Q27" s="56">
        <v>-0.500407762164094</v>
      </c>
      <c r="R27" s="49">
        <v>596.94</v>
      </c>
      <c r="S27" s="49">
        <v>891.43</v>
      </c>
      <c r="T27" s="49">
        <v>-294.49</v>
      </c>
      <c r="U27" s="56">
        <v>-0.330356842376855</v>
      </c>
      <c r="V27" s="56">
        <v>0.341370074395494</v>
      </c>
      <c r="W27" s="56">
        <v>-0.314611930658976</v>
      </c>
      <c r="X27" s="56">
        <v>0.655982005054471</v>
      </c>
    </row>
    <row r="28" spans="1:24">
      <c r="A28" s="50" t="str">
        <v>郑州东区</v>
      </c>
      <c r="B28" s="51" t="str">
        <v>1096</v>
      </c>
      <c r="C28" s="50" t="str">
        <v>长安店</v>
      </c>
      <c r="D28" s="49">
        <v>413</v>
      </c>
      <c r="E28" s="49">
        <v>4996.76</v>
      </c>
      <c r="F28" s="49">
        <v>77.2426210153483</v>
      </c>
      <c r="G28" s="49">
        <v>25.83</v>
      </c>
      <c r="H28" s="49">
        <v>1125.23</v>
      </c>
      <c r="I28" s="49">
        <v>-1099.4</v>
      </c>
      <c r="J28" s="56">
        <v>-0.977044693084969</v>
      </c>
      <c r="K28" s="56">
        <v>0.0516445066480056</v>
      </c>
      <c r="L28" s="56">
        <v>2.57442573441933</v>
      </c>
      <c r="M28" s="59">
        <v>-2.52278122777132</v>
      </c>
      <c r="N28" s="49">
        <v>500.15</v>
      </c>
      <c r="O28" s="49">
        <v>437.08</v>
      </c>
      <c r="P28" s="49">
        <v>63.07</v>
      </c>
      <c r="Q28" s="56">
        <v>0.144298526585522</v>
      </c>
      <c r="R28" s="49">
        <v>9.44</v>
      </c>
      <c r="S28" s="49">
        <v>101.69</v>
      </c>
      <c r="T28" s="49">
        <v>-92.25</v>
      </c>
      <c r="U28" s="56">
        <v>-0.907168846494247</v>
      </c>
      <c r="V28" s="56">
        <v>0</v>
      </c>
      <c r="W28" s="56">
        <v>-0.590651325925198</v>
      </c>
      <c r="X28" s="56">
        <v>0.590651325925198</v>
      </c>
    </row>
    <row r="29" spans="1:24">
      <c r="A29" s="50" t="str">
        <v>平顶山区</v>
      </c>
      <c r="B29" s="51" t="str">
        <v>1023</v>
      </c>
      <c r="C29" s="50" t="str">
        <v>华府店</v>
      </c>
      <c r="D29" s="49">
        <v>1938.8</v>
      </c>
      <c r="E29" s="49">
        <v>49093.25</v>
      </c>
      <c r="F29" s="49">
        <v>35.9010020695249</v>
      </c>
      <c r="G29" s="49">
        <v>1964.86</v>
      </c>
      <c r="H29" s="49">
        <v>2969.65</v>
      </c>
      <c r="I29" s="49">
        <v>-1004.79</v>
      </c>
      <c r="J29" s="56">
        <v>-0.338353004562827</v>
      </c>
      <c r="K29" s="56">
        <v>0.168055540112541</v>
      </c>
      <c r="L29" s="56">
        <v>0.183226675024927</v>
      </c>
      <c r="M29" s="56">
        <v>-0.0151711349123856</v>
      </c>
      <c r="N29" s="49">
        <v>11691.73</v>
      </c>
      <c r="O29" s="49">
        <v>16207.52</v>
      </c>
      <c r="P29" s="49">
        <v>-4515.79</v>
      </c>
      <c r="Q29" s="56">
        <v>-0.278623132965438</v>
      </c>
      <c r="R29" s="49">
        <v>693.26</v>
      </c>
      <c r="S29" s="49">
        <v>669.64</v>
      </c>
      <c r="T29" s="49">
        <v>23.62</v>
      </c>
      <c r="U29" s="56">
        <v>0.0352726838301177</v>
      </c>
      <c r="V29" s="56">
        <v>0.138589937907644</v>
      </c>
      <c r="W29" s="56">
        <v>0.17135526282486</v>
      </c>
      <c r="X29" s="56">
        <v>-0.0327653249172159</v>
      </c>
    </row>
    <row r="30" spans="1:24">
      <c r="A30" s="50" t="str">
        <v>漯河区</v>
      </c>
      <c r="B30" s="51" t="str">
        <v>1056</v>
      </c>
      <c r="C30" s="50" t="str">
        <v>金山店</v>
      </c>
      <c r="D30" s="49">
        <v>1585.5</v>
      </c>
      <c r="E30" s="49">
        <v>43671.19</v>
      </c>
      <c r="F30" s="49">
        <v>26.6640111256571</v>
      </c>
      <c r="G30" s="49">
        <v>2763.51</v>
      </c>
      <c r="H30" s="49">
        <v>3709.92</v>
      </c>
      <c r="I30" s="49">
        <v>-946.41</v>
      </c>
      <c r="J30" s="56">
        <v>-0.255102535903739</v>
      </c>
      <c r="K30" s="56">
        <v>0.18027915606045</v>
      </c>
      <c r="L30" s="56">
        <v>0.230586927863271</v>
      </c>
      <c r="M30" s="56">
        <v>-0.0503077718028209</v>
      </c>
      <c r="N30" s="49">
        <v>15329.06</v>
      </c>
      <c r="O30" s="49">
        <v>16089.03</v>
      </c>
      <c r="P30" s="49">
        <v>-759.970000000001</v>
      </c>
      <c r="Q30" s="56">
        <v>-0.0472352901324692</v>
      </c>
      <c r="R30" s="49">
        <v>854.03</v>
      </c>
      <c r="S30" s="49">
        <v>591.05</v>
      </c>
      <c r="T30" s="49">
        <v>262.98</v>
      </c>
      <c r="U30" s="56">
        <v>0.444936976567126</v>
      </c>
      <c r="V30" s="56">
        <v>0.44318896500843</v>
      </c>
      <c r="W30" s="56">
        <v>1.6801899433421</v>
      </c>
      <c r="X30" s="56">
        <v>-1.23700097833368</v>
      </c>
    </row>
    <row r="31" spans="1:24">
      <c r="A31" s="50" t="str">
        <v>郑州西区</v>
      </c>
      <c r="B31" s="51" t="str">
        <v>1067</v>
      </c>
      <c r="C31" s="50" t="str">
        <v>长江店</v>
      </c>
      <c r="D31" s="49">
        <v>1452.42</v>
      </c>
      <c r="E31" s="49">
        <v>41097.4</v>
      </c>
      <c r="F31" s="49">
        <v>28.8275603322969</v>
      </c>
      <c r="G31" s="49">
        <v>1632.83</v>
      </c>
      <c r="H31" s="49">
        <v>2563.81</v>
      </c>
      <c r="I31" s="49">
        <v>-930.98</v>
      </c>
      <c r="J31" s="56">
        <v>-0.363123632406458</v>
      </c>
      <c r="K31" s="56">
        <v>0.135829992687875</v>
      </c>
      <c r="L31" s="56">
        <v>0.202998648422883</v>
      </c>
      <c r="M31" s="56">
        <v>-0.0671686557350075</v>
      </c>
      <c r="N31" s="49">
        <v>12021.13</v>
      </c>
      <c r="O31" s="49">
        <v>12629.69</v>
      </c>
      <c r="P31" s="49">
        <v>-608.560000000001</v>
      </c>
      <c r="Q31" s="56">
        <v>-0.0481848723127805</v>
      </c>
      <c r="R31" s="49">
        <v>696.12</v>
      </c>
      <c r="S31" s="49">
        <v>747.24</v>
      </c>
      <c r="T31" s="49">
        <v>-51.12</v>
      </c>
      <c r="U31" s="56">
        <v>-0.0684117552593544</v>
      </c>
      <c r="V31" s="56">
        <v>0.0650324694356996</v>
      </c>
      <c r="W31" s="56">
        <v>0.56214808833772</v>
      </c>
      <c r="X31" s="56">
        <v>-0.49711561890202</v>
      </c>
    </row>
    <row r="32" spans="1:24">
      <c r="A32" s="50" t="str">
        <v>郑州西区</v>
      </c>
      <c r="B32" s="51" t="str">
        <v>1003</v>
      </c>
      <c r="C32" s="50" t="str">
        <v>中原店</v>
      </c>
      <c r="D32" s="49">
        <v>2202.4</v>
      </c>
      <c r="E32" s="49">
        <v>48359.94</v>
      </c>
      <c r="F32" s="49">
        <v>18.8838586745898</v>
      </c>
      <c r="G32" s="49">
        <v>2899.76</v>
      </c>
      <c r="H32" s="49">
        <v>3798.46</v>
      </c>
      <c r="I32" s="49">
        <v>-898.7</v>
      </c>
      <c r="J32" s="56">
        <v>-0.236595883594931</v>
      </c>
      <c r="K32" s="56">
        <v>0.130313055842418</v>
      </c>
      <c r="L32" s="56">
        <v>0.115720869245465</v>
      </c>
      <c r="M32" s="56">
        <v>0.0145921865969526</v>
      </c>
      <c r="N32" s="49">
        <v>22252.26</v>
      </c>
      <c r="O32" s="49">
        <v>32824.33</v>
      </c>
      <c r="P32" s="49">
        <v>-10572.07</v>
      </c>
      <c r="Q32" s="56">
        <v>-0.322080298364049</v>
      </c>
      <c r="R32" s="49">
        <v>723.26</v>
      </c>
      <c r="S32" s="49">
        <v>1116.23</v>
      </c>
      <c r="T32" s="49">
        <v>-392.97</v>
      </c>
      <c r="U32" s="56">
        <v>-0.35205110057963</v>
      </c>
      <c r="V32" s="56">
        <v>0.275263360496955</v>
      </c>
      <c r="W32" s="56">
        <v>0.141781977587017</v>
      </c>
      <c r="X32" s="56">
        <v>0.133481382909937</v>
      </c>
    </row>
    <row r="33" spans="1:24">
      <c r="A33" s="50" t="str">
        <v>安阳区</v>
      </c>
      <c r="B33" s="51" t="str">
        <v>1045</v>
      </c>
      <c r="C33" s="50" t="str">
        <v>彰德府</v>
      </c>
      <c r="D33" s="49">
        <v>1288.17</v>
      </c>
      <c r="E33" s="49">
        <v>28855.64</v>
      </c>
      <c r="F33" s="49">
        <v>70.6832293061182</v>
      </c>
      <c r="G33" s="57">
        <v>-736.74</v>
      </c>
      <c r="H33" s="49">
        <v>121.82</v>
      </c>
      <c r="I33" s="49">
        <v>-858.56</v>
      </c>
      <c r="J33" s="56">
        <v>-7.04777540633722</v>
      </c>
      <c r="K33" s="56">
        <v>-0.344414265746035</v>
      </c>
      <c r="L33" s="56">
        <v>0.0209619941254106</v>
      </c>
      <c r="M33" s="59">
        <v>-0.365376259871445</v>
      </c>
      <c r="N33" s="49">
        <v>2139.11</v>
      </c>
      <c r="O33" s="49">
        <v>5811.47</v>
      </c>
      <c r="P33" s="49">
        <v>-3672.36</v>
      </c>
      <c r="Q33" s="56">
        <v>-0.631915849174133</v>
      </c>
      <c r="R33" s="49">
        <v>159.13</v>
      </c>
      <c r="S33" s="49">
        <v>334.87</v>
      </c>
      <c r="T33" s="49">
        <v>-175.74</v>
      </c>
      <c r="U33" s="56">
        <v>-0.524800668916296</v>
      </c>
      <c r="V33" s="56">
        <v>-0.234265500323622</v>
      </c>
      <c r="W33" s="56">
        <v>0.401375657313407</v>
      </c>
      <c r="X33" s="56">
        <v>-0.635641157637029</v>
      </c>
    </row>
    <row r="34" spans="1:24">
      <c r="A34" s="50" t="str">
        <v>漯河区</v>
      </c>
      <c r="B34" s="51" t="str">
        <v>1058</v>
      </c>
      <c r="C34" s="50" t="str">
        <v>春晓店</v>
      </c>
      <c r="D34" s="49">
        <v>3566.1</v>
      </c>
      <c r="E34" s="49">
        <v>73020.66</v>
      </c>
      <c r="F34" s="49">
        <v>38.5020394597917</v>
      </c>
      <c r="G34" s="49">
        <v>942.98</v>
      </c>
      <c r="H34" s="49">
        <v>1774.92</v>
      </c>
      <c r="I34" s="49">
        <v>-831.94</v>
      </c>
      <c r="J34" s="56">
        <v>-0.468719716944989</v>
      </c>
      <c r="K34" s="56">
        <v>0.0640455215066434</v>
      </c>
      <c r="L34" s="56">
        <v>0.116443096778088</v>
      </c>
      <c r="M34" s="56">
        <v>-0.0523975752714441</v>
      </c>
      <c r="N34" s="49">
        <v>14723.59</v>
      </c>
      <c r="O34" s="49">
        <v>15242.81</v>
      </c>
      <c r="P34" s="49">
        <v>-519.219999999999</v>
      </c>
      <c r="Q34" s="56">
        <v>-0.0340632731104041</v>
      </c>
      <c r="R34" s="49">
        <v>949.93</v>
      </c>
      <c r="S34" s="49">
        <v>877.33</v>
      </c>
      <c r="T34" s="49">
        <v>72.5999999999999</v>
      </c>
      <c r="U34" s="56">
        <v>0.082751074282197</v>
      </c>
      <c r="V34" s="56">
        <v>0.0812253971304243</v>
      </c>
      <c r="W34" s="56">
        <v>-0.141882072260673</v>
      </c>
      <c r="X34" s="56">
        <v>0.223107469391097</v>
      </c>
    </row>
    <row r="35" spans="1:24">
      <c r="A35" s="50" t="str">
        <v>郑州西区</v>
      </c>
      <c r="B35" s="51" t="str">
        <v>1114</v>
      </c>
      <c r="C35" s="50" t="str">
        <v>绿水店</v>
      </c>
      <c r="D35" s="49">
        <v>1790.67</v>
      </c>
      <c r="E35" s="49">
        <v>30329.29</v>
      </c>
      <c r="F35" s="49">
        <v>13.1967999671138</v>
      </c>
      <c r="G35" s="49">
        <v>1781.58</v>
      </c>
      <c r="H35" s="49">
        <v>2582.2</v>
      </c>
      <c r="I35" s="49">
        <v>-800.62</v>
      </c>
      <c r="J35" s="56">
        <v>-0.310053442800713</v>
      </c>
      <c r="K35" s="56">
        <v>0.0959555591940849</v>
      </c>
      <c r="L35" s="56">
        <v>0.135858213313495</v>
      </c>
      <c r="M35" s="56">
        <v>-0.0399026541194097</v>
      </c>
      <c r="N35" s="49">
        <v>18566.72</v>
      </c>
      <c r="O35" s="49">
        <v>19006.58</v>
      </c>
      <c r="P35" s="49">
        <v>-439.860000000001</v>
      </c>
      <c r="Q35" s="56">
        <v>-0.0231425116985802</v>
      </c>
      <c r="R35" s="49">
        <v>680.13</v>
      </c>
      <c r="S35" s="49">
        <v>921.72</v>
      </c>
      <c r="T35" s="49">
        <v>-241.59</v>
      </c>
      <c r="U35" s="56">
        <v>-0.262107798463742</v>
      </c>
      <c r="V35" s="56">
        <v>0.603394790612718</v>
      </c>
      <c r="W35" s="56">
        <v>0.0103649227345048</v>
      </c>
      <c r="X35" s="56">
        <v>0.593029867878213</v>
      </c>
    </row>
    <row r="36" spans="1:24">
      <c r="A36" s="50" t="str">
        <v>商丘区</v>
      </c>
      <c r="B36" s="51" t="str">
        <v>1079</v>
      </c>
      <c r="C36" s="50" t="str">
        <v>金穗店</v>
      </c>
      <c r="D36" s="49">
        <v>2209.05</v>
      </c>
      <c r="E36" s="49">
        <v>46374.76</v>
      </c>
      <c r="F36" s="49">
        <v>20.9595619392254</v>
      </c>
      <c r="G36" s="49">
        <v>3325.69</v>
      </c>
      <c r="H36" s="49">
        <v>4122.89</v>
      </c>
      <c r="I36" s="49">
        <v>-797.2</v>
      </c>
      <c r="J36" s="56">
        <v>-0.193359512380878</v>
      </c>
      <c r="K36" s="56">
        <v>0.166097971977469</v>
      </c>
      <c r="L36" s="56">
        <v>0.171352134498598</v>
      </c>
      <c r="M36" s="56">
        <v>-0.00525416252112842</v>
      </c>
      <c r="N36" s="49">
        <v>20022.46</v>
      </c>
      <c r="O36" s="49">
        <v>24060.92</v>
      </c>
      <c r="P36" s="49">
        <v>-4038.46</v>
      </c>
      <c r="Q36" s="56">
        <v>-0.167843124868043</v>
      </c>
      <c r="R36" s="49">
        <v>705.41</v>
      </c>
      <c r="S36" s="49">
        <v>785.28</v>
      </c>
      <c r="T36" s="49">
        <v>-79.87</v>
      </c>
      <c r="U36" s="56">
        <v>-0.101708944580277</v>
      </c>
      <c r="V36" s="56">
        <v>1.11264554262499</v>
      </c>
      <c r="W36" s="56">
        <v>-0.0142614080781856</v>
      </c>
      <c r="X36" s="56">
        <v>1.12690695070318</v>
      </c>
    </row>
    <row r="37" spans="1:24">
      <c r="A37" s="50" t="str">
        <v>商丘区</v>
      </c>
      <c r="B37" s="51" t="str">
        <v>1126</v>
      </c>
      <c r="C37" s="50" t="str">
        <v>商丘凯旋店</v>
      </c>
      <c r="D37" s="49">
        <v>2326.5</v>
      </c>
      <c r="E37" s="49">
        <v>62189.1</v>
      </c>
      <c r="F37" s="49">
        <v>27.9050351068347</v>
      </c>
      <c r="G37" s="49">
        <v>3059.31</v>
      </c>
      <c r="H37" s="49">
        <v>3823.07</v>
      </c>
      <c r="I37" s="49">
        <v>-763.76</v>
      </c>
      <c r="J37" s="56">
        <v>-0.199776619313798</v>
      </c>
      <c r="K37" s="56">
        <v>0.167645733988139</v>
      </c>
      <c r="L37" s="56">
        <v>0.162738260541611</v>
      </c>
      <c r="M37" s="56">
        <v>0.00490747344652846</v>
      </c>
      <c r="N37" s="49">
        <v>18248.66</v>
      </c>
      <c r="O37" s="49">
        <v>23492.14</v>
      </c>
      <c r="P37" s="49">
        <v>-5243.48</v>
      </c>
      <c r="Q37" s="56">
        <v>-0.223201462276319</v>
      </c>
      <c r="R37" s="49">
        <v>1344.28</v>
      </c>
      <c r="S37" s="49">
        <v>1589.33</v>
      </c>
      <c r="T37" s="49">
        <v>-245.05</v>
      </c>
      <c r="U37" s="56">
        <v>-0.154184467668766</v>
      </c>
      <c r="V37" s="56">
        <v>-0.324129971752202</v>
      </c>
      <c r="W37" s="56">
        <v>-0.102402686268625</v>
      </c>
      <c r="X37" s="56">
        <v>-0.221727285483577</v>
      </c>
    </row>
    <row r="38" spans="1:24">
      <c r="A38" s="50" t="str">
        <v>郑州西区</v>
      </c>
      <c r="B38" s="51" t="str">
        <v>1122</v>
      </c>
      <c r="C38" s="50" t="str">
        <v>白桦店</v>
      </c>
      <c r="D38" s="49">
        <v>427.55</v>
      </c>
      <c r="E38" s="49">
        <v>12271.93</v>
      </c>
      <c r="F38" s="49">
        <v>38.0014121618493</v>
      </c>
      <c r="G38" s="49">
        <v>6.5</v>
      </c>
      <c r="H38" s="49">
        <v>606.09</v>
      </c>
      <c r="I38" s="49">
        <v>-599.59</v>
      </c>
      <c r="J38" s="56">
        <v>-0.989275520137273</v>
      </c>
      <c r="K38" s="56">
        <v>0.00272846714715673</v>
      </c>
      <c r="L38" s="56">
        <v>0.165208360591391</v>
      </c>
      <c r="M38" s="58">
        <v>-0.162479893444234</v>
      </c>
      <c r="N38" s="49">
        <v>2382.29</v>
      </c>
      <c r="O38" s="49">
        <v>3668.64</v>
      </c>
      <c r="P38" s="49">
        <v>-1286.35</v>
      </c>
      <c r="Q38" s="56">
        <v>-0.350634022417026</v>
      </c>
      <c r="R38" s="49">
        <v>106.8</v>
      </c>
      <c r="S38" s="49">
        <v>288.93</v>
      </c>
      <c r="T38" s="49">
        <v>-182.13</v>
      </c>
      <c r="U38" s="56">
        <v>-0.630360294881113</v>
      </c>
      <c r="V38" s="56">
        <v>0.846773339128668</v>
      </c>
      <c r="W38" s="56">
        <v>-0.250618651466487</v>
      </c>
      <c r="X38" s="56">
        <v>1.09739199059515</v>
      </c>
    </row>
    <row r="39" spans="1:24">
      <c r="A39" s="50" t="str">
        <v>郑州东区</v>
      </c>
      <c r="B39" s="51" t="str">
        <v>1101</v>
      </c>
      <c r="C39" s="50" t="str">
        <v>复兴店</v>
      </c>
      <c r="D39" s="49">
        <v>1021.7</v>
      </c>
      <c r="E39" s="49">
        <v>14926.88</v>
      </c>
      <c r="F39" s="49">
        <v>42.2188675129958</v>
      </c>
      <c r="G39" s="49">
        <v>387.82</v>
      </c>
      <c r="H39" s="49">
        <v>986.37</v>
      </c>
      <c r="I39" s="49">
        <v>-598.55</v>
      </c>
      <c r="J39" s="56">
        <v>-0.606820969818628</v>
      </c>
      <c r="K39" s="56">
        <v>0.135430453169251</v>
      </c>
      <c r="L39" s="56">
        <v>0.241498688904286</v>
      </c>
      <c r="M39" s="58">
        <v>-0.106068235735035</v>
      </c>
      <c r="N39" s="49">
        <v>2863.61</v>
      </c>
      <c r="O39" s="49">
        <v>4084.37</v>
      </c>
      <c r="P39" s="49">
        <v>-1220.76</v>
      </c>
      <c r="Q39" s="56">
        <v>-0.29888575227024</v>
      </c>
      <c r="R39" s="49">
        <v>295.52</v>
      </c>
      <c r="S39" s="49">
        <v>321.96</v>
      </c>
      <c r="T39" s="49">
        <v>-26.44</v>
      </c>
      <c r="U39" s="56">
        <v>-0.0821220027332588</v>
      </c>
      <c r="V39" s="56">
        <v>2.04174578810921</v>
      </c>
      <c r="W39" s="56">
        <v>1.21151690892207</v>
      </c>
      <c r="X39" s="56">
        <v>0.830228879187133</v>
      </c>
    </row>
    <row r="40" spans="1:24">
      <c r="A40" s="50" t="str">
        <v>郑州西区</v>
      </c>
      <c r="B40" s="51" t="str">
        <v>1085</v>
      </c>
      <c r="C40" s="50" t="str">
        <v>南阳店</v>
      </c>
      <c r="D40" s="49">
        <v>466.16</v>
      </c>
      <c r="E40" s="49">
        <v>11434.97</v>
      </c>
      <c r="F40" s="49">
        <v>14.2623667294178</v>
      </c>
      <c r="G40" s="49">
        <v>407.9</v>
      </c>
      <c r="H40" s="49">
        <v>965.63</v>
      </c>
      <c r="I40" s="49">
        <v>-557.73</v>
      </c>
      <c r="J40" s="56">
        <v>-0.577581475306277</v>
      </c>
      <c r="K40" s="56">
        <v>0.0689436028145351</v>
      </c>
      <c r="L40" s="56">
        <v>0.186980692558376</v>
      </c>
      <c r="M40" s="58">
        <v>-0.118037089743841</v>
      </c>
      <c r="N40" s="49">
        <v>5916.43</v>
      </c>
      <c r="O40" s="49">
        <v>5164.33</v>
      </c>
      <c r="P40" s="49">
        <v>752.1</v>
      </c>
      <c r="Q40" s="56">
        <v>0.14563360590822</v>
      </c>
      <c r="R40" s="49">
        <v>952.43</v>
      </c>
      <c r="S40" s="49">
        <v>380.87</v>
      </c>
      <c r="T40" s="49">
        <v>571.56</v>
      </c>
      <c r="U40" s="56">
        <v>1.50066951978365</v>
      </c>
      <c r="V40" s="56">
        <v>-0.768547173321513</v>
      </c>
      <c r="W40" s="56">
        <v>-0.00268649610227368</v>
      </c>
      <c r="X40" s="56">
        <v>-0.765860677219239</v>
      </c>
    </row>
    <row r="41" spans="1:24">
      <c r="A41" s="50" t="str">
        <v>济源区</v>
      </c>
      <c r="B41" s="51" t="str">
        <v>1006</v>
      </c>
      <c r="C41" s="50" t="str">
        <v>沁园店</v>
      </c>
      <c r="D41" s="49">
        <v>1394.75</v>
      </c>
      <c r="E41" s="49">
        <v>30744.62</v>
      </c>
      <c r="F41" s="49">
        <v>13.0409722450726</v>
      </c>
      <c r="G41" s="49">
        <v>4567.58</v>
      </c>
      <c r="H41" s="49">
        <v>5046.58</v>
      </c>
      <c r="I41" s="49">
        <v>-479</v>
      </c>
      <c r="J41" s="56">
        <v>-0.094915764735722</v>
      </c>
      <c r="K41" s="56">
        <v>0.211593891378609</v>
      </c>
      <c r="L41" s="56">
        <v>0.19369805230321</v>
      </c>
      <c r="M41" s="56">
        <v>0.0178958390753986</v>
      </c>
      <c r="N41" s="49">
        <v>21586.54</v>
      </c>
      <c r="O41" s="49">
        <v>26053.85</v>
      </c>
      <c r="P41" s="49">
        <v>-4467.31</v>
      </c>
      <c r="Q41" s="56">
        <v>-0.171464486054844</v>
      </c>
      <c r="R41" s="49">
        <v>746.77</v>
      </c>
      <c r="S41" s="49">
        <v>696.44</v>
      </c>
      <c r="T41" s="49">
        <v>50.3299999999999</v>
      </c>
      <c r="U41" s="56">
        <v>0.0722675320199873</v>
      </c>
      <c r="V41" s="56">
        <v>-0.0541639579014736</v>
      </c>
      <c r="W41" s="56">
        <v>0.333362545005205</v>
      </c>
      <c r="X41" s="56">
        <v>-0.387526502906678</v>
      </c>
    </row>
    <row r="42" spans="1:24">
      <c r="A42" s="50" t="str">
        <v>郑州西区</v>
      </c>
      <c r="B42" s="51" t="str">
        <v>1059</v>
      </c>
      <c r="C42" s="50" t="str">
        <v>大卫城</v>
      </c>
      <c r="D42" s="49">
        <v>2005.7</v>
      </c>
      <c r="E42" s="49">
        <v>51465.87</v>
      </c>
      <c r="F42" s="49">
        <v>25.2345194193801</v>
      </c>
      <c r="G42" s="49">
        <v>1930.47</v>
      </c>
      <c r="H42" s="49">
        <v>2349.04</v>
      </c>
      <c r="I42" s="49">
        <v>-418.57</v>
      </c>
      <c r="J42" s="56">
        <v>-0.178187685182032</v>
      </c>
      <c r="K42" s="56">
        <v>0.121032829528833</v>
      </c>
      <c r="L42" s="56">
        <v>0.144144011467507</v>
      </c>
      <c r="M42" s="56">
        <v>-0.0231111819386741</v>
      </c>
      <c r="N42" s="49">
        <v>15949.97</v>
      </c>
      <c r="O42" s="49">
        <v>16296.48</v>
      </c>
      <c r="P42" s="49">
        <v>-346.51</v>
      </c>
      <c r="Q42" s="56">
        <v>-0.0212628739457846</v>
      </c>
      <c r="R42" s="49">
        <v>747.75</v>
      </c>
      <c r="S42" s="49">
        <v>540.94</v>
      </c>
      <c r="T42" s="49">
        <v>206.81</v>
      </c>
      <c r="U42" s="56">
        <v>0.382315968499279</v>
      </c>
      <c r="V42" s="56">
        <v>-0.167248481666403</v>
      </c>
      <c r="W42" s="56">
        <v>-0.192657399221129</v>
      </c>
      <c r="X42" s="56">
        <v>0.0254089175547255</v>
      </c>
    </row>
    <row r="43" spans="1:24">
      <c r="A43" s="50" t="str">
        <v>济源区</v>
      </c>
      <c r="B43" s="51" t="str">
        <v>1091</v>
      </c>
      <c r="C43" s="50" t="str">
        <v>汤帝店</v>
      </c>
      <c r="D43" s="49">
        <v>390.6</v>
      </c>
      <c r="E43" s="49">
        <v>11558.69</v>
      </c>
      <c r="F43" s="49">
        <v>55.4566292105246</v>
      </c>
      <c r="G43" s="57">
        <v>-319.62</v>
      </c>
      <c r="H43" s="49">
        <v>24.08</v>
      </c>
      <c r="I43" s="49">
        <v>-343.7</v>
      </c>
      <c r="J43" s="56">
        <v>-14.2732558139535</v>
      </c>
      <c r="K43" s="56">
        <v>-0.266463246879924</v>
      </c>
      <c r="L43" s="56">
        <v>0.0139119985209835</v>
      </c>
      <c r="M43" s="59">
        <v>-0.280375245400908</v>
      </c>
      <c r="N43" s="49">
        <v>1199.49</v>
      </c>
      <c r="O43" s="49">
        <v>1730.88</v>
      </c>
      <c r="P43" s="49">
        <v>-531.39</v>
      </c>
      <c r="Q43" s="56">
        <v>-0.307005684969495</v>
      </c>
      <c r="R43" s="49">
        <v>41.22</v>
      </c>
      <c r="S43" s="49">
        <v>121.24</v>
      </c>
      <c r="T43" s="49">
        <v>-80.02</v>
      </c>
      <c r="U43" s="56">
        <v>-0.660013196964698</v>
      </c>
      <c r="V43" s="56">
        <v>-0.727785698043173</v>
      </c>
      <c r="W43" s="56">
        <v>-0.170642533067969</v>
      </c>
      <c r="X43" s="56">
        <v>-0.557143164975204</v>
      </c>
    </row>
    <row r="44" spans="1:24">
      <c r="A44" s="50" t="str">
        <v>商丘区</v>
      </c>
      <c r="B44" s="51" t="str">
        <v>1119</v>
      </c>
      <c r="C44" s="50" t="str">
        <v>虞城店</v>
      </c>
      <c r="D44" s="49">
        <v>560.1</v>
      </c>
      <c r="E44" s="49">
        <v>7239.01</v>
      </c>
      <c r="F44" s="49">
        <v>14.7060501469036</v>
      </c>
      <c r="G44" s="49">
        <v>198.91</v>
      </c>
      <c r="H44" s="49">
        <v>494.28</v>
      </c>
      <c r="I44" s="49">
        <v>-295.37</v>
      </c>
      <c r="J44" s="56">
        <v>-0.597576272558064</v>
      </c>
      <c r="K44" s="56">
        <v>0.0593045998258816</v>
      </c>
      <c r="L44" s="56">
        <v>0.463516415503062</v>
      </c>
      <c r="M44" s="59">
        <v>-0.40421181567718</v>
      </c>
      <c r="N44" s="49">
        <v>3354.04</v>
      </c>
      <c r="O44" s="49">
        <v>1066.37</v>
      </c>
      <c r="P44" s="49">
        <v>2287.67</v>
      </c>
      <c r="Q44" s="56">
        <v>2.14528728302559</v>
      </c>
      <c r="R44" s="49">
        <v>249.75</v>
      </c>
      <c r="S44" s="49">
        <v>68.51</v>
      </c>
      <c r="T44" s="49">
        <v>181.24</v>
      </c>
      <c r="U44" s="56">
        <v>2.64545321850825</v>
      </c>
      <c r="V44" s="56">
        <v>-0.596904164588737</v>
      </c>
      <c r="W44" s="56">
        <v>-0.622797639899199</v>
      </c>
      <c r="X44" s="56">
        <v>0.0258934753104622</v>
      </c>
    </row>
    <row r="45" spans="1:24">
      <c r="A45" s="50" t="str">
        <v>郑州东区</v>
      </c>
      <c r="B45" s="51" t="str">
        <v>1027</v>
      </c>
      <c r="C45" s="50" t="str">
        <v>花园店</v>
      </c>
      <c r="D45" s="49">
        <v>2385</v>
      </c>
      <c r="E45" s="49">
        <v>47519.7</v>
      </c>
      <c r="F45" s="49">
        <v>36.7522529859131</v>
      </c>
      <c r="G45" s="49">
        <v>512.01</v>
      </c>
      <c r="H45" s="49">
        <v>807.24</v>
      </c>
      <c r="I45" s="49">
        <v>-295.23</v>
      </c>
      <c r="J45" s="56">
        <v>-0.365727664635053</v>
      </c>
      <c r="K45" s="56">
        <v>0.0504371793558352</v>
      </c>
      <c r="L45" s="56">
        <v>0.112835207536884</v>
      </c>
      <c r="M45" s="56">
        <v>-0.062398028181049</v>
      </c>
      <c r="N45" s="49">
        <v>10151.44</v>
      </c>
      <c r="O45" s="49">
        <v>7154.15</v>
      </c>
      <c r="P45" s="49">
        <v>2997.29</v>
      </c>
      <c r="Q45" s="56">
        <v>0.418958227043045</v>
      </c>
      <c r="R45" s="49">
        <v>772.88</v>
      </c>
      <c r="S45" s="49">
        <v>452.1</v>
      </c>
      <c r="T45" s="49">
        <v>320.78</v>
      </c>
      <c r="U45" s="56">
        <v>0.709533289095333</v>
      </c>
      <c r="V45" s="56">
        <v>1.96970430892597</v>
      </c>
      <c r="W45" s="56">
        <v>-0.317146784143273</v>
      </c>
      <c r="X45" s="56">
        <v>2.28685109306924</v>
      </c>
    </row>
    <row r="46" spans="1:24">
      <c r="A46" s="50" t="str">
        <v>郑州东区</v>
      </c>
      <c r="B46" s="51" t="str">
        <v>1105</v>
      </c>
      <c r="C46" s="50" t="str">
        <v>航海店</v>
      </c>
      <c r="D46" s="49">
        <v>1582.7</v>
      </c>
      <c r="E46" s="49">
        <v>39310.32</v>
      </c>
      <c r="F46" s="49">
        <v>16.1664293723887</v>
      </c>
      <c r="G46" s="49">
        <v>6096.51</v>
      </c>
      <c r="H46" s="49">
        <v>6345.98</v>
      </c>
      <c r="I46" s="49">
        <v>-249.47</v>
      </c>
      <c r="J46" s="56">
        <v>-0.0393115011393039</v>
      </c>
      <c r="K46" s="56">
        <v>0.248354827644925</v>
      </c>
      <c r="L46" s="56">
        <v>0.247418395728764</v>
      </c>
      <c r="M46" s="56">
        <v>0.000936431916160965</v>
      </c>
      <c r="N46" s="49">
        <v>24547.58</v>
      </c>
      <c r="O46" s="49">
        <v>25648.78</v>
      </c>
      <c r="P46" s="49">
        <v>-1101.2</v>
      </c>
      <c r="Q46" s="56">
        <v>-0.0429338159553787</v>
      </c>
      <c r="R46" s="49">
        <v>1236.92</v>
      </c>
      <c r="S46" s="49">
        <v>701.3</v>
      </c>
      <c r="T46" s="49">
        <v>535.62</v>
      </c>
      <c r="U46" s="56">
        <v>0.763753030086982</v>
      </c>
      <c r="V46" s="56">
        <v>0.0252027281516499</v>
      </c>
      <c r="W46" s="56">
        <v>-0.12095047582654</v>
      </c>
      <c r="X46" s="56">
        <v>0.14615320397819</v>
      </c>
    </row>
    <row r="47" spans="1:24">
      <c r="A47" s="50" t="str">
        <v>安阳区</v>
      </c>
      <c r="B47" s="51" t="str">
        <v>1108</v>
      </c>
      <c r="C47" s="50" t="str">
        <v>永明店</v>
      </c>
      <c r="D47" s="49">
        <v>387</v>
      </c>
      <c r="E47" s="49">
        <v>6565.71</v>
      </c>
      <c r="F47" s="49">
        <v>5.01099824912931</v>
      </c>
      <c r="G47" s="49">
        <v>1943.11</v>
      </c>
      <c r="H47" s="49">
        <v>2186.76</v>
      </c>
      <c r="I47" s="49">
        <v>-243.65</v>
      </c>
      <c r="J47" s="56">
        <v>-0.111420549122903</v>
      </c>
      <c r="K47" s="56">
        <v>0.149267914208456</v>
      </c>
      <c r="L47" s="56">
        <v>0.227100520924204</v>
      </c>
      <c r="M47" s="56">
        <v>-0.077832606715748</v>
      </c>
      <c r="N47" s="49">
        <v>13017.6</v>
      </c>
      <c r="O47" s="49">
        <v>9629.04</v>
      </c>
      <c r="P47" s="49">
        <v>3388.56</v>
      </c>
      <c r="Q47" s="56">
        <v>0.351910470825752</v>
      </c>
      <c r="R47" s="49">
        <v>702.89</v>
      </c>
      <c r="S47" s="49">
        <v>368.16</v>
      </c>
      <c r="T47" s="49">
        <v>334.73</v>
      </c>
      <c r="U47" s="56">
        <v>0.909197088222512</v>
      </c>
      <c r="V47" s="56">
        <v>0.178556879538935</v>
      </c>
      <c r="W47" s="56">
        <v>0.9818637819638</v>
      </c>
      <c r="X47" s="56">
        <v>-0.803306902424865</v>
      </c>
    </row>
    <row r="48" spans="1:24">
      <c r="A48" s="50" t="str">
        <v>济源区</v>
      </c>
      <c r="B48" s="51" t="str">
        <v>1025</v>
      </c>
      <c r="C48" s="50" t="str">
        <v>济水店</v>
      </c>
      <c r="D48" s="49">
        <v>843.5</v>
      </c>
      <c r="E48" s="49">
        <v>16594.3</v>
      </c>
      <c r="F48" s="49">
        <v>12.0458499960341</v>
      </c>
      <c r="G48" s="49">
        <v>1282.17</v>
      </c>
      <c r="H48" s="49">
        <v>1455.58</v>
      </c>
      <c r="I48" s="49">
        <v>-173.41</v>
      </c>
      <c r="J48" s="56">
        <v>-0.119134640486954</v>
      </c>
      <c r="K48" s="56">
        <v>0.114051364343126</v>
      </c>
      <c r="L48" s="56">
        <v>0.110809393196807</v>
      </c>
      <c r="M48" s="56">
        <v>0.00324197114631973</v>
      </c>
      <c r="N48" s="49">
        <v>11242.04</v>
      </c>
      <c r="O48" s="49">
        <v>13135.89</v>
      </c>
      <c r="P48" s="49">
        <v>-1893.85</v>
      </c>
      <c r="Q48" s="56">
        <v>-0.144173710346235</v>
      </c>
      <c r="R48" s="49">
        <v>772.9</v>
      </c>
      <c r="S48" s="49">
        <v>550.75</v>
      </c>
      <c r="T48" s="49">
        <v>222.15</v>
      </c>
      <c r="U48" s="56">
        <v>0.403359055832955</v>
      </c>
      <c r="V48" s="56">
        <v>-0.405896839337012</v>
      </c>
      <c r="W48" s="56">
        <v>-0.329615186230171</v>
      </c>
      <c r="X48" s="56">
        <v>-0.0762816531068408</v>
      </c>
    </row>
    <row r="49" spans="1:24">
      <c r="A49" s="50" t="str">
        <v>平顶山区</v>
      </c>
      <c r="B49" s="51" t="str">
        <v>1120</v>
      </c>
      <c r="C49" s="50" t="str">
        <v>和顺店</v>
      </c>
      <c r="D49" s="49">
        <v>957.9</v>
      </c>
      <c r="E49" s="49">
        <v>30044.84</v>
      </c>
      <c r="F49" s="49">
        <v>32.5986724333432</v>
      </c>
      <c r="G49" s="49">
        <v>663.37</v>
      </c>
      <c r="H49" s="49">
        <v>825.21</v>
      </c>
      <c r="I49" s="49">
        <v>-161.84</v>
      </c>
      <c r="J49" s="56">
        <v>-0.196119775572279</v>
      </c>
      <c r="K49" s="56">
        <v>0.0919309419675275</v>
      </c>
      <c r="L49" s="56">
        <v>0.102527243563859</v>
      </c>
      <c r="M49" s="56">
        <v>-0.0105963015963319</v>
      </c>
      <c r="N49" s="49">
        <v>7215.96</v>
      </c>
      <c r="O49" s="49">
        <v>8048.69</v>
      </c>
      <c r="P49" s="49">
        <v>-832.73</v>
      </c>
      <c r="Q49" s="56">
        <v>-0.103461557098112</v>
      </c>
      <c r="R49" s="49">
        <v>415.42</v>
      </c>
      <c r="S49" s="49">
        <v>683.32</v>
      </c>
      <c r="T49" s="49">
        <v>-267.9</v>
      </c>
      <c r="U49" s="56">
        <v>-0.392056430369373</v>
      </c>
      <c r="V49" s="56">
        <v>-0.0791630866423539</v>
      </c>
      <c r="W49" s="56">
        <v>0.295411928512943</v>
      </c>
      <c r="X49" s="56">
        <v>-0.374575015155297</v>
      </c>
    </row>
    <row r="50" spans="1:24">
      <c r="A50" s="50" t="str">
        <v>安阳区</v>
      </c>
      <c r="B50" s="51" t="str">
        <v>1008</v>
      </c>
      <c r="C50" s="50" t="str">
        <v>文峰店</v>
      </c>
      <c r="D50" s="49">
        <v>3985.16</v>
      </c>
      <c r="E50" s="49">
        <v>110674.98</v>
      </c>
      <c r="F50" s="49">
        <v>134.133801334112</v>
      </c>
      <c r="G50" s="49">
        <v>304.35</v>
      </c>
      <c r="H50" s="49">
        <v>461.3</v>
      </c>
      <c r="I50" s="49">
        <v>-156.95</v>
      </c>
      <c r="J50" s="56">
        <v>-0.340234120962497</v>
      </c>
      <c r="K50" s="56">
        <v>0.0510993023900068</v>
      </c>
      <c r="L50" s="56">
        <v>0.0449934211873855</v>
      </c>
      <c r="M50" s="56">
        <v>0.00610588120262134</v>
      </c>
      <c r="N50" s="49">
        <v>5956.05</v>
      </c>
      <c r="O50" s="49">
        <v>10252.61</v>
      </c>
      <c r="P50" s="49">
        <v>-4296.56</v>
      </c>
      <c r="Q50" s="56">
        <v>-0.419069875865755</v>
      </c>
      <c r="R50" s="49">
        <v>403.85</v>
      </c>
      <c r="S50" s="49">
        <v>467.83</v>
      </c>
      <c r="T50" s="49">
        <v>-63.98</v>
      </c>
      <c r="U50" s="56">
        <v>-0.136759079152684</v>
      </c>
      <c r="V50" s="56">
        <v>0.131938564382393</v>
      </c>
      <c r="W50" s="56">
        <v>0.656964556842124</v>
      </c>
      <c r="X50" s="56">
        <v>-0.525025992459731</v>
      </c>
    </row>
    <row r="51" spans="1:24">
      <c r="A51" s="50" t="str">
        <v>郑州西区</v>
      </c>
      <c r="B51" s="51" t="str">
        <v>1123</v>
      </c>
      <c r="C51" s="50" t="str">
        <v>索凌店</v>
      </c>
      <c r="D51" s="49">
        <v>982.6</v>
      </c>
      <c r="E51" s="49">
        <v>24070.77</v>
      </c>
      <c r="F51" s="49">
        <v>29.6826254432331</v>
      </c>
      <c r="G51" s="49">
        <v>703.23</v>
      </c>
      <c r="H51" s="49">
        <v>837.71</v>
      </c>
      <c r="I51" s="49">
        <v>-134.48</v>
      </c>
      <c r="J51" s="56">
        <v>-0.160532881307374</v>
      </c>
      <c r="K51" s="56">
        <v>0.111800916372285</v>
      </c>
      <c r="L51" s="56">
        <v>0.100167761360362</v>
      </c>
      <c r="M51" s="56">
        <v>0.0116331550119233</v>
      </c>
      <c r="N51" s="49">
        <v>6290.02</v>
      </c>
      <c r="O51" s="49">
        <v>8363.07</v>
      </c>
      <c r="P51" s="49">
        <v>-2073.05</v>
      </c>
      <c r="Q51" s="56">
        <v>-0.247881459798854</v>
      </c>
      <c r="R51" s="49">
        <v>527.58</v>
      </c>
      <c r="S51" s="49">
        <v>562.86</v>
      </c>
      <c r="T51" s="49">
        <v>-35.28</v>
      </c>
      <c r="U51" s="56">
        <v>-0.0626798848736808</v>
      </c>
      <c r="V51" s="56">
        <v>-0.236819661159185</v>
      </c>
      <c r="W51" s="56">
        <v>0.0145254022731907</v>
      </c>
      <c r="X51" s="56">
        <v>-0.251345063432376</v>
      </c>
    </row>
    <row r="52" spans="1:24">
      <c r="A52" s="50" t="str">
        <v>郑州东区</v>
      </c>
      <c r="B52" s="51" t="str">
        <v>1076</v>
      </c>
      <c r="C52" s="50" t="str">
        <v>铁塔店</v>
      </c>
      <c r="D52" s="49">
        <v>2312.8</v>
      </c>
      <c r="E52" s="49">
        <v>50200.24</v>
      </c>
      <c r="F52" s="49">
        <v>31.556796285479</v>
      </c>
      <c r="G52" s="49">
        <v>2704.06</v>
      </c>
      <c r="H52" s="49">
        <v>2803.86</v>
      </c>
      <c r="I52" s="49">
        <v>-99.8</v>
      </c>
      <c r="J52" s="56">
        <v>-0.0355937885629097</v>
      </c>
      <c r="K52" s="56">
        <v>0.187826944649933</v>
      </c>
      <c r="L52" s="56">
        <v>0.211051713262447</v>
      </c>
      <c r="M52" s="56">
        <v>-0.0232247686125138</v>
      </c>
      <c r="N52" s="49">
        <v>14396.55</v>
      </c>
      <c r="O52" s="49">
        <v>13285.18</v>
      </c>
      <c r="P52" s="49">
        <v>1111.37</v>
      </c>
      <c r="Q52" s="56">
        <v>0.083654869561421</v>
      </c>
      <c r="R52" s="49">
        <v>684.62</v>
      </c>
      <c r="S52" s="49">
        <v>520.65</v>
      </c>
      <c r="T52" s="49">
        <v>163.97</v>
      </c>
      <c r="U52" s="56">
        <v>0.31493325650629</v>
      </c>
      <c r="V52" s="56">
        <v>1.51307995995567</v>
      </c>
      <c r="W52" s="56">
        <v>0.571653706514523</v>
      </c>
      <c r="X52" s="56">
        <v>0.941426253441144</v>
      </c>
    </row>
    <row r="53" spans="1:24">
      <c r="A53" s="50" t="str">
        <v>郑州西区</v>
      </c>
      <c r="B53" s="51" t="str">
        <v>1103</v>
      </c>
      <c r="C53" s="50" t="str">
        <v>绿城店</v>
      </c>
      <c r="D53" s="49">
        <v>609</v>
      </c>
      <c r="E53" s="49">
        <v>12925.28</v>
      </c>
      <c r="F53" s="49">
        <v>15.3364923685798</v>
      </c>
      <c r="G53" s="49">
        <v>1758.24</v>
      </c>
      <c r="H53" s="49">
        <v>1842.95</v>
      </c>
      <c r="I53" s="49">
        <v>-84.71</v>
      </c>
      <c r="J53" s="56">
        <v>-0.0459643506334952</v>
      </c>
      <c r="K53" s="56">
        <v>0.236697351451626</v>
      </c>
      <c r="L53" s="56">
        <v>0.238416498921081</v>
      </c>
      <c r="M53" s="56">
        <v>-0.00171914746945473</v>
      </c>
      <c r="N53" s="49">
        <v>7428.22</v>
      </c>
      <c r="O53" s="49">
        <v>7729.96</v>
      </c>
      <c r="P53" s="49">
        <v>-301.74</v>
      </c>
      <c r="Q53" s="56">
        <v>-0.0390351308415567</v>
      </c>
      <c r="R53" s="49">
        <v>782.78</v>
      </c>
      <c r="S53" s="49">
        <v>654.47</v>
      </c>
      <c r="T53" s="49">
        <v>128.31</v>
      </c>
      <c r="U53" s="56">
        <v>0.196051767078705</v>
      </c>
      <c r="V53" s="56">
        <v>-0.569963932630792</v>
      </c>
      <c r="W53" s="56">
        <v>-0.360030713010613</v>
      </c>
      <c r="X53" s="56">
        <v>-0.209933219620178</v>
      </c>
    </row>
    <row r="54" spans="1:24">
      <c r="A54" s="50" t="str">
        <v>洛阳区</v>
      </c>
      <c r="B54" s="51" t="str">
        <v>1039</v>
      </c>
      <c r="C54" s="50" t="str">
        <v>高新店</v>
      </c>
      <c r="D54" s="49">
        <v>2302.7</v>
      </c>
      <c r="E54" s="49">
        <v>28134.91</v>
      </c>
      <c r="F54" s="49">
        <v>25.5484204406779</v>
      </c>
      <c r="G54" s="49">
        <v>856.66</v>
      </c>
      <c r="H54" s="49">
        <v>941.25</v>
      </c>
      <c r="I54" s="49">
        <v>-84.59</v>
      </c>
      <c r="J54" s="56">
        <v>-0.0898698539176627</v>
      </c>
      <c r="K54" s="56">
        <v>0.0969291694953609</v>
      </c>
      <c r="L54" s="56">
        <v>0.14377033405123</v>
      </c>
      <c r="M54" s="56">
        <v>-0.0468411645558694</v>
      </c>
      <c r="N54" s="49">
        <v>8838</v>
      </c>
      <c r="O54" s="49">
        <v>6546.9</v>
      </c>
      <c r="P54" s="49">
        <v>2291.1</v>
      </c>
      <c r="Q54" s="56">
        <v>0.349951885625258</v>
      </c>
      <c r="R54" s="49">
        <v>903.94</v>
      </c>
      <c r="S54" s="49">
        <v>713.37</v>
      </c>
      <c r="T54" s="49">
        <v>190.57</v>
      </c>
      <c r="U54" s="56">
        <v>0.267140474087781</v>
      </c>
      <c r="V54" s="56">
        <v>-0.712387558412312</v>
      </c>
      <c r="W54" s="56">
        <v>-0.423620275414673</v>
      </c>
      <c r="X54" s="56">
        <v>-0.288767282997639</v>
      </c>
    </row>
    <row r="55" spans="1:24">
      <c r="A55" s="50" t="str">
        <v>事业处管理</v>
      </c>
      <c r="B55" s="51" t="str">
        <v>1032</v>
      </c>
      <c r="C55" s="50" t="str">
        <v>新华店</v>
      </c>
      <c r="D55" s="49">
        <v>2265.2</v>
      </c>
      <c r="E55" s="49">
        <v>43658.1</v>
      </c>
      <c r="F55" s="49">
        <v>35.36912560326</v>
      </c>
      <c r="G55" s="49">
        <v>1124.06</v>
      </c>
      <c r="H55" s="49">
        <v>1171.6</v>
      </c>
      <c r="I55" s="49">
        <v>-47.54</v>
      </c>
      <c r="J55" s="56">
        <v>-0.0405769887333561</v>
      </c>
      <c r="K55" s="56">
        <v>0.107347875456371</v>
      </c>
      <c r="L55" s="56">
        <v>0.116444448861745</v>
      </c>
      <c r="M55" s="56">
        <v>-0.00909657340537334</v>
      </c>
      <c r="N55" s="49">
        <v>10471.19</v>
      </c>
      <c r="O55" s="49">
        <v>10061.45</v>
      </c>
      <c r="P55" s="49">
        <v>409.74</v>
      </c>
      <c r="Q55" s="56">
        <v>0.0407237525406378</v>
      </c>
      <c r="R55" s="49">
        <v>414.16</v>
      </c>
      <c r="S55" s="49">
        <v>578.88</v>
      </c>
      <c r="T55" s="49">
        <v>-164.72</v>
      </c>
      <c r="U55" s="56">
        <v>-0.284549474847982</v>
      </c>
      <c r="V55" s="56">
        <v>0.13088298472255</v>
      </c>
      <c r="W55" s="56">
        <v>-0.268528695498999</v>
      </c>
      <c r="X55" s="56">
        <v>0.399411680221549</v>
      </c>
    </row>
    <row r="56" spans="1:24">
      <c r="A56" s="50" t="str">
        <v>郑州东区</v>
      </c>
      <c r="B56" s="51" t="str">
        <v>1092</v>
      </c>
      <c r="C56" s="50" t="str">
        <v>商都店</v>
      </c>
      <c r="D56" s="49">
        <v>14</v>
      </c>
      <c r="E56" s="49">
        <v>345.7</v>
      </c>
      <c r="F56" s="49">
        <v>3.44653223342499</v>
      </c>
      <c r="G56" s="49">
        <v>238.22</v>
      </c>
      <c r="H56" s="49">
        <v>251.9</v>
      </c>
      <c r="I56" s="49">
        <v>-13.68</v>
      </c>
      <c r="J56" s="56">
        <v>-0.0543072647876141</v>
      </c>
      <c r="K56" s="56">
        <v>0.195243090843524</v>
      </c>
      <c r="L56" s="56">
        <v>0.172054614874972</v>
      </c>
      <c r="M56" s="56">
        <v>0.0231884759685518</v>
      </c>
      <c r="N56" s="49">
        <v>1220.12</v>
      </c>
      <c r="O56" s="49">
        <v>1464.07</v>
      </c>
      <c r="P56" s="49">
        <v>-243.95</v>
      </c>
      <c r="Q56" s="56">
        <v>-0.16662454664053</v>
      </c>
      <c r="R56" s="49">
        <v>217.1</v>
      </c>
      <c r="S56" s="49">
        <v>255.41</v>
      </c>
      <c r="T56" s="49">
        <v>-38.31</v>
      </c>
      <c r="U56" s="56">
        <v>-0.149994127089777</v>
      </c>
      <c r="V56" s="56">
        <v>2.3648904053725</v>
      </c>
      <c r="W56" s="56">
        <v>0.490427081512694</v>
      </c>
      <c r="X56" s="56">
        <v>1.8744633238598</v>
      </c>
    </row>
    <row r="57" spans="1:24">
      <c r="A57" s="50" t="str">
        <v>郑州西区</v>
      </c>
      <c r="B57" s="51" t="str">
        <v>1106</v>
      </c>
      <c r="C57" s="50" t="str">
        <v>青屏店</v>
      </c>
      <c r="D57" s="49">
        <v>306</v>
      </c>
      <c r="E57" s="49">
        <v>8068.25</v>
      </c>
      <c r="F57" s="49">
        <v>30.8946104842799</v>
      </c>
      <c r="G57" s="49">
        <v>61.14</v>
      </c>
      <c r="H57" s="49">
        <v>66.93</v>
      </c>
      <c r="I57" s="49">
        <v>-5.79</v>
      </c>
      <c r="J57" s="56">
        <v>-0.0865082922456298</v>
      </c>
      <c r="K57" s="56">
        <v>0.0312854993706058</v>
      </c>
      <c r="L57" s="56">
        <v>0.181146476128613</v>
      </c>
      <c r="M57" s="58">
        <v>-0.149860976758007</v>
      </c>
      <c r="N57" s="49">
        <v>1954.26</v>
      </c>
      <c r="O57" s="49">
        <v>369.48</v>
      </c>
      <c r="P57" s="49">
        <v>1584.78</v>
      </c>
      <c r="Q57" s="56">
        <v>4.28921727833712</v>
      </c>
      <c r="R57" s="49">
        <v>213.59</v>
      </c>
      <c r="S57" s="49">
        <v>31.41</v>
      </c>
      <c r="T57" s="49">
        <v>182.18</v>
      </c>
      <c r="U57" s="56">
        <v>5.80006367398918</v>
      </c>
      <c r="V57" s="56">
        <v>0.151449682872662</v>
      </c>
      <c r="W57" s="56">
        <v>-0.283239363951225</v>
      </c>
      <c r="X57" s="56">
        <v>0.434689046823887</v>
      </c>
    </row>
    <row r="58" spans="1:24">
      <c r="A58" s="50" t="str">
        <v>郑州东区</v>
      </c>
      <c r="B58" s="51" t="str">
        <v>1018</v>
      </c>
      <c r="C58" s="50" t="str">
        <v>人拜店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56">
        <v>0</v>
      </c>
      <c r="K58" s="56">
        <v>0</v>
      </c>
      <c r="L58" s="56">
        <v>0</v>
      </c>
      <c r="M58" s="56">
        <v>0</v>
      </c>
      <c r="N58" s="49">
        <v>0</v>
      </c>
      <c r="O58" s="49">
        <v>0</v>
      </c>
      <c r="P58" s="49">
        <v>0</v>
      </c>
      <c r="Q58" s="56" t="e">
        <v>#DIV/0!</v>
      </c>
      <c r="R58" s="49">
        <v>0</v>
      </c>
      <c r="S58" s="49">
        <v>0</v>
      </c>
      <c r="T58" s="49">
        <v>0</v>
      </c>
      <c r="U58" s="56" t="e">
        <v>#DIV/0!</v>
      </c>
      <c r="V58" s="56">
        <v>0</v>
      </c>
      <c r="W58" s="56">
        <v>0</v>
      </c>
      <c r="X58" s="56">
        <v>0</v>
      </c>
    </row>
    <row r="59" spans="1:24">
      <c r="A59" s="50" t="str">
        <v>郑州西区</v>
      </c>
      <c r="B59" s="51" t="str">
        <v>1078</v>
      </c>
      <c r="C59" s="50" t="str">
        <v>南彩店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56">
        <v>0</v>
      </c>
      <c r="K59" s="56">
        <v>0</v>
      </c>
      <c r="L59" s="56">
        <v>0</v>
      </c>
      <c r="M59" s="56">
        <v>0</v>
      </c>
      <c r="N59" s="49">
        <v>0</v>
      </c>
      <c r="O59" s="49">
        <v>0</v>
      </c>
      <c r="P59" s="49">
        <v>0</v>
      </c>
      <c r="Q59" s="56" t="e">
        <v>#DIV/0!</v>
      </c>
      <c r="R59" s="49">
        <v>0</v>
      </c>
      <c r="S59" s="49">
        <v>0</v>
      </c>
      <c r="T59" s="49">
        <v>0</v>
      </c>
      <c r="U59" s="56" t="e">
        <v>#DIV/0!</v>
      </c>
      <c r="V59" s="56">
        <v>0</v>
      </c>
      <c r="W59" s="56">
        <v>0</v>
      </c>
      <c r="X59" s="56">
        <v>0</v>
      </c>
    </row>
    <row r="60" spans="1:24">
      <c r="A60" s="50" t="str">
        <v>郑州东区</v>
      </c>
      <c r="B60" s="51" t="str">
        <v>1042</v>
      </c>
      <c r="C60" s="50" t="str">
        <v>一天地</v>
      </c>
      <c r="D60" s="49">
        <v>559.9</v>
      </c>
      <c r="E60" s="49">
        <v>8576.2</v>
      </c>
      <c r="F60" s="49">
        <v>24.1818404069959</v>
      </c>
      <c r="G60" s="49">
        <v>171.17</v>
      </c>
      <c r="H60" s="49">
        <v>160.95</v>
      </c>
      <c r="I60" s="49">
        <v>10.22</v>
      </c>
      <c r="J60" s="56">
        <v>0.0634979807393601</v>
      </c>
      <c r="K60" s="56">
        <v>0.0622866707907281</v>
      </c>
      <c r="L60" s="56">
        <v>0.0430851021112905</v>
      </c>
      <c r="M60" s="56">
        <v>0.0192015686794377</v>
      </c>
      <c r="N60" s="49">
        <v>2748.1</v>
      </c>
      <c r="O60" s="49">
        <v>3735.63</v>
      </c>
      <c r="P60" s="49">
        <v>-987.53</v>
      </c>
      <c r="Q60" s="56">
        <v>-0.264354339160998</v>
      </c>
      <c r="R60" s="49">
        <v>138.9</v>
      </c>
      <c r="S60" s="49">
        <v>114.69</v>
      </c>
      <c r="T60" s="49">
        <v>24.21</v>
      </c>
      <c r="U60" s="56">
        <v>0.211090766413811</v>
      </c>
      <c r="V60" s="56">
        <v>0.177558952727496</v>
      </c>
      <c r="W60" s="56">
        <v>0.105225746522174</v>
      </c>
      <c r="X60" s="56">
        <v>0.0723332062053218</v>
      </c>
    </row>
    <row r="61" spans="1:24">
      <c r="A61" s="50" t="str">
        <v>洛阳区</v>
      </c>
      <c r="B61" s="51" t="str">
        <v>1070</v>
      </c>
      <c r="C61" s="50" t="str">
        <v>纱北店</v>
      </c>
      <c r="D61" s="49">
        <v>2490.15</v>
      </c>
      <c r="E61" s="49">
        <v>39294.24</v>
      </c>
      <c r="F61" s="49">
        <v>37.7481972747321</v>
      </c>
      <c r="G61" s="49">
        <v>667.73</v>
      </c>
      <c r="H61" s="49">
        <v>627.49</v>
      </c>
      <c r="I61" s="49">
        <v>40.24</v>
      </c>
      <c r="J61" s="56">
        <v>0.0641285120081595</v>
      </c>
      <c r="K61" s="56">
        <v>0.0795003738504693</v>
      </c>
      <c r="L61" s="56">
        <v>0.0874217893400838</v>
      </c>
      <c r="M61" s="56">
        <v>-0.00792141548961451</v>
      </c>
      <c r="N61" s="49">
        <v>8399.08</v>
      </c>
      <c r="O61" s="49">
        <v>7177.73</v>
      </c>
      <c r="P61" s="49">
        <v>1221.35</v>
      </c>
      <c r="Q61" s="56">
        <v>0.170158253375371</v>
      </c>
      <c r="R61" s="49">
        <v>464.55</v>
      </c>
      <c r="S61" s="49">
        <v>422.82</v>
      </c>
      <c r="T61" s="49">
        <v>41.73</v>
      </c>
      <c r="U61" s="56">
        <v>0.0986944799205336</v>
      </c>
      <c r="V61" s="56">
        <v>1.86659520401271</v>
      </c>
      <c r="W61" s="56">
        <v>2.16965356532067</v>
      </c>
      <c r="X61" s="56">
        <v>-0.303058361307954</v>
      </c>
    </row>
    <row r="62" spans="1:24">
      <c r="A62" s="50" t="str">
        <v>漯河区</v>
      </c>
      <c r="B62" s="51" t="str">
        <v>1020</v>
      </c>
      <c r="C62" s="50" t="str">
        <v>漯河店</v>
      </c>
      <c r="D62" s="49">
        <v>2060.5</v>
      </c>
      <c r="E62" s="49">
        <v>58246.16</v>
      </c>
      <c r="F62" s="49">
        <v>115.305786902005</v>
      </c>
      <c r="G62" s="49">
        <v>280.44</v>
      </c>
      <c r="H62" s="49">
        <v>214.78</v>
      </c>
      <c r="I62" s="49">
        <v>65.66</v>
      </c>
      <c r="J62" s="56">
        <v>0.305708166495949</v>
      </c>
      <c r="K62" s="56">
        <v>0.074918653793752</v>
      </c>
      <c r="L62" s="56">
        <v>0.0345115153540732</v>
      </c>
      <c r="M62" s="56">
        <v>0.0404071384396787</v>
      </c>
      <c r="N62" s="49">
        <v>3743.26</v>
      </c>
      <c r="O62" s="49">
        <v>6223.43</v>
      </c>
      <c r="P62" s="49">
        <v>-2480.17</v>
      </c>
      <c r="Q62" s="56">
        <v>-0.398521394150814</v>
      </c>
      <c r="R62" s="49">
        <v>144.82</v>
      </c>
      <c r="S62" s="49">
        <v>352.72</v>
      </c>
      <c r="T62" s="49">
        <v>-207.9</v>
      </c>
      <c r="U62" s="56">
        <v>-0.589419369471536</v>
      </c>
      <c r="V62" s="56">
        <v>0.161354827864139</v>
      </c>
      <c r="W62" s="56">
        <v>-0.101695861046358</v>
      </c>
      <c r="X62" s="56">
        <v>0.263050688910498</v>
      </c>
    </row>
    <row r="63" spans="1:24">
      <c r="A63" s="50" t="str">
        <v>洛阳区</v>
      </c>
      <c r="B63" s="51" t="str">
        <v>1052</v>
      </c>
      <c r="C63" s="50" t="str">
        <v>三门峡</v>
      </c>
      <c r="D63" s="49">
        <v>2489.7</v>
      </c>
      <c r="E63" s="49">
        <v>49910.26</v>
      </c>
      <c r="F63" s="49">
        <v>46.6282990207872</v>
      </c>
      <c r="G63" s="49">
        <v>1264.01</v>
      </c>
      <c r="H63" s="49">
        <v>1182.79</v>
      </c>
      <c r="I63" s="49">
        <v>81.22</v>
      </c>
      <c r="J63" s="56">
        <v>0.0686681490374454</v>
      </c>
      <c r="K63" s="56">
        <v>0.139231917342718</v>
      </c>
      <c r="L63" s="56">
        <v>0.131300752088363</v>
      </c>
      <c r="M63" s="56">
        <v>0.00793116525435475</v>
      </c>
      <c r="N63" s="49">
        <v>9078.45</v>
      </c>
      <c r="O63" s="49">
        <v>9008.25</v>
      </c>
      <c r="P63" s="49">
        <v>70.2000000000007</v>
      </c>
      <c r="Q63" s="56">
        <v>0.00779285654816426</v>
      </c>
      <c r="R63" s="49">
        <v>642.09</v>
      </c>
      <c r="S63" s="49">
        <v>916.59</v>
      </c>
      <c r="T63" s="49">
        <v>-274.5</v>
      </c>
      <c r="U63" s="56">
        <v>-0.299479592838674</v>
      </c>
      <c r="V63" s="56">
        <v>-0.467419668949147</v>
      </c>
      <c r="W63" s="56">
        <v>-0.650529953683059</v>
      </c>
      <c r="X63" s="56">
        <v>0.183110284733912</v>
      </c>
    </row>
    <row r="64" spans="1:24">
      <c r="A64" s="50" t="str">
        <v>事业处管理</v>
      </c>
      <c r="B64" s="51" t="str">
        <v>1015</v>
      </c>
      <c r="C64" s="50" t="str">
        <v>塔南店</v>
      </c>
      <c r="D64" s="49">
        <v>1792.2</v>
      </c>
      <c r="E64" s="49">
        <v>48372.1</v>
      </c>
      <c r="F64" s="49">
        <v>14.7672110823433</v>
      </c>
      <c r="G64" s="49">
        <v>5244.97</v>
      </c>
      <c r="H64" s="49">
        <v>5146.19</v>
      </c>
      <c r="I64" s="49">
        <v>98.78</v>
      </c>
      <c r="J64" s="56">
        <v>0.0191947829365025</v>
      </c>
      <c r="K64" s="56">
        <v>0.176018108658664</v>
      </c>
      <c r="L64" s="56">
        <v>0.178262788306725</v>
      </c>
      <c r="M64" s="56">
        <v>-0.00224467964806151</v>
      </c>
      <c r="N64" s="49">
        <v>29797.9</v>
      </c>
      <c r="O64" s="49">
        <v>28868.56</v>
      </c>
      <c r="P64" s="49">
        <v>929.34</v>
      </c>
      <c r="Q64" s="56">
        <v>0.0321921148820724</v>
      </c>
      <c r="R64" s="49">
        <v>1256.37</v>
      </c>
      <c r="S64" s="49">
        <v>1053.87</v>
      </c>
      <c r="T64" s="49">
        <v>202.5</v>
      </c>
      <c r="U64" s="56">
        <v>0.192148936775883</v>
      </c>
      <c r="V64" s="56">
        <v>-0.152575284935847</v>
      </c>
      <c r="W64" s="56">
        <v>0.183212724398413</v>
      </c>
      <c r="X64" s="56">
        <v>-0.33578800933426</v>
      </c>
    </row>
    <row r="65" spans="1:24">
      <c r="A65" s="50" t="str">
        <v>济源区</v>
      </c>
      <c r="B65" s="51" t="str">
        <v>1010</v>
      </c>
      <c r="C65" s="50" t="str">
        <v>天坛店</v>
      </c>
      <c r="D65" s="49">
        <v>1191</v>
      </c>
      <c r="E65" s="49">
        <v>34220.87</v>
      </c>
      <c r="F65" s="49">
        <v>25.9000558500426</v>
      </c>
      <c r="G65" s="49">
        <v>2093.59</v>
      </c>
      <c r="H65" s="49">
        <v>1955.8</v>
      </c>
      <c r="I65" s="49">
        <v>137.79</v>
      </c>
      <c r="J65" s="56">
        <v>0.070451988955926</v>
      </c>
      <c r="K65" s="56">
        <v>0.172732178039741</v>
      </c>
      <c r="L65" s="56">
        <v>0.148345355390205</v>
      </c>
      <c r="M65" s="56">
        <v>0.0243868226495363</v>
      </c>
      <c r="N65" s="49">
        <v>12120.44</v>
      </c>
      <c r="O65" s="49">
        <v>13184.1</v>
      </c>
      <c r="P65" s="49">
        <v>-1063.66</v>
      </c>
      <c r="Q65" s="56">
        <v>-0.0806774827254041</v>
      </c>
      <c r="R65" s="49">
        <v>625.99</v>
      </c>
      <c r="S65" s="49">
        <v>536.2</v>
      </c>
      <c r="T65" s="49">
        <v>89.79</v>
      </c>
      <c r="U65" s="56">
        <v>0.16745617306975</v>
      </c>
      <c r="V65" s="56">
        <v>0.0366332678381885</v>
      </c>
      <c r="W65" s="56">
        <v>-0.323902878316474</v>
      </c>
      <c r="X65" s="56">
        <v>0.360536146154663</v>
      </c>
    </row>
    <row r="66" spans="1:24">
      <c r="A66" s="50" t="str">
        <v>郑州东区</v>
      </c>
      <c r="B66" s="51" t="str">
        <v>1080</v>
      </c>
      <c r="C66" s="50" t="str">
        <v>新郑店</v>
      </c>
      <c r="D66" s="49">
        <v>1368.48</v>
      </c>
      <c r="E66" s="49">
        <v>34058.7</v>
      </c>
      <c r="F66" s="49">
        <v>28.1361161894498</v>
      </c>
      <c r="G66" s="49">
        <v>1873.95</v>
      </c>
      <c r="H66" s="49">
        <v>1727.65</v>
      </c>
      <c r="I66" s="49">
        <v>146.3</v>
      </c>
      <c r="J66" s="56">
        <v>0.0846815037768066</v>
      </c>
      <c r="K66" s="56">
        <v>0.171161370935037</v>
      </c>
      <c r="L66" s="56">
        <v>0.172793856574048</v>
      </c>
      <c r="M66" s="56">
        <v>-0.00163248563901055</v>
      </c>
      <c r="N66" s="49">
        <v>10948.44</v>
      </c>
      <c r="O66" s="49">
        <v>9998.33</v>
      </c>
      <c r="P66" s="49">
        <v>950.110000000001</v>
      </c>
      <c r="Q66" s="56">
        <v>0.0950268694872044</v>
      </c>
      <c r="R66" s="49">
        <v>377.07</v>
      </c>
      <c r="S66" s="49">
        <v>304.19</v>
      </c>
      <c r="T66" s="49">
        <v>72.88</v>
      </c>
      <c r="U66" s="56">
        <v>0.239587100167658</v>
      </c>
      <c r="V66" s="56">
        <v>0.0448877926935326</v>
      </c>
      <c r="W66" s="56">
        <v>-0.11588555310468</v>
      </c>
      <c r="X66" s="56">
        <v>0.160773345798212</v>
      </c>
    </row>
    <row r="67" spans="1:24">
      <c r="A67" s="50" t="str">
        <v>漯河区</v>
      </c>
      <c r="B67" s="51" t="str">
        <v>1125</v>
      </c>
      <c r="C67" s="50" t="str">
        <v>漯河柳江店</v>
      </c>
      <c r="D67" s="49">
        <v>2949.67</v>
      </c>
      <c r="E67" s="49">
        <v>65012.78</v>
      </c>
      <c r="F67" s="49">
        <v>82.1172301980242</v>
      </c>
      <c r="G67" s="49">
        <v>400.93</v>
      </c>
      <c r="H67" s="49">
        <v>0</v>
      </c>
      <c r="I67" s="49">
        <v>400.93</v>
      </c>
      <c r="J67" s="56">
        <v>0</v>
      </c>
      <c r="K67" s="56">
        <v>0.0659584898955667</v>
      </c>
      <c r="L67" s="56">
        <v>0</v>
      </c>
      <c r="M67" s="56">
        <v>0.0659584898955667</v>
      </c>
      <c r="N67" s="49">
        <v>6078.52</v>
      </c>
      <c r="O67" s="49">
        <v>0</v>
      </c>
      <c r="P67" s="49">
        <v>6078.52</v>
      </c>
      <c r="Q67" s="56" t="e">
        <v>#DIV/0!</v>
      </c>
      <c r="R67" s="49">
        <v>325.31</v>
      </c>
      <c r="S67" s="49">
        <v>0</v>
      </c>
      <c r="T67" s="49">
        <v>325.31</v>
      </c>
      <c r="U67" s="56" t="e">
        <v>#DIV/0!</v>
      </c>
      <c r="V67" s="56">
        <v>-0.116049415817575</v>
      </c>
      <c r="W67" s="56">
        <v>0</v>
      </c>
      <c r="X67" s="56">
        <v>-0.116049415817575</v>
      </c>
    </row>
    <row r="68" spans="1:24">
      <c r="A68" s="50" t="str">
        <v>漯河区</v>
      </c>
      <c r="B68" s="51" t="str">
        <v>1053</v>
      </c>
      <c r="C68" s="50" t="str">
        <v>辽河店</v>
      </c>
      <c r="D68" s="49">
        <v>4196.1</v>
      </c>
      <c r="E68" s="49">
        <v>112746.18</v>
      </c>
      <c r="F68" s="49">
        <v>54.274092491854</v>
      </c>
      <c r="G68" s="49">
        <v>3563.21</v>
      </c>
      <c r="H68" s="49">
        <v>3088.5</v>
      </c>
      <c r="I68" s="49">
        <v>474.71</v>
      </c>
      <c r="J68" s="56">
        <v>0.153702444552372</v>
      </c>
      <c r="K68" s="56">
        <v>0.189897089624225</v>
      </c>
      <c r="L68" s="56">
        <v>0.17331572024368</v>
      </c>
      <c r="M68" s="56">
        <v>0.0165813693805451</v>
      </c>
      <c r="N68" s="49">
        <v>18763.9</v>
      </c>
      <c r="O68" s="49">
        <v>17820.08</v>
      </c>
      <c r="P68" s="49">
        <v>943.82</v>
      </c>
      <c r="Q68" s="56">
        <v>0.0529638475248147</v>
      </c>
      <c r="R68" s="49">
        <v>740.27</v>
      </c>
      <c r="S68" s="49">
        <v>532.65</v>
      </c>
      <c r="T68" s="49">
        <v>207.62</v>
      </c>
      <c r="U68" s="56">
        <v>0.389786914484183</v>
      </c>
      <c r="V68" s="56">
        <v>0.491947496825228</v>
      </c>
      <c r="W68" s="56">
        <v>0.108855024118721</v>
      </c>
      <c r="X68" s="56">
        <v>0.383092472706507</v>
      </c>
    </row>
    <row r="69" spans="1:24">
      <c r="A69" s="50" t="str">
        <v>郑州西区</v>
      </c>
      <c r="B69" s="51" t="str">
        <v>1102</v>
      </c>
      <c r="C69" s="50" t="str">
        <v>工人店</v>
      </c>
      <c r="D69" s="49">
        <v>460.9</v>
      </c>
      <c r="E69" s="49">
        <v>13645.21</v>
      </c>
      <c r="F69" s="49">
        <v>38.503777458594</v>
      </c>
      <c r="G69" s="49">
        <v>511.4</v>
      </c>
      <c r="H69" s="49">
        <v>23.78</v>
      </c>
      <c r="I69" s="49">
        <v>487.62</v>
      </c>
      <c r="J69" s="56">
        <v>20.5054667788057</v>
      </c>
      <c r="K69" s="56">
        <v>0.17184024300912</v>
      </c>
      <c r="L69" s="56">
        <v>0.450549450549451</v>
      </c>
      <c r="M69" s="59">
        <v>-0.278709207540331</v>
      </c>
      <c r="N69" s="49">
        <v>2976.02</v>
      </c>
      <c r="O69" s="49">
        <v>52.78</v>
      </c>
      <c r="P69" s="49">
        <v>2923.24</v>
      </c>
      <c r="Q69" s="56">
        <v>55.3853732474422</v>
      </c>
      <c r="R69" s="49">
        <v>73.12</v>
      </c>
      <c r="S69" s="49">
        <v>1.55</v>
      </c>
      <c r="T69" s="49">
        <v>71.57</v>
      </c>
      <c r="U69" s="56">
        <v>46.1741935483871</v>
      </c>
      <c r="V69" s="56">
        <v>-0.101728257733652</v>
      </c>
      <c r="W69" s="56">
        <v>0</v>
      </c>
      <c r="X69" s="56">
        <v>-0.101728257733652</v>
      </c>
    </row>
    <row r="70" spans="1:24">
      <c r="A70" s="50" t="str">
        <v>郑州东区</v>
      </c>
      <c r="B70" s="51" t="str">
        <v>1013</v>
      </c>
      <c r="C70" s="50" t="str">
        <v>丰产店</v>
      </c>
      <c r="D70" s="49">
        <v>1499.44</v>
      </c>
      <c r="E70" s="49">
        <v>29538.39</v>
      </c>
      <c r="F70" s="49">
        <v>85.0102134054704</v>
      </c>
      <c r="G70" s="57">
        <v>-11.42</v>
      </c>
      <c r="H70" s="49">
        <v>-514.96</v>
      </c>
      <c r="I70" s="49">
        <v>503.54</v>
      </c>
      <c r="J70" s="56">
        <v>-0.977823520273419</v>
      </c>
      <c r="K70" s="56">
        <v>-0.00459773817048671</v>
      </c>
      <c r="L70" s="56">
        <v>-0.192745470129617</v>
      </c>
      <c r="M70" s="56">
        <v>0.188147731959131</v>
      </c>
      <c r="N70" s="49">
        <v>2483.83</v>
      </c>
      <c r="O70" s="49">
        <v>2671.71</v>
      </c>
      <c r="P70" s="49">
        <v>-187.88</v>
      </c>
      <c r="Q70" s="56">
        <v>-0.0703220035108601</v>
      </c>
      <c r="R70" s="49">
        <v>309.71</v>
      </c>
      <c r="S70" s="49">
        <v>257.08</v>
      </c>
      <c r="T70" s="49">
        <v>52.63</v>
      </c>
      <c r="U70" s="56">
        <v>0.204722265442664</v>
      </c>
      <c r="V70" s="56">
        <v>-0.180494964164818</v>
      </c>
      <c r="W70" s="56">
        <v>-0.142371651229245</v>
      </c>
      <c r="X70" s="56">
        <v>-0.0381233129355724</v>
      </c>
    </row>
    <row r="71" spans="1:24">
      <c r="A71" s="50" t="str">
        <v>郑州东区</v>
      </c>
      <c r="B71" s="51" t="str">
        <v>1041</v>
      </c>
      <c r="C71" s="50" t="str">
        <v>六天地</v>
      </c>
      <c r="D71" s="49">
        <v>2619</v>
      </c>
      <c r="E71" s="49">
        <v>72461.08</v>
      </c>
      <c r="F71" s="49">
        <v>47.6621839767955</v>
      </c>
      <c r="G71" s="49">
        <v>5135.49</v>
      </c>
      <c r="H71" s="49">
        <v>4473.94</v>
      </c>
      <c r="I71" s="49">
        <v>661.55</v>
      </c>
      <c r="J71" s="56">
        <v>0.147867427815304</v>
      </c>
      <c r="K71" s="56">
        <v>0.320575820339859</v>
      </c>
      <c r="L71" s="56">
        <v>0.24697310363901</v>
      </c>
      <c r="M71" s="56">
        <v>0.0736027167008488</v>
      </c>
      <c r="N71" s="49">
        <v>16019.58</v>
      </c>
      <c r="O71" s="49">
        <v>18115.09</v>
      </c>
      <c r="P71" s="49">
        <v>-2095.51</v>
      </c>
      <c r="Q71" s="56">
        <v>-0.115677592548533</v>
      </c>
      <c r="R71" s="49">
        <v>731.38</v>
      </c>
      <c r="S71" s="49">
        <v>926.22</v>
      </c>
      <c r="T71" s="49">
        <v>-194.84</v>
      </c>
      <c r="U71" s="56">
        <v>-0.210360389540282</v>
      </c>
      <c r="V71" s="56">
        <v>0.70258732688691</v>
      </c>
      <c r="W71" s="56">
        <v>0.377895419281992</v>
      </c>
      <c r="X71" s="56">
        <v>0.324691907604918</v>
      </c>
    </row>
    <row r="72" spans="1:24">
      <c r="A72" s="50" t="str">
        <v>郑州西区</v>
      </c>
      <c r="B72" s="51" t="str">
        <v>1086</v>
      </c>
      <c r="C72" s="50" t="str">
        <v>嵩山店</v>
      </c>
      <c r="D72" s="49">
        <v>2343</v>
      </c>
      <c r="E72" s="49">
        <v>88032.4</v>
      </c>
      <c r="F72" s="49">
        <v>29.6034691585859</v>
      </c>
      <c r="G72" s="49">
        <v>5430.22</v>
      </c>
      <c r="H72" s="49">
        <v>4649.97</v>
      </c>
      <c r="I72" s="49">
        <v>780.25</v>
      </c>
      <c r="J72" s="56">
        <v>0.167796781484612</v>
      </c>
      <c r="K72" s="56">
        <v>0.198122039691395</v>
      </c>
      <c r="L72" s="56">
        <v>0.224837282033354</v>
      </c>
      <c r="M72" s="56">
        <v>-0.0267152423419599</v>
      </c>
      <c r="N72" s="49">
        <v>27408.46</v>
      </c>
      <c r="O72" s="49">
        <v>20681.49</v>
      </c>
      <c r="P72" s="49">
        <v>6726.97</v>
      </c>
      <c r="Q72" s="56">
        <v>0.325265249263955</v>
      </c>
      <c r="R72" s="49">
        <v>1670.26</v>
      </c>
      <c r="S72" s="49">
        <v>1784.66</v>
      </c>
      <c r="T72" s="49">
        <v>-114.4</v>
      </c>
      <c r="U72" s="56">
        <v>-0.0641018457297189</v>
      </c>
      <c r="V72" s="56">
        <v>-0.199677916698964</v>
      </c>
      <c r="W72" s="56">
        <v>-0.224518440139625</v>
      </c>
      <c r="X72" s="56">
        <v>0.0248405234406616</v>
      </c>
    </row>
    <row r="73" spans="1:24">
      <c r="A73" s="50" t="str">
        <v>事业处管理</v>
      </c>
      <c r="B73" s="51" t="str">
        <v>1043</v>
      </c>
      <c r="C73" s="50" t="str">
        <v>濮阳店</v>
      </c>
      <c r="D73" s="49">
        <v>2091.1</v>
      </c>
      <c r="E73" s="49">
        <v>42034.55</v>
      </c>
      <c r="F73" s="49">
        <v>33.7784269351561</v>
      </c>
      <c r="G73" s="49">
        <v>1892.58</v>
      </c>
      <c r="H73" s="49">
        <v>1031.96</v>
      </c>
      <c r="I73" s="49">
        <v>860.62</v>
      </c>
      <c r="J73" s="56">
        <v>0.833966432807473</v>
      </c>
      <c r="K73" s="56">
        <v>0.175728651148107</v>
      </c>
      <c r="L73" s="56">
        <v>0.0993202267899748</v>
      </c>
      <c r="M73" s="56">
        <v>0.0764084243581324</v>
      </c>
      <c r="N73" s="49">
        <v>10769.9</v>
      </c>
      <c r="O73" s="49">
        <v>10390.23</v>
      </c>
      <c r="P73" s="49">
        <v>379.67</v>
      </c>
      <c r="Q73" s="56">
        <v>0.0365410582826367</v>
      </c>
      <c r="R73" s="49">
        <v>303.89</v>
      </c>
      <c r="S73" s="49">
        <v>311.73</v>
      </c>
      <c r="T73" s="49">
        <v>-7.84000000000003</v>
      </c>
      <c r="U73" s="56">
        <v>-0.0251499695249095</v>
      </c>
      <c r="V73" s="56">
        <v>0.36326829681402</v>
      </c>
      <c r="W73" s="56">
        <v>0.171278336047342</v>
      </c>
      <c r="X73" s="56">
        <v>0.191989960766678</v>
      </c>
    </row>
    <row r="74" spans="1:24">
      <c r="A74" s="50" t="str">
        <v>平顶山区</v>
      </c>
      <c r="B74" s="51" t="str">
        <v>1057</v>
      </c>
      <c r="C74" s="50" t="str">
        <v>开源店</v>
      </c>
      <c r="D74" s="49">
        <v>2767.4</v>
      </c>
      <c r="E74" s="49">
        <v>69938.99</v>
      </c>
      <c r="F74" s="49">
        <v>35.4094022767524</v>
      </c>
      <c r="G74" s="49">
        <v>1210.15</v>
      </c>
      <c r="H74" s="49">
        <v>183.27</v>
      </c>
      <c r="I74" s="49">
        <v>1026.88</v>
      </c>
      <c r="J74" s="56">
        <v>5.60309925246903</v>
      </c>
      <c r="K74" s="56">
        <v>0.0769199477009189</v>
      </c>
      <c r="L74" s="56">
        <v>0.0201911699574958</v>
      </c>
      <c r="M74" s="56">
        <v>0.0567287777434232</v>
      </c>
      <c r="N74" s="49">
        <v>15732.59</v>
      </c>
      <c r="O74" s="49">
        <v>9076.74</v>
      </c>
      <c r="P74" s="49">
        <v>6655.85</v>
      </c>
      <c r="Q74" s="56">
        <v>0.733286400183326</v>
      </c>
      <c r="R74" s="49">
        <v>734.25</v>
      </c>
      <c r="S74" s="49">
        <v>436.42</v>
      </c>
      <c r="T74" s="49">
        <v>297.83</v>
      </c>
      <c r="U74" s="56">
        <v>0.6824389349709</v>
      </c>
      <c r="V74" s="56">
        <v>0.798634293729738</v>
      </c>
      <c r="W74" s="56">
        <v>-0.24643381472399</v>
      </c>
      <c r="X74" s="56">
        <v>1.04506810845373</v>
      </c>
    </row>
    <row r="75" spans="1:24">
      <c r="A75" s="50" t="str">
        <v>郑州西区</v>
      </c>
      <c r="B75" s="51" t="str">
        <v>1009</v>
      </c>
      <c r="C75" s="50" t="str">
        <v>上街店</v>
      </c>
      <c r="D75" s="49">
        <v>3126.3</v>
      </c>
      <c r="E75" s="49">
        <v>68942.14</v>
      </c>
      <c r="F75" s="49">
        <v>32.3569608238266</v>
      </c>
      <c r="G75" s="49">
        <v>2959.95</v>
      </c>
      <c r="H75" s="49">
        <v>1775.39</v>
      </c>
      <c r="I75" s="49">
        <v>1184.56</v>
      </c>
      <c r="J75" s="56">
        <v>0.667211147973121</v>
      </c>
      <c r="K75" s="56">
        <v>0.159636002193953</v>
      </c>
      <c r="L75" s="56">
        <v>0.0688667107058199</v>
      </c>
      <c r="M75" s="56">
        <v>0.0907692914881336</v>
      </c>
      <c r="N75" s="49">
        <v>18541.87</v>
      </c>
      <c r="O75" s="49">
        <v>25780.09</v>
      </c>
      <c r="P75" s="49">
        <v>-7238.22</v>
      </c>
      <c r="Q75" s="56">
        <v>-0.280767832850855</v>
      </c>
      <c r="R75" s="49">
        <v>1287.2</v>
      </c>
      <c r="S75" s="49">
        <v>1117.71</v>
      </c>
      <c r="T75" s="49">
        <v>169.49</v>
      </c>
      <c r="U75" s="56">
        <v>0.15164040761915</v>
      </c>
      <c r="V75" s="56">
        <v>0.149104454450107</v>
      </c>
      <c r="W75" s="56">
        <v>0.0671807091408459</v>
      </c>
      <c r="X75" s="56">
        <v>0.0819237453092608</v>
      </c>
    </row>
    <row r="76" spans="1:24">
      <c r="A76" s="50" t="str">
        <v>郑州东区</v>
      </c>
      <c r="B76" s="51" t="str">
        <v>1094</v>
      </c>
      <c r="C76" s="50" t="str">
        <v>象湖店</v>
      </c>
      <c r="D76" s="49">
        <v>3703.5</v>
      </c>
      <c r="E76" s="49">
        <v>87256.73</v>
      </c>
      <c r="F76" s="49">
        <v>26.183318360033</v>
      </c>
      <c r="G76" s="49">
        <v>2702.92</v>
      </c>
      <c r="H76" s="49">
        <v>1453.82</v>
      </c>
      <c r="I76" s="49">
        <v>1249.1</v>
      </c>
      <c r="J76" s="56">
        <v>0.859184768403241</v>
      </c>
      <c r="K76" s="56">
        <v>0.0990806451612903</v>
      </c>
      <c r="L76" s="56">
        <v>0.0491455591793907</v>
      </c>
      <c r="M76" s="56">
        <v>0.0499350859818997</v>
      </c>
      <c r="N76" s="49">
        <v>27280</v>
      </c>
      <c r="O76" s="49">
        <v>29581.92</v>
      </c>
      <c r="P76" s="49">
        <v>-2301.92</v>
      </c>
      <c r="Q76" s="56">
        <v>-0.0778150978705912</v>
      </c>
      <c r="R76" s="49">
        <v>899.54</v>
      </c>
      <c r="S76" s="49">
        <v>959.93</v>
      </c>
      <c r="T76" s="49">
        <v>-60.39</v>
      </c>
      <c r="U76" s="56">
        <v>-0.0629108372485494</v>
      </c>
      <c r="V76" s="56">
        <v>0.191491640553092</v>
      </c>
      <c r="W76" s="56">
        <v>0.27086048641066</v>
      </c>
      <c r="X76" s="56">
        <v>-0.0793688458575676</v>
      </c>
    </row>
    <row r="77" spans="1:24">
      <c r="A77" s="50" t="str">
        <v>郑州东区</v>
      </c>
      <c r="B77" s="51" t="str">
        <v>1060</v>
      </c>
      <c r="C77" s="50" t="str">
        <v>东明店</v>
      </c>
      <c r="D77" s="49">
        <v>2770.5</v>
      </c>
      <c r="E77" s="49">
        <v>81633.94</v>
      </c>
      <c r="F77" s="49">
        <v>44.7703501103355</v>
      </c>
      <c r="G77" s="49">
        <v>4537.83</v>
      </c>
      <c r="H77" s="49">
        <v>3118.58</v>
      </c>
      <c r="I77" s="49">
        <v>1419.25</v>
      </c>
      <c r="J77" s="56">
        <v>0.455094947059238</v>
      </c>
      <c r="K77" s="56">
        <v>0.258860514705631</v>
      </c>
      <c r="L77" s="56">
        <v>0.176591033924314</v>
      </c>
      <c r="M77" s="56">
        <v>0.0822694807813163</v>
      </c>
      <c r="N77" s="49">
        <v>17530.02</v>
      </c>
      <c r="O77" s="49">
        <v>17659.9</v>
      </c>
      <c r="P77" s="49">
        <v>-129.880000000001</v>
      </c>
      <c r="Q77" s="56">
        <v>-0.007354515031229</v>
      </c>
      <c r="R77" s="49">
        <v>925.88</v>
      </c>
      <c r="S77" s="49">
        <v>635.18</v>
      </c>
      <c r="T77" s="49">
        <v>290.7</v>
      </c>
      <c r="U77" s="56">
        <v>0.457665543625429</v>
      </c>
      <c r="V77" s="56">
        <v>-0.393022512215259</v>
      </c>
      <c r="W77" s="56">
        <v>-0.394491426904361</v>
      </c>
      <c r="X77" s="56">
        <v>0.0014689146891021</v>
      </c>
    </row>
    <row r="78" spans="1:24">
      <c r="A78" s="50" t="str">
        <v>洛阳区</v>
      </c>
      <c r="B78" s="51" t="str">
        <v>1037</v>
      </c>
      <c r="C78" s="50" t="str">
        <v>政和店</v>
      </c>
      <c r="D78" s="49">
        <v>2992.9</v>
      </c>
      <c r="E78" s="49">
        <v>70361.46</v>
      </c>
      <c r="F78" s="49">
        <v>29.7615464828183</v>
      </c>
      <c r="G78" s="49">
        <v>4751.82</v>
      </c>
      <c r="H78" s="49">
        <v>3176.8</v>
      </c>
      <c r="I78" s="49">
        <v>1575.02</v>
      </c>
      <c r="J78" s="56">
        <v>0.495788214555528</v>
      </c>
      <c r="K78" s="56">
        <v>0.211166847682143</v>
      </c>
      <c r="L78" s="56">
        <v>0.177232774227382</v>
      </c>
      <c r="M78" s="56">
        <v>0.0339340734547606</v>
      </c>
      <c r="N78" s="49">
        <v>22502.68</v>
      </c>
      <c r="O78" s="49">
        <v>17924.45</v>
      </c>
      <c r="P78" s="49">
        <v>4578.23</v>
      </c>
      <c r="Q78" s="56">
        <v>0.255418157879321</v>
      </c>
      <c r="R78" s="49">
        <v>1002.66</v>
      </c>
      <c r="S78" s="49">
        <v>846.25</v>
      </c>
      <c r="T78" s="49">
        <v>156.41</v>
      </c>
      <c r="U78" s="56">
        <v>0.18482717872969</v>
      </c>
      <c r="V78" s="56">
        <v>2.82376349795097</v>
      </c>
      <c r="W78" s="56">
        <v>0.641403936176027</v>
      </c>
      <c r="X78" s="56">
        <v>2.18235956177495</v>
      </c>
    </row>
    <row r="79" spans="1:24">
      <c r="A79" s="50" t="str">
        <v>郑州西区</v>
      </c>
      <c r="B79" s="51" t="str">
        <v>1035</v>
      </c>
      <c r="C79" s="50" t="str">
        <v>巩义店</v>
      </c>
      <c r="D79" s="49">
        <v>2535.06</v>
      </c>
      <c r="E79" s="49">
        <v>67130.86</v>
      </c>
      <c r="F79" s="49">
        <v>39.2579211621538</v>
      </c>
      <c r="G79" s="49">
        <v>2801.56</v>
      </c>
      <c r="H79" s="49">
        <v>951.12</v>
      </c>
      <c r="I79" s="49">
        <v>1850.44</v>
      </c>
      <c r="J79" s="56">
        <v>1.94553789216923</v>
      </c>
      <c r="K79" s="56">
        <v>0.201099112498241</v>
      </c>
      <c r="L79" s="56">
        <v>0.0964439879171234</v>
      </c>
      <c r="M79" s="56">
        <v>0.104655124581118</v>
      </c>
      <c r="N79" s="49">
        <v>13931.24</v>
      </c>
      <c r="O79" s="49">
        <v>9861.89</v>
      </c>
      <c r="P79" s="49">
        <v>4069.35</v>
      </c>
      <c r="Q79" s="56">
        <v>0.412633886607942</v>
      </c>
      <c r="R79" s="49">
        <v>596.98</v>
      </c>
      <c r="S79" s="49">
        <v>588.78</v>
      </c>
      <c r="T79" s="49">
        <v>8.20000000000005</v>
      </c>
      <c r="U79" s="56">
        <v>0.0139271035021571</v>
      </c>
      <c r="V79" s="56">
        <v>-0.332899061330613</v>
      </c>
      <c r="W79" s="56">
        <v>0.0361033034241817</v>
      </c>
      <c r="X79" s="56">
        <v>-0.369002364754795</v>
      </c>
    </row>
    <row r="80" spans="1:24">
      <c r="A80" s="50" t="str">
        <v>郑州西区</v>
      </c>
      <c r="B80" s="51" t="str">
        <v>1024</v>
      </c>
      <c r="C80" s="50" t="str">
        <v>新密店</v>
      </c>
      <c r="D80" s="49">
        <v>2317.5</v>
      </c>
      <c r="E80" s="49">
        <v>94125.43</v>
      </c>
      <c r="F80" s="49">
        <v>51.6258285520397</v>
      </c>
      <c r="G80" s="49">
        <v>2932.56</v>
      </c>
      <c r="H80" s="49">
        <v>621.42</v>
      </c>
      <c r="I80" s="49">
        <v>2311.14</v>
      </c>
      <c r="J80" s="56">
        <v>3.71912716037463</v>
      </c>
      <c r="K80" s="56">
        <v>0.179770156373848</v>
      </c>
      <c r="L80" s="56">
        <v>0.0422649588926311</v>
      </c>
      <c r="M80" s="56">
        <v>0.137505197481217</v>
      </c>
      <c r="N80" s="49">
        <v>16312.83</v>
      </c>
      <c r="O80" s="49">
        <v>14702.96</v>
      </c>
      <c r="P80" s="49">
        <v>1609.87</v>
      </c>
      <c r="Q80" s="56">
        <v>0.109492918432751</v>
      </c>
      <c r="R80" s="49">
        <v>939.86</v>
      </c>
      <c r="S80" s="49">
        <v>552.2</v>
      </c>
      <c r="T80" s="49">
        <v>387.66</v>
      </c>
      <c r="U80" s="56">
        <v>0.702028250633828</v>
      </c>
      <c r="V80" s="56">
        <v>0.485929912697933</v>
      </c>
      <c r="W80" s="56">
        <v>-0.0721344861944336</v>
      </c>
      <c r="X80" s="56">
        <v>0.558064398892366</v>
      </c>
    </row>
    <row r="81" spans="1:24">
      <c r="A81" s="50" t="str">
        <v>郑州东区</v>
      </c>
      <c r="B81" s="51" t="str">
        <v>1073</v>
      </c>
      <c r="C81" s="50" t="str">
        <v>惠济店</v>
      </c>
      <c r="D81" s="49">
        <v>1548</v>
      </c>
      <c r="E81" s="49">
        <v>42189.04</v>
      </c>
      <c r="F81" s="49">
        <v>10.6397200287794</v>
      </c>
      <c r="G81" s="49">
        <v>8894.62</v>
      </c>
      <c r="H81" s="49">
        <v>5281.81</v>
      </c>
      <c r="I81" s="49">
        <v>3612.81</v>
      </c>
      <c r="J81" s="56">
        <v>0.684009837536753</v>
      </c>
      <c r="K81" s="56">
        <v>0.234763352653639</v>
      </c>
      <c r="L81" s="56">
        <v>0.212475521392332</v>
      </c>
      <c r="M81" s="56">
        <v>0.0222878312613067</v>
      </c>
      <c r="N81" s="49">
        <v>37887.6</v>
      </c>
      <c r="O81" s="49">
        <v>24858.44</v>
      </c>
      <c r="P81" s="49">
        <v>13029.16</v>
      </c>
      <c r="Q81" s="56">
        <v>0.524134257821488</v>
      </c>
      <c r="R81" s="49">
        <v>2264.36</v>
      </c>
      <c r="S81" s="49">
        <v>1082.19</v>
      </c>
      <c r="T81" s="49">
        <v>1182.17</v>
      </c>
      <c r="U81" s="56">
        <v>1.09238673430728</v>
      </c>
      <c r="V81" s="56">
        <v>-0.0452268847433412</v>
      </c>
      <c r="W81" s="56">
        <v>-0.230645868601095</v>
      </c>
      <c r="X81" s="56">
        <v>0.185418983857754</v>
      </c>
    </row>
    <row r="82" spans="1:24">
      <c r="A82" s="50" t="str">
        <v>洛阳区</v>
      </c>
      <c r="B82" s="51" t="str">
        <v>1072</v>
      </c>
      <c r="C82" s="50" t="str">
        <v>北大店</v>
      </c>
      <c r="D82" s="49">
        <v>3833.68</v>
      </c>
      <c r="E82" s="49">
        <v>66350.27</v>
      </c>
      <c r="F82" s="49">
        <v>30.5952182317372</v>
      </c>
      <c r="G82" s="49">
        <v>5899.06</v>
      </c>
      <c r="H82" s="49">
        <v>1425.65</v>
      </c>
      <c r="I82" s="49">
        <v>4473.41</v>
      </c>
      <c r="J82" s="56">
        <v>3.13780380878897</v>
      </c>
      <c r="K82" s="56">
        <v>0.273693577661561</v>
      </c>
      <c r="L82" s="56">
        <v>0.0723855104075909</v>
      </c>
      <c r="M82" s="56">
        <v>0.20130806725397</v>
      </c>
      <c r="N82" s="49">
        <v>21553.52</v>
      </c>
      <c r="O82" s="49">
        <v>19695.24</v>
      </c>
      <c r="P82" s="49">
        <v>1858.28</v>
      </c>
      <c r="Q82" s="56">
        <v>0.0943517316874534</v>
      </c>
      <c r="R82" s="49">
        <v>1862.17</v>
      </c>
      <c r="S82" s="49">
        <v>557.44</v>
      </c>
      <c r="T82" s="49">
        <v>1304.73</v>
      </c>
      <c r="U82" s="56">
        <v>2.34057477037887</v>
      </c>
      <c r="V82" s="56">
        <v>-0.492816096190295</v>
      </c>
      <c r="W82" s="56">
        <v>0.320030678729632</v>
      </c>
      <c r="X82" s="56">
        <v>-0.812846774919928</v>
      </c>
    </row>
    <row r="83" spans="1:24">
      <c r="A83" s="50" t="str">
        <v>洛阳区</v>
      </c>
      <c r="B83" s="51" t="str">
        <v>1004</v>
      </c>
      <c r="C83" s="50" t="str">
        <v>南昌店</v>
      </c>
      <c r="D83" s="49">
        <v>2810.05</v>
      </c>
      <c r="E83" s="49">
        <v>71116.75</v>
      </c>
      <c r="F83" s="49">
        <v>13.4904025909557</v>
      </c>
      <c r="G83" s="49">
        <v>9458.74</v>
      </c>
      <c r="H83" s="49">
        <v>4056.48</v>
      </c>
      <c r="I83" s="49">
        <v>5402.26</v>
      </c>
      <c r="J83" s="56">
        <v>1.33176054115884</v>
      </c>
      <c r="K83" s="56">
        <v>0.217225273324628</v>
      </c>
      <c r="L83" s="56">
        <v>0.180978856622012</v>
      </c>
      <c r="M83" s="56">
        <v>0.0362464167026161</v>
      </c>
      <c r="N83" s="49">
        <v>43543.46</v>
      </c>
      <c r="O83" s="49">
        <v>22414.11</v>
      </c>
      <c r="P83" s="49">
        <v>21129.35</v>
      </c>
      <c r="Q83" s="56">
        <v>0.942680748867566</v>
      </c>
      <c r="R83" s="49">
        <v>1960.46</v>
      </c>
      <c r="S83" s="49">
        <v>1165.59</v>
      </c>
      <c r="T83" s="49">
        <v>794.87</v>
      </c>
      <c r="U83" s="56">
        <v>0.681946482039139</v>
      </c>
      <c r="V83" s="56">
        <v>-0.309568629064111</v>
      </c>
      <c r="W83" s="56">
        <v>0.185959467177476</v>
      </c>
      <c r="X83" s="56">
        <v>-0.495528096241587</v>
      </c>
    </row>
  </sheetData>
  <mergeCells count="22">
    <mergeCell ref="A1:X1"/>
    <mergeCell ref="A2:X2"/>
    <mergeCell ref="D3:E3"/>
    <mergeCell ref="G3:J3"/>
    <mergeCell ref="K3:M3"/>
    <mergeCell ref="N3:Q3"/>
    <mergeCell ref="R3:U3"/>
    <mergeCell ref="V3:X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rintOptions horizontalCentered="1" verticalCentered="1"/>
  <pageMargins left="0.196527777777778" right="0.196527777777778" top="0.196527777777778" bottom="0.196527777777778" header="0" footer="0"/>
  <pageSetup paperSize="9" scale="49" orientation="landscape" horizontalDpi="600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X83"/>
  <sheetViews>
    <sheetView workbookViewId="0">
      <selection activeCell="I15" sqref="I15"/>
    </sheetView>
  </sheetViews>
  <sheetFormatPr defaultColWidth="9" defaultRowHeight="13.5"/>
  <cols>
    <col min="1" max="1" width="8.125" customWidth="1"/>
    <col min="2" max="2" width="3.625" customWidth="1"/>
    <col min="3" max="3" width="8.125" customWidth="1"/>
    <col min="4" max="4" width="6.625" customWidth="1"/>
    <col min="5" max="5" width="7.375" customWidth="1"/>
    <col min="6" max="6" width="3.625" customWidth="1"/>
    <col min="7" max="9" width="7.375" customWidth="1"/>
    <col min="10" max="12" width="5.125" customWidth="1"/>
    <col min="13" max="13" width="5.875" customWidth="1"/>
    <col min="14" max="15" width="7.375" customWidth="1"/>
    <col min="16" max="21" width="6.625" customWidth="1"/>
    <col min="22" max="23" width="5.125" customWidth="1"/>
    <col min="24" max="24" width="5.875" customWidth="1"/>
    <col min="25" max="30" width="13.75"/>
  </cols>
  <sheetData>
    <row r="1" ht="18.75" spans="1:24">
      <c r="A1" s="44" t="s">
        <v>231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</row>
    <row r="2" spans="1:24">
      <c r="A2" s="45" t="str">
        <f>'a-面包'!A2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</row>
    <row r="3" spans="1:24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</row>
    <row r="4" spans="1:24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</row>
    <row r="5" spans="1:24">
      <c r="A5" s="45" t="s">
        <v>61</v>
      </c>
      <c r="B5" s="45"/>
      <c r="C5" s="45"/>
      <c r="D5" s="48">
        <f>'面包-1'!D5</f>
        <v>454564.78</v>
      </c>
      <c r="E5" s="49">
        <f>'面包-1'!E5</f>
        <v>3096547.42</v>
      </c>
      <c r="F5" s="49">
        <f>'面包-1'!F5</f>
        <v>34.6887907400665</v>
      </c>
      <c r="G5" s="49">
        <f>'面包-1'!G5</f>
        <v>215199.11</v>
      </c>
      <c r="H5" s="49">
        <f>'面包-1'!H5</f>
        <v>302573</v>
      </c>
      <c r="I5" s="52">
        <f>'面包-1'!I5</f>
        <v>-87373.89</v>
      </c>
      <c r="J5" s="53">
        <f>'面包-1'!J5</f>
        <v>-0.288769619232384</v>
      </c>
      <c r="K5" s="54">
        <f>'面包-1'!K5</f>
        <v>0.252022662974051</v>
      </c>
      <c r="L5" s="54">
        <f>'面包-1'!L5</f>
        <v>0.326347743116385</v>
      </c>
      <c r="M5" s="55">
        <f>'面包-1'!M5</f>
        <v>-0.0743250801423336</v>
      </c>
      <c r="N5" s="49">
        <f>'面包-1'!N5</f>
        <v>853887.93</v>
      </c>
      <c r="O5" s="49">
        <f>'面包-1'!O5</f>
        <v>927149.05</v>
      </c>
      <c r="P5" s="52">
        <f>'面包-1'!P5</f>
        <v>-73261.12</v>
      </c>
      <c r="Q5" s="55">
        <f>'面包-1'!Q5</f>
        <v>-0.0790176293660658</v>
      </c>
      <c r="R5" s="49">
        <f>'面包-1'!R5</f>
        <v>103694.21</v>
      </c>
      <c r="S5" s="49">
        <f>'面包-1'!S5</f>
        <v>103595.26</v>
      </c>
      <c r="T5" s="52">
        <f>'面包-1'!T5</f>
        <v>98.9500000000116</v>
      </c>
      <c r="U5" s="55">
        <f>'面包-1'!U5</f>
        <v>0.000955159531430411</v>
      </c>
      <c r="V5" s="54">
        <f>'面包-1'!V5</f>
        <v>0.240649158642595</v>
      </c>
      <c r="W5" s="54">
        <f>'面包-1'!W5</f>
        <v>0.863100708025202</v>
      </c>
      <c r="X5" s="55">
        <f>'面包-1'!X5</f>
        <v>-0.622451549382607</v>
      </c>
    </row>
    <row r="6" spans="1:24">
      <c r="A6" s="45" t="s">
        <v>67</v>
      </c>
      <c r="B6" s="45"/>
      <c r="C6" s="45"/>
      <c r="D6" s="48">
        <f>'面包-1'!D6</f>
        <v>118574.15</v>
      </c>
      <c r="E6" s="49">
        <f>'面包-1'!E6</f>
        <v>826339.22</v>
      </c>
      <c r="F6" s="49">
        <f>'面包-1'!F6</f>
        <v>35.300695929959</v>
      </c>
      <c r="G6" s="49">
        <f>'面包-1'!G6</f>
        <v>60849.72</v>
      </c>
      <c r="H6" s="49">
        <f>'面包-1'!H6</f>
        <v>78932.96</v>
      </c>
      <c r="I6" s="52">
        <f>'面包-1'!I6</f>
        <v>-18083.24</v>
      </c>
      <c r="J6" s="53">
        <f>'面包-1'!J6</f>
        <v>-0.229096184914388</v>
      </c>
      <c r="K6" s="54">
        <f>'面包-1'!K6</f>
        <v>0.266119759253444</v>
      </c>
      <c r="L6" s="54">
        <f>'面包-1'!L6</f>
        <v>0.32162640287092</v>
      </c>
      <c r="M6" s="55">
        <f>'面包-1'!M6</f>
        <v>-0.0555066436174761</v>
      </c>
      <c r="N6" s="49">
        <f>'面包-1'!N6</f>
        <v>228655.4</v>
      </c>
      <c r="O6" s="49">
        <f>'面包-1'!O6</f>
        <v>245418.16</v>
      </c>
      <c r="P6" s="52">
        <f>'面包-1'!P6</f>
        <v>-16762.76</v>
      </c>
      <c r="Q6" s="55">
        <f>'面包-1'!Q6</f>
        <v>-0.0683028509381702</v>
      </c>
      <c r="R6" s="49">
        <f>'面包-1'!R6</f>
        <v>27664.76</v>
      </c>
      <c r="S6" s="49">
        <f>'面包-1'!S6</f>
        <v>27415.75</v>
      </c>
      <c r="T6" s="52">
        <f>'面包-1'!T6</f>
        <v>249.009999999998</v>
      </c>
      <c r="U6" s="55">
        <f>'面包-1'!U6</f>
        <v>0.00908273528902176</v>
      </c>
      <c r="V6" s="54">
        <f>'面包-1'!V6</f>
        <v>0.224940733577404</v>
      </c>
      <c r="W6" s="54">
        <f>'面包-1'!W6</f>
        <v>0.77071374309624</v>
      </c>
      <c r="X6" s="55">
        <f>'面包-1'!X6</f>
        <v>-0.545773009518836</v>
      </c>
    </row>
    <row r="7" spans="1:24">
      <c r="A7" s="45" t="s">
        <v>62</v>
      </c>
      <c r="B7" s="45"/>
      <c r="C7" s="45"/>
      <c r="D7" s="48">
        <f>'面包-1'!D7</f>
        <v>126354.76</v>
      </c>
      <c r="E7" s="49">
        <f>'面包-1'!E7</f>
        <v>832183.9</v>
      </c>
      <c r="F7" s="49">
        <f>'面包-1'!F7</f>
        <v>34.7467564200491</v>
      </c>
      <c r="G7" s="49">
        <f>'面包-1'!G7</f>
        <v>49871.72</v>
      </c>
      <c r="H7" s="49">
        <f>'面包-1'!H7</f>
        <v>88141.63</v>
      </c>
      <c r="I7" s="52">
        <f>'面包-1'!I7</f>
        <v>-38269.91</v>
      </c>
      <c r="J7" s="53">
        <f>'面包-1'!J7</f>
        <v>-0.434186547264896</v>
      </c>
      <c r="K7" s="54">
        <f>'面包-1'!K7</f>
        <v>0.225201525158257</v>
      </c>
      <c r="L7" s="54">
        <f>'面包-1'!L7</f>
        <v>0.34790285440448</v>
      </c>
      <c r="M7" s="55">
        <f>'面包-1'!M7</f>
        <v>-0.122701329246223</v>
      </c>
      <c r="N7" s="49">
        <f>'面包-1'!N7</f>
        <v>221453.74</v>
      </c>
      <c r="O7" s="49">
        <f>'面包-1'!O7</f>
        <v>253351.27</v>
      </c>
      <c r="P7" s="52">
        <f>'面包-1'!P7</f>
        <v>-31897.53</v>
      </c>
      <c r="Q7" s="55">
        <f>'面包-1'!Q7</f>
        <v>-0.125902388411157</v>
      </c>
      <c r="R7" s="49">
        <f>'面包-1'!R7</f>
        <v>25923.61</v>
      </c>
      <c r="S7" s="49">
        <f>'面包-1'!S7</f>
        <v>29744.19</v>
      </c>
      <c r="T7" s="52">
        <f>'面包-1'!T7</f>
        <v>-3820.58</v>
      </c>
      <c r="U7" s="55">
        <f>'面包-1'!U7</f>
        <v>-0.128447942270406</v>
      </c>
      <c r="V7" s="54">
        <f>'面包-1'!V7</f>
        <v>0.320923259912068</v>
      </c>
      <c r="W7" s="54">
        <f>'面包-1'!W7</f>
        <v>0.781468560947834</v>
      </c>
      <c r="X7" s="55">
        <f>'面包-1'!X7</f>
        <v>-0.460545301035766</v>
      </c>
    </row>
    <row r="8" spans="1:24">
      <c r="A8" s="45" t="s">
        <v>84</v>
      </c>
      <c r="B8" s="45"/>
      <c r="C8" s="45"/>
      <c r="D8" s="48">
        <f>'面包-1'!D8</f>
        <v>61634.3</v>
      </c>
      <c r="E8" s="49">
        <f>'面包-1'!E8</f>
        <v>357913.45</v>
      </c>
      <c r="F8" s="49">
        <f>'面包-1'!F8</f>
        <v>30.7540720969417</v>
      </c>
      <c r="G8" s="49">
        <f>'面包-1'!G8</f>
        <v>27480.73</v>
      </c>
      <c r="H8" s="49">
        <f>'面包-1'!H8</f>
        <v>38899.12</v>
      </c>
      <c r="I8" s="52">
        <f>'面包-1'!I8</f>
        <v>-11418.39</v>
      </c>
      <c r="J8" s="53">
        <f>'面包-1'!J8</f>
        <v>-0.29353851706671</v>
      </c>
      <c r="K8" s="54">
        <f>'面包-1'!K8</f>
        <v>0.247185083729924</v>
      </c>
      <c r="L8" s="54">
        <f>'面包-1'!L8</f>
        <v>0.336925000443902</v>
      </c>
      <c r="M8" s="55">
        <f>'面包-1'!M8</f>
        <v>-0.0897399167139784</v>
      </c>
      <c r="N8" s="49">
        <f>'面包-1'!N8</f>
        <v>111174.71</v>
      </c>
      <c r="O8" s="49">
        <f>'面包-1'!O8</f>
        <v>115453.35</v>
      </c>
      <c r="P8" s="52">
        <f>'面包-1'!P8</f>
        <v>-4278.64</v>
      </c>
      <c r="Q8" s="55">
        <f>'面包-1'!Q8</f>
        <v>-0.037059470340185</v>
      </c>
      <c r="R8" s="49">
        <f>'面包-1'!R8</f>
        <v>13297.38</v>
      </c>
      <c r="S8" s="49">
        <f>'面包-1'!S8</f>
        <v>13004.86</v>
      </c>
      <c r="T8" s="52">
        <f>'面包-1'!T8</f>
        <v>292.519999999999</v>
      </c>
      <c r="U8" s="55">
        <f>'面包-1'!U8</f>
        <v>0.02249312949159</v>
      </c>
      <c r="V8" s="54">
        <f>'面包-1'!V8</f>
        <v>0.124037526118567</v>
      </c>
      <c r="W8" s="54">
        <f>'面包-1'!W8</f>
        <v>0.572187514385392</v>
      </c>
      <c r="X8" s="55">
        <f>'面包-1'!X8</f>
        <v>-0.448149988266825</v>
      </c>
    </row>
    <row r="9" spans="1:24">
      <c r="A9" s="45" t="s">
        <v>118</v>
      </c>
      <c r="B9" s="45"/>
      <c r="C9" s="45"/>
      <c r="D9" s="48">
        <f>'面包-1'!D9</f>
        <v>16979.73</v>
      </c>
      <c r="E9" s="49">
        <f>'面包-1'!E9</f>
        <v>108037.61</v>
      </c>
      <c r="F9" s="49">
        <f>'面包-1'!F9</f>
        <v>30.0705720693452</v>
      </c>
      <c r="G9" s="49">
        <f>'面包-1'!G9</f>
        <v>8937.46</v>
      </c>
      <c r="H9" s="49">
        <f>'面包-1'!H9</f>
        <v>11147.05</v>
      </c>
      <c r="I9" s="52">
        <f>'面包-1'!I9</f>
        <v>-2209.59</v>
      </c>
      <c r="J9" s="53">
        <f>'面包-1'!J9</f>
        <v>-0.19822195109917</v>
      </c>
      <c r="K9" s="54">
        <f>'面包-1'!K9</f>
        <v>0.257755333937048</v>
      </c>
      <c r="L9" s="54">
        <f>'面包-1'!L9</f>
        <v>0.298712783333043</v>
      </c>
      <c r="M9" s="55">
        <f>'面包-1'!M9</f>
        <v>-0.0409574493959947</v>
      </c>
      <c r="N9" s="49">
        <f>'面包-1'!N9</f>
        <v>34674.2</v>
      </c>
      <c r="O9" s="49">
        <f>'面包-1'!O9</f>
        <v>37316.95</v>
      </c>
      <c r="P9" s="52">
        <f>'面包-1'!P9</f>
        <v>-2642.75</v>
      </c>
      <c r="Q9" s="55">
        <f>'面包-1'!Q9</f>
        <v>-0.0708190245987413</v>
      </c>
      <c r="R9" s="49">
        <f>'面包-1'!R9</f>
        <v>4355.38</v>
      </c>
      <c r="S9" s="49">
        <f>'面包-1'!S9</f>
        <v>4077.03</v>
      </c>
      <c r="T9" s="52">
        <f>'面包-1'!T9</f>
        <v>278.35</v>
      </c>
      <c r="U9" s="55">
        <f>'面包-1'!U9</f>
        <v>0.0682727377527268</v>
      </c>
      <c r="V9" s="54">
        <f>'面包-1'!V9</f>
        <v>0.292559957351225</v>
      </c>
      <c r="W9" s="54">
        <f>'面包-1'!W9</f>
        <v>1.33874199576034</v>
      </c>
      <c r="X9" s="55">
        <f>'面包-1'!X9</f>
        <v>-1.04618203840912</v>
      </c>
    </row>
    <row r="10" spans="1:24">
      <c r="A10" s="45" t="s">
        <v>89</v>
      </c>
      <c r="B10" s="45"/>
      <c r="C10" s="45"/>
      <c r="D10" s="48">
        <f>'面包-1'!D10</f>
        <v>12604.5</v>
      </c>
      <c r="E10" s="49">
        <f>'面包-1'!E10</f>
        <v>107846.87</v>
      </c>
      <c r="F10" s="49">
        <f>'面包-1'!F10</f>
        <v>32.8459840950542</v>
      </c>
      <c r="G10" s="49">
        <f>'面包-1'!G10</f>
        <v>9477.43</v>
      </c>
      <c r="H10" s="49">
        <f>'面包-1'!H10</f>
        <v>15124.18</v>
      </c>
      <c r="I10" s="52">
        <f>'面包-1'!I10</f>
        <v>-5646.75</v>
      </c>
      <c r="J10" s="53">
        <f>'面包-1'!J10</f>
        <v>-0.373359084591694</v>
      </c>
      <c r="K10" s="54">
        <f>'面包-1'!K10</f>
        <v>0.292696297129007</v>
      </c>
      <c r="L10" s="54">
        <f>'面包-1'!L10</f>
        <v>0.39250980614025</v>
      </c>
      <c r="M10" s="55">
        <f>'面包-1'!M10</f>
        <v>-0.099813509011243</v>
      </c>
      <c r="N10" s="49">
        <f>'面包-1'!N10</f>
        <v>32379.74</v>
      </c>
      <c r="O10" s="49">
        <f>'面包-1'!O10</f>
        <v>38531.98</v>
      </c>
      <c r="P10" s="52">
        <f>'面包-1'!P10</f>
        <v>-6152.24</v>
      </c>
      <c r="Q10" s="55">
        <f>'面包-1'!Q10</f>
        <v>-0.159665815252681</v>
      </c>
      <c r="R10" s="49">
        <f>'面包-1'!R10</f>
        <v>3523.79</v>
      </c>
      <c r="S10" s="49">
        <f>'面包-1'!S10</f>
        <v>4057.22</v>
      </c>
      <c r="T10" s="52">
        <f>'面包-1'!T10</f>
        <v>-533.43</v>
      </c>
      <c r="U10" s="55">
        <f>'面包-1'!U10</f>
        <v>-0.131476725442544</v>
      </c>
      <c r="V10" s="54">
        <f>'面包-1'!V10</f>
        <v>0.345117635139977</v>
      </c>
      <c r="W10" s="54">
        <f>'面包-1'!W10</f>
        <v>0.854723071589687</v>
      </c>
      <c r="X10" s="55">
        <f>'面包-1'!X10</f>
        <v>-0.50960543644971</v>
      </c>
    </row>
    <row r="11" spans="1:24">
      <c r="A11" s="45" t="s">
        <v>155</v>
      </c>
      <c r="B11" s="45"/>
      <c r="C11" s="45"/>
      <c r="D11" s="48">
        <f>'面包-1'!D11</f>
        <v>27166.22</v>
      </c>
      <c r="E11" s="49">
        <f>'面包-1'!E11</f>
        <v>226050.67</v>
      </c>
      <c r="F11" s="49">
        <f>'面包-1'!F11</f>
        <v>41.5646550839362</v>
      </c>
      <c r="G11" s="49">
        <f>'面包-1'!G11</f>
        <v>12747.75</v>
      </c>
      <c r="H11" s="49">
        <f>'面包-1'!H11</f>
        <v>12527.61</v>
      </c>
      <c r="I11" s="52">
        <f>'面包-1'!I11</f>
        <v>220.139999999999</v>
      </c>
      <c r="J11" s="53">
        <f>'面包-1'!J11</f>
        <v>0.0175723861135523</v>
      </c>
      <c r="K11" s="54">
        <f>'面包-1'!K11</f>
        <v>0.251202784015165</v>
      </c>
      <c r="L11" s="54">
        <f>'面包-1'!L11</f>
        <v>0.218520274456613</v>
      </c>
      <c r="M11" s="55">
        <f>'面包-1'!M11</f>
        <v>0.0326825095585527</v>
      </c>
      <c r="N11" s="49">
        <f>'面包-1'!N11</f>
        <v>50746.85</v>
      </c>
      <c r="O11" s="49">
        <f>'面包-1'!O11</f>
        <v>57329.28</v>
      </c>
      <c r="P11" s="52">
        <f>'面包-1'!P11</f>
        <v>-6582.43</v>
      </c>
      <c r="Q11" s="55">
        <f>'面包-1'!Q11</f>
        <v>-0.114817942942943</v>
      </c>
      <c r="R11" s="49">
        <f>'面包-1'!R11</f>
        <v>6169.06</v>
      </c>
      <c r="S11" s="49">
        <f>'面包-1'!S11</f>
        <v>5543.32</v>
      </c>
      <c r="T11" s="52">
        <f>'面包-1'!T11</f>
        <v>625.740000000001</v>
      </c>
      <c r="U11" s="55">
        <f>'面包-1'!U11</f>
        <v>0.112881810900327</v>
      </c>
      <c r="V11" s="54">
        <f>'面包-1'!V11</f>
        <v>0.213939236825617</v>
      </c>
      <c r="W11" s="54">
        <f>'面包-1'!W11</f>
        <v>1.78878794389463</v>
      </c>
      <c r="X11" s="55">
        <f>'面包-1'!X11</f>
        <v>-1.57484870706902</v>
      </c>
    </row>
    <row r="12" spans="1:24">
      <c r="A12" s="45" t="s">
        <v>101</v>
      </c>
      <c r="B12" s="45"/>
      <c r="C12" s="45"/>
      <c r="D12" s="48">
        <f>'面包-1'!D12</f>
        <v>44601.52</v>
      </c>
      <c r="E12" s="49">
        <f>'面包-1'!E12</f>
        <v>304306.39</v>
      </c>
      <c r="F12" s="49">
        <f>'面包-1'!F12</f>
        <v>37.3513762213374</v>
      </c>
      <c r="G12" s="49">
        <f>'面包-1'!G12</f>
        <v>16460.71</v>
      </c>
      <c r="H12" s="49">
        <f>'面包-1'!H12</f>
        <v>26105.43</v>
      </c>
      <c r="I12" s="52">
        <f>'面包-1'!I12</f>
        <v>-9644.72</v>
      </c>
      <c r="J12" s="53">
        <f>'面包-1'!J12</f>
        <v>-0.369452638780514</v>
      </c>
      <c r="K12" s="54">
        <f>'面包-1'!K12</f>
        <v>0.217575854827385</v>
      </c>
      <c r="L12" s="54">
        <f>'面包-1'!L12</f>
        <v>0.350475070160986</v>
      </c>
      <c r="M12" s="55">
        <f>'面包-1'!M12</f>
        <v>-0.132899215333601</v>
      </c>
      <c r="N12" s="49">
        <f>'面包-1'!N12</f>
        <v>75655.04</v>
      </c>
      <c r="O12" s="49">
        <f>'面包-1'!O12</f>
        <v>74485.84</v>
      </c>
      <c r="P12" s="52">
        <f>'面包-1'!P12</f>
        <v>1169.2</v>
      </c>
      <c r="Q12" s="55">
        <f>'面包-1'!Q12</f>
        <v>0.0156969432042385</v>
      </c>
      <c r="R12" s="49">
        <f>'面包-1'!R12</f>
        <v>8148.98</v>
      </c>
      <c r="S12" s="49">
        <f>'面包-1'!S12</f>
        <v>7785.3</v>
      </c>
      <c r="T12" s="52">
        <f>'面包-1'!T12</f>
        <v>363.679999999999</v>
      </c>
      <c r="U12" s="55">
        <f>'面包-1'!U12</f>
        <v>0.0467136783425172</v>
      </c>
      <c r="V12" s="54">
        <f>'面包-1'!V12</f>
        <v>0.43064046085259</v>
      </c>
      <c r="W12" s="54">
        <f>'面包-1'!W12</f>
        <v>0.930182773035257</v>
      </c>
      <c r="X12" s="55">
        <f>'面包-1'!X12</f>
        <v>-0.499542312182667</v>
      </c>
    </row>
    <row r="13" spans="1:24">
      <c r="A13" s="45" t="s">
        <v>94</v>
      </c>
      <c r="B13" s="45"/>
      <c r="C13" s="45"/>
      <c r="D13" s="48">
        <f>'面包-1'!D13</f>
        <v>29751</v>
      </c>
      <c r="E13" s="49">
        <f>'面包-1'!E13</f>
        <v>196472.74</v>
      </c>
      <c r="F13" s="49">
        <f>'面包-1'!F13</f>
        <v>37.3107920623296</v>
      </c>
      <c r="G13" s="49">
        <f>'面包-1'!G13</f>
        <v>15062.17</v>
      </c>
      <c r="H13" s="49">
        <f>'面包-1'!H13</f>
        <v>14892.36</v>
      </c>
      <c r="I13" s="52">
        <f>'面包-1'!I13</f>
        <v>169.809999999999</v>
      </c>
      <c r="J13" s="53">
        <f>'面包-1'!J13</f>
        <v>0.011402490941664</v>
      </c>
      <c r="K13" s="54">
        <f>'面包-1'!K13</f>
        <v>0.290208567472152</v>
      </c>
      <c r="L13" s="54">
        <f>'面包-1'!L13</f>
        <v>0.275303224604252</v>
      </c>
      <c r="M13" s="55">
        <f>'面包-1'!M13</f>
        <v>0.0149053428679004</v>
      </c>
      <c r="N13" s="49">
        <f>'面包-1'!N13</f>
        <v>51901.19</v>
      </c>
      <c r="O13" s="49">
        <f>'面包-1'!O13</f>
        <v>54094.39</v>
      </c>
      <c r="P13" s="52">
        <f>'面包-1'!P13</f>
        <v>-2193.2</v>
      </c>
      <c r="Q13" s="55">
        <f>'面包-1'!Q13</f>
        <v>-0.0405439454997089</v>
      </c>
      <c r="R13" s="49">
        <f>'面包-1'!R13</f>
        <v>7255.79</v>
      </c>
      <c r="S13" s="49">
        <f>'面包-1'!S13</f>
        <v>6776.98</v>
      </c>
      <c r="T13" s="52">
        <f>'面包-1'!T13</f>
        <v>478.81</v>
      </c>
      <c r="U13" s="55">
        <f>'面包-1'!U13</f>
        <v>0.070652414497313</v>
      </c>
      <c r="V13" s="54">
        <f>'面包-1'!V13</f>
        <v>0.228985516552828</v>
      </c>
      <c r="W13" s="54">
        <f>'面包-1'!W13</f>
        <v>0.873885067649384</v>
      </c>
      <c r="X13" s="55">
        <f>'面包-1'!X13</f>
        <v>-0.644899551096556</v>
      </c>
    </row>
    <row r="14" spans="1:24">
      <c r="A14" s="45" t="s">
        <v>186</v>
      </c>
      <c r="B14" s="45"/>
      <c r="C14" s="45"/>
      <c r="D14" s="48">
        <f>'面包-1'!D14</f>
        <v>16898.6</v>
      </c>
      <c r="E14" s="49">
        <f>'面包-1'!E14</f>
        <v>137396.57</v>
      </c>
      <c r="F14" s="49">
        <f>'面包-1'!F14</f>
        <v>30.5069704125986</v>
      </c>
      <c r="G14" s="49">
        <f>'面包-1'!G14</f>
        <v>14311.42</v>
      </c>
      <c r="H14" s="49">
        <f>'面包-1'!H14</f>
        <v>16802.66</v>
      </c>
      <c r="I14" s="52">
        <f>'面包-1'!I14</f>
        <v>-2491.24</v>
      </c>
      <c r="J14" s="53">
        <f>'面包-1'!J14</f>
        <v>-0.148264620006594</v>
      </c>
      <c r="K14" s="54">
        <f>'面包-1'!K14</f>
        <v>0.302906043254332</v>
      </c>
      <c r="L14" s="54">
        <f>'面包-1'!L14</f>
        <v>0.328383283012002</v>
      </c>
      <c r="M14" s="55">
        <f>'面包-1'!M14</f>
        <v>-0.0254772397576702</v>
      </c>
      <c r="N14" s="49">
        <f>'面包-1'!N14</f>
        <v>47247.06</v>
      </c>
      <c r="O14" s="49">
        <f>'面包-1'!O14</f>
        <v>51167.83</v>
      </c>
      <c r="P14" s="52">
        <f>'面包-1'!P14</f>
        <v>-3920.77</v>
      </c>
      <c r="Q14" s="55">
        <f>'面包-1'!Q14</f>
        <v>-0.0766256845365536</v>
      </c>
      <c r="R14" s="49">
        <f>'面包-1'!R14</f>
        <v>7355.46</v>
      </c>
      <c r="S14" s="49">
        <f>'面包-1'!S14</f>
        <v>5190.61</v>
      </c>
      <c r="T14" s="52">
        <f>'面包-1'!T14</f>
        <v>2164.85</v>
      </c>
      <c r="U14" s="55">
        <f>'面包-1'!U14</f>
        <v>0.417070440661117</v>
      </c>
      <c r="V14" s="54">
        <f>'面包-1'!V14</f>
        <v>-0.0592399916698506</v>
      </c>
      <c r="W14" s="54">
        <f>'面包-1'!W14</f>
        <v>0.861093875095452</v>
      </c>
      <c r="X14" s="55">
        <f>'面包-1'!X14</f>
        <v>-0.920333866765303</v>
      </c>
    </row>
    <row r="15" spans="1:24">
      <c r="A15" s="50" t="str" cm="1">
        <f t="array" ref="A15:X83">_xlfn._xlws.SORT('面包-1'!A15:X83,9)</f>
        <v>郑州西区</v>
      </c>
      <c r="B15" s="51" t="str">
        <v>1067</v>
      </c>
      <c r="C15" s="50" t="str">
        <v>长江店</v>
      </c>
      <c r="D15" s="49">
        <v>6756.5</v>
      </c>
      <c r="E15" s="49">
        <v>74390.34</v>
      </c>
      <c r="F15" s="49">
        <v>42.3817543820187</v>
      </c>
      <c r="G15" s="49">
        <v>5045.51</v>
      </c>
      <c r="H15" s="49">
        <v>11023.56</v>
      </c>
      <c r="I15" s="49">
        <v>-5978.05</v>
      </c>
      <c r="J15" s="56">
        <v>-0.542297588074996</v>
      </c>
      <c r="K15" s="56">
        <v>0.288421325815129</v>
      </c>
      <c r="L15" s="56">
        <v>0.49452519379845</v>
      </c>
      <c r="M15" s="56">
        <v>-0.20610386798332</v>
      </c>
      <c r="N15" s="49">
        <v>17493.54</v>
      </c>
      <c r="O15" s="49">
        <v>22291.2</v>
      </c>
      <c r="P15" s="49">
        <v>-4797.66</v>
      </c>
      <c r="Q15" s="56">
        <v>-0.215226636520241</v>
      </c>
      <c r="R15" s="49">
        <v>1916.55</v>
      </c>
      <c r="S15" s="49">
        <v>1986.36</v>
      </c>
      <c r="T15" s="49">
        <v>-69.8099999999999</v>
      </c>
      <c r="U15" s="56">
        <v>-0.0351446867637286</v>
      </c>
      <c r="V15" s="56">
        <v>0.280335969278186</v>
      </c>
      <c r="W15" s="56">
        <v>0.873279045908704</v>
      </c>
      <c r="X15" s="56">
        <v>-0.592943076630518</v>
      </c>
    </row>
    <row r="16" spans="1:24">
      <c r="A16" s="50" t="str">
        <v>郑州东区</v>
      </c>
      <c r="B16" s="51" t="str">
        <v>1011</v>
      </c>
      <c r="C16" s="50" t="str">
        <v>郑花店</v>
      </c>
      <c r="D16" s="49">
        <v>10791.4</v>
      </c>
      <c r="E16" s="49">
        <v>52560.71</v>
      </c>
      <c r="F16" s="49">
        <v>26.6822807840363</v>
      </c>
      <c r="G16" s="49">
        <v>3996.16</v>
      </c>
      <c r="H16" s="49">
        <v>9050.25</v>
      </c>
      <c r="I16" s="49">
        <v>-5054.09</v>
      </c>
      <c r="J16" s="56">
        <v>-0.558447556697329</v>
      </c>
      <c r="K16" s="56">
        <v>0.216317924816833</v>
      </c>
      <c r="L16" s="56">
        <v>0.379898987439753</v>
      </c>
      <c r="M16" s="56">
        <v>-0.16358106262292</v>
      </c>
      <c r="N16" s="49">
        <v>18473.55</v>
      </c>
      <c r="O16" s="49">
        <v>23822.78</v>
      </c>
      <c r="P16" s="49">
        <v>-5349.23</v>
      </c>
      <c r="Q16" s="56">
        <v>-0.224542643637728</v>
      </c>
      <c r="R16" s="49">
        <v>1984.71</v>
      </c>
      <c r="S16" s="49">
        <v>2261.95</v>
      </c>
      <c r="T16" s="49">
        <v>-277.24</v>
      </c>
      <c r="U16" s="56">
        <v>-0.122566811821658</v>
      </c>
      <c r="V16" s="56">
        <v>0.443161398971244</v>
      </c>
      <c r="W16" s="56">
        <v>0.773767857430497</v>
      </c>
      <c r="X16" s="56">
        <v>-0.330606458459253</v>
      </c>
    </row>
    <row r="17" spans="1:24">
      <c r="A17" s="50" t="str">
        <v>洛阳区</v>
      </c>
      <c r="B17" s="51" t="str">
        <v>1110</v>
      </c>
      <c r="C17" s="50" t="str">
        <v>中州店</v>
      </c>
      <c r="D17" s="49">
        <v>5658.9</v>
      </c>
      <c r="E17" s="49">
        <v>47584.11</v>
      </c>
      <c r="F17" s="49">
        <v>25.8728344978006</v>
      </c>
      <c r="G17" s="49">
        <v>2356.6</v>
      </c>
      <c r="H17" s="49">
        <v>7082.67</v>
      </c>
      <c r="I17" s="49">
        <v>-4726.07</v>
      </c>
      <c r="J17" s="56">
        <v>-0.667272370447868</v>
      </c>
      <c r="K17" s="56">
        <v>0.149634992466184</v>
      </c>
      <c r="L17" s="56">
        <v>0.338987699098144</v>
      </c>
      <c r="M17" s="56">
        <v>-0.189352706631961</v>
      </c>
      <c r="N17" s="49">
        <v>15748.99</v>
      </c>
      <c r="O17" s="49">
        <v>20893.59</v>
      </c>
      <c r="P17" s="49">
        <v>-5144.6</v>
      </c>
      <c r="Q17" s="56">
        <v>-0.246228628014621</v>
      </c>
      <c r="R17" s="49">
        <v>1704.68</v>
      </c>
      <c r="S17" s="49">
        <v>2104</v>
      </c>
      <c r="T17" s="49">
        <v>-399.32</v>
      </c>
      <c r="U17" s="56">
        <v>-0.189790874524715</v>
      </c>
      <c r="V17" s="56">
        <v>-0.0125142871907365</v>
      </c>
      <c r="W17" s="56">
        <v>0.631313952588786</v>
      </c>
      <c r="X17" s="56">
        <v>-0.643828239779522</v>
      </c>
    </row>
    <row r="18" spans="1:24">
      <c r="A18" s="50" t="str">
        <v>商丘区</v>
      </c>
      <c r="B18" s="51" t="str">
        <v>1079</v>
      </c>
      <c r="C18" s="50" t="str">
        <v>金穗店</v>
      </c>
      <c r="D18" s="49">
        <v>4196</v>
      </c>
      <c r="E18" s="49">
        <v>40659.15</v>
      </c>
      <c r="F18" s="49">
        <v>30.7164367722054</v>
      </c>
      <c r="G18" s="49">
        <v>2526.66</v>
      </c>
      <c r="H18" s="49">
        <v>7072.42</v>
      </c>
      <c r="I18" s="49">
        <v>-4545.76</v>
      </c>
      <c r="J18" s="56">
        <v>-0.642744633378674</v>
      </c>
      <c r="K18" s="56">
        <v>0.216066311439031</v>
      </c>
      <c r="L18" s="56">
        <v>0.446774908812036</v>
      </c>
      <c r="M18" s="56">
        <v>-0.230708597373005</v>
      </c>
      <c r="N18" s="49">
        <v>11693.91</v>
      </c>
      <c r="O18" s="49">
        <v>15829.94</v>
      </c>
      <c r="P18" s="49">
        <v>-4136.03</v>
      </c>
      <c r="Q18" s="56">
        <v>-0.261278943571485</v>
      </c>
      <c r="R18" s="49">
        <v>1252.2</v>
      </c>
      <c r="S18" s="49">
        <v>1538.31</v>
      </c>
      <c r="T18" s="49">
        <v>-286.11</v>
      </c>
      <c r="U18" s="56">
        <v>-0.18598981999727</v>
      </c>
      <c r="V18" s="56">
        <v>0.405066133608887</v>
      </c>
      <c r="W18" s="56">
        <v>1.48348578922586</v>
      </c>
      <c r="X18" s="56">
        <v>-1.07841965561697</v>
      </c>
    </row>
    <row r="19" spans="1:24">
      <c r="A19" s="50" t="str">
        <v>郑州东区</v>
      </c>
      <c r="B19" s="51" t="str">
        <v>1027</v>
      </c>
      <c r="C19" s="50" t="str">
        <v>花园店</v>
      </c>
      <c r="D19" s="49">
        <v>8267.2</v>
      </c>
      <c r="E19" s="49">
        <v>59084.62</v>
      </c>
      <c r="F19" s="49">
        <v>40.9019069689286</v>
      </c>
      <c r="G19" s="49">
        <v>1671.67</v>
      </c>
      <c r="H19" s="49">
        <v>5906.61</v>
      </c>
      <c r="I19" s="49">
        <v>-4234.94</v>
      </c>
      <c r="J19" s="56">
        <v>-0.716983176475169</v>
      </c>
      <c r="K19" s="56">
        <v>0.136964426462949</v>
      </c>
      <c r="L19" s="56">
        <v>0.379057472680647</v>
      </c>
      <c r="M19" s="56">
        <v>-0.242093046217697</v>
      </c>
      <c r="N19" s="49">
        <v>12205.14</v>
      </c>
      <c r="O19" s="49">
        <v>15582.36</v>
      </c>
      <c r="P19" s="49">
        <v>-3377.22</v>
      </c>
      <c r="Q19" s="56">
        <v>-0.216733537153551</v>
      </c>
      <c r="R19" s="49">
        <v>1257</v>
      </c>
      <c r="S19" s="49">
        <v>1379</v>
      </c>
      <c r="T19" s="49">
        <v>-122</v>
      </c>
      <c r="U19" s="56">
        <v>-0.088469905728789</v>
      </c>
      <c r="V19" s="56">
        <v>0.387337278565876</v>
      </c>
      <c r="W19" s="56">
        <v>0.975979913302362</v>
      </c>
      <c r="X19" s="56">
        <v>-0.588642634736487</v>
      </c>
    </row>
    <row r="20" spans="1:24">
      <c r="A20" s="50" t="str">
        <v>郑州西区</v>
      </c>
      <c r="B20" s="51" t="str">
        <v>1074</v>
      </c>
      <c r="C20" s="50" t="str">
        <v>瑞达店</v>
      </c>
      <c r="D20" s="49">
        <v>7315.74</v>
      </c>
      <c r="E20" s="49">
        <v>64961.14</v>
      </c>
      <c r="F20" s="49">
        <v>40.3901702616931</v>
      </c>
      <c r="G20" s="49">
        <v>463.14</v>
      </c>
      <c r="H20" s="49">
        <v>4587.81</v>
      </c>
      <c r="I20" s="49">
        <v>-4124.67</v>
      </c>
      <c r="J20" s="56">
        <v>-0.899049873469041</v>
      </c>
      <c r="K20" s="56">
        <v>0.0383861791852323</v>
      </c>
      <c r="L20" s="56">
        <v>0.247856557071498</v>
      </c>
      <c r="M20" s="56">
        <v>-0.209470377886265</v>
      </c>
      <c r="N20" s="49">
        <v>12065.28</v>
      </c>
      <c r="O20" s="49">
        <v>18509.94</v>
      </c>
      <c r="P20" s="49">
        <v>-6444.66</v>
      </c>
      <c r="Q20" s="56">
        <v>-0.348172927626994</v>
      </c>
      <c r="R20" s="49">
        <v>1242.79</v>
      </c>
      <c r="S20" s="49">
        <v>1829.87</v>
      </c>
      <c r="T20" s="49">
        <v>-587.08</v>
      </c>
      <c r="U20" s="56">
        <v>-0.320831534480591</v>
      </c>
      <c r="V20" s="56">
        <v>0.285471874762636</v>
      </c>
      <c r="W20" s="56">
        <v>0.448449637582206</v>
      </c>
      <c r="X20" s="56">
        <v>-0.16297776281957</v>
      </c>
    </row>
    <row r="21" spans="1:24">
      <c r="A21" s="50" t="str">
        <v>郑州西区</v>
      </c>
      <c r="B21" s="51" t="str">
        <v>1059</v>
      </c>
      <c r="C21" s="50" t="str">
        <v>大卫城</v>
      </c>
      <c r="D21" s="49">
        <v>8439</v>
      </c>
      <c r="E21" s="49">
        <v>59258.22</v>
      </c>
      <c r="F21" s="49">
        <v>30.2313499636641</v>
      </c>
      <c r="G21" s="49">
        <v>3446.07</v>
      </c>
      <c r="H21" s="49">
        <v>6909.92</v>
      </c>
      <c r="I21" s="49">
        <v>-3463.85</v>
      </c>
      <c r="J21" s="56">
        <v>-0.501286556139579</v>
      </c>
      <c r="K21" s="56">
        <v>0.196043595204937</v>
      </c>
      <c r="L21" s="56">
        <v>0.329897930976533</v>
      </c>
      <c r="M21" s="56">
        <v>-0.133854335771596</v>
      </c>
      <c r="N21" s="49">
        <v>17578.08</v>
      </c>
      <c r="O21" s="49">
        <v>20945.63</v>
      </c>
      <c r="P21" s="49">
        <v>-3367.55</v>
      </c>
      <c r="Q21" s="56">
        <v>-0.160775779959829</v>
      </c>
      <c r="R21" s="49">
        <v>1912.45</v>
      </c>
      <c r="S21" s="49">
        <v>1922</v>
      </c>
      <c r="T21" s="49">
        <v>-9.54999999999995</v>
      </c>
      <c r="U21" s="56">
        <v>-0.00496878251821017</v>
      </c>
      <c r="V21" s="56">
        <v>0.649479875402497</v>
      </c>
      <c r="W21" s="56">
        <v>1.14784472466042</v>
      </c>
      <c r="X21" s="56">
        <v>-0.498364849257922</v>
      </c>
    </row>
    <row r="22" spans="1:24">
      <c r="A22" s="50" t="str">
        <v>郑州西区</v>
      </c>
      <c r="B22" s="51" t="str">
        <v>1003</v>
      </c>
      <c r="C22" s="50" t="str">
        <v>中原店</v>
      </c>
      <c r="D22" s="49">
        <v>12207</v>
      </c>
      <c r="E22" s="49">
        <v>68932.36</v>
      </c>
      <c r="F22" s="49">
        <v>27.4342058890323</v>
      </c>
      <c r="G22" s="49">
        <v>10871.16</v>
      </c>
      <c r="H22" s="49">
        <v>14279.35</v>
      </c>
      <c r="I22" s="49">
        <v>-3408.19</v>
      </c>
      <c r="J22" s="56">
        <v>-0.238679631775956</v>
      </c>
      <c r="K22" s="56">
        <v>0.384622270118958</v>
      </c>
      <c r="L22" s="56">
        <v>0.419967418691577</v>
      </c>
      <c r="M22" s="56">
        <v>-0.0353451485726189</v>
      </c>
      <c r="N22" s="49">
        <v>28264.51</v>
      </c>
      <c r="O22" s="49">
        <v>34001.09</v>
      </c>
      <c r="P22" s="49">
        <v>-5736.58</v>
      </c>
      <c r="Q22" s="56">
        <v>-0.168717532290877</v>
      </c>
      <c r="R22" s="49">
        <v>3096</v>
      </c>
      <c r="S22" s="49">
        <v>3401.41</v>
      </c>
      <c r="T22" s="49">
        <v>-305.41</v>
      </c>
      <c r="U22" s="56">
        <v>-0.0897892344645308</v>
      </c>
      <c r="V22" s="56">
        <v>0.573667623843333</v>
      </c>
      <c r="W22" s="56">
        <v>1.16176737973534</v>
      </c>
      <c r="X22" s="56">
        <v>-0.588099755892003</v>
      </c>
    </row>
    <row r="23" spans="1:24">
      <c r="A23" s="50" t="str">
        <v>郑州东区</v>
      </c>
      <c r="B23" s="51" t="str">
        <v>1073</v>
      </c>
      <c r="C23" s="50" t="str">
        <v>惠济店</v>
      </c>
      <c r="D23" s="49">
        <v>7579.3</v>
      </c>
      <c r="E23" s="49">
        <v>66541.48</v>
      </c>
      <c r="F23" s="49">
        <v>30.7029000360211</v>
      </c>
      <c r="G23" s="49">
        <v>9928.9</v>
      </c>
      <c r="H23" s="49">
        <v>13329.46</v>
      </c>
      <c r="I23" s="49">
        <v>-3400.56</v>
      </c>
      <c r="J23" s="56">
        <v>-0.255116111230312</v>
      </c>
      <c r="K23" s="56">
        <v>0.400212664244433</v>
      </c>
      <c r="L23" s="56">
        <v>0.529530569810688</v>
      </c>
      <c r="M23" s="56">
        <v>-0.129317905566255</v>
      </c>
      <c r="N23" s="49">
        <v>24809.06</v>
      </c>
      <c r="O23" s="49">
        <v>25172.22</v>
      </c>
      <c r="P23" s="49">
        <v>-363.16</v>
      </c>
      <c r="Q23" s="56">
        <v>-0.0144270151778429</v>
      </c>
      <c r="R23" s="49">
        <v>2694.83</v>
      </c>
      <c r="S23" s="49">
        <v>2731.59</v>
      </c>
      <c r="T23" s="49">
        <v>-36.7600000000002</v>
      </c>
      <c r="U23" s="56">
        <v>-0.013457363659993</v>
      </c>
      <c r="V23" s="56">
        <v>0.45602268359168</v>
      </c>
      <c r="W23" s="56">
        <v>0.991042868315403</v>
      </c>
      <c r="X23" s="56">
        <v>-0.535020184723723</v>
      </c>
    </row>
    <row r="24" spans="1:24">
      <c r="A24" s="50" t="str">
        <v>漯河区</v>
      </c>
      <c r="B24" s="51" t="str">
        <v>1058</v>
      </c>
      <c r="C24" s="50" t="str">
        <v>春晓店</v>
      </c>
      <c r="D24" s="49">
        <v>7621.7</v>
      </c>
      <c r="E24" s="49">
        <v>68270.96</v>
      </c>
      <c r="F24" s="49">
        <v>36.5344654473249</v>
      </c>
      <c r="G24" s="49">
        <v>3450.65</v>
      </c>
      <c r="H24" s="49">
        <v>6732.49</v>
      </c>
      <c r="I24" s="49">
        <v>-3281.84</v>
      </c>
      <c r="J24" s="56">
        <v>-0.487463033736404</v>
      </c>
      <c r="K24" s="56">
        <v>0.205316517607186</v>
      </c>
      <c r="L24" s="56">
        <v>0.353495236930108</v>
      </c>
      <c r="M24" s="56">
        <v>-0.148178719322922</v>
      </c>
      <c r="N24" s="49">
        <v>16806.49</v>
      </c>
      <c r="O24" s="49">
        <v>19045.49</v>
      </c>
      <c r="P24" s="49">
        <v>-2239</v>
      </c>
      <c r="Q24" s="56">
        <v>-0.117560640340574</v>
      </c>
      <c r="R24" s="49">
        <v>1802.16</v>
      </c>
      <c r="S24" s="49">
        <v>2024.99</v>
      </c>
      <c r="T24" s="49">
        <v>-222.83</v>
      </c>
      <c r="U24" s="56">
        <v>-0.110040049580492</v>
      </c>
      <c r="V24" s="56">
        <v>0.593812614749863</v>
      </c>
      <c r="W24" s="56">
        <v>1.03869867554255</v>
      </c>
      <c r="X24" s="56">
        <v>-0.444886060792691</v>
      </c>
    </row>
    <row r="25" spans="1:24">
      <c r="A25" s="50" t="str">
        <v>漯河区</v>
      </c>
      <c r="B25" s="51" t="str">
        <v>1053</v>
      </c>
      <c r="C25" s="50" t="str">
        <v>辽河店</v>
      </c>
      <c r="D25" s="49">
        <v>5809.3</v>
      </c>
      <c r="E25" s="49">
        <v>40838.88</v>
      </c>
      <c r="F25" s="49">
        <v>22.9647636807109</v>
      </c>
      <c r="G25" s="49">
        <v>5288.64</v>
      </c>
      <c r="H25" s="49">
        <v>8380.9</v>
      </c>
      <c r="I25" s="49">
        <v>-3092.26</v>
      </c>
      <c r="J25" s="56">
        <v>-0.368965146941259</v>
      </c>
      <c r="K25" s="56">
        <v>0.287169663175762</v>
      </c>
      <c r="L25" s="56">
        <v>0.385889561795326</v>
      </c>
      <c r="M25" s="56">
        <v>-0.0987198986195644</v>
      </c>
      <c r="N25" s="49">
        <v>18416.43</v>
      </c>
      <c r="O25" s="49">
        <v>21718.39</v>
      </c>
      <c r="P25" s="49">
        <v>-3301.96</v>
      </c>
      <c r="Q25" s="56">
        <v>-0.152035210713133</v>
      </c>
      <c r="R25" s="49">
        <v>1809.54</v>
      </c>
      <c r="S25" s="49">
        <v>2127.05</v>
      </c>
      <c r="T25" s="49">
        <v>-317.51</v>
      </c>
      <c r="U25" s="56">
        <v>-0.14927246656167</v>
      </c>
      <c r="V25" s="56">
        <v>0.880555889996998</v>
      </c>
      <c r="W25" s="56">
        <v>1.72690838088374</v>
      </c>
      <c r="X25" s="56">
        <v>-0.846352490886738</v>
      </c>
    </row>
    <row r="26" spans="1:24">
      <c r="A26" s="50" t="str">
        <v>郑州西区</v>
      </c>
      <c r="B26" s="51" t="str">
        <v>1114</v>
      </c>
      <c r="C26" s="50" t="str">
        <v>绿水店</v>
      </c>
      <c r="D26" s="49">
        <v>4420.5</v>
      </c>
      <c r="E26" s="49">
        <v>34364.24</v>
      </c>
      <c r="F26" s="49">
        <v>35.6272564636511</v>
      </c>
      <c r="G26" s="49">
        <v>1084.93</v>
      </c>
      <c r="H26" s="49">
        <v>4170.98</v>
      </c>
      <c r="I26" s="49">
        <v>-3086.05</v>
      </c>
      <c r="J26" s="56">
        <v>-0.739886069940398</v>
      </c>
      <c r="K26" s="56">
        <v>0.134405258619835</v>
      </c>
      <c r="L26" s="56">
        <v>0.354141548618918</v>
      </c>
      <c r="M26" s="56">
        <v>-0.219736289999082</v>
      </c>
      <c r="N26" s="49">
        <v>8072.08</v>
      </c>
      <c r="O26" s="49">
        <v>11777.72</v>
      </c>
      <c r="P26" s="49">
        <v>-3705.64</v>
      </c>
      <c r="Q26" s="56">
        <v>-0.314631354795325</v>
      </c>
      <c r="R26" s="49">
        <v>813.51</v>
      </c>
      <c r="S26" s="49">
        <v>1107.01</v>
      </c>
      <c r="T26" s="49">
        <v>-293.5</v>
      </c>
      <c r="U26" s="56">
        <v>-0.265128589624303</v>
      </c>
      <c r="V26" s="56">
        <v>0.145280019932939</v>
      </c>
      <c r="W26" s="56">
        <v>1.24304288120779</v>
      </c>
      <c r="X26" s="56">
        <v>-1.09776286127485</v>
      </c>
    </row>
    <row r="27" spans="1:24">
      <c r="A27" s="50" t="str">
        <v>郑州东区</v>
      </c>
      <c r="B27" s="51" t="str">
        <v>1034</v>
      </c>
      <c r="C27" s="50" t="str">
        <v>未来店</v>
      </c>
      <c r="D27" s="49">
        <v>8904.1</v>
      </c>
      <c r="E27" s="49">
        <v>52617.92</v>
      </c>
      <c r="F27" s="49">
        <v>50.430488513134</v>
      </c>
      <c r="G27" s="49">
        <v>3252.22</v>
      </c>
      <c r="H27" s="49">
        <v>6269.3</v>
      </c>
      <c r="I27" s="49">
        <v>-3017.08</v>
      </c>
      <c r="J27" s="56">
        <v>-0.481246710159029</v>
      </c>
      <c r="K27" s="56">
        <v>0.306682144328886</v>
      </c>
      <c r="L27" s="56">
        <v>0.412504967719692</v>
      </c>
      <c r="M27" s="56">
        <v>-0.105822823390806</v>
      </c>
      <c r="N27" s="49">
        <v>10604.53</v>
      </c>
      <c r="O27" s="49">
        <v>15198.12</v>
      </c>
      <c r="P27" s="49">
        <v>-4593.59</v>
      </c>
      <c r="Q27" s="56">
        <v>-0.302247251633755</v>
      </c>
      <c r="R27" s="49">
        <v>1280.56</v>
      </c>
      <c r="S27" s="49">
        <v>1389</v>
      </c>
      <c r="T27" s="49">
        <v>-108.44</v>
      </c>
      <c r="U27" s="56">
        <v>-0.0780705543556516</v>
      </c>
      <c r="V27" s="56">
        <v>0.668550690028595</v>
      </c>
      <c r="W27" s="56">
        <v>1.57030721421481</v>
      </c>
      <c r="X27" s="56">
        <v>-0.901756524186214</v>
      </c>
    </row>
    <row r="28" spans="1:24">
      <c r="A28" s="50" t="str">
        <v>洛阳区</v>
      </c>
      <c r="B28" s="51" t="str">
        <v>1072</v>
      </c>
      <c r="C28" s="50" t="str">
        <v>北大店</v>
      </c>
      <c r="D28" s="49">
        <v>6489.4</v>
      </c>
      <c r="E28" s="49">
        <v>44664.78</v>
      </c>
      <c r="F28" s="49">
        <v>28.5104117530283</v>
      </c>
      <c r="G28" s="49">
        <v>3777.88</v>
      </c>
      <c r="H28" s="49">
        <v>6513.78</v>
      </c>
      <c r="I28" s="49">
        <v>-2735.9</v>
      </c>
      <c r="J28" s="56">
        <v>-0.420017255725554</v>
      </c>
      <c r="K28" s="56">
        <v>0.25596745627479</v>
      </c>
      <c r="L28" s="56">
        <v>0.417538490926212</v>
      </c>
      <c r="M28" s="56">
        <v>-0.161571034651422</v>
      </c>
      <c r="N28" s="49">
        <v>14759.22</v>
      </c>
      <c r="O28" s="49">
        <v>15600.43</v>
      </c>
      <c r="P28" s="49">
        <v>-841.210000000001</v>
      </c>
      <c r="Q28" s="56">
        <v>-0.0539222316307949</v>
      </c>
      <c r="R28" s="49">
        <v>1717.02</v>
      </c>
      <c r="S28" s="49">
        <v>1558.31</v>
      </c>
      <c r="T28" s="49">
        <v>158.71</v>
      </c>
      <c r="U28" s="56">
        <v>0.101847514294332</v>
      </c>
      <c r="V28" s="56">
        <v>0.064882678417561</v>
      </c>
      <c r="W28" s="56">
        <v>1.12020898915651</v>
      </c>
      <c r="X28" s="56">
        <v>-1.05532631073895</v>
      </c>
    </row>
    <row r="29" spans="1:24">
      <c r="A29" s="50" t="str">
        <v>郑州西区</v>
      </c>
      <c r="B29" s="51" t="str">
        <v>1026</v>
      </c>
      <c r="C29" s="50" t="str">
        <v>大学店</v>
      </c>
      <c r="D29" s="49">
        <v>7709.12</v>
      </c>
      <c r="E29" s="49">
        <v>53949.84</v>
      </c>
      <c r="F29" s="49">
        <v>34.8245536171368</v>
      </c>
      <c r="G29" s="49">
        <v>899.41</v>
      </c>
      <c r="H29" s="49">
        <v>3581.32</v>
      </c>
      <c r="I29" s="49">
        <v>-2681.91</v>
      </c>
      <c r="J29" s="56">
        <v>-0.748860755252253</v>
      </c>
      <c r="K29" s="56">
        <v>0.074139255615199</v>
      </c>
      <c r="L29" s="56">
        <v>0.287136381202225</v>
      </c>
      <c r="M29" s="56">
        <v>-0.212997125587026</v>
      </c>
      <c r="N29" s="49">
        <v>12131.36</v>
      </c>
      <c r="O29" s="49">
        <v>12472.54</v>
      </c>
      <c r="P29" s="49">
        <v>-341.18</v>
      </c>
      <c r="Q29" s="56">
        <v>-0.0273544923487918</v>
      </c>
      <c r="R29" s="49">
        <v>1379.86</v>
      </c>
      <c r="S29" s="49">
        <v>1455.15</v>
      </c>
      <c r="T29" s="49">
        <v>-75.2900000000002</v>
      </c>
      <c r="U29" s="56">
        <v>-0.0517403704085491</v>
      </c>
      <c r="V29" s="56">
        <v>0.290316058309415</v>
      </c>
      <c r="W29" s="56">
        <v>1.11061304831474</v>
      </c>
      <c r="X29" s="56">
        <v>-0.820296990005326</v>
      </c>
    </row>
    <row r="30" spans="1:24">
      <c r="A30" s="50" t="str">
        <v>郑州西区</v>
      </c>
      <c r="B30" s="51" t="str">
        <v>1075</v>
      </c>
      <c r="C30" s="50" t="str">
        <v>秦岭店</v>
      </c>
      <c r="D30" s="49">
        <v>11897</v>
      </c>
      <c r="E30" s="49">
        <v>50477.69</v>
      </c>
      <c r="F30" s="49">
        <v>41.9990543129645</v>
      </c>
      <c r="G30" s="49">
        <v>919.93</v>
      </c>
      <c r="H30" s="49">
        <v>3476.28</v>
      </c>
      <c r="I30" s="49">
        <v>-2556.35</v>
      </c>
      <c r="J30" s="56">
        <v>-0.735369417883485</v>
      </c>
      <c r="K30" s="56">
        <v>0.0971489882535824</v>
      </c>
      <c r="L30" s="56">
        <v>0.259602890351257</v>
      </c>
      <c r="M30" s="56">
        <v>-0.162453902097675</v>
      </c>
      <c r="N30" s="49">
        <v>9469.27</v>
      </c>
      <c r="O30" s="49">
        <v>13390.76</v>
      </c>
      <c r="P30" s="49">
        <v>-3921.49</v>
      </c>
      <c r="Q30" s="56">
        <v>-0.29285044314139</v>
      </c>
      <c r="R30" s="49">
        <v>1186.3</v>
      </c>
      <c r="S30" s="49">
        <v>1916.44</v>
      </c>
      <c r="T30" s="49">
        <v>-730.14</v>
      </c>
      <c r="U30" s="56">
        <v>-0.380987664628165</v>
      </c>
      <c r="V30" s="56">
        <v>0.452192680360224</v>
      </c>
      <c r="W30" s="56">
        <v>0.219786281908752</v>
      </c>
      <c r="X30" s="56">
        <v>0.232406398451473</v>
      </c>
    </row>
    <row r="31" spans="1:24">
      <c r="A31" s="50" t="str">
        <v>郑州东区</v>
      </c>
      <c r="B31" s="51" t="str">
        <v>1041</v>
      </c>
      <c r="C31" s="50" t="str">
        <v>六天地</v>
      </c>
      <c r="D31" s="49">
        <v>10040.7</v>
      </c>
      <c r="E31" s="49">
        <v>62049.67</v>
      </c>
      <c r="F31" s="49">
        <v>36.7396108587683</v>
      </c>
      <c r="G31" s="49">
        <v>3696.91</v>
      </c>
      <c r="H31" s="49">
        <v>6153.38</v>
      </c>
      <c r="I31" s="49">
        <v>-2456.47</v>
      </c>
      <c r="J31" s="56">
        <v>-0.399206614901079</v>
      </c>
      <c r="K31" s="56">
        <v>0.237403105130973</v>
      </c>
      <c r="L31" s="56">
        <v>0.35017200219662</v>
      </c>
      <c r="M31" s="56">
        <v>-0.112768897065647</v>
      </c>
      <c r="N31" s="49">
        <v>15572.29</v>
      </c>
      <c r="O31" s="49">
        <v>17572.45</v>
      </c>
      <c r="P31" s="49">
        <v>-2000.16</v>
      </c>
      <c r="Q31" s="56">
        <v>-0.113823627325729</v>
      </c>
      <c r="R31" s="49">
        <v>1688.06</v>
      </c>
      <c r="S31" s="49">
        <v>1759</v>
      </c>
      <c r="T31" s="49">
        <v>-70.9400000000001</v>
      </c>
      <c r="U31" s="56">
        <v>-0.0403297328027289</v>
      </c>
      <c r="V31" s="56">
        <v>0.436958272160212</v>
      </c>
      <c r="W31" s="56">
        <v>0.779493519573727</v>
      </c>
      <c r="X31" s="56">
        <v>-0.342535247413515</v>
      </c>
    </row>
    <row r="32" spans="1:24">
      <c r="A32" s="50" t="str">
        <v>郑州东区</v>
      </c>
      <c r="B32" s="51" t="str">
        <v>1016</v>
      </c>
      <c r="C32" s="50" t="str">
        <v>人民店</v>
      </c>
      <c r="D32" s="49">
        <v>7011.2</v>
      </c>
      <c r="E32" s="49">
        <v>67005.48</v>
      </c>
      <c r="F32" s="49">
        <v>34.475672218299</v>
      </c>
      <c r="G32" s="49">
        <v>3664.59</v>
      </c>
      <c r="H32" s="49">
        <v>6118.49</v>
      </c>
      <c r="I32" s="49">
        <v>-2453.9</v>
      </c>
      <c r="J32" s="56">
        <v>-0.401063007376003</v>
      </c>
      <c r="K32" s="56">
        <v>0.206897427805044</v>
      </c>
      <c r="L32" s="56">
        <v>0.301817667005062</v>
      </c>
      <c r="M32" s="56">
        <v>-0.094920239200018</v>
      </c>
      <c r="N32" s="49">
        <v>17712.11</v>
      </c>
      <c r="O32" s="49">
        <v>20272.14</v>
      </c>
      <c r="P32" s="49">
        <v>-2560.03</v>
      </c>
      <c r="Q32" s="56">
        <v>-0.126283164974196</v>
      </c>
      <c r="R32" s="49">
        <v>2727.58</v>
      </c>
      <c r="S32" s="49">
        <v>3415.06</v>
      </c>
      <c r="T32" s="49">
        <v>-687.48</v>
      </c>
      <c r="U32" s="56">
        <v>-0.201308322547774</v>
      </c>
      <c r="V32" s="56">
        <v>-0.0888693003494342</v>
      </c>
      <c r="W32" s="56">
        <v>0.506813840379891</v>
      </c>
      <c r="X32" s="56">
        <v>-0.595683140729325</v>
      </c>
    </row>
    <row r="33" spans="1:24">
      <c r="A33" s="50" t="str">
        <v>郑州西区</v>
      </c>
      <c r="B33" s="51" t="str">
        <v>1085</v>
      </c>
      <c r="C33" s="50" t="str">
        <v>南阳店</v>
      </c>
      <c r="D33" s="49">
        <v>3556.8</v>
      </c>
      <c r="E33" s="49">
        <v>22995.48</v>
      </c>
      <c r="F33" s="49">
        <v>23.5451319964032</v>
      </c>
      <c r="G33" s="49">
        <v>85.02</v>
      </c>
      <c r="H33" s="49">
        <v>2538.88</v>
      </c>
      <c r="I33" s="49">
        <v>-2453.86</v>
      </c>
      <c r="J33" s="56">
        <v>-0.966512793042602</v>
      </c>
      <c r="K33" s="56">
        <v>0.0118777190085416</v>
      </c>
      <c r="L33" s="56">
        <v>0.306828124622338</v>
      </c>
      <c r="M33" s="56">
        <v>-0.294950405613797</v>
      </c>
      <c r="N33" s="49">
        <v>7157.94</v>
      </c>
      <c r="O33" s="49">
        <v>8274.6</v>
      </c>
      <c r="P33" s="49">
        <v>-1116.66</v>
      </c>
      <c r="Q33" s="56">
        <v>-0.134950329925314</v>
      </c>
      <c r="R33" s="49">
        <v>881</v>
      </c>
      <c r="S33" s="49">
        <v>963.35</v>
      </c>
      <c r="T33" s="49">
        <v>-82.35</v>
      </c>
      <c r="U33" s="56">
        <v>-0.0854829501219702</v>
      </c>
      <c r="V33" s="56">
        <v>0.272697748479609</v>
      </c>
      <c r="W33" s="56">
        <v>1.45391824757218</v>
      </c>
      <c r="X33" s="56">
        <v>-1.18122049909257</v>
      </c>
    </row>
    <row r="34" spans="1:24">
      <c r="A34" s="50" t="str">
        <v>郑州西区</v>
      </c>
      <c r="B34" s="51" t="str">
        <v>1009</v>
      </c>
      <c r="C34" s="50" t="str">
        <v>上街店</v>
      </c>
      <c r="D34" s="49">
        <v>9005.7</v>
      </c>
      <c r="E34" s="49">
        <v>58974.29</v>
      </c>
      <c r="F34" s="49">
        <v>38.4720969684739</v>
      </c>
      <c r="G34" s="49">
        <v>3650.76</v>
      </c>
      <c r="H34" s="49">
        <v>6011.04</v>
      </c>
      <c r="I34" s="49">
        <v>-2360.28</v>
      </c>
      <c r="J34" s="56">
        <v>-0.392657510181266</v>
      </c>
      <c r="K34" s="56">
        <v>0.247501601646051</v>
      </c>
      <c r="L34" s="56">
        <v>0.37940508718811</v>
      </c>
      <c r="M34" s="56">
        <v>-0.131903485542059</v>
      </c>
      <c r="N34" s="49">
        <v>14750.45</v>
      </c>
      <c r="O34" s="49">
        <v>15843.33</v>
      </c>
      <c r="P34" s="49">
        <v>-1092.88</v>
      </c>
      <c r="Q34" s="56">
        <v>-0.068980447923511</v>
      </c>
      <c r="R34" s="49">
        <v>1694.11</v>
      </c>
      <c r="S34" s="49">
        <v>1725.43</v>
      </c>
      <c r="T34" s="49">
        <v>-31.3200000000002</v>
      </c>
      <c r="U34" s="56">
        <v>-0.0181519968935281</v>
      </c>
      <c r="V34" s="56">
        <v>0.236002492234502</v>
      </c>
      <c r="W34" s="56">
        <v>1.48776686440785</v>
      </c>
      <c r="X34" s="56">
        <v>-1.25176437217334</v>
      </c>
    </row>
    <row r="35" spans="1:24">
      <c r="A35" s="50" t="str">
        <v>郑州西区</v>
      </c>
      <c r="B35" s="51" t="str">
        <v>1024</v>
      </c>
      <c r="C35" s="50" t="str">
        <v>新密店</v>
      </c>
      <c r="D35" s="49">
        <v>6406.4</v>
      </c>
      <c r="E35" s="49">
        <v>40617.4</v>
      </c>
      <c r="F35" s="49">
        <v>30.0854796116425</v>
      </c>
      <c r="G35" s="49">
        <v>1283.72</v>
      </c>
      <c r="H35" s="49">
        <v>3643.36</v>
      </c>
      <c r="I35" s="49">
        <v>-2359.64</v>
      </c>
      <c r="J35" s="56">
        <v>-0.647654911949409</v>
      </c>
      <c r="K35" s="56">
        <v>0.116696089464699</v>
      </c>
      <c r="L35" s="56">
        <v>0.358920252312851</v>
      </c>
      <c r="M35" s="56">
        <v>-0.242224162848152</v>
      </c>
      <c r="N35" s="49">
        <v>11000.54</v>
      </c>
      <c r="O35" s="49">
        <v>10150.89</v>
      </c>
      <c r="P35" s="49">
        <v>849.650000000001</v>
      </c>
      <c r="Q35" s="56">
        <v>0.0837020202169466</v>
      </c>
      <c r="R35" s="49">
        <v>1592.83</v>
      </c>
      <c r="S35" s="49">
        <v>1119.66</v>
      </c>
      <c r="T35" s="49">
        <v>473.17</v>
      </c>
      <c r="U35" s="56">
        <v>0.422601504028008</v>
      </c>
      <c r="V35" s="56">
        <v>-0.103613466569602</v>
      </c>
      <c r="W35" s="56">
        <v>1.02455585979464</v>
      </c>
      <c r="X35" s="56">
        <v>-1.12816932636424</v>
      </c>
    </row>
    <row r="36" spans="1:24">
      <c r="A36" s="50" t="str">
        <v>洛阳区</v>
      </c>
      <c r="B36" s="51" t="str">
        <v>1036</v>
      </c>
      <c r="C36" s="50" t="str">
        <v>纱厂店</v>
      </c>
      <c r="D36" s="49">
        <v>7229.42</v>
      </c>
      <c r="E36" s="49">
        <v>39399.95</v>
      </c>
      <c r="F36" s="49">
        <v>40.4557678732987</v>
      </c>
      <c r="G36" s="49">
        <v>3006.43</v>
      </c>
      <c r="H36" s="49">
        <v>5282.32</v>
      </c>
      <c r="I36" s="49">
        <v>-2275.89</v>
      </c>
      <c r="J36" s="56">
        <v>-0.430850459646519</v>
      </c>
      <c r="K36" s="56">
        <v>0.29922944012485</v>
      </c>
      <c r="L36" s="56">
        <v>0.418829536714742</v>
      </c>
      <c r="M36" s="56">
        <v>-0.119600096589892</v>
      </c>
      <c r="N36" s="49">
        <v>10047.24</v>
      </c>
      <c r="O36" s="49">
        <v>12612.1</v>
      </c>
      <c r="P36" s="49">
        <v>-2564.86</v>
      </c>
      <c r="Q36" s="56">
        <v>-0.203365022478414</v>
      </c>
      <c r="R36" s="49">
        <v>1247.86</v>
      </c>
      <c r="S36" s="49">
        <v>1395.04</v>
      </c>
      <c r="T36" s="49">
        <v>-147.18</v>
      </c>
      <c r="U36" s="56">
        <v>-0.105502351187063</v>
      </c>
      <c r="V36" s="56">
        <v>0.174175979216106</v>
      </c>
      <c r="W36" s="56">
        <v>0.646007988930786</v>
      </c>
      <c r="X36" s="56">
        <v>-0.47183200971468</v>
      </c>
    </row>
    <row r="37" spans="1:24">
      <c r="A37" s="50" t="str">
        <v>郑州西区</v>
      </c>
      <c r="B37" s="51" t="str">
        <v>1086</v>
      </c>
      <c r="C37" s="50" t="str">
        <v>嵩山店</v>
      </c>
      <c r="D37" s="49">
        <v>15294</v>
      </c>
      <c r="E37" s="49">
        <v>90568.39</v>
      </c>
      <c r="F37" s="49">
        <v>52.3704930379321</v>
      </c>
      <c r="G37" s="49">
        <v>5561.36</v>
      </c>
      <c r="H37" s="49">
        <v>7778.05</v>
      </c>
      <c r="I37" s="49">
        <v>-2216.69</v>
      </c>
      <c r="J37" s="56">
        <v>-0.284993025244116</v>
      </c>
      <c r="K37" s="56">
        <v>0.310983591798527</v>
      </c>
      <c r="L37" s="56">
        <v>0.359593806778517</v>
      </c>
      <c r="M37" s="56">
        <v>-0.0486102149799895</v>
      </c>
      <c r="N37" s="49">
        <v>17883.13</v>
      </c>
      <c r="O37" s="49">
        <v>21630.1</v>
      </c>
      <c r="P37" s="49">
        <v>-3746.97</v>
      </c>
      <c r="Q37" s="56">
        <v>-0.173229434907837</v>
      </c>
      <c r="R37" s="49">
        <v>2068.25</v>
      </c>
      <c r="S37" s="49">
        <v>4409.79</v>
      </c>
      <c r="T37" s="49">
        <v>-2341.54</v>
      </c>
      <c r="U37" s="56">
        <v>-0.530986736329848</v>
      </c>
      <c r="V37" s="56">
        <v>0.0142414003189812</v>
      </c>
      <c r="W37" s="56">
        <v>-0.169579421006744</v>
      </c>
      <c r="X37" s="56">
        <v>0.183820821325725</v>
      </c>
    </row>
    <row r="38" spans="1:24">
      <c r="A38" s="50" t="str">
        <v>平顶山区</v>
      </c>
      <c r="B38" s="51" t="str">
        <v>1066</v>
      </c>
      <c r="C38" s="50" t="str">
        <v>紫云店</v>
      </c>
      <c r="D38" s="49">
        <v>6605.5</v>
      </c>
      <c r="E38" s="49">
        <v>50037.92</v>
      </c>
      <c r="F38" s="49">
        <v>48.0810858673234</v>
      </c>
      <c r="G38" s="49">
        <v>2995.73</v>
      </c>
      <c r="H38" s="49">
        <v>5031.05</v>
      </c>
      <c r="I38" s="49">
        <v>-2035.32</v>
      </c>
      <c r="J38" s="56">
        <v>-0.404551733733515</v>
      </c>
      <c r="K38" s="56">
        <v>0.289818015419011</v>
      </c>
      <c r="L38" s="56">
        <v>0.433129469212902</v>
      </c>
      <c r="M38" s="56">
        <v>-0.14331145379389</v>
      </c>
      <c r="N38" s="49">
        <v>10336.59</v>
      </c>
      <c r="O38" s="49">
        <v>11615.58</v>
      </c>
      <c r="P38" s="49">
        <v>-1278.99</v>
      </c>
      <c r="Q38" s="56">
        <v>-0.11010986967504</v>
      </c>
      <c r="R38" s="49">
        <v>1604.22</v>
      </c>
      <c r="S38" s="49">
        <v>1265.17</v>
      </c>
      <c r="T38" s="49">
        <v>339.05</v>
      </c>
      <c r="U38" s="56">
        <v>0.267987701257538</v>
      </c>
      <c r="V38" s="56">
        <v>0.00896560680430441</v>
      </c>
      <c r="W38" s="56">
        <v>0.975697061133119</v>
      </c>
      <c r="X38" s="56">
        <v>-0.966731454328814</v>
      </c>
    </row>
    <row r="39" spans="1:24">
      <c r="A39" s="50" t="str">
        <v>郑州东区</v>
      </c>
      <c r="B39" s="51" t="str">
        <v>1092</v>
      </c>
      <c r="C39" s="50" t="str">
        <v>商都店</v>
      </c>
      <c r="D39" s="49">
        <v>7311</v>
      </c>
      <c r="E39" s="49">
        <v>38890.48</v>
      </c>
      <c r="F39" s="49">
        <v>32.8281053298516</v>
      </c>
      <c r="G39" s="49">
        <v>3651.94</v>
      </c>
      <c r="H39" s="49">
        <v>5588.03</v>
      </c>
      <c r="I39" s="49">
        <v>-1936.09</v>
      </c>
      <c r="J39" s="56">
        <v>-0.346470938774488</v>
      </c>
      <c r="K39" s="56">
        <v>0.301915774697025</v>
      </c>
      <c r="L39" s="56">
        <v>0.348355729884871</v>
      </c>
      <c r="M39" s="56">
        <v>-0.046439955187846</v>
      </c>
      <c r="N39" s="49">
        <v>12095.89</v>
      </c>
      <c r="O39" s="49">
        <v>16041.16</v>
      </c>
      <c r="P39" s="49">
        <v>-3945.27</v>
      </c>
      <c r="Q39" s="56">
        <v>-0.245946677172973</v>
      </c>
      <c r="R39" s="49">
        <v>1359.21</v>
      </c>
      <c r="S39" s="49">
        <v>1725</v>
      </c>
      <c r="T39" s="49">
        <v>-365.79</v>
      </c>
      <c r="U39" s="56">
        <v>-0.212052173913043</v>
      </c>
      <c r="V39" s="56">
        <v>0.165724357169581</v>
      </c>
      <c r="W39" s="56">
        <v>1.04786378525121</v>
      </c>
      <c r="X39" s="56">
        <v>-0.882139428081625</v>
      </c>
    </row>
    <row r="40" spans="1:24">
      <c r="A40" s="50" t="str">
        <v>郑州东区</v>
      </c>
      <c r="B40" s="51" t="str">
        <v>1013</v>
      </c>
      <c r="C40" s="50" t="str">
        <v>丰产店</v>
      </c>
      <c r="D40" s="49">
        <v>4977.3</v>
      </c>
      <c r="E40" s="49">
        <v>29394.92</v>
      </c>
      <c r="F40" s="49">
        <v>35.26486128056</v>
      </c>
      <c r="G40" s="49">
        <v>1256.37</v>
      </c>
      <c r="H40" s="49">
        <v>3141.39</v>
      </c>
      <c r="I40" s="49">
        <v>-1885.02</v>
      </c>
      <c r="J40" s="56">
        <v>-0.600059209458233</v>
      </c>
      <c r="K40" s="56">
        <v>0.170259216496187</v>
      </c>
      <c r="L40" s="56">
        <v>0.375991478105794</v>
      </c>
      <c r="M40" s="56">
        <v>-0.205732261609607</v>
      </c>
      <c r="N40" s="49">
        <v>7379.16</v>
      </c>
      <c r="O40" s="49">
        <v>8354.95</v>
      </c>
      <c r="P40" s="49">
        <v>-975.790000000001</v>
      </c>
      <c r="Q40" s="56">
        <v>-0.116791841961951</v>
      </c>
      <c r="R40" s="49">
        <v>933.06</v>
      </c>
      <c r="S40" s="49">
        <v>842.21</v>
      </c>
      <c r="T40" s="49">
        <v>90.8499999999999</v>
      </c>
      <c r="U40" s="56">
        <v>0.10787095854953</v>
      </c>
      <c r="V40" s="56">
        <v>0.350287277983619</v>
      </c>
      <c r="W40" s="56">
        <v>0.962564055234172</v>
      </c>
      <c r="X40" s="56">
        <v>-0.612276777250553</v>
      </c>
    </row>
    <row r="41" spans="1:24">
      <c r="A41" s="50" t="str">
        <v>事业处管理</v>
      </c>
      <c r="B41" s="51" t="str">
        <v>1032</v>
      </c>
      <c r="C41" s="50" t="str">
        <v>新华店</v>
      </c>
      <c r="D41" s="49">
        <v>5522.8</v>
      </c>
      <c r="E41" s="49">
        <v>44907.41</v>
      </c>
      <c r="F41" s="49">
        <v>33.4837884720792</v>
      </c>
      <c r="G41" s="49">
        <v>2034.82</v>
      </c>
      <c r="H41" s="49">
        <v>3731.24</v>
      </c>
      <c r="I41" s="49">
        <v>-1696.42</v>
      </c>
      <c r="J41" s="56">
        <v>-0.454653144799048</v>
      </c>
      <c r="K41" s="56">
        <v>0.174396500448243</v>
      </c>
      <c r="L41" s="56">
        <v>0.259094816631554</v>
      </c>
      <c r="M41" s="56">
        <v>-0.0846983161833106</v>
      </c>
      <c r="N41" s="49">
        <v>11667.78</v>
      </c>
      <c r="O41" s="49">
        <v>14401.06</v>
      </c>
      <c r="P41" s="49">
        <v>-2733.28</v>
      </c>
      <c r="Q41" s="56">
        <v>-0.189797139932755</v>
      </c>
      <c r="R41" s="49">
        <v>1329.6</v>
      </c>
      <c r="S41" s="49">
        <v>1187.87</v>
      </c>
      <c r="T41" s="49">
        <v>141.73</v>
      </c>
      <c r="U41" s="56">
        <v>0.119314403091247</v>
      </c>
      <c r="V41" s="56">
        <v>0.270144368310517</v>
      </c>
      <c r="W41" s="56">
        <v>1.90404904824718</v>
      </c>
      <c r="X41" s="56">
        <v>-1.63390467993667</v>
      </c>
    </row>
    <row r="42" spans="1:24">
      <c r="A42" s="50" t="str">
        <v>郑州东区</v>
      </c>
      <c r="B42" s="51" t="str">
        <v>1105</v>
      </c>
      <c r="C42" s="50" t="str">
        <v>航海店</v>
      </c>
      <c r="D42" s="49">
        <v>7474.5</v>
      </c>
      <c r="E42" s="49">
        <v>52100.2</v>
      </c>
      <c r="F42" s="49">
        <v>25.0126999028451</v>
      </c>
      <c r="G42" s="49">
        <v>8522.87</v>
      </c>
      <c r="H42" s="49">
        <v>10136.34</v>
      </c>
      <c r="I42" s="49">
        <v>-1613.47</v>
      </c>
      <c r="J42" s="56">
        <v>-0.159176783730617</v>
      </c>
      <c r="K42" s="56">
        <v>0.358297081282507</v>
      </c>
      <c r="L42" s="56">
        <v>0.344562981253629</v>
      </c>
      <c r="M42" s="56">
        <v>0.0137341000288783</v>
      </c>
      <c r="N42" s="49">
        <v>23787.16</v>
      </c>
      <c r="O42" s="49">
        <v>29417.96</v>
      </c>
      <c r="P42" s="49">
        <v>-5630.8</v>
      </c>
      <c r="Q42" s="56">
        <v>-0.191406882054364</v>
      </c>
      <c r="R42" s="49">
        <v>2551.29</v>
      </c>
      <c r="S42" s="49">
        <v>3206.66</v>
      </c>
      <c r="T42" s="49">
        <v>-655.37</v>
      </c>
      <c r="U42" s="56">
        <v>-0.204377763779135</v>
      </c>
      <c r="V42" s="56">
        <v>0.372702905962735</v>
      </c>
      <c r="W42" s="56">
        <v>1.26620614310305</v>
      </c>
      <c r="X42" s="56">
        <v>-0.893503237140313</v>
      </c>
    </row>
    <row r="43" spans="1:24">
      <c r="A43" s="50" t="str">
        <v>漯河区</v>
      </c>
      <c r="B43" s="51" t="str">
        <v>1056</v>
      </c>
      <c r="C43" s="50" t="str">
        <v>金山店</v>
      </c>
      <c r="D43" s="49">
        <v>7701.12</v>
      </c>
      <c r="E43" s="49">
        <v>62451.59</v>
      </c>
      <c r="F43" s="49">
        <v>52.9084890321374</v>
      </c>
      <c r="G43" s="49">
        <v>3541.65</v>
      </c>
      <c r="H43" s="49">
        <v>5148.86</v>
      </c>
      <c r="I43" s="49">
        <v>-1607.21</v>
      </c>
      <c r="J43" s="56">
        <v>-0.312148708646186</v>
      </c>
      <c r="K43" s="56">
        <v>0.298081803009224</v>
      </c>
      <c r="L43" s="56">
        <v>0.34562973584014</v>
      </c>
      <c r="M43" s="56">
        <v>-0.0475479328309164</v>
      </c>
      <c r="N43" s="49">
        <v>11881.47</v>
      </c>
      <c r="O43" s="49">
        <v>14897.04</v>
      </c>
      <c r="P43" s="49">
        <v>-3015.57</v>
      </c>
      <c r="Q43" s="56">
        <v>-0.202427462099853</v>
      </c>
      <c r="R43" s="49">
        <v>1415.24</v>
      </c>
      <c r="S43" s="49">
        <v>1521.21</v>
      </c>
      <c r="T43" s="49">
        <v>-105.97</v>
      </c>
      <c r="U43" s="56">
        <v>-0.0696616509226208</v>
      </c>
      <c r="V43" s="56">
        <v>0.0193986335121265</v>
      </c>
      <c r="W43" s="56">
        <v>0.818189796718895</v>
      </c>
      <c r="X43" s="56">
        <v>-0.798791163206768</v>
      </c>
    </row>
    <row r="44" spans="1:24">
      <c r="A44" s="50" t="str">
        <v>济源区</v>
      </c>
      <c r="B44" s="51" t="str">
        <v>1025</v>
      </c>
      <c r="C44" s="50" t="str">
        <v>济水店</v>
      </c>
      <c r="D44" s="49">
        <v>3625.2</v>
      </c>
      <c r="E44" s="49">
        <v>26787.48</v>
      </c>
      <c r="F44" s="49">
        <v>33.4749275055432</v>
      </c>
      <c r="G44" s="49">
        <v>1874.11</v>
      </c>
      <c r="H44" s="49">
        <v>3322.33</v>
      </c>
      <c r="I44" s="49">
        <v>-1448.22</v>
      </c>
      <c r="J44" s="56">
        <v>-0.435904922148011</v>
      </c>
      <c r="K44" s="56">
        <v>0.246972328598877</v>
      </c>
      <c r="L44" s="56">
        <v>0.348305925225454</v>
      </c>
      <c r="M44" s="56">
        <v>-0.101333596626577</v>
      </c>
      <c r="N44" s="49">
        <v>7588.34</v>
      </c>
      <c r="O44" s="49">
        <v>9538.54</v>
      </c>
      <c r="P44" s="49">
        <v>-1950.2</v>
      </c>
      <c r="Q44" s="56">
        <v>-0.204454769807539</v>
      </c>
      <c r="R44" s="49">
        <v>1128</v>
      </c>
      <c r="S44" s="49">
        <v>1072.09</v>
      </c>
      <c r="T44" s="49">
        <v>55.9100000000001</v>
      </c>
      <c r="U44" s="56">
        <v>0.0521504724416794</v>
      </c>
      <c r="V44" s="56">
        <v>0.073608782309448</v>
      </c>
      <c r="W44" s="56">
        <v>1.53501420840839</v>
      </c>
      <c r="X44" s="56">
        <v>-1.46140542609895</v>
      </c>
    </row>
    <row r="45" spans="1:24">
      <c r="A45" s="50" t="str">
        <v>郑州西区</v>
      </c>
      <c r="B45" s="51" t="str">
        <v>1123</v>
      </c>
      <c r="C45" s="50" t="str">
        <v>索凌店</v>
      </c>
      <c r="D45" s="49">
        <v>3762.2</v>
      </c>
      <c r="E45" s="49">
        <v>32677.84</v>
      </c>
      <c r="F45" s="49">
        <v>32.9823027815841</v>
      </c>
      <c r="G45" s="49">
        <v>2052.09</v>
      </c>
      <c r="H45" s="49">
        <v>3391.06</v>
      </c>
      <c r="I45" s="49">
        <v>-1338.97</v>
      </c>
      <c r="J45" s="56">
        <v>-0.394852936839808</v>
      </c>
      <c r="K45" s="56">
        <v>0.221027971952651</v>
      </c>
      <c r="L45" s="56">
        <v>0.349072365095852</v>
      </c>
      <c r="M45" s="56">
        <v>-0.1280443931432</v>
      </c>
      <c r="N45" s="49">
        <v>9284.3</v>
      </c>
      <c r="O45" s="49">
        <v>9714.49</v>
      </c>
      <c r="P45" s="49">
        <v>-430.190000000001</v>
      </c>
      <c r="Q45" s="56">
        <v>-0.0442833334534289</v>
      </c>
      <c r="R45" s="49">
        <v>1154</v>
      </c>
      <c r="S45" s="49">
        <v>1228</v>
      </c>
      <c r="T45" s="49">
        <v>-74</v>
      </c>
      <c r="U45" s="56">
        <v>-0.0602605863192182</v>
      </c>
      <c r="V45" s="56">
        <v>0.24151600298028</v>
      </c>
      <c r="W45" s="56">
        <v>0.257908331525682</v>
      </c>
      <c r="X45" s="56">
        <v>-0.0163923285454019</v>
      </c>
    </row>
    <row r="46" spans="1:24">
      <c r="A46" s="50" t="str">
        <v>济源区</v>
      </c>
      <c r="B46" s="51" t="str">
        <v>1006</v>
      </c>
      <c r="C46" s="50" t="str">
        <v>沁园店</v>
      </c>
      <c r="D46" s="49">
        <v>8730.6</v>
      </c>
      <c r="E46" s="49">
        <v>54192.08</v>
      </c>
      <c r="F46" s="49">
        <v>31.6063150717644</v>
      </c>
      <c r="G46" s="49">
        <v>4144.71</v>
      </c>
      <c r="H46" s="49">
        <v>5431.45</v>
      </c>
      <c r="I46" s="49">
        <v>-1286.74</v>
      </c>
      <c r="J46" s="56">
        <v>-0.236905430409927</v>
      </c>
      <c r="K46" s="56">
        <v>0.249953262404761</v>
      </c>
      <c r="L46" s="56">
        <v>0.302054142792871</v>
      </c>
      <c r="M46" s="56">
        <v>-0.0521008803881104</v>
      </c>
      <c r="N46" s="49">
        <v>16581.94</v>
      </c>
      <c r="O46" s="49">
        <v>17981.71</v>
      </c>
      <c r="P46" s="49">
        <v>-1399.77</v>
      </c>
      <c r="Q46" s="56">
        <v>-0.0778440982531695</v>
      </c>
      <c r="R46" s="49">
        <v>1856.66</v>
      </c>
      <c r="S46" s="49">
        <v>1705</v>
      </c>
      <c r="T46" s="49">
        <v>151.66</v>
      </c>
      <c r="U46" s="56">
        <v>0.088950146627566</v>
      </c>
      <c r="V46" s="56">
        <v>0.598417673883395</v>
      </c>
      <c r="W46" s="56">
        <v>1.52154811803671</v>
      </c>
      <c r="X46" s="56">
        <v>-0.923130444153314</v>
      </c>
    </row>
    <row r="47" spans="1:24">
      <c r="A47" s="50" t="str">
        <v>洛阳区</v>
      </c>
      <c r="B47" s="51" t="str">
        <v>1037</v>
      </c>
      <c r="C47" s="50" t="str">
        <v>政和店</v>
      </c>
      <c r="D47" s="49">
        <v>17847.5</v>
      </c>
      <c r="E47" s="49">
        <v>72191.88</v>
      </c>
      <c r="F47" s="49">
        <v>35.0766634658834</v>
      </c>
      <c r="G47" s="49">
        <v>3402.17</v>
      </c>
      <c r="H47" s="49">
        <v>4625.62</v>
      </c>
      <c r="I47" s="49">
        <v>-1223.45</v>
      </c>
      <c r="J47" s="56">
        <v>-0.264494273200133</v>
      </c>
      <c r="K47" s="56">
        <v>0.1861802289979</v>
      </c>
      <c r="L47" s="56">
        <v>0.311278060900035</v>
      </c>
      <c r="M47" s="56">
        <v>-0.125097831902135</v>
      </c>
      <c r="N47" s="49">
        <v>18273.53</v>
      </c>
      <c r="O47" s="49">
        <v>14860.09</v>
      </c>
      <c r="P47" s="49">
        <v>3413.44</v>
      </c>
      <c r="Q47" s="56">
        <v>0.229705203669695</v>
      </c>
      <c r="R47" s="49">
        <v>2317.08</v>
      </c>
      <c r="S47" s="49">
        <v>1664.86</v>
      </c>
      <c r="T47" s="49">
        <v>652.22</v>
      </c>
      <c r="U47" s="56">
        <v>0.391756664224019</v>
      </c>
      <c r="V47" s="56">
        <v>0.108111627014779</v>
      </c>
      <c r="W47" s="56">
        <v>0.640502251283287</v>
      </c>
      <c r="X47" s="56">
        <v>-0.532390624268508</v>
      </c>
    </row>
    <row r="48" spans="1:24">
      <c r="A48" s="50" t="str">
        <v>漯河区</v>
      </c>
      <c r="B48" s="51" t="str">
        <v>1069</v>
      </c>
      <c r="C48" s="50" t="str">
        <v>文明店</v>
      </c>
      <c r="D48" s="49">
        <v>9057.5</v>
      </c>
      <c r="E48" s="49">
        <v>54154.17</v>
      </c>
      <c r="F48" s="49">
        <v>32.3816838585337</v>
      </c>
      <c r="G48" s="49">
        <v>1692.71</v>
      </c>
      <c r="H48" s="49">
        <v>2864.93</v>
      </c>
      <c r="I48" s="49">
        <v>-1172.22</v>
      </c>
      <c r="J48" s="56">
        <v>-0.409161829433878</v>
      </c>
      <c r="K48" s="56">
        <v>0.119314244952594</v>
      </c>
      <c r="L48" s="56">
        <v>0.252130178035537</v>
      </c>
      <c r="M48" s="56">
        <v>-0.132815933082943</v>
      </c>
      <c r="N48" s="49">
        <v>14186.99</v>
      </c>
      <c r="O48" s="49">
        <v>11362.9</v>
      </c>
      <c r="P48" s="49">
        <v>2824.09</v>
      </c>
      <c r="Q48" s="56">
        <v>0.248536025134429</v>
      </c>
      <c r="R48" s="49">
        <v>1418.31</v>
      </c>
      <c r="S48" s="49">
        <v>1361.44</v>
      </c>
      <c r="T48" s="49">
        <v>56.8699999999999</v>
      </c>
      <c r="U48" s="56">
        <v>0.0417719473498648</v>
      </c>
      <c r="V48" s="56">
        <v>0.588865283800348</v>
      </c>
      <c r="W48" s="56">
        <v>0.337897724639185</v>
      </c>
      <c r="X48" s="56">
        <v>0.250967559161163</v>
      </c>
    </row>
    <row r="49" spans="1:24">
      <c r="A49" s="50" t="str">
        <v>郑州西区</v>
      </c>
      <c r="B49" s="51" t="str">
        <v>1035</v>
      </c>
      <c r="C49" s="50" t="str">
        <v>巩义店</v>
      </c>
      <c r="D49" s="49">
        <v>9411.9</v>
      </c>
      <c r="E49" s="49">
        <v>50813.91</v>
      </c>
      <c r="F49" s="49">
        <v>33.0410264578107</v>
      </c>
      <c r="G49" s="49">
        <v>4216.86</v>
      </c>
      <c r="H49" s="49">
        <v>5307.65</v>
      </c>
      <c r="I49" s="49">
        <v>-1090.79</v>
      </c>
      <c r="J49" s="56">
        <v>-0.205512797565778</v>
      </c>
      <c r="K49" s="56">
        <v>0.270641339221705</v>
      </c>
      <c r="L49" s="56">
        <v>0.359703868562533</v>
      </c>
      <c r="M49" s="56">
        <v>-0.0890625293408277</v>
      </c>
      <c r="N49" s="49">
        <v>15580.99</v>
      </c>
      <c r="O49" s="49">
        <v>14755.61</v>
      </c>
      <c r="P49" s="49">
        <v>825.379999999999</v>
      </c>
      <c r="Q49" s="56">
        <v>0.0559366911974496</v>
      </c>
      <c r="R49" s="49">
        <v>2041.58</v>
      </c>
      <c r="S49" s="49">
        <v>2091.85</v>
      </c>
      <c r="T49" s="49">
        <v>-50.27</v>
      </c>
      <c r="U49" s="56">
        <v>-0.024031359801133</v>
      </c>
      <c r="V49" s="56">
        <v>0.36175517749556</v>
      </c>
      <c r="W49" s="56">
        <v>1.22499741649775</v>
      </c>
      <c r="X49" s="56">
        <v>-0.863242239002193</v>
      </c>
    </row>
    <row r="50" spans="1:24">
      <c r="A50" s="50" t="str">
        <v>安阳区</v>
      </c>
      <c r="B50" s="51" t="str">
        <v>1008</v>
      </c>
      <c r="C50" s="50" t="str">
        <v>文峰店</v>
      </c>
      <c r="D50" s="49">
        <v>11726.62</v>
      </c>
      <c r="E50" s="49">
        <v>91853.84</v>
      </c>
      <c r="F50" s="49">
        <v>37.1428317528203</v>
      </c>
      <c r="G50" s="49">
        <v>3059.79</v>
      </c>
      <c r="H50" s="49">
        <v>4000.5</v>
      </c>
      <c r="I50" s="49">
        <v>-940.71</v>
      </c>
      <c r="J50" s="56">
        <v>-0.235148106486689</v>
      </c>
      <c r="K50" s="56">
        <v>0.147024636965972</v>
      </c>
      <c r="L50" s="56">
        <v>0.19031693323565</v>
      </c>
      <c r="M50" s="56">
        <v>-0.0432922962696775</v>
      </c>
      <c r="N50" s="49">
        <v>20811.41</v>
      </c>
      <c r="O50" s="49">
        <v>21020.2</v>
      </c>
      <c r="P50" s="49">
        <v>-208.790000000001</v>
      </c>
      <c r="Q50" s="56">
        <v>-0.00993282651925295</v>
      </c>
      <c r="R50" s="49">
        <v>2145.9</v>
      </c>
      <c r="S50" s="49">
        <v>2055.89</v>
      </c>
      <c r="T50" s="49">
        <v>90.0100000000002</v>
      </c>
      <c r="U50" s="56">
        <v>0.0437815252761579</v>
      </c>
      <c r="V50" s="56">
        <v>0.309935752000731</v>
      </c>
      <c r="W50" s="56">
        <v>1.90040215300116</v>
      </c>
      <c r="X50" s="56">
        <v>-1.59046640100043</v>
      </c>
    </row>
    <row r="51" spans="1:24">
      <c r="A51" s="50" t="str">
        <v>郑州西区</v>
      </c>
      <c r="B51" s="51" t="str">
        <v>1122</v>
      </c>
      <c r="C51" s="50" t="str">
        <v>白桦店</v>
      </c>
      <c r="D51" s="49">
        <v>1829.5</v>
      </c>
      <c r="E51" s="49">
        <v>11302.75</v>
      </c>
      <c r="F51" s="49">
        <v>16.0693650557067</v>
      </c>
      <c r="G51" s="49">
        <v>1050.26</v>
      </c>
      <c r="H51" s="49">
        <v>1830.99</v>
      </c>
      <c r="I51" s="49">
        <v>-780.73</v>
      </c>
      <c r="J51" s="56">
        <v>-0.426397741112731</v>
      </c>
      <c r="K51" s="56">
        <v>0.163651549006959</v>
      </c>
      <c r="L51" s="56">
        <v>0.317826133748078</v>
      </c>
      <c r="M51" s="56">
        <v>-0.154174584741119</v>
      </c>
      <c r="N51" s="49">
        <v>6417.66</v>
      </c>
      <c r="O51" s="49">
        <v>5760.98</v>
      </c>
      <c r="P51" s="49">
        <v>656.68</v>
      </c>
      <c r="Q51" s="56">
        <v>0.113987550729216</v>
      </c>
      <c r="R51" s="49">
        <v>778</v>
      </c>
      <c r="S51" s="49">
        <v>661.06</v>
      </c>
      <c r="T51" s="49">
        <v>116.94</v>
      </c>
      <c r="U51" s="56">
        <v>0.176897709738904</v>
      </c>
      <c r="V51" s="56">
        <v>0.33528985634689</v>
      </c>
      <c r="W51" s="56">
        <v>0.74593404818696</v>
      </c>
      <c r="X51" s="56">
        <v>-0.41064419184007</v>
      </c>
    </row>
    <row r="52" spans="1:24">
      <c r="A52" s="50" t="str">
        <v>洛阳区</v>
      </c>
      <c r="B52" s="51" t="str">
        <v>1052</v>
      </c>
      <c r="C52" s="50" t="str">
        <v>三门峡</v>
      </c>
      <c r="D52" s="49">
        <v>5242.5</v>
      </c>
      <c r="E52" s="49">
        <v>35248.75</v>
      </c>
      <c r="F52" s="49">
        <v>30.1703093449336</v>
      </c>
      <c r="G52" s="49">
        <v>2700.73</v>
      </c>
      <c r="H52" s="49">
        <v>3463.92</v>
      </c>
      <c r="I52" s="49">
        <v>-763.19</v>
      </c>
      <c r="J52" s="56">
        <v>-0.220325527148433</v>
      </c>
      <c r="K52" s="56">
        <v>0.253371747867562</v>
      </c>
      <c r="L52" s="56">
        <v>0.36666878374087</v>
      </c>
      <c r="M52" s="56">
        <v>-0.113297035873308</v>
      </c>
      <c r="N52" s="49">
        <v>10659.16</v>
      </c>
      <c r="O52" s="49">
        <v>9447</v>
      </c>
      <c r="P52" s="49">
        <v>1212.16</v>
      </c>
      <c r="Q52" s="56">
        <v>0.128311633322748</v>
      </c>
      <c r="R52" s="49">
        <v>1291.78</v>
      </c>
      <c r="S52" s="49">
        <v>1168</v>
      </c>
      <c r="T52" s="49">
        <v>123.78</v>
      </c>
      <c r="U52" s="56">
        <v>0.10597602739726</v>
      </c>
      <c r="V52" s="56">
        <v>0.0492961039284097</v>
      </c>
      <c r="W52" s="56">
        <v>0.472861904656749</v>
      </c>
      <c r="X52" s="56">
        <v>-0.423565800728339</v>
      </c>
    </row>
    <row r="53" spans="1:24">
      <c r="A53" s="50" t="str">
        <v>商丘区</v>
      </c>
      <c r="B53" s="51" t="str">
        <v>1119</v>
      </c>
      <c r="C53" s="50" t="str">
        <v>虞城店</v>
      </c>
      <c r="D53" s="49">
        <v>333</v>
      </c>
      <c r="E53" s="49">
        <v>2553.2</v>
      </c>
      <c r="F53" s="49">
        <v>9.24752674867569</v>
      </c>
      <c r="G53" s="49">
        <v>93.54</v>
      </c>
      <c r="H53" s="49">
        <v>845.96</v>
      </c>
      <c r="I53" s="49">
        <v>-752.42</v>
      </c>
      <c r="J53" s="56">
        <v>-0.889427396094378</v>
      </c>
      <c r="K53" s="56">
        <v>0.0491304736043195</v>
      </c>
      <c r="L53" s="56">
        <v>0.391889450448656</v>
      </c>
      <c r="M53" s="56">
        <v>-0.342758976844336</v>
      </c>
      <c r="N53" s="49">
        <v>1903.91</v>
      </c>
      <c r="O53" s="49">
        <v>2158.67</v>
      </c>
      <c r="P53" s="49">
        <v>-254.76</v>
      </c>
      <c r="Q53" s="56">
        <v>-0.118017112388647</v>
      </c>
      <c r="R53" s="49">
        <v>266</v>
      </c>
      <c r="S53" s="49">
        <v>292</v>
      </c>
      <c r="T53" s="49">
        <v>-26</v>
      </c>
      <c r="U53" s="56">
        <v>-0.089041095890411</v>
      </c>
      <c r="V53" s="56">
        <v>0.110452854658324</v>
      </c>
      <c r="W53" s="56">
        <v>0.403786313040138</v>
      </c>
      <c r="X53" s="56">
        <v>-0.293333458381815</v>
      </c>
    </row>
    <row r="54" spans="1:24">
      <c r="A54" s="50" t="str">
        <v>安阳区</v>
      </c>
      <c r="B54" s="51" t="str">
        <v>1045</v>
      </c>
      <c r="C54" s="50" t="str">
        <v>彰德府</v>
      </c>
      <c r="D54" s="49">
        <v>4689.5</v>
      </c>
      <c r="E54" s="49">
        <v>33770.45</v>
      </c>
      <c r="F54" s="49">
        <v>48.2779203117113</v>
      </c>
      <c r="G54" s="49">
        <v>188.45</v>
      </c>
      <c r="H54" s="49">
        <v>898.45</v>
      </c>
      <c r="I54" s="49">
        <v>-710</v>
      </c>
      <c r="J54" s="56">
        <v>-0.790249874784351</v>
      </c>
      <c r="K54" s="56">
        <v>0.0378213915141201</v>
      </c>
      <c r="L54" s="56">
        <v>0.115135267440087</v>
      </c>
      <c r="M54" s="56">
        <v>-0.0773138759259672</v>
      </c>
      <c r="N54" s="49">
        <v>4982.63</v>
      </c>
      <c r="O54" s="49">
        <v>7803.43</v>
      </c>
      <c r="P54" s="49">
        <v>-2820.8</v>
      </c>
      <c r="Q54" s="56">
        <v>-0.361482066219598</v>
      </c>
      <c r="R54" s="49">
        <v>664</v>
      </c>
      <c r="S54" s="49">
        <v>826.05</v>
      </c>
      <c r="T54" s="49">
        <v>-162.05</v>
      </c>
      <c r="U54" s="56">
        <v>-0.196174565704255</v>
      </c>
      <c r="V54" s="56">
        <v>0.531548953552651</v>
      </c>
      <c r="W54" s="56">
        <v>1.31877724502785</v>
      </c>
      <c r="X54" s="56">
        <v>-0.787228291475197</v>
      </c>
    </row>
    <row r="55" spans="1:24">
      <c r="A55" s="50" t="str">
        <v>平顶山区</v>
      </c>
      <c r="B55" s="51" t="str">
        <v>1031</v>
      </c>
      <c r="C55" s="50" t="str">
        <v>汝州店</v>
      </c>
      <c r="D55" s="49">
        <v>4748.9</v>
      </c>
      <c r="E55" s="49">
        <v>30413.59</v>
      </c>
      <c r="F55" s="49">
        <v>42.1851249350563</v>
      </c>
      <c r="G55" s="49">
        <v>1364.29</v>
      </c>
      <c r="H55" s="49">
        <v>2032.14</v>
      </c>
      <c r="I55" s="49">
        <v>-667.85</v>
      </c>
      <c r="J55" s="56">
        <v>-0.32864369580836</v>
      </c>
      <c r="K55" s="56">
        <v>0.209782327904345</v>
      </c>
      <c r="L55" s="56">
        <v>0.300020816939378</v>
      </c>
      <c r="M55" s="56">
        <v>-0.0902384890350336</v>
      </c>
      <c r="N55" s="49">
        <v>6503.36</v>
      </c>
      <c r="O55" s="49">
        <v>6773.33</v>
      </c>
      <c r="P55" s="49">
        <v>-269.97</v>
      </c>
      <c r="Q55" s="56">
        <v>-0.0398577952056079</v>
      </c>
      <c r="R55" s="49">
        <v>1327.53</v>
      </c>
      <c r="S55" s="49">
        <v>907.19</v>
      </c>
      <c r="T55" s="49">
        <v>420.34</v>
      </c>
      <c r="U55" s="56">
        <v>0.463342849899139</v>
      </c>
      <c r="V55" s="56">
        <v>-0.281012425740535</v>
      </c>
      <c r="W55" s="56">
        <v>0.212287628152654</v>
      </c>
      <c r="X55" s="56">
        <v>-0.493300053893189</v>
      </c>
    </row>
    <row r="56" spans="1:24">
      <c r="A56" s="50" t="str">
        <v>事业处管理</v>
      </c>
      <c r="B56" s="51" t="str">
        <v>1015</v>
      </c>
      <c r="C56" s="50" t="str">
        <v>塔南店</v>
      </c>
      <c r="D56" s="49">
        <v>6024.8</v>
      </c>
      <c r="E56" s="49">
        <v>60693.53</v>
      </c>
      <c r="F56" s="49">
        <v>29.2542167448726</v>
      </c>
      <c r="G56" s="49">
        <v>7960.55</v>
      </c>
      <c r="H56" s="49">
        <v>8544.77</v>
      </c>
      <c r="I56" s="49">
        <v>-584.22</v>
      </c>
      <c r="J56" s="56">
        <v>-0.0683716472181229</v>
      </c>
      <c r="K56" s="56">
        <v>0.33892088404555</v>
      </c>
      <c r="L56" s="56">
        <v>0.351272631898305</v>
      </c>
      <c r="M56" s="56">
        <v>-0.0123517478527544</v>
      </c>
      <c r="N56" s="49">
        <v>23487.93</v>
      </c>
      <c r="O56" s="49">
        <v>24325.18</v>
      </c>
      <c r="P56" s="49">
        <v>-837.25</v>
      </c>
      <c r="Q56" s="56">
        <v>-0.0344190669914878</v>
      </c>
      <c r="R56" s="49">
        <v>2282.07</v>
      </c>
      <c r="S56" s="49">
        <v>2644.37</v>
      </c>
      <c r="T56" s="49">
        <v>-362.3</v>
      </c>
      <c r="U56" s="56">
        <v>-0.137008058630222</v>
      </c>
      <c r="V56" s="56">
        <v>0.524185375580327</v>
      </c>
      <c r="W56" s="56">
        <v>0.527533595954537</v>
      </c>
      <c r="X56" s="56">
        <v>-0.00334822037421023</v>
      </c>
    </row>
    <row r="57" spans="1:24">
      <c r="A57" s="50" t="str">
        <v>郑州西区</v>
      </c>
      <c r="B57" s="51" t="str">
        <v>1029</v>
      </c>
      <c r="C57" s="50" t="str">
        <v>丰乐店</v>
      </c>
      <c r="D57" s="49">
        <v>11036.5</v>
      </c>
      <c r="E57" s="49">
        <v>60679.75</v>
      </c>
      <c r="F57" s="49">
        <v>45.3038753929332</v>
      </c>
      <c r="G57" s="49">
        <v>2893.63</v>
      </c>
      <c r="H57" s="49">
        <v>3421.49</v>
      </c>
      <c r="I57" s="49">
        <v>-527.86</v>
      </c>
      <c r="J57" s="56">
        <v>-0.154277814636313</v>
      </c>
      <c r="K57" s="56">
        <v>0.233975216802442</v>
      </c>
      <c r="L57" s="56">
        <v>0.224798246023231</v>
      </c>
      <c r="M57" s="56">
        <v>0.00917697077921107</v>
      </c>
      <c r="N57" s="49">
        <v>12367.25</v>
      </c>
      <c r="O57" s="49">
        <v>15220.27</v>
      </c>
      <c r="P57" s="49">
        <v>-2853.02</v>
      </c>
      <c r="Q57" s="56">
        <v>-0.187448711488035</v>
      </c>
      <c r="R57" s="49">
        <v>1412.88</v>
      </c>
      <c r="S57" s="49">
        <v>1784.87</v>
      </c>
      <c r="T57" s="49">
        <v>-371.99</v>
      </c>
      <c r="U57" s="56">
        <v>-0.208412937636915</v>
      </c>
      <c r="V57" s="56">
        <v>0.393824900091136</v>
      </c>
      <c r="W57" s="56">
        <v>1.22965764093685</v>
      </c>
      <c r="X57" s="56">
        <v>-0.835832740845716</v>
      </c>
    </row>
    <row r="58" spans="1:24">
      <c r="A58" s="50" t="str">
        <v>商丘区</v>
      </c>
      <c r="B58" s="51" t="str">
        <v>1126</v>
      </c>
      <c r="C58" s="50" t="str">
        <v>商丘凯旋店</v>
      </c>
      <c r="D58" s="49">
        <v>8075.5</v>
      </c>
      <c r="E58" s="49">
        <v>64634.52</v>
      </c>
      <c r="F58" s="49">
        <v>38.0657451053235</v>
      </c>
      <c r="G58" s="49">
        <v>6857.23</v>
      </c>
      <c r="H58" s="49">
        <v>7205.8</v>
      </c>
      <c r="I58" s="49">
        <v>-348.57</v>
      </c>
      <c r="J58" s="56">
        <v>-0.0483735324322074</v>
      </c>
      <c r="K58" s="56">
        <v>0.365097391533986</v>
      </c>
      <c r="L58" s="56">
        <v>0.350760366969976</v>
      </c>
      <c r="M58" s="56">
        <v>0.0143370245640097</v>
      </c>
      <c r="N58" s="49">
        <v>18781.92</v>
      </c>
      <c r="O58" s="49">
        <v>20543.37</v>
      </c>
      <c r="P58" s="49">
        <v>-1761.45</v>
      </c>
      <c r="Q58" s="56">
        <v>-0.0857429915344951</v>
      </c>
      <c r="R58" s="49">
        <v>2005.59</v>
      </c>
      <c r="S58" s="49">
        <v>2226.91</v>
      </c>
      <c r="T58" s="49">
        <v>-221.32</v>
      </c>
      <c r="U58" s="56">
        <v>-0.0993843487163828</v>
      </c>
      <c r="V58" s="56">
        <v>0.328049420794852</v>
      </c>
      <c r="W58" s="56">
        <v>0.598737520534162</v>
      </c>
      <c r="X58" s="56">
        <v>-0.27068809973931</v>
      </c>
    </row>
    <row r="59" spans="1:24">
      <c r="A59" s="50" t="str">
        <v>漯河区</v>
      </c>
      <c r="B59" s="51" t="str">
        <v>1020</v>
      </c>
      <c r="C59" s="50" t="str">
        <v>漯河店</v>
      </c>
      <c r="D59" s="49">
        <v>6674.1</v>
      </c>
      <c r="E59" s="49">
        <v>42238</v>
      </c>
      <c r="F59" s="49">
        <v>48.6154963169679</v>
      </c>
      <c r="G59" s="49">
        <v>2646.61</v>
      </c>
      <c r="H59" s="49">
        <v>2978.25</v>
      </c>
      <c r="I59" s="49">
        <v>-331.64</v>
      </c>
      <c r="J59" s="56">
        <v>-0.111353983043734</v>
      </c>
      <c r="K59" s="56">
        <v>0.30040942064765</v>
      </c>
      <c r="L59" s="56">
        <v>0.399121149501073</v>
      </c>
      <c r="M59" s="56">
        <v>-0.0987117288534238</v>
      </c>
      <c r="N59" s="49">
        <v>8810.01</v>
      </c>
      <c r="O59" s="49">
        <v>7462.02</v>
      </c>
      <c r="P59" s="49">
        <v>1347.99</v>
      </c>
      <c r="Q59" s="56">
        <v>0.180646795371763</v>
      </c>
      <c r="R59" s="49">
        <v>1027.89</v>
      </c>
      <c r="S59" s="49">
        <v>750.61</v>
      </c>
      <c r="T59" s="49">
        <v>277.28</v>
      </c>
      <c r="U59" s="56">
        <v>0.369406216277428</v>
      </c>
      <c r="V59" s="56">
        <v>-0.0336714100873432</v>
      </c>
      <c r="W59" s="56">
        <v>1.58158368594207</v>
      </c>
      <c r="X59" s="56">
        <v>-1.61525509602941</v>
      </c>
    </row>
    <row r="60" spans="1:24">
      <c r="A60" s="50" t="str">
        <v>济源区</v>
      </c>
      <c r="B60" s="51" t="str">
        <v>1091</v>
      </c>
      <c r="C60" s="50" t="str">
        <v>汤帝店</v>
      </c>
      <c r="D60" s="49">
        <v>565</v>
      </c>
      <c r="E60" s="49">
        <v>4123.33</v>
      </c>
      <c r="F60" s="49">
        <v>14.0996434193805</v>
      </c>
      <c r="G60" s="49">
        <v>222.84</v>
      </c>
      <c r="H60" s="49">
        <v>473.69</v>
      </c>
      <c r="I60" s="49">
        <v>-250.85</v>
      </c>
      <c r="J60" s="56">
        <v>-0.529565749751947</v>
      </c>
      <c r="K60" s="56">
        <v>0.0955672968058462</v>
      </c>
      <c r="L60" s="56">
        <v>0.22481087391911</v>
      </c>
      <c r="M60" s="56">
        <v>-0.129243577113264</v>
      </c>
      <c r="N60" s="49">
        <v>2331.76</v>
      </c>
      <c r="O60" s="49">
        <v>2107.06</v>
      </c>
      <c r="P60" s="49">
        <v>224.7</v>
      </c>
      <c r="Q60" s="56">
        <v>0.106641481495544</v>
      </c>
      <c r="R60" s="49">
        <v>337</v>
      </c>
      <c r="S60" s="49">
        <v>315</v>
      </c>
      <c r="T60" s="49">
        <v>22</v>
      </c>
      <c r="U60" s="56">
        <v>0.0698412698412698</v>
      </c>
      <c r="V60" s="56">
        <v>0.112358765014731</v>
      </c>
      <c r="W60" s="56">
        <v>0.244804634912602</v>
      </c>
      <c r="X60" s="56">
        <v>-0.132445869897871</v>
      </c>
    </row>
    <row r="61" spans="1:24">
      <c r="A61" s="50" t="str">
        <v>事业处管理</v>
      </c>
      <c r="B61" s="51" t="str">
        <v>1043</v>
      </c>
      <c r="C61" s="50" t="str">
        <v>濮阳店</v>
      </c>
      <c r="D61" s="49">
        <v>5351</v>
      </c>
      <c r="E61" s="49">
        <v>31795.63</v>
      </c>
      <c r="F61" s="49">
        <v>29.320702738158</v>
      </c>
      <c r="G61" s="49">
        <v>4316.05</v>
      </c>
      <c r="H61" s="49">
        <v>4526.65</v>
      </c>
      <c r="I61" s="49">
        <v>-210.6</v>
      </c>
      <c r="J61" s="56">
        <v>-0.0465244717395867</v>
      </c>
      <c r="K61" s="56">
        <v>0.356953524627109</v>
      </c>
      <c r="L61" s="56">
        <v>0.363832114705596</v>
      </c>
      <c r="M61" s="56">
        <v>-0.00687859007848685</v>
      </c>
      <c r="N61" s="49">
        <v>12091.35</v>
      </c>
      <c r="O61" s="49">
        <v>12441.59</v>
      </c>
      <c r="P61" s="49">
        <v>-350.24</v>
      </c>
      <c r="Q61" s="56">
        <v>-0.0281507427909134</v>
      </c>
      <c r="R61" s="49">
        <v>3743.79</v>
      </c>
      <c r="S61" s="49">
        <v>1358.37</v>
      </c>
      <c r="T61" s="49">
        <v>2385.42</v>
      </c>
      <c r="U61" s="56">
        <v>1.75609001965591</v>
      </c>
      <c r="V61" s="56">
        <v>-0.526440966013464</v>
      </c>
      <c r="W61" s="56">
        <v>0.768624173510906</v>
      </c>
      <c r="X61" s="56">
        <v>-1.29506513952437</v>
      </c>
    </row>
    <row r="62" spans="1:24">
      <c r="A62" s="50" t="str">
        <v>郑州东区</v>
      </c>
      <c r="B62" s="51" t="str">
        <v>1042</v>
      </c>
      <c r="C62" s="50" t="str">
        <v>一天地</v>
      </c>
      <c r="D62" s="49">
        <v>7825.25</v>
      </c>
      <c r="E62" s="49">
        <v>64762.03</v>
      </c>
      <c r="F62" s="49">
        <v>72.9652675485974</v>
      </c>
      <c r="G62" s="49">
        <v>1569.06</v>
      </c>
      <c r="H62" s="49">
        <v>1766.25</v>
      </c>
      <c r="I62" s="49">
        <v>-197.19</v>
      </c>
      <c r="J62" s="56">
        <v>-0.111643312101911</v>
      </c>
      <c r="K62" s="56">
        <v>0.196512506058591</v>
      </c>
      <c r="L62" s="56">
        <v>0.202812098107661</v>
      </c>
      <c r="M62" s="56">
        <v>-0.00629959204907042</v>
      </c>
      <c r="N62" s="49">
        <v>7984.53</v>
      </c>
      <c r="O62" s="49">
        <v>8708.8</v>
      </c>
      <c r="P62" s="49">
        <v>-724.27</v>
      </c>
      <c r="Q62" s="56">
        <v>-0.0831653040602608</v>
      </c>
      <c r="R62" s="49">
        <v>1226.01</v>
      </c>
      <c r="S62" s="49">
        <v>934.85</v>
      </c>
      <c r="T62" s="49">
        <v>291.16</v>
      </c>
      <c r="U62" s="56">
        <v>0.311451034925389</v>
      </c>
      <c r="V62" s="56">
        <v>-0.0435090555118261</v>
      </c>
      <c r="W62" s="56">
        <v>0.461689741612513</v>
      </c>
      <c r="X62" s="56">
        <v>-0.505198797124339</v>
      </c>
    </row>
    <row r="63" spans="1:24">
      <c r="A63" s="50" t="str">
        <v>漯河区</v>
      </c>
      <c r="B63" s="51" t="str">
        <v>1125</v>
      </c>
      <c r="C63" s="50" t="str">
        <v>漯河柳江店</v>
      </c>
      <c r="D63" s="49">
        <v>7737.8</v>
      </c>
      <c r="E63" s="49">
        <v>36352.79</v>
      </c>
      <c r="F63" s="49">
        <v>48.3257666456627</v>
      </c>
      <c r="G63" s="49">
        <v>-159.55</v>
      </c>
      <c r="H63" s="49">
        <v>0</v>
      </c>
      <c r="I63" s="49">
        <v>-159.55</v>
      </c>
      <c r="J63" s="56">
        <v>0</v>
      </c>
      <c r="K63" s="56">
        <v>-0.0287288539969209</v>
      </c>
      <c r="L63" s="56">
        <v>0</v>
      </c>
      <c r="M63" s="56">
        <v>-0.0287288539969209</v>
      </c>
      <c r="N63" s="49">
        <v>5553.65</v>
      </c>
      <c r="O63" s="49">
        <v>0</v>
      </c>
      <c r="P63" s="49">
        <v>5553.65</v>
      </c>
      <c r="Q63" s="56" t="e">
        <v>#DIV/0!</v>
      </c>
      <c r="R63" s="49">
        <v>675.84</v>
      </c>
      <c r="S63" s="49">
        <v>0</v>
      </c>
      <c r="T63" s="49">
        <v>675.84</v>
      </c>
      <c r="U63" s="56" t="e">
        <v>#DIV/0!</v>
      </c>
      <c r="V63" s="56">
        <v>-0.377552411942474</v>
      </c>
      <c r="W63" s="56">
        <v>0</v>
      </c>
      <c r="X63" s="56">
        <v>-0.377552411942474</v>
      </c>
    </row>
    <row r="64" spans="1:24">
      <c r="A64" s="50" t="str">
        <v>郑州西区</v>
      </c>
      <c r="B64" s="51" t="str">
        <v>1106</v>
      </c>
      <c r="C64" s="50" t="str">
        <v>青屏店</v>
      </c>
      <c r="D64" s="49">
        <v>3108.9</v>
      </c>
      <c r="E64" s="49">
        <v>25404.85</v>
      </c>
      <c r="F64" s="49">
        <v>32.2623477353581</v>
      </c>
      <c r="G64" s="49">
        <v>3973.25</v>
      </c>
      <c r="H64" s="49">
        <v>4130.93</v>
      </c>
      <c r="I64" s="49">
        <v>-157.68</v>
      </c>
      <c r="J64" s="56">
        <v>-0.0381705814429196</v>
      </c>
      <c r="K64" s="56">
        <v>0.416409898466517</v>
      </c>
      <c r="L64" s="56">
        <v>0.420672251963629</v>
      </c>
      <c r="M64" s="56">
        <v>-0.00426235349711127</v>
      </c>
      <c r="N64" s="49">
        <v>9541.68</v>
      </c>
      <c r="O64" s="49">
        <v>9819.83</v>
      </c>
      <c r="P64" s="49">
        <v>-278.15</v>
      </c>
      <c r="Q64" s="56">
        <v>-0.0283253376076775</v>
      </c>
      <c r="R64" s="49">
        <v>1193.36</v>
      </c>
      <c r="S64" s="49">
        <v>1055.94</v>
      </c>
      <c r="T64" s="49">
        <v>137.42</v>
      </c>
      <c r="U64" s="56">
        <v>0.130139970074057</v>
      </c>
      <c r="V64" s="56">
        <v>0.211384217070283</v>
      </c>
      <c r="W64" s="56">
        <v>0.709591633580837</v>
      </c>
      <c r="X64" s="56">
        <v>-0.498207416510554</v>
      </c>
    </row>
    <row r="65" spans="1:24">
      <c r="A65" s="50" t="str">
        <v>郑州西区</v>
      </c>
      <c r="B65" s="51" t="str">
        <v>1078</v>
      </c>
      <c r="C65" s="50" t="str">
        <v>南彩店</v>
      </c>
      <c r="D65" s="49">
        <v>293</v>
      </c>
      <c r="E65" s="49">
        <v>2626.25</v>
      </c>
      <c r="F65" s="49">
        <v>39.3958650796919</v>
      </c>
      <c r="G65" s="49">
        <v>52.32</v>
      </c>
      <c r="H65" s="49">
        <v>114.08</v>
      </c>
      <c r="I65" s="49">
        <v>-61.76</v>
      </c>
      <c r="J65" s="56">
        <v>-0.541374474053296</v>
      </c>
      <c r="K65" s="56">
        <v>0.0972599174629141</v>
      </c>
      <c r="L65" s="56">
        <v>0.443494149204992</v>
      </c>
      <c r="M65" s="56">
        <v>-0.346234231742078</v>
      </c>
      <c r="N65" s="49">
        <v>537.94</v>
      </c>
      <c r="O65" s="49">
        <v>257.23</v>
      </c>
      <c r="P65" s="49">
        <v>280.71</v>
      </c>
      <c r="Q65" s="56">
        <v>1.09128017727326</v>
      </c>
      <c r="R65" s="49">
        <v>70</v>
      </c>
      <c r="S65" s="49">
        <v>37</v>
      </c>
      <c r="T65" s="49">
        <v>33</v>
      </c>
      <c r="U65" s="56">
        <v>0.891891891891892</v>
      </c>
      <c r="V65" s="56">
        <v>0.186632352941176</v>
      </c>
      <c r="W65" s="56">
        <v>0.35983611973832</v>
      </c>
      <c r="X65" s="56">
        <v>-0.173203766797144</v>
      </c>
    </row>
    <row r="66" spans="1:24">
      <c r="A66" s="50" t="str">
        <v>郑州西区</v>
      </c>
      <c r="B66" s="51" t="str">
        <v>1103</v>
      </c>
      <c r="C66" s="50" t="str">
        <v>绿城店</v>
      </c>
      <c r="D66" s="49">
        <v>3123</v>
      </c>
      <c r="E66" s="49">
        <v>24468.74</v>
      </c>
      <c r="F66" s="49">
        <v>30.1846123274741</v>
      </c>
      <c r="G66" s="49">
        <v>837.41</v>
      </c>
      <c r="H66" s="49">
        <v>856.95</v>
      </c>
      <c r="I66" s="49">
        <v>-19.54</v>
      </c>
      <c r="J66" s="56">
        <v>-0.0228017970710076</v>
      </c>
      <c r="K66" s="56">
        <v>0.125455809340608</v>
      </c>
      <c r="L66" s="56">
        <v>0.13799916905804</v>
      </c>
      <c r="M66" s="56">
        <v>-0.012543359717432</v>
      </c>
      <c r="N66" s="49">
        <v>6674.94</v>
      </c>
      <c r="O66" s="49">
        <v>6209.82</v>
      </c>
      <c r="P66" s="49">
        <v>465.12</v>
      </c>
      <c r="Q66" s="56">
        <v>0.074900721760051</v>
      </c>
      <c r="R66" s="49">
        <v>839.14</v>
      </c>
      <c r="S66" s="49">
        <v>771</v>
      </c>
      <c r="T66" s="49">
        <v>68.14</v>
      </c>
      <c r="U66" s="56">
        <v>0.088378728923476</v>
      </c>
      <c r="V66" s="56">
        <v>0.527989093968236</v>
      </c>
      <c r="W66" s="56">
        <v>0.688905226324909</v>
      </c>
      <c r="X66" s="56">
        <v>-0.160916132356673</v>
      </c>
    </row>
    <row r="67" spans="1:24">
      <c r="A67" s="50" t="str">
        <v>郑州东区</v>
      </c>
      <c r="B67" s="51" t="str">
        <v>1018</v>
      </c>
      <c r="C67" s="50" t="str">
        <v>人拜店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56">
        <v>0</v>
      </c>
      <c r="K67" s="56">
        <v>0</v>
      </c>
      <c r="L67" s="56">
        <v>0</v>
      </c>
      <c r="M67" s="56">
        <v>0</v>
      </c>
      <c r="N67" s="49">
        <v>0</v>
      </c>
      <c r="O67" s="49">
        <v>0</v>
      </c>
      <c r="P67" s="49">
        <v>0</v>
      </c>
      <c r="Q67" s="56" t="e">
        <v>#DIV/0!</v>
      </c>
      <c r="R67" s="49">
        <v>0</v>
      </c>
      <c r="S67" s="49">
        <v>0</v>
      </c>
      <c r="T67" s="49">
        <v>0</v>
      </c>
      <c r="U67" s="56" t="e">
        <v>#DIV/0!</v>
      </c>
      <c r="V67" s="56">
        <v>0</v>
      </c>
      <c r="W67" s="56">
        <v>0</v>
      </c>
      <c r="X67" s="56">
        <v>0</v>
      </c>
    </row>
    <row r="68" spans="1:24">
      <c r="A68" s="50" t="str">
        <v>洛阳区</v>
      </c>
      <c r="B68" s="51" t="str">
        <v>1039</v>
      </c>
      <c r="C68" s="50" t="str">
        <v>高新店</v>
      </c>
      <c r="D68" s="49">
        <v>5028.5</v>
      </c>
      <c r="E68" s="49">
        <v>32343.98</v>
      </c>
      <c r="F68" s="49">
        <v>42.3002271677537</v>
      </c>
      <c r="G68" s="49">
        <v>1005.41</v>
      </c>
      <c r="H68" s="49">
        <v>996.02</v>
      </c>
      <c r="I68" s="49">
        <v>9.39</v>
      </c>
      <c r="J68" s="56">
        <v>0.00942752153571213</v>
      </c>
      <c r="K68" s="56">
        <v>0.15304022479367</v>
      </c>
      <c r="L68" s="56">
        <v>0.147654548662019</v>
      </c>
      <c r="M68" s="56">
        <v>0.00538567613165151</v>
      </c>
      <c r="N68" s="49">
        <v>6569.58</v>
      </c>
      <c r="O68" s="49">
        <v>6745.61</v>
      </c>
      <c r="P68" s="49">
        <v>-176.03</v>
      </c>
      <c r="Q68" s="56">
        <v>-0.0260954902521788</v>
      </c>
      <c r="R68" s="49">
        <v>903.61</v>
      </c>
      <c r="S68" s="49">
        <v>862.77</v>
      </c>
      <c r="T68" s="49">
        <v>40.84</v>
      </c>
      <c r="U68" s="56">
        <v>0.0473359064408823</v>
      </c>
      <c r="V68" s="56">
        <v>0.0985211482242688</v>
      </c>
      <c r="W68" s="56">
        <v>0.653131202488075</v>
      </c>
      <c r="X68" s="56">
        <v>-0.554610054263807</v>
      </c>
    </row>
    <row r="69" spans="1:24">
      <c r="A69" s="50" t="str">
        <v>洛阳区</v>
      </c>
      <c r="B69" s="51" t="str">
        <v>1004</v>
      </c>
      <c r="C69" s="50" t="str">
        <v>南昌店</v>
      </c>
      <c r="D69" s="49">
        <v>7587.23</v>
      </c>
      <c r="E69" s="49">
        <v>52856.4</v>
      </c>
      <c r="F69" s="49">
        <v>23.0524532025212</v>
      </c>
      <c r="G69" s="49">
        <v>7398.9</v>
      </c>
      <c r="H69" s="49">
        <v>7379.22</v>
      </c>
      <c r="I69" s="49">
        <v>19.68</v>
      </c>
      <c r="J69" s="56">
        <v>0.00266694853927651</v>
      </c>
      <c r="K69" s="56">
        <v>0.305577536546725</v>
      </c>
      <c r="L69" s="56">
        <v>0.30956246397495</v>
      </c>
      <c r="M69" s="56">
        <v>-0.00398492742822568</v>
      </c>
      <c r="N69" s="49">
        <v>24212.84</v>
      </c>
      <c r="O69" s="49">
        <v>23837.58</v>
      </c>
      <c r="P69" s="49">
        <v>375.259999999998</v>
      </c>
      <c r="Q69" s="56">
        <v>0.0157423698210975</v>
      </c>
      <c r="R69" s="49">
        <v>2713.11</v>
      </c>
      <c r="S69" s="49">
        <v>2790.52</v>
      </c>
      <c r="T69" s="49">
        <v>-77.4099999999999</v>
      </c>
      <c r="U69" s="56">
        <v>-0.0277403494689161</v>
      </c>
      <c r="V69" s="56">
        <v>0.336025495828704</v>
      </c>
      <c r="W69" s="56">
        <v>0.707544966876127</v>
      </c>
      <c r="X69" s="56">
        <v>-0.371519471047422</v>
      </c>
    </row>
    <row r="70" spans="1:24">
      <c r="A70" s="50" t="str">
        <v>郑州东区</v>
      </c>
      <c r="B70" s="51" t="str">
        <v>1094</v>
      </c>
      <c r="C70" s="50" t="str">
        <v>象湖店</v>
      </c>
      <c r="D70" s="49">
        <v>5553</v>
      </c>
      <c r="E70" s="49">
        <v>52755.77</v>
      </c>
      <c r="F70" s="49">
        <v>28.9272184026554</v>
      </c>
      <c r="G70" s="49">
        <v>3020.75</v>
      </c>
      <c r="H70" s="49">
        <v>2875.96</v>
      </c>
      <c r="I70" s="49">
        <v>144.79</v>
      </c>
      <c r="J70" s="56">
        <v>0.0503449283022017</v>
      </c>
      <c r="K70" s="56">
        <v>0.185004740334984</v>
      </c>
      <c r="L70" s="56">
        <v>0.138899366588828</v>
      </c>
      <c r="M70" s="56">
        <v>0.0461053737461552</v>
      </c>
      <c r="N70" s="49">
        <v>16327.96</v>
      </c>
      <c r="O70" s="49">
        <v>20705.35</v>
      </c>
      <c r="P70" s="49">
        <v>-4377.39</v>
      </c>
      <c r="Q70" s="56">
        <v>-0.211413475261225</v>
      </c>
      <c r="R70" s="49">
        <v>2113.82</v>
      </c>
      <c r="S70" s="49">
        <v>2426.63</v>
      </c>
      <c r="T70" s="49">
        <v>-312.81</v>
      </c>
      <c r="U70" s="56">
        <v>-0.128907167553356</v>
      </c>
      <c r="V70" s="56">
        <v>0.0954280686964989</v>
      </c>
      <c r="W70" s="56">
        <v>0.137978024443863</v>
      </c>
      <c r="X70" s="56">
        <v>-0.042549955747364</v>
      </c>
    </row>
    <row r="71" spans="1:24">
      <c r="A71" s="50" t="str">
        <v>平顶山区</v>
      </c>
      <c r="B71" s="51" t="str">
        <v>1023</v>
      </c>
      <c r="C71" s="50" t="str">
        <v>华府店</v>
      </c>
      <c r="D71" s="49">
        <v>6785.4</v>
      </c>
      <c r="E71" s="49">
        <v>44545.99</v>
      </c>
      <c r="F71" s="49">
        <v>41.9981764363492</v>
      </c>
      <c r="G71" s="49">
        <v>3464.84</v>
      </c>
      <c r="H71" s="49">
        <v>3268.12</v>
      </c>
      <c r="I71" s="49">
        <v>196.72</v>
      </c>
      <c r="J71" s="56">
        <v>0.0601936281409495</v>
      </c>
      <c r="K71" s="56">
        <v>0.329710317316824</v>
      </c>
      <c r="L71" s="56">
        <v>0.29284071949434</v>
      </c>
      <c r="M71" s="56">
        <v>0.0368695978224843</v>
      </c>
      <c r="N71" s="49">
        <v>10508.74</v>
      </c>
      <c r="O71" s="49">
        <v>11160.06</v>
      </c>
      <c r="P71" s="49">
        <v>-651.32</v>
      </c>
      <c r="Q71" s="56">
        <v>-0.0583616933959136</v>
      </c>
      <c r="R71" s="49">
        <v>1255.06</v>
      </c>
      <c r="S71" s="49">
        <v>1621.99</v>
      </c>
      <c r="T71" s="49">
        <v>-366.93</v>
      </c>
      <c r="U71" s="56">
        <v>-0.226222109877373</v>
      </c>
      <c r="V71" s="56">
        <v>0.375954045867056</v>
      </c>
      <c r="W71" s="56">
        <v>1.08285665737678</v>
      </c>
      <c r="X71" s="56">
        <v>-0.706902611509724</v>
      </c>
    </row>
    <row r="72" spans="1:24">
      <c r="A72" s="50" t="str">
        <v>安阳区</v>
      </c>
      <c r="B72" s="51" t="str">
        <v>1108</v>
      </c>
      <c r="C72" s="50" t="str">
        <v>永明店</v>
      </c>
      <c r="D72" s="49">
        <v>2119.1</v>
      </c>
      <c r="E72" s="49">
        <v>13896.46</v>
      </c>
      <c r="F72" s="49">
        <v>22.5110601947386</v>
      </c>
      <c r="G72" s="49">
        <v>587.75</v>
      </c>
      <c r="H72" s="49">
        <v>365.43</v>
      </c>
      <c r="I72" s="49">
        <v>222.32</v>
      </c>
      <c r="J72" s="56">
        <v>0.608379169745232</v>
      </c>
      <c r="K72" s="56">
        <v>0.114496827595343</v>
      </c>
      <c r="L72" s="56">
        <v>0.102474152217988</v>
      </c>
      <c r="M72" s="56">
        <v>0.0120226753773547</v>
      </c>
      <c r="N72" s="49">
        <v>5133.33</v>
      </c>
      <c r="O72" s="49">
        <v>3566.07</v>
      </c>
      <c r="P72" s="49">
        <v>1567.26</v>
      </c>
      <c r="Q72" s="56">
        <v>0.439492214118063</v>
      </c>
      <c r="R72" s="49">
        <v>686.18</v>
      </c>
      <c r="S72" s="49">
        <v>395.66</v>
      </c>
      <c r="T72" s="49">
        <v>290.52</v>
      </c>
      <c r="U72" s="56">
        <v>0.734266794722741</v>
      </c>
      <c r="V72" s="56">
        <v>0.196045807384865</v>
      </c>
      <c r="W72" s="56">
        <v>2.5517449601569</v>
      </c>
      <c r="X72" s="56">
        <v>-2.35569915277203</v>
      </c>
    </row>
    <row r="73" spans="1:24">
      <c r="A73" s="50" t="str">
        <v>洛阳区</v>
      </c>
      <c r="B73" s="51" t="str">
        <v>1070</v>
      </c>
      <c r="C73" s="50" t="str">
        <v>纱北店</v>
      </c>
      <c r="D73" s="49">
        <v>6550.85</v>
      </c>
      <c r="E73" s="49">
        <v>33623.6</v>
      </c>
      <c r="F73" s="49">
        <v>34.6167171507196</v>
      </c>
      <c r="G73" s="49">
        <v>3832.61</v>
      </c>
      <c r="H73" s="49">
        <v>3555.57</v>
      </c>
      <c r="I73" s="49">
        <v>277.04</v>
      </c>
      <c r="J73" s="56">
        <v>0.0779171834614422</v>
      </c>
      <c r="K73" s="56">
        <v>0.351481775287391</v>
      </c>
      <c r="L73" s="56">
        <v>0.310341757623102</v>
      </c>
      <c r="M73" s="56">
        <v>0.0411400176642884</v>
      </c>
      <c r="N73" s="49">
        <v>10904.15</v>
      </c>
      <c r="O73" s="49">
        <v>11456.95</v>
      </c>
      <c r="P73" s="49">
        <v>-552.800000000001</v>
      </c>
      <c r="Q73" s="56">
        <v>-0.0482501887500601</v>
      </c>
      <c r="R73" s="49">
        <v>1402.24</v>
      </c>
      <c r="S73" s="49">
        <v>1461.36</v>
      </c>
      <c r="T73" s="49">
        <v>-59.1199999999999</v>
      </c>
      <c r="U73" s="56">
        <v>-0.0404554661411287</v>
      </c>
      <c r="V73" s="56">
        <v>0.255135752390397</v>
      </c>
      <c r="W73" s="56">
        <v>0.00295759766624945</v>
      </c>
      <c r="X73" s="56">
        <v>0.252178154724148</v>
      </c>
    </row>
    <row r="74" spans="1:24">
      <c r="A74" s="50" t="str">
        <v>郑州东区</v>
      </c>
      <c r="B74" s="51" t="str">
        <v>1060</v>
      </c>
      <c r="C74" s="50" t="str">
        <v>东明店</v>
      </c>
      <c r="D74" s="49">
        <v>4733.4</v>
      </c>
      <c r="E74" s="49">
        <v>47472.27</v>
      </c>
      <c r="F74" s="49">
        <v>33.1924103777736</v>
      </c>
      <c r="G74" s="49">
        <v>3135.78</v>
      </c>
      <c r="H74" s="49">
        <v>2814.58</v>
      </c>
      <c r="I74" s="49">
        <v>321.2</v>
      </c>
      <c r="J74" s="56">
        <v>0.114120046330181</v>
      </c>
      <c r="K74" s="56">
        <v>0.230747494786477</v>
      </c>
      <c r="L74" s="56">
        <v>0.245840612116554</v>
      </c>
      <c r="M74" s="56">
        <v>-0.0150931173300763</v>
      </c>
      <c r="N74" s="49">
        <v>13589.66</v>
      </c>
      <c r="O74" s="49">
        <v>11448.8</v>
      </c>
      <c r="P74" s="49">
        <v>2140.86</v>
      </c>
      <c r="Q74" s="56">
        <v>0.186994270141849</v>
      </c>
      <c r="R74" s="49">
        <v>1471.3</v>
      </c>
      <c r="S74" s="49">
        <v>1207</v>
      </c>
      <c r="T74" s="49">
        <v>264.3</v>
      </c>
      <c r="U74" s="56">
        <v>0.21897265948633</v>
      </c>
      <c r="V74" s="56">
        <v>0.450745765051035</v>
      </c>
      <c r="W74" s="56">
        <v>0.675951446584263</v>
      </c>
      <c r="X74" s="56">
        <v>-0.225205681533228</v>
      </c>
    </row>
    <row r="75" spans="1:24">
      <c r="A75" s="50" t="str">
        <v>郑州西区</v>
      </c>
      <c r="B75" s="51" t="str">
        <v>1102</v>
      </c>
      <c r="C75" s="50" t="str">
        <v>工人店</v>
      </c>
      <c r="D75" s="49">
        <v>782</v>
      </c>
      <c r="E75" s="49">
        <v>4720.42</v>
      </c>
      <c r="F75" s="49">
        <v>7.1798786341474</v>
      </c>
      <c r="G75" s="49">
        <v>1484.89</v>
      </c>
      <c r="H75" s="49">
        <v>1087.93</v>
      </c>
      <c r="I75" s="49">
        <v>396.96</v>
      </c>
      <c r="J75" s="56">
        <v>0.36487641668122</v>
      </c>
      <c r="K75" s="56">
        <v>0.286503434436984</v>
      </c>
      <c r="L75" s="56">
        <v>0.467878584576216</v>
      </c>
      <c r="M75" s="56">
        <v>-0.181375150139232</v>
      </c>
      <c r="N75" s="49">
        <v>5182.8</v>
      </c>
      <c r="O75" s="49">
        <v>2325.24</v>
      </c>
      <c r="P75" s="49">
        <v>2857.56</v>
      </c>
      <c r="Q75" s="56">
        <v>1.2289312071012</v>
      </c>
      <c r="R75" s="49">
        <v>651</v>
      </c>
      <c r="S75" s="49">
        <v>278</v>
      </c>
      <c r="T75" s="49">
        <v>373</v>
      </c>
      <c r="U75" s="56">
        <v>1.34172661870504</v>
      </c>
      <c r="V75" s="56">
        <v>0.372072661161357</v>
      </c>
      <c r="W75" s="56">
        <v>0.55295467708053</v>
      </c>
      <c r="X75" s="56">
        <v>-0.180882015919173</v>
      </c>
    </row>
    <row r="76" spans="1:24">
      <c r="A76" s="50" t="str">
        <v>郑州东区</v>
      </c>
      <c r="B76" s="51" t="str">
        <v>1101</v>
      </c>
      <c r="C76" s="50" t="str">
        <v>复兴店</v>
      </c>
      <c r="D76" s="49">
        <v>1076</v>
      </c>
      <c r="E76" s="49">
        <v>7545.41</v>
      </c>
      <c r="F76" s="49">
        <v>12.746187675224</v>
      </c>
      <c r="G76" s="49">
        <v>651.77</v>
      </c>
      <c r="H76" s="49">
        <v>194.44</v>
      </c>
      <c r="I76" s="49">
        <v>457.33</v>
      </c>
      <c r="J76" s="56">
        <v>2.35203661797984</v>
      </c>
      <c r="K76" s="56">
        <v>0.151928801366909</v>
      </c>
      <c r="L76" s="56">
        <v>0.0719306293375161</v>
      </c>
      <c r="M76" s="56">
        <v>0.0799981720293932</v>
      </c>
      <c r="N76" s="49">
        <v>4289.97</v>
      </c>
      <c r="O76" s="49">
        <v>2703.16</v>
      </c>
      <c r="P76" s="49">
        <v>1586.81</v>
      </c>
      <c r="Q76" s="56">
        <v>0.587020376152355</v>
      </c>
      <c r="R76" s="49">
        <v>541</v>
      </c>
      <c r="S76" s="49">
        <v>352</v>
      </c>
      <c r="T76" s="49">
        <v>189</v>
      </c>
      <c r="U76" s="56">
        <v>0.536931818181818</v>
      </c>
      <c r="V76" s="56">
        <v>0.205474116696804</v>
      </c>
      <c r="W76" s="56">
        <v>0.297279368731164</v>
      </c>
      <c r="X76" s="56">
        <v>-0.0918052520343597</v>
      </c>
    </row>
    <row r="77" spans="1:24">
      <c r="A77" s="50" t="str">
        <v>济源区</v>
      </c>
      <c r="B77" s="51" t="str">
        <v>1010</v>
      </c>
      <c r="C77" s="50" t="str">
        <v>天坛店</v>
      </c>
      <c r="D77" s="49">
        <v>4058.93</v>
      </c>
      <c r="E77" s="49">
        <v>22934.72</v>
      </c>
      <c r="F77" s="49">
        <v>29.1808847482634</v>
      </c>
      <c r="G77" s="49">
        <v>2695.8</v>
      </c>
      <c r="H77" s="49">
        <v>1919.58</v>
      </c>
      <c r="I77" s="49">
        <v>776.22</v>
      </c>
      <c r="J77" s="56">
        <v>0.40436970587316</v>
      </c>
      <c r="K77" s="56">
        <v>0.329876067037356</v>
      </c>
      <c r="L77" s="56">
        <v>0.249631972368017</v>
      </c>
      <c r="M77" s="56">
        <v>0.0802440946693389</v>
      </c>
      <c r="N77" s="49">
        <v>8172.16</v>
      </c>
      <c r="O77" s="49">
        <v>7689.64</v>
      </c>
      <c r="P77" s="49">
        <v>482.52</v>
      </c>
      <c r="Q77" s="56">
        <v>0.0627493614785607</v>
      </c>
      <c r="R77" s="49">
        <v>1033.72</v>
      </c>
      <c r="S77" s="49">
        <v>984.94</v>
      </c>
      <c r="T77" s="49">
        <v>48.78</v>
      </c>
      <c r="U77" s="56">
        <v>0.0495258594432148</v>
      </c>
      <c r="V77" s="56">
        <v>0.119267576168636</v>
      </c>
      <c r="W77" s="56">
        <v>1.18873531717726</v>
      </c>
      <c r="X77" s="56">
        <v>-1.06946774100863</v>
      </c>
    </row>
    <row r="78" spans="1:24">
      <c r="A78" s="50" t="str">
        <v>平顶山区</v>
      </c>
      <c r="B78" s="51" t="str">
        <v>1120</v>
      </c>
      <c r="C78" s="50" t="str">
        <v>和顺店</v>
      </c>
      <c r="D78" s="49">
        <v>3272.2</v>
      </c>
      <c r="E78" s="49">
        <v>20761.66</v>
      </c>
      <c r="F78" s="49">
        <v>32.6131858308445</v>
      </c>
      <c r="G78" s="49">
        <v>921.63</v>
      </c>
      <c r="H78" s="49">
        <v>-38.4</v>
      </c>
      <c r="I78" s="49">
        <v>960.03</v>
      </c>
      <c r="J78" s="56">
        <v>-25.00078125</v>
      </c>
      <c r="K78" s="56">
        <v>0.173305828948803</v>
      </c>
      <c r="L78" s="56">
        <v>-0.00620891043323319</v>
      </c>
      <c r="M78" s="56">
        <v>0.179514739382037</v>
      </c>
      <c r="N78" s="49">
        <v>5317.94</v>
      </c>
      <c r="O78" s="49">
        <v>6184.66</v>
      </c>
      <c r="P78" s="49">
        <v>-866.72</v>
      </c>
      <c r="Q78" s="56">
        <v>-0.140140282570101</v>
      </c>
      <c r="R78" s="49">
        <v>977.71</v>
      </c>
      <c r="S78" s="49">
        <v>1019</v>
      </c>
      <c r="T78" s="49">
        <v>-41.29</v>
      </c>
      <c r="U78" s="56">
        <v>-0.0405201177625122</v>
      </c>
      <c r="V78" s="56">
        <v>-0.356526971094613</v>
      </c>
      <c r="W78" s="56">
        <v>0.644084950717638</v>
      </c>
      <c r="X78" s="56">
        <v>-1.00061192181225</v>
      </c>
    </row>
    <row r="79" spans="1:24">
      <c r="A79" s="50" t="str">
        <v>郑州东区</v>
      </c>
      <c r="B79" s="51" t="str">
        <v>1076</v>
      </c>
      <c r="C79" s="50" t="str">
        <v>铁塔店</v>
      </c>
      <c r="D79" s="49">
        <v>12699.9</v>
      </c>
      <c r="E79" s="49">
        <v>76514.71</v>
      </c>
      <c r="F79" s="49">
        <v>45.4252090648369</v>
      </c>
      <c r="G79" s="49">
        <v>5361.94</v>
      </c>
      <c r="H79" s="49">
        <v>4308.72</v>
      </c>
      <c r="I79" s="49">
        <v>1053.22</v>
      </c>
      <c r="J79" s="56">
        <v>0.244439183794723</v>
      </c>
      <c r="K79" s="56">
        <v>0.309924038282579</v>
      </c>
      <c r="L79" s="56">
        <v>0.289651528382518</v>
      </c>
      <c r="M79" s="56">
        <v>0.0202725099000604</v>
      </c>
      <c r="N79" s="49">
        <v>17300.82</v>
      </c>
      <c r="O79" s="49">
        <v>14875.53</v>
      </c>
      <c r="P79" s="49">
        <v>2425.29</v>
      </c>
      <c r="Q79" s="56">
        <v>0.163038896765359</v>
      </c>
      <c r="R79" s="49">
        <v>2331.08</v>
      </c>
      <c r="S79" s="49">
        <v>2005.45</v>
      </c>
      <c r="T79" s="49">
        <v>325.63</v>
      </c>
      <c r="U79" s="56">
        <v>0.162372534842554</v>
      </c>
      <c r="V79" s="56">
        <v>0.0209166147736281</v>
      </c>
      <c r="W79" s="56">
        <v>0.19217837087901</v>
      </c>
      <c r="X79" s="56">
        <v>-0.171261756105382</v>
      </c>
    </row>
    <row r="80" spans="1:24">
      <c r="A80" s="50" t="str">
        <v>安阳区</v>
      </c>
      <c r="B80" s="51" t="str">
        <v>1061</v>
      </c>
      <c r="C80" s="50" t="str">
        <v>中华店</v>
      </c>
      <c r="D80" s="49">
        <v>8631</v>
      </c>
      <c r="E80" s="49">
        <v>86529.92</v>
      </c>
      <c r="F80" s="49">
        <v>53.7504799353119</v>
      </c>
      <c r="G80" s="49">
        <v>8911.76</v>
      </c>
      <c r="H80" s="49">
        <v>7263.23</v>
      </c>
      <c r="I80" s="49">
        <v>1648.53</v>
      </c>
      <c r="J80" s="56">
        <v>0.226969268493494</v>
      </c>
      <c r="K80" s="56">
        <v>0.449646509393788</v>
      </c>
      <c r="L80" s="56">
        <v>0.291233052040171</v>
      </c>
      <c r="M80" s="56">
        <v>0.158413457353618</v>
      </c>
      <c r="N80" s="49">
        <v>19819.48</v>
      </c>
      <c r="O80" s="49">
        <v>24939.58</v>
      </c>
      <c r="P80" s="49">
        <v>-5120.1</v>
      </c>
      <c r="Q80" s="56">
        <v>-0.205300169449526</v>
      </c>
      <c r="R80" s="49">
        <v>2672.98</v>
      </c>
      <c r="S80" s="49">
        <v>2265.72</v>
      </c>
      <c r="T80" s="49">
        <v>407.26</v>
      </c>
      <c r="U80" s="56">
        <v>0.179748600886253</v>
      </c>
      <c r="V80" s="56">
        <v>0.000959272516994286</v>
      </c>
      <c r="W80" s="56">
        <v>1.6114709573156</v>
      </c>
      <c r="X80" s="56">
        <v>-1.6105116847986</v>
      </c>
    </row>
    <row r="81" spans="1:24">
      <c r="A81" s="50" t="str">
        <v>平顶山区</v>
      </c>
      <c r="B81" s="51" t="str">
        <v>1057</v>
      </c>
      <c r="C81" s="50" t="str">
        <v>开源店</v>
      </c>
      <c r="D81" s="49">
        <v>8339</v>
      </c>
      <c r="E81" s="49">
        <v>50713.58</v>
      </c>
      <c r="F81" s="49">
        <v>28.2946784086546</v>
      </c>
      <c r="G81" s="49">
        <v>6315.68</v>
      </c>
      <c r="H81" s="49">
        <v>4599.45</v>
      </c>
      <c r="I81" s="49">
        <v>1716.23</v>
      </c>
      <c r="J81" s="56">
        <v>0.373138092598028</v>
      </c>
      <c r="K81" s="56">
        <v>0.328350635522726</v>
      </c>
      <c r="L81" s="56">
        <v>0.250504336421804</v>
      </c>
      <c r="M81" s="56">
        <v>0.0778462991009219</v>
      </c>
      <c r="N81" s="49">
        <v>19234.56</v>
      </c>
      <c r="O81" s="49">
        <v>18360.76</v>
      </c>
      <c r="P81" s="49">
        <v>873.800000000003</v>
      </c>
      <c r="Q81" s="56">
        <v>0.0475906226103932</v>
      </c>
      <c r="R81" s="49">
        <v>2091.27</v>
      </c>
      <c r="S81" s="49">
        <v>1963.63</v>
      </c>
      <c r="T81" s="49">
        <v>127.64</v>
      </c>
      <c r="U81" s="56">
        <v>0.065002062506684</v>
      </c>
      <c r="V81" s="56">
        <v>1.06267021999766</v>
      </c>
      <c r="W81" s="56">
        <v>1.05357876854436</v>
      </c>
      <c r="X81" s="56">
        <v>0.00909145145330625</v>
      </c>
    </row>
    <row r="82" spans="1:24">
      <c r="A82" s="50" t="str">
        <v>郑州东区</v>
      </c>
      <c r="B82" s="51" t="str">
        <v>1096</v>
      </c>
      <c r="C82" s="50" t="str">
        <v>长安店</v>
      </c>
      <c r="D82" s="49">
        <v>6902</v>
      </c>
      <c r="E82" s="49">
        <v>53805.62</v>
      </c>
      <c r="F82" s="49">
        <v>33.0524329210618</v>
      </c>
      <c r="G82" s="49">
        <v>4709.3</v>
      </c>
      <c r="H82" s="49">
        <v>1790.65</v>
      </c>
      <c r="I82" s="49">
        <v>2918.65</v>
      </c>
      <c r="J82" s="56">
        <v>1.62993884902131</v>
      </c>
      <c r="K82" s="56">
        <v>0.287113223559709</v>
      </c>
      <c r="L82" s="56">
        <v>0.275069472073686</v>
      </c>
      <c r="M82" s="56">
        <v>0.0120437514860232</v>
      </c>
      <c r="N82" s="49">
        <v>16402.24</v>
      </c>
      <c r="O82" s="49">
        <v>6509.81</v>
      </c>
      <c r="P82" s="49">
        <v>9892.43</v>
      </c>
      <c r="Q82" s="56">
        <v>1.51961885216312</v>
      </c>
      <c r="R82" s="49">
        <v>1831.07</v>
      </c>
      <c r="S82" s="49">
        <v>773</v>
      </c>
      <c r="T82" s="49">
        <v>1058.07</v>
      </c>
      <c r="U82" s="56">
        <v>1.36878395860285</v>
      </c>
      <c r="V82" s="56">
        <v>0.0791916385711132</v>
      </c>
      <c r="W82" s="56">
        <v>0.618817113415509</v>
      </c>
      <c r="X82" s="56">
        <v>-0.539625474844396</v>
      </c>
    </row>
    <row r="83" spans="1:24">
      <c r="A83" s="50" t="str">
        <v>郑州东区</v>
      </c>
      <c r="B83" s="51" t="str">
        <v>1080</v>
      </c>
      <c r="C83" s="50" t="str">
        <v>新郑店</v>
      </c>
      <c r="D83" s="49">
        <v>7427.9</v>
      </c>
      <c r="E83" s="49">
        <v>43237.93</v>
      </c>
      <c r="F83" s="49">
        <v>41.8582901828891</v>
      </c>
      <c r="G83" s="49">
        <v>2759.49</v>
      </c>
      <c r="H83" s="49">
        <v>-510.89</v>
      </c>
      <c r="I83" s="49">
        <v>3270.38</v>
      </c>
      <c r="J83" s="56">
        <v>-6.40133884006342</v>
      </c>
      <c r="K83" s="56">
        <v>0.272641046186618</v>
      </c>
      <c r="L83" s="56">
        <v>-0.0565608680585924</v>
      </c>
      <c r="M83" s="56">
        <v>0.32920191424521</v>
      </c>
      <c r="N83" s="49">
        <v>10121.33</v>
      </c>
      <c r="O83" s="49">
        <v>9032.57</v>
      </c>
      <c r="P83" s="49">
        <v>1088.76</v>
      </c>
      <c r="Q83" s="56">
        <v>0.120537122878649</v>
      </c>
      <c r="R83" s="49">
        <v>1674.18</v>
      </c>
      <c r="S83" s="49">
        <v>1007.35</v>
      </c>
      <c r="T83" s="49">
        <v>666.83</v>
      </c>
      <c r="U83" s="56">
        <v>0.661964560480469</v>
      </c>
      <c r="V83" s="56">
        <v>-0.221540092676354</v>
      </c>
      <c r="W83" s="56">
        <v>1.2586641628736</v>
      </c>
      <c r="X83" s="56">
        <v>-1.48020425554996</v>
      </c>
    </row>
  </sheetData>
  <mergeCells count="22">
    <mergeCell ref="A1:X1"/>
    <mergeCell ref="A2:X2"/>
    <mergeCell ref="D3:E3"/>
    <mergeCell ref="G3:J3"/>
    <mergeCell ref="K3:M3"/>
    <mergeCell ref="N3:Q3"/>
    <mergeCell ref="R3:U3"/>
    <mergeCell ref="V3:X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rintOptions horizontalCentered="1" verticalCentered="1"/>
  <pageMargins left="0.196527777777778" right="0.196527777777778" top="0.196527777777778" bottom="0.196527777777778" header="0" footer="0"/>
  <pageSetup paperSize="9" scale="49" orientation="landscape" horizontalDpi="600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/>
  <dimension ref="A1:X83"/>
  <sheetViews>
    <sheetView workbookViewId="0">
      <selection activeCell="M5" sqref="M5"/>
    </sheetView>
  </sheetViews>
  <sheetFormatPr defaultColWidth="9" defaultRowHeight="13.5"/>
  <cols>
    <col min="1" max="1" width="8.125" customWidth="1"/>
    <col min="2" max="2" width="3.625" customWidth="1"/>
    <col min="3" max="3" width="8.125" customWidth="1"/>
    <col min="4" max="4" width="6.625" customWidth="1"/>
    <col min="5" max="5" width="7.375" customWidth="1"/>
    <col min="6" max="6" width="3.625" customWidth="1"/>
    <col min="7" max="7" width="6.625" customWidth="1"/>
    <col min="8" max="9" width="7.375" customWidth="1"/>
    <col min="10" max="13" width="5.125" customWidth="1"/>
    <col min="14" max="15" width="7.375" customWidth="1"/>
    <col min="16" max="17" width="6.625" customWidth="1"/>
    <col min="18" max="19" width="7.375" customWidth="1"/>
    <col min="20" max="21" width="6.625" customWidth="1"/>
    <col min="22" max="23" width="5.125" customWidth="1"/>
    <col min="24" max="24" width="5.875" customWidth="1"/>
    <col min="25" max="30" width="13.75"/>
  </cols>
  <sheetData>
    <row r="1" ht="18.75" spans="1:24">
      <c r="A1" s="44" t="s">
        <v>232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</row>
    <row r="2" spans="1:24">
      <c r="A2" s="45" t="str">
        <f>'a-面包'!A2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</row>
    <row r="3" spans="1:24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</row>
    <row r="4" spans="1:24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</row>
    <row r="5" spans="1:24">
      <c r="A5" s="45" t="s">
        <v>61</v>
      </c>
      <c r="B5" s="45"/>
      <c r="C5" s="45"/>
      <c r="D5" s="48">
        <f>'面点-1'!D5</f>
        <v>295760.2</v>
      </c>
      <c r="E5" s="49">
        <f>'面点-1'!E5</f>
        <v>1252385.26</v>
      </c>
      <c r="F5" s="49">
        <f>'面点-1'!F5</f>
        <v>19.1044367062735</v>
      </c>
      <c r="G5" s="49">
        <f>'面点-1'!G5</f>
        <v>172055.14</v>
      </c>
      <c r="H5" s="49">
        <f>'面点-1'!H5</f>
        <v>219155.37</v>
      </c>
      <c r="I5" s="52">
        <f>'面点-1'!I5</f>
        <v>-47100.23</v>
      </c>
      <c r="J5" s="53">
        <f>'面点-1'!J5</f>
        <v>-0.214917070022058</v>
      </c>
      <c r="K5" s="54">
        <f>'面点-1'!K5</f>
        <v>0.271115547507125</v>
      </c>
      <c r="L5" s="54">
        <f>'面点-1'!L5</f>
        <v>0.329004072104396</v>
      </c>
      <c r="M5" s="55">
        <f>'面点-1'!M5</f>
        <v>-0.0578885245972711</v>
      </c>
      <c r="N5" s="49">
        <f>'面点-1'!N5</f>
        <v>634619.23</v>
      </c>
      <c r="O5" s="49">
        <f>'面点-1'!O5</f>
        <v>666117.5</v>
      </c>
      <c r="P5" s="52">
        <f>'面点-1'!P5</f>
        <v>-31498.27</v>
      </c>
      <c r="Q5" s="55">
        <f>'面点-1'!Q5</f>
        <v>-0.0472863571366914</v>
      </c>
      <c r="R5" s="49">
        <f>'面点-1'!R5</f>
        <v>235520.37</v>
      </c>
      <c r="S5" s="49">
        <f>'面点-1'!S5</f>
        <v>222507.81</v>
      </c>
      <c r="T5" s="52">
        <f>'面点-1'!T5</f>
        <v>13012.56</v>
      </c>
      <c r="U5" s="55">
        <f>'面点-1'!U5</f>
        <v>0.0584813629687875</v>
      </c>
      <c r="V5" s="54">
        <f>'面点-1'!V5</f>
        <v>0.173362635578135</v>
      </c>
      <c r="W5" s="54">
        <f>'面点-1'!W5</f>
        <v>0.377829065721306</v>
      </c>
      <c r="X5" s="55">
        <f>'面点-1'!X5</f>
        <v>-0.204466430143171</v>
      </c>
    </row>
    <row r="6" spans="1:24">
      <c r="A6" s="45" t="s">
        <v>67</v>
      </c>
      <c r="B6" s="45"/>
      <c r="C6" s="45"/>
      <c r="D6" s="48">
        <f>'面点-1'!D6</f>
        <v>70566.12</v>
      </c>
      <c r="E6" s="49">
        <f>'面点-1'!E6</f>
        <v>310974.79</v>
      </c>
      <c r="F6" s="49">
        <f>'面点-1'!F6</f>
        <v>18.5941421886083</v>
      </c>
      <c r="G6" s="49">
        <f>'面点-1'!G6</f>
        <v>56673.23</v>
      </c>
      <c r="H6" s="49">
        <f>'面点-1'!H6</f>
        <v>70620.46</v>
      </c>
      <c r="I6" s="52">
        <f>'面点-1'!I6</f>
        <v>-13947.23</v>
      </c>
      <c r="J6" s="53">
        <f>'面点-1'!J6</f>
        <v>-0.197495598301116</v>
      </c>
      <c r="K6" s="54">
        <f>'面点-1'!K6</f>
        <v>0.32520859332662</v>
      </c>
      <c r="L6" s="54">
        <f>'面点-1'!L6</f>
        <v>0.385222792821964</v>
      </c>
      <c r="M6" s="55">
        <f>'面点-1'!M6</f>
        <v>-0.0600141994953436</v>
      </c>
      <c r="N6" s="49">
        <f>'面点-1'!N6</f>
        <v>174267.32</v>
      </c>
      <c r="O6" s="49">
        <f>'面点-1'!O6</f>
        <v>183323.68</v>
      </c>
      <c r="P6" s="52">
        <f>'面点-1'!P6</f>
        <v>-9056.35999999999</v>
      </c>
      <c r="Q6" s="55">
        <f>'面点-1'!Q6</f>
        <v>-0.0494009284561601</v>
      </c>
      <c r="R6" s="49">
        <f>'面点-1'!R6</f>
        <v>58573.98</v>
      </c>
      <c r="S6" s="49">
        <f>'面点-1'!S6</f>
        <v>55054.35</v>
      </c>
      <c r="T6" s="52">
        <f>'面点-1'!T6</f>
        <v>3519.63</v>
      </c>
      <c r="U6" s="55">
        <f>'面点-1'!U6</f>
        <v>0.06393009816663</v>
      </c>
      <c r="V6" s="54">
        <f>'面点-1'!V6</f>
        <v>0.308207843259433</v>
      </c>
      <c r="W6" s="54">
        <f>'面点-1'!W6</f>
        <v>0.611243869013795</v>
      </c>
      <c r="X6" s="55">
        <f>'面点-1'!X6</f>
        <v>-0.303036025754362</v>
      </c>
    </row>
    <row r="7" spans="1:24">
      <c r="A7" s="45" t="s">
        <v>62</v>
      </c>
      <c r="B7" s="45"/>
      <c r="C7" s="45"/>
      <c r="D7" s="48">
        <f>'面点-1'!D7</f>
        <v>77432.81</v>
      </c>
      <c r="E7" s="49">
        <f>'面点-1'!E7</f>
        <v>319144.56</v>
      </c>
      <c r="F7" s="49">
        <f>'面点-1'!F7</f>
        <v>17.9766160459783</v>
      </c>
      <c r="G7" s="49">
        <f>'面点-1'!G7</f>
        <v>50973.85</v>
      </c>
      <c r="H7" s="49">
        <f>'面点-1'!H7</f>
        <v>67757.33</v>
      </c>
      <c r="I7" s="52">
        <f>'面点-1'!I7</f>
        <v>-16783.48</v>
      </c>
      <c r="J7" s="53">
        <f>'面点-1'!J7</f>
        <v>-0.24769984295426</v>
      </c>
      <c r="K7" s="54">
        <f>'面点-1'!K7</f>
        <v>0.284876120661437</v>
      </c>
      <c r="L7" s="54">
        <f>'面点-1'!L7</f>
        <v>0.344094322123471</v>
      </c>
      <c r="M7" s="55">
        <f>'面点-1'!M7</f>
        <v>-0.0592182014620335</v>
      </c>
      <c r="N7" s="49">
        <f>'面点-1'!N7</f>
        <v>178933.39</v>
      </c>
      <c r="O7" s="49">
        <f>'面点-1'!O7</f>
        <v>196914.99</v>
      </c>
      <c r="P7" s="52">
        <f>'面点-1'!P7</f>
        <v>-17981.6</v>
      </c>
      <c r="Q7" s="55">
        <f>'面点-1'!Q7</f>
        <v>-0.0913165625430546</v>
      </c>
      <c r="R7" s="49">
        <f>'面点-1'!R7</f>
        <v>68364.29</v>
      </c>
      <c r="S7" s="49">
        <f>'面点-1'!S7</f>
        <v>69843.59</v>
      </c>
      <c r="T7" s="52">
        <f>'面点-1'!T7</f>
        <v>-1479.3</v>
      </c>
      <c r="U7" s="55">
        <f>'面点-1'!U7</f>
        <v>-0.0211801827483382</v>
      </c>
      <c r="V7" s="54">
        <f>'面点-1'!V7</f>
        <v>0.30020311871801</v>
      </c>
      <c r="W7" s="54">
        <f>'面点-1'!W7</f>
        <v>0.254447961879864</v>
      </c>
      <c r="X7" s="55">
        <f>'面点-1'!X7</f>
        <v>0.0457551568381461</v>
      </c>
    </row>
    <row r="8" spans="1:24">
      <c r="A8" s="45" t="s">
        <v>84</v>
      </c>
      <c r="B8" s="45"/>
      <c r="C8" s="45"/>
      <c r="D8" s="48">
        <f>'面点-1'!D8</f>
        <v>44092.22</v>
      </c>
      <c r="E8" s="49">
        <f>'面点-1'!E8</f>
        <v>156787.74</v>
      </c>
      <c r="F8" s="49">
        <f>'面点-1'!F8</f>
        <v>15.4206275008596</v>
      </c>
      <c r="G8" s="49">
        <f>'面点-1'!G8</f>
        <v>15252.97</v>
      </c>
      <c r="H8" s="49">
        <f>'面点-1'!H8</f>
        <v>22651.12</v>
      </c>
      <c r="I8" s="52">
        <f>'面点-1'!I8</f>
        <v>-7398.15</v>
      </c>
      <c r="J8" s="53">
        <f>'面点-1'!J8</f>
        <v>-0.326612988673408</v>
      </c>
      <c r="K8" s="54">
        <f>'面点-1'!K8</f>
        <v>0.17496805877415</v>
      </c>
      <c r="L8" s="54">
        <f>'面点-1'!L8</f>
        <v>0.277197140690724</v>
      </c>
      <c r="M8" s="55">
        <f>'面点-1'!M8</f>
        <v>-0.102229081916574</v>
      </c>
      <c r="N8" s="49">
        <f>'面点-1'!N8</f>
        <v>87175.74</v>
      </c>
      <c r="O8" s="49">
        <f>'面点-1'!O8</f>
        <v>81714.84</v>
      </c>
      <c r="P8" s="52">
        <f>'面点-1'!P8</f>
        <v>5460.90000000001</v>
      </c>
      <c r="Q8" s="55">
        <f>'面点-1'!Q8</f>
        <v>0.0668287424903483</v>
      </c>
      <c r="R8" s="49">
        <f>'面点-1'!R8</f>
        <v>40193.07</v>
      </c>
      <c r="S8" s="49">
        <f>'面点-1'!S8</f>
        <v>29671.61</v>
      </c>
      <c r="T8" s="52">
        <f>'面点-1'!T8</f>
        <v>10521.46</v>
      </c>
      <c r="U8" s="55">
        <f>'面点-1'!U8</f>
        <v>0.354596868858818</v>
      </c>
      <c r="V8" s="54">
        <f>'面点-1'!V8</f>
        <v>0.0275943154551124</v>
      </c>
      <c r="W8" s="54">
        <f>'面点-1'!W8</f>
        <v>0.359033642916118</v>
      </c>
      <c r="X8" s="55">
        <f>'面点-1'!X8</f>
        <v>-0.331439327461005</v>
      </c>
    </row>
    <row r="9" spans="1:24">
      <c r="A9" s="45" t="s">
        <v>118</v>
      </c>
      <c r="B9" s="45"/>
      <c r="C9" s="45"/>
      <c r="D9" s="48">
        <f>'面点-1'!D9</f>
        <v>11283.34</v>
      </c>
      <c r="E9" s="49">
        <f>'面点-1'!E9</f>
        <v>50814.95</v>
      </c>
      <c r="F9" s="49">
        <f>'面点-1'!F9</f>
        <v>17.4384969275575</v>
      </c>
      <c r="G9" s="49">
        <f>'面点-1'!G9</f>
        <v>7596.22</v>
      </c>
      <c r="H9" s="49">
        <f>'面点-1'!H9</f>
        <v>10213.87</v>
      </c>
      <c r="I9" s="52">
        <f>'面点-1'!I9</f>
        <v>-2617.65</v>
      </c>
      <c r="J9" s="53">
        <f>'面点-1'!J9</f>
        <v>-0.256283857147193</v>
      </c>
      <c r="K9" s="54">
        <f>'面点-1'!K9</f>
        <v>0.283690862102448</v>
      </c>
      <c r="L9" s="54">
        <f>'面点-1'!L9</f>
        <v>0.315924381327499</v>
      </c>
      <c r="M9" s="55">
        <f>'面点-1'!M9</f>
        <v>-0.032233519225051</v>
      </c>
      <c r="N9" s="49">
        <f>'面点-1'!N9</f>
        <v>26776.4</v>
      </c>
      <c r="O9" s="49">
        <f>'面点-1'!O9</f>
        <v>32330.11</v>
      </c>
      <c r="P9" s="52">
        <f>'面点-1'!P9</f>
        <v>-5553.71</v>
      </c>
      <c r="Q9" s="55">
        <f>'面点-1'!Q9</f>
        <v>-0.171781351811052</v>
      </c>
      <c r="R9" s="49">
        <f>'面点-1'!R9</f>
        <v>8889.71</v>
      </c>
      <c r="S9" s="49">
        <f>'面点-1'!S9</f>
        <v>10493.72</v>
      </c>
      <c r="T9" s="52">
        <f>'面点-1'!T9</f>
        <v>-1604.01</v>
      </c>
      <c r="U9" s="55">
        <f>'面点-1'!U9</f>
        <v>-0.152854278558986</v>
      </c>
      <c r="V9" s="54">
        <f>'面点-1'!V9</f>
        <v>0.0795927347634953</v>
      </c>
      <c r="W9" s="54">
        <f>'面点-1'!W9</f>
        <v>0.604509076455966</v>
      </c>
      <c r="X9" s="55">
        <f>'面点-1'!X9</f>
        <v>-0.524916341692471</v>
      </c>
    </row>
    <row r="10" spans="1:24">
      <c r="A10" s="45" t="s">
        <v>89</v>
      </c>
      <c r="B10" s="45"/>
      <c r="C10" s="45"/>
      <c r="D10" s="48">
        <f>'面点-1'!D10</f>
        <v>10741.05</v>
      </c>
      <c r="E10" s="49">
        <f>'面点-1'!E10</f>
        <v>45787.21</v>
      </c>
      <c r="F10" s="49">
        <f>'面点-1'!F10</f>
        <v>19.0752672254669</v>
      </c>
      <c r="G10" s="49">
        <f>'面点-1'!G10</f>
        <v>7687.9</v>
      </c>
      <c r="H10" s="49">
        <f>'面点-1'!H10</f>
        <v>8766.2</v>
      </c>
      <c r="I10" s="52">
        <f>'面点-1'!I10</f>
        <v>-1078.3</v>
      </c>
      <c r="J10" s="53">
        <f>'面点-1'!J10</f>
        <v>-0.123006547877073</v>
      </c>
      <c r="K10" s="54">
        <f>'面点-1'!K10</f>
        <v>0.304450548319085</v>
      </c>
      <c r="L10" s="54">
        <f>'面点-1'!L10</f>
        <v>0.334635043880243</v>
      </c>
      <c r="M10" s="55">
        <f>'面点-1'!M10</f>
        <v>-0.0301844955611579</v>
      </c>
      <c r="N10" s="49">
        <f>'面点-1'!N10</f>
        <v>25251.72</v>
      </c>
      <c r="O10" s="49">
        <f>'面点-1'!O10</f>
        <v>26196.3</v>
      </c>
      <c r="P10" s="52">
        <f>'面点-1'!P10</f>
        <v>-944.579999999998</v>
      </c>
      <c r="Q10" s="55">
        <f>'面点-1'!Q10</f>
        <v>-0.0360577638826857</v>
      </c>
      <c r="R10" s="49">
        <f>'面点-1'!R10</f>
        <v>10229.06</v>
      </c>
      <c r="S10" s="49">
        <f>'面点-1'!S10</f>
        <v>8861.39</v>
      </c>
      <c r="T10" s="52">
        <f>'面点-1'!T10</f>
        <v>1367.67</v>
      </c>
      <c r="U10" s="55">
        <f>'面点-1'!U10</f>
        <v>0.154340346153369</v>
      </c>
      <c r="V10" s="54">
        <f>'面点-1'!V10</f>
        <v>0.353619328529159</v>
      </c>
      <c r="W10" s="54">
        <f>'面点-1'!W10</f>
        <v>0.463490549426116</v>
      </c>
      <c r="X10" s="55">
        <f>'面点-1'!X10</f>
        <v>-0.109871220896956</v>
      </c>
    </row>
    <row r="11" spans="1:24">
      <c r="A11" s="45" t="s">
        <v>155</v>
      </c>
      <c r="B11" s="45"/>
      <c r="C11" s="45"/>
      <c r="D11" s="48">
        <f>'面点-1'!D11</f>
        <v>15358.57</v>
      </c>
      <c r="E11" s="49">
        <f>'面点-1'!E11</f>
        <v>63015.97</v>
      </c>
      <c r="F11" s="49">
        <f>'面点-1'!F11</f>
        <v>15.5796718754126</v>
      </c>
      <c r="G11" s="49">
        <f>'面点-1'!G11</f>
        <v>4195.27</v>
      </c>
      <c r="H11" s="49">
        <f>'面点-1'!H11</f>
        <v>5271.69</v>
      </c>
      <c r="I11" s="52">
        <f>'面点-1'!I11</f>
        <v>-1076.42</v>
      </c>
      <c r="J11" s="53">
        <f>'面点-1'!J11</f>
        <v>-0.204188789553255</v>
      </c>
      <c r="K11" s="54">
        <f>'面点-1'!K11</f>
        <v>0.145613885290716</v>
      </c>
      <c r="L11" s="54">
        <f>'面点-1'!L11</f>
        <v>0.191124236971735</v>
      </c>
      <c r="M11" s="55">
        <f>'面点-1'!M11</f>
        <v>-0.0455103516810192</v>
      </c>
      <c r="N11" s="49">
        <f>'面点-1'!N11</f>
        <v>28810.92</v>
      </c>
      <c r="O11" s="49">
        <f>'面点-1'!O11</f>
        <v>27582.53</v>
      </c>
      <c r="P11" s="52">
        <f>'面点-1'!P11</f>
        <v>1228.39</v>
      </c>
      <c r="Q11" s="55">
        <f>'面点-1'!Q11</f>
        <v>0.0445350734686049</v>
      </c>
      <c r="R11" s="49">
        <f>'面点-1'!R11</f>
        <v>9637.05</v>
      </c>
      <c r="S11" s="49">
        <f>'面点-1'!S11</f>
        <v>11014.1</v>
      </c>
      <c r="T11" s="52">
        <f>'面点-1'!T11</f>
        <v>-1377.05</v>
      </c>
      <c r="U11" s="55">
        <f>'面点-1'!U11</f>
        <v>-0.125026102904459</v>
      </c>
      <c r="V11" s="54">
        <f>'面点-1'!V11</f>
        <v>-0.127541830735208</v>
      </c>
      <c r="W11" s="54">
        <f>'面点-1'!W11</f>
        <v>0.241001229142194</v>
      </c>
      <c r="X11" s="55">
        <f>'面点-1'!X11</f>
        <v>-0.368543059877402</v>
      </c>
    </row>
    <row r="12" spans="1:24">
      <c r="A12" s="45" t="s">
        <v>101</v>
      </c>
      <c r="B12" s="45"/>
      <c r="C12" s="45"/>
      <c r="D12" s="48">
        <f>'面点-1'!D12</f>
        <v>24950.32</v>
      </c>
      <c r="E12" s="49">
        <f>'面点-1'!E12</f>
        <v>108861.68</v>
      </c>
      <c r="F12" s="49">
        <f>'面点-1'!F12</f>
        <v>25.1929193020231</v>
      </c>
      <c r="G12" s="49">
        <f>'面点-1'!G12</f>
        <v>11040.26</v>
      </c>
      <c r="H12" s="49">
        <f>'面点-1'!H12</f>
        <v>14632.07</v>
      </c>
      <c r="I12" s="52">
        <f>'面点-1'!I12</f>
        <v>-3591.81</v>
      </c>
      <c r="J12" s="53">
        <f>'面点-1'!J12</f>
        <v>-0.245475178836624</v>
      </c>
      <c r="K12" s="54">
        <f>'面点-1'!K12</f>
        <v>0.258576383163701</v>
      </c>
      <c r="L12" s="54">
        <f>'面点-1'!L12</f>
        <v>0.313082493376022</v>
      </c>
      <c r="M12" s="55">
        <f>'面点-1'!M12</f>
        <v>-0.0545061102123205</v>
      </c>
      <c r="N12" s="49">
        <f>'面点-1'!N12</f>
        <v>42696.32</v>
      </c>
      <c r="O12" s="49">
        <f>'面点-1'!O12</f>
        <v>46735.51</v>
      </c>
      <c r="P12" s="52">
        <f>'面点-1'!P12</f>
        <v>-4039.19</v>
      </c>
      <c r="Q12" s="55">
        <f>'面点-1'!Q12</f>
        <v>-0.0864265737123657</v>
      </c>
      <c r="R12" s="49">
        <f>'面点-1'!R12</f>
        <v>13919.62</v>
      </c>
      <c r="S12" s="49">
        <f>'面点-1'!S12</f>
        <v>12666.29</v>
      </c>
      <c r="T12" s="52">
        <f>'面点-1'!T12</f>
        <v>1253.33</v>
      </c>
      <c r="U12" s="55">
        <f>'面点-1'!U12</f>
        <v>0.0989500477251034</v>
      </c>
      <c r="V12" s="54">
        <f>'面点-1'!V12</f>
        <v>0.244534559102962</v>
      </c>
      <c r="W12" s="54">
        <f>'面点-1'!W12</f>
        <v>0.416211421724558</v>
      </c>
      <c r="X12" s="55">
        <f>'面点-1'!X12</f>
        <v>-0.171676862621595</v>
      </c>
    </row>
    <row r="13" spans="1:24">
      <c r="A13" s="45" t="s">
        <v>94</v>
      </c>
      <c r="B13" s="45"/>
      <c r="C13" s="45"/>
      <c r="D13" s="48">
        <f>'面点-1'!D13</f>
        <v>25223.17</v>
      </c>
      <c r="E13" s="49">
        <f>'面点-1'!E13</f>
        <v>93346.2</v>
      </c>
      <c r="F13" s="49">
        <f>'面点-1'!F13</f>
        <v>22.2698801581448</v>
      </c>
      <c r="G13" s="49">
        <f>'面点-1'!G13</f>
        <v>8139.74</v>
      </c>
      <c r="H13" s="49">
        <f>'面点-1'!H13</f>
        <v>7960.92</v>
      </c>
      <c r="I13" s="52">
        <f>'面点-1'!I13</f>
        <v>178.82</v>
      </c>
      <c r="J13" s="53">
        <f>'面点-1'!J13</f>
        <v>0.0224622279837003</v>
      </c>
      <c r="K13" s="54">
        <f>'面点-1'!K13</f>
        <v>0.216169288798913</v>
      </c>
      <c r="L13" s="54">
        <f>'面点-1'!L13</f>
        <v>0.212196305812041</v>
      </c>
      <c r="M13" s="55">
        <f>'面点-1'!M13</f>
        <v>0.00397298298687196</v>
      </c>
      <c r="N13" s="49">
        <f>'面点-1'!N13</f>
        <v>37654.47</v>
      </c>
      <c r="O13" s="49">
        <f>'面点-1'!O13</f>
        <v>37516.77</v>
      </c>
      <c r="P13" s="52">
        <f>'面点-1'!P13</f>
        <v>137.700000000004</v>
      </c>
      <c r="Q13" s="55">
        <f>'面点-1'!Q13</f>
        <v>0.00367035861562721</v>
      </c>
      <c r="R13" s="49">
        <f>'面点-1'!R13</f>
        <v>15528.01</v>
      </c>
      <c r="S13" s="49">
        <f>'面点-1'!S13</f>
        <v>14344.8</v>
      </c>
      <c r="T13" s="52">
        <f>'面点-1'!T13</f>
        <v>1183.21</v>
      </c>
      <c r="U13" s="55">
        <f>'面点-1'!U13</f>
        <v>0.0824835480452848</v>
      </c>
      <c r="V13" s="54">
        <f>'面点-1'!V13</f>
        <v>0.0166244900589564</v>
      </c>
      <c r="W13" s="54">
        <f>'面点-1'!W13</f>
        <v>0.336967465614904</v>
      </c>
      <c r="X13" s="55">
        <f>'面点-1'!X13</f>
        <v>-0.320342975555948</v>
      </c>
    </row>
    <row r="14" spans="1:24">
      <c r="A14" s="45" t="s">
        <v>186</v>
      </c>
      <c r="B14" s="45"/>
      <c r="C14" s="45"/>
      <c r="D14" s="48">
        <f>'面点-1'!D14</f>
        <v>16112.6</v>
      </c>
      <c r="E14" s="49">
        <f>'面点-1'!E14</f>
        <v>103652.16</v>
      </c>
      <c r="F14" s="49">
        <f>'面点-1'!F14</f>
        <v>32.5075751698456</v>
      </c>
      <c r="G14" s="49">
        <f>'面点-1'!G14</f>
        <v>10495.7</v>
      </c>
      <c r="H14" s="49">
        <f>'面点-1'!H14</f>
        <v>11281.71</v>
      </c>
      <c r="I14" s="52">
        <f>'面点-1'!I14</f>
        <v>-786.009999999998</v>
      </c>
      <c r="J14" s="53">
        <f>'面点-1'!J14</f>
        <v>-0.069671175734884</v>
      </c>
      <c r="K14" s="54">
        <f>'面点-1'!K14</f>
        <v>0.317542004571453</v>
      </c>
      <c r="L14" s="54">
        <f>'面点-1'!L14</f>
        <v>0.333751050579583</v>
      </c>
      <c r="M14" s="55">
        <f>'面点-1'!M14</f>
        <v>-0.0162090460081299</v>
      </c>
      <c r="N14" s="49">
        <f>'面点-1'!N14</f>
        <v>33052.95</v>
      </c>
      <c r="O14" s="49">
        <f>'面点-1'!O14</f>
        <v>33802.77</v>
      </c>
      <c r="P14" s="52">
        <f>'面点-1'!P14</f>
        <v>-749.82</v>
      </c>
      <c r="Q14" s="55">
        <f>'面点-1'!Q14</f>
        <v>-0.0221822057778105</v>
      </c>
      <c r="R14" s="49">
        <f>'面点-1'!R14</f>
        <v>10185.58</v>
      </c>
      <c r="S14" s="49">
        <f>'面点-1'!S14</f>
        <v>10557.96</v>
      </c>
      <c r="T14" s="52">
        <f>'面点-1'!T14</f>
        <v>-372.379999999999</v>
      </c>
      <c r="U14" s="55">
        <f>'面点-1'!U14</f>
        <v>-0.0352700711122224</v>
      </c>
      <c r="V14" s="54">
        <f>'面点-1'!V14</f>
        <v>-0.071664357895078</v>
      </c>
      <c r="W14" s="54">
        <f>'面点-1'!W14</f>
        <v>-0.0844205474964843</v>
      </c>
      <c r="X14" s="55">
        <f>'面点-1'!X14</f>
        <v>0.0127561896014063</v>
      </c>
    </row>
    <row r="15" spans="1:24">
      <c r="A15" s="50" t="str" cm="1">
        <f t="array" ref="A15:X83">_xlfn._xlws.SORT('面点-1'!A15:X83,9)</f>
        <v>郑州西区</v>
      </c>
      <c r="B15" s="51" t="str">
        <v>1009</v>
      </c>
      <c r="C15" s="50" t="str">
        <v>上街店</v>
      </c>
      <c r="D15" s="49">
        <v>5598.87</v>
      </c>
      <c r="E15" s="49">
        <v>23556.92</v>
      </c>
      <c r="F15" s="49">
        <v>19.5595394599072</v>
      </c>
      <c r="G15" s="49">
        <v>2590.83</v>
      </c>
      <c r="H15" s="49">
        <v>6132.7</v>
      </c>
      <c r="I15" s="49">
        <v>-3541.87</v>
      </c>
      <c r="J15" s="56">
        <v>-0.5775384414695</v>
      </c>
      <c r="K15" s="56">
        <v>0.231605549243322</v>
      </c>
      <c r="L15" s="56">
        <v>0.390064290929814</v>
      </c>
      <c r="M15" s="56">
        <v>-0.158458741686493</v>
      </c>
      <c r="N15" s="49">
        <v>11186.39</v>
      </c>
      <c r="O15" s="49">
        <v>15722.28</v>
      </c>
      <c r="P15" s="49">
        <v>-4535.89</v>
      </c>
      <c r="Q15" s="56">
        <v>-0.28850077724096</v>
      </c>
      <c r="R15" s="49">
        <v>3966.74</v>
      </c>
      <c r="S15" s="49">
        <v>4754.88</v>
      </c>
      <c r="T15" s="49">
        <v>-788.14</v>
      </c>
      <c r="U15" s="56">
        <v>-0.165753920183054</v>
      </c>
      <c r="V15" s="56">
        <v>0.421934311403121</v>
      </c>
      <c r="W15" s="56">
        <v>0.812346419685926</v>
      </c>
      <c r="X15" s="56">
        <v>-0.390412108282805</v>
      </c>
    </row>
    <row r="16" spans="1:24">
      <c r="A16" s="50" t="str">
        <v>郑州西区</v>
      </c>
      <c r="B16" s="51" t="str">
        <v>1003</v>
      </c>
      <c r="C16" s="50" t="str">
        <v>中原店</v>
      </c>
      <c r="D16" s="49">
        <v>9505.95</v>
      </c>
      <c r="E16" s="49">
        <v>31547.43</v>
      </c>
      <c r="F16" s="49">
        <v>17.5281942033762</v>
      </c>
      <c r="G16" s="49">
        <v>7405.75</v>
      </c>
      <c r="H16" s="49">
        <v>10904.86</v>
      </c>
      <c r="I16" s="49">
        <v>-3499.11</v>
      </c>
      <c r="J16" s="56">
        <v>-0.32087619648487</v>
      </c>
      <c r="K16" s="56">
        <v>0.363170626811685</v>
      </c>
      <c r="L16" s="56">
        <v>0.444911279757521</v>
      </c>
      <c r="M16" s="56">
        <v>-0.0817406529458364</v>
      </c>
      <c r="N16" s="49">
        <v>20391.93</v>
      </c>
      <c r="O16" s="49">
        <v>24510.19</v>
      </c>
      <c r="P16" s="49">
        <v>-4118.26</v>
      </c>
      <c r="Q16" s="56">
        <v>-0.168022361311765</v>
      </c>
      <c r="R16" s="49">
        <v>7528.93</v>
      </c>
      <c r="S16" s="49">
        <v>7268.61</v>
      </c>
      <c r="T16" s="49">
        <v>260.320000000001</v>
      </c>
      <c r="U16" s="56">
        <v>0.0358142753566364</v>
      </c>
      <c r="V16" s="56">
        <v>0.821148530166143</v>
      </c>
      <c r="W16" s="56">
        <v>0.808067600832608</v>
      </c>
      <c r="X16" s="56">
        <v>0.0130809293335351</v>
      </c>
    </row>
    <row r="17" spans="1:24">
      <c r="A17" s="50" t="str">
        <v>郑州西区</v>
      </c>
      <c r="B17" s="51" t="str">
        <v>1074</v>
      </c>
      <c r="C17" s="50" t="str">
        <v>瑞达店</v>
      </c>
      <c r="D17" s="49">
        <v>5319.9</v>
      </c>
      <c r="E17" s="49">
        <v>18172.28</v>
      </c>
      <c r="F17" s="49">
        <v>21.6361104563697</v>
      </c>
      <c r="G17" s="49">
        <v>2274.74</v>
      </c>
      <c r="H17" s="49">
        <v>5104.45</v>
      </c>
      <c r="I17" s="49">
        <v>-2829.71</v>
      </c>
      <c r="J17" s="56">
        <v>-0.554361390551382</v>
      </c>
      <c r="K17" s="56">
        <v>0.264623116162468</v>
      </c>
      <c r="L17" s="56">
        <v>0.40485256781912</v>
      </c>
      <c r="M17" s="56">
        <v>-0.140229451656652</v>
      </c>
      <c r="N17" s="49">
        <v>8596.15</v>
      </c>
      <c r="O17" s="49">
        <v>12608.17</v>
      </c>
      <c r="P17" s="49">
        <v>-4012.02</v>
      </c>
      <c r="Q17" s="56">
        <v>-0.318207955635116</v>
      </c>
      <c r="R17" s="49">
        <v>2905.06</v>
      </c>
      <c r="S17" s="49">
        <v>4334.09</v>
      </c>
      <c r="T17" s="49">
        <v>-1429.03</v>
      </c>
      <c r="U17" s="56">
        <v>-0.329718579909508</v>
      </c>
      <c r="V17" s="56">
        <v>1.02189468124254</v>
      </c>
      <c r="W17" s="56">
        <v>0.148220548215199</v>
      </c>
      <c r="X17" s="56">
        <v>0.873674133027337</v>
      </c>
    </row>
    <row r="18" spans="1:24">
      <c r="A18" s="50" t="str">
        <v>洛阳区</v>
      </c>
      <c r="B18" s="51" t="str">
        <v>1052</v>
      </c>
      <c r="C18" s="50" t="str">
        <v>三门峡</v>
      </c>
      <c r="D18" s="49">
        <v>3661.4</v>
      </c>
      <c r="E18" s="49">
        <v>23154.63</v>
      </c>
      <c r="F18" s="49">
        <v>19.7279757239684</v>
      </c>
      <c r="G18" s="49">
        <v>2153.81</v>
      </c>
      <c r="H18" s="49">
        <v>4547.63</v>
      </c>
      <c r="I18" s="49">
        <v>-2393.82</v>
      </c>
      <c r="J18" s="56">
        <v>-0.526388470478029</v>
      </c>
      <c r="K18" s="56">
        <v>0.220424308170951</v>
      </c>
      <c r="L18" s="56">
        <v>0.324000116843321</v>
      </c>
      <c r="M18" s="56">
        <v>-0.10357580867237</v>
      </c>
      <c r="N18" s="49">
        <v>9771.2</v>
      </c>
      <c r="O18" s="49">
        <v>14035.89</v>
      </c>
      <c r="P18" s="49">
        <v>-4264.69</v>
      </c>
      <c r="Q18" s="56">
        <v>-0.303841794143442</v>
      </c>
      <c r="R18" s="49">
        <v>3934.11</v>
      </c>
      <c r="S18" s="49">
        <v>4515.41</v>
      </c>
      <c r="T18" s="49">
        <v>-581.3</v>
      </c>
      <c r="U18" s="56">
        <v>-0.12873692532904</v>
      </c>
      <c r="V18" s="56">
        <v>-0.380478504642636</v>
      </c>
      <c r="W18" s="56">
        <v>0.283396149159662</v>
      </c>
      <c r="X18" s="56">
        <v>-0.663874653802298</v>
      </c>
    </row>
    <row r="19" spans="1:24">
      <c r="A19" s="50" t="str">
        <v>郑州东区</v>
      </c>
      <c r="B19" s="51" t="str">
        <v>1096</v>
      </c>
      <c r="C19" s="50" t="str">
        <v>长安店</v>
      </c>
      <c r="D19" s="49">
        <v>3820.3</v>
      </c>
      <c r="E19" s="49">
        <v>12934.6</v>
      </c>
      <c r="F19" s="49">
        <v>8.34665128160206</v>
      </c>
      <c r="G19" s="49">
        <v>5195.49</v>
      </c>
      <c r="H19" s="49">
        <v>7574.71</v>
      </c>
      <c r="I19" s="49">
        <v>-2379.22</v>
      </c>
      <c r="J19" s="56">
        <v>-0.314100473813519</v>
      </c>
      <c r="K19" s="56">
        <v>0.343453514199587</v>
      </c>
      <c r="L19" s="56">
        <v>0.437572606617275</v>
      </c>
      <c r="M19" s="56">
        <v>-0.0941190924176879</v>
      </c>
      <c r="N19" s="49">
        <v>15127.2</v>
      </c>
      <c r="O19" s="49">
        <v>17310.75</v>
      </c>
      <c r="P19" s="49">
        <v>-2183.55</v>
      </c>
      <c r="Q19" s="56">
        <v>-0.126138382219141</v>
      </c>
      <c r="R19" s="49">
        <v>5453.05</v>
      </c>
      <c r="S19" s="49">
        <v>4334.18</v>
      </c>
      <c r="T19" s="49">
        <v>1118.87</v>
      </c>
      <c r="U19" s="56">
        <v>0.258150330627708</v>
      </c>
      <c r="V19" s="56">
        <v>0.386982917042044</v>
      </c>
      <c r="W19" s="56">
        <v>0.599545085330581</v>
      </c>
      <c r="X19" s="56">
        <v>-0.212562168288537</v>
      </c>
    </row>
    <row r="20" spans="1:24">
      <c r="A20" s="50" t="str">
        <v>漯河区</v>
      </c>
      <c r="B20" s="51" t="str">
        <v>1058</v>
      </c>
      <c r="C20" s="50" t="str">
        <v>春晓店</v>
      </c>
      <c r="D20" s="49">
        <v>5653.8</v>
      </c>
      <c r="E20" s="49">
        <v>21990.91</v>
      </c>
      <c r="F20" s="49">
        <v>20.6246060307309</v>
      </c>
      <c r="G20" s="49">
        <v>2438.07</v>
      </c>
      <c r="H20" s="49">
        <v>4724.07</v>
      </c>
      <c r="I20" s="49">
        <v>-2286</v>
      </c>
      <c r="J20" s="56">
        <v>-0.483904768557621</v>
      </c>
      <c r="K20" s="56">
        <v>0.237428946217753</v>
      </c>
      <c r="L20" s="56">
        <v>0.426454790504029</v>
      </c>
      <c r="M20" s="56">
        <v>-0.189025844286276</v>
      </c>
      <c r="N20" s="49">
        <v>10268.63</v>
      </c>
      <c r="O20" s="49">
        <v>11077.54</v>
      </c>
      <c r="P20" s="49">
        <v>-808.910000000002</v>
      </c>
      <c r="Q20" s="56">
        <v>-0.0730225302729669</v>
      </c>
      <c r="R20" s="49">
        <v>4121.14</v>
      </c>
      <c r="S20" s="49">
        <v>3382.57</v>
      </c>
      <c r="T20" s="49">
        <v>738.57</v>
      </c>
      <c r="U20" s="56">
        <v>0.218345813981677</v>
      </c>
      <c r="V20" s="56">
        <v>0.509196228469176</v>
      </c>
      <c r="W20" s="56">
        <v>0.742774518762782</v>
      </c>
      <c r="X20" s="56">
        <v>-0.233578290293607</v>
      </c>
    </row>
    <row r="21" spans="1:24">
      <c r="A21" s="50" t="str">
        <v>郑州东区</v>
      </c>
      <c r="B21" s="51" t="str">
        <v>1011</v>
      </c>
      <c r="C21" s="50" t="str">
        <v>郑花店</v>
      </c>
      <c r="D21" s="49">
        <v>4763.8</v>
      </c>
      <c r="E21" s="49">
        <v>16911.56</v>
      </c>
      <c r="F21" s="49">
        <v>16.143895114258</v>
      </c>
      <c r="G21" s="49">
        <v>1980.53</v>
      </c>
      <c r="H21" s="49">
        <v>4005.04</v>
      </c>
      <c r="I21" s="49">
        <v>-2024.51</v>
      </c>
      <c r="J21" s="56">
        <v>-0.505490581866848</v>
      </c>
      <c r="K21" s="56">
        <v>0.203638393866984</v>
      </c>
      <c r="L21" s="56">
        <v>0.307161351281705</v>
      </c>
      <c r="M21" s="56">
        <v>-0.103522957414722</v>
      </c>
      <c r="N21" s="49">
        <v>9725.72</v>
      </c>
      <c r="O21" s="49">
        <v>13038.88</v>
      </c>
      <c r="P21" s="49">
        <v>-3313.16</v>
      </c>
      <c r="Q21" s="56">
        <v>-0.254098511528598</v>
      </c>
      <c r="R21" s="49">
        <v>3484.37</v>
      </c>
      <c r="S21" s="49">
        <v>2699.88</v>
      </c>
      <c r="T21" s="49">
        <v>784.49</v>
      </c>
      <c r="U21" s="56">
        <v>0.290564765841445</v>
      </c>
      <c r="V21" s="56">
        <v>0.0494494903152536</v>
      </c>
      <c r="W21" s="56">
        <v>1.18821957945851</v>
      </c>
      <c r="X21" s="56">
        <v>-1.13877008914326</v>
      </c>
    </row>
    <row r="22" spans="1:24">
      <c r="A22" s="50" t="str">
        <v>郑州东区</v>
      </c>
      <c r="B22" s="51" t="str">
        <v>1041</v>
      </c>
      <c r="C22" s="50" t="str">
        <v>六天地</v>
      </c>
      <c r="D22" s="49">
        <v>6867</v>
      </c>
      <c r="E22" s="49">
        <v>33485.97</v>
      </c>
      <c r="F22" s="49">
        <v>27.0931175044855</v>
      </c>
      <c r="G22" s="49">
        <v>5036.04</v>
      </c>
      <c r="H22" s="49">
        <v>7048.28</v>
      </c>
      <c r="I22" s="49">
        <v>-2012.24</v>
      </c>
      <c r="J22" s="56">
        <v>-0.285493765854932</v>
      </c>
      <c r="K22" s="56">
        <v>0.361489474107338</v>
      </c>
      <c r="L22" s="56">
        <v>0.455270541910613</v>
      </c>
      <c r="M22" s="56">
        <v>-0.0937810678032757</v>
      </c>
      <c r="N22" s="49">
        <v>13931.36</v>
      </c>
      <c r="O22" s="49">
        <v>15481.52</v>
      </c>
      <c r="P22" s="49">
        <v>-1550.16</v>
      </c>
      <c r="Q22" s="56">
        <v>-0.100129703026576</v>
      </c>
      <c r="R22" s="49">
        <v>4361.32</v>
      </c>
      <c r="S22" s="49">
        <v>5818.35</v>
      </c>
      <c r="T22" s="49">
        <v>-1457.03</v>
      </c>
      <c r="U22" s="56">
        <v>-0.250419792552872</v>
      </c>
      <c r="V22" s="56">
        <v>0.643493501924518</v>
      </c>
      <c r="W22" s="56">
        <v>0.0196778985696784</v>
      </c>
      <c r="X22" s="56">
        <v>0.62381560335484</v>
      </c>
    </row>
    <row r="23" spans="1:24">
      <c r="A23" s="50" t="str">
        <v>郑州东区</v>
      </c>
      <c r="B23" s="51" t="str">
        <v>1092</v>
      </c>
      <c r="C23" s="50" t="str">
        <v>商都店</v>
      </c>
      <c r="D23" s="49">
        <v>2755.4</v>
      </c>
      <c r="E23" s="49">
        <v>13191.99</v>
      </c>
      <c r="F23" s="49">
        <v>11.1742672037271</v>
      </c>
      <c r="G23" s="49">
        <v>4567.39</v>
      </c>
      <c r="H23" s="49">
        <v>6491.8</v>
      </c>
      <c r="I23" s="49">
        <v>-1924.41</v>
      </c>
      <c r="J23" s="56">
        <v>-0.296437043655073</v>
      </c>
      <c r="K23" s="56">
        <v>0.35655463516576</v>
      </c>
      <c r="L23" s="56">
        <v>0.431252844051324</v>
      </c>
      <c r="M23" s="56">
        <v>-0.0746982088855642</v>
      </c>
      <c r="N23" s="49">
        <v>12809.79</v>
      </c>
      <c r="O23" s="49">
        <v>15053.35</v>
      </c>
      <c r="P23" s="49">
        <v>-2243.56</v>
      </c>
      <c r="Q23" s="56">
        <v>-0.149040579007331</v>
      </c>
      <c r="R23" s="49">
        <v>3787.66</v>
      </c>
      <c r="S23" s="49">
        <v>3753.01</v>
      </c>
      <c r="T23" s="49">
        <v>34.6499999999996</v>
      </c>
      <c r="U23" s="56">
        <v>0.0092325893083151</v>
      </c>
      <c r="V23" s="56">
        <v>0.643610772963326</v>
      </c>
      <c r="W23" s="56">
        <v>0.547152337893584</v>
      </c>
      <c r="X23" s="56">
        <v>0.0964584350697421</v>
      </c>
    </row>
    <row r="24" spans="1:24">
      <c r="A24" s="50" t="str">
        <v>济源区</v>
      </c>
      <c r="B24" s="51" t="str">
        <v>1006</v>
      </c>
      <c r="C24" s="50" t="str">
        <v>沁园店</v>
      </c>
      <c r="D24" s="49">
        <v>3747.1</v>
      </c>
      <c r="E24" s="49">
        <v>18040.88</v>
      </c>
      <c r="F24" s="49">
        <v>15.2869896710144</v>
      </c>
      <c r="G24" s="49">
        <v>4169.55</v>
      </c>
      <c r="H24" s="49">
        <v>6073.55</v>
      </c>
      <c r="I24" s="49">
        <v>-1904</v>
      </c>
      <c r="J24" s="56">
        <v>-0.313490462744194</v>
      </c>
      <c r="K24" s="56">
        <v>0.365108817672824</v>
      </c>
      <c r="L24" s="56">
        <v>0.421684112009376</v>
      </c>
      <c r="M24" s="56">
        <v>-0.0565752943365521</v>
      </c>
      <c r="N24" s="49">
        <v>11420.02</v>
      </c>
      <c r="O24" s="49">
        <v>14403.08</v>
      </c>
      <c r="P24" s="49">
        <v>-2983.06</v>
      </c>
      <c r="Q24" s="56">
        <v>-0.207112645350855</v>
      </c>
      <c r="R24" s="49">
        <v>3082.89</v>
      </c>
      <c r="S24" s="49">
        <v>4176.04</v>
      </c>
      <c r="T24" s="49">
        <v>-1093.15</v>
      </c>
      <c r="U24" s="56">
        <v>-0.26176712866735</v>
      </c>
      <c r="V24" s="56">
        <v>0.0352732955150181</v>
      </c>
      <c r="W24" s="56">
        <v>0.502789929777496</v>
      </c>
      <c r="X24" s="56">
        <v>-0.467516634262478</v>
      </c>
    </row>
    <row r="25" spans="1:24">
      <c r="A25" s="50" t="str">
        <v>郑州东区</v>
      </c>
      <c r="B25" s="51" t="str">
        <v>1034</v>
      </c>
      <c r="C25" s="50" t="str">
        <v>未来店</v>
      </c>
      <c r="D25" s="49">
        <v>5194.22</v>
      </c>
      <c r="E25" s="49">
        <v>22324.23</v>
      </c>
      <c r="F25" s="49">
        <v>26.9291983221187</v>
      </c>
      <c r="G25" s="49">
        <v>2505.76</v>
      </c>
      <c r="H25" s="49">
        <v>4392.39</v>
      </c>
      <c r="I25" s="49">
        <v>-1886.63</v>
      </c>
      <c r="J25" s="56">
        <v>-0.429522424010618</v>
      </c>
      <c r="K25" s="56">
        <v>0.289549675929831</v>
      </c>
      <c r="L25" s="56">
        <v>0.423972185569816</v>
      </c>
      <c r="M25" s="56">
        <v>-0.134422509639985</v>
      </c>
      <c r="N25" s="49">
        <v>8653.99</v>
      </c>
      <c r="O25" s="49">
        <v>10360.09</v>
      </c>
      <c r="P25" s="49">
        <v>-1706.1</v>
      </c>
      <c r="Q25" s="56">
        <v>-0.164680036563389</v>
      </c>
      <c r="R25" s="49">
        <v>2933.13</v>
      </c>
      <c r="S25" s="49">
        <v>3005.54</v>
      </c>
      <c r="T25" s="49">
        <v>-72.4099999999999</v>
      </c>
      <c r="U25" s="56">
        <v>-0.0240921764474936</v>
      </c>
      <c r="V25" s="56">
        <v>0.321935989164789</v>
      </c>
      <c r="W25" s="56">
        <v>0.503214706889802</v>
      </c>
      <c r="X25" s="56">
        <v>-0.181278717725014</v>
      </c>
    </row>
    <row r="26" spans="1:24">
      <c r="A26" s="50" t="str">
        <v>郑州西区</v>
      </c>
      <c r="B26" s="51" t="str">
        <v>1029</v>
      </c>
      <c r="C26" s="50" t="str">
        <v>丰乐店</v>
      </c>
      <c r="D26" s="49">
        <v>5561.9</v>
      </c>
      <c r="E26" s="49">
        <v>29983.11</v>
      </c>
      <c r="F26" s="49">
        <v>28.7736901617602</v>
      </c>
      <c r="G26" s="49">
        <v>2247.6</v>
      </c>
      <c r="H26" s="49">
        <v>4110.53</v>
      </c>
      <c r="I26" s="49">
        <v>-1862.93</v>
      </c>
      <c r="J26" s="56">
        <v>-0.453209196867557</v>
      </c>
      <c r="K26" s="56">
        <v>0.241548593438338</v>
      </c>
      <c r="L26" s="56">
        <v>0.326178435481734</v>
      </c>
      <c r="M26" s="56">
        <v>-0.0846298420433953</v>
      </c>
      <c r="N26" s="49">
        <v>9304.96</v>
      </c>
      <c r="O26" s="49">
        <v>12602.09</v>
      </c>
      <c r="P26" s="49">
        <v>-3297.13</v>
      </c>
      <c r="Q26" s="56">
        <v>-0.261633586174992</v>
      </c>
      <c r="R26" s="49">
        <v>4058.15</v>
      </c>
      <c r="S26" s="49">
        <v>3829.02</v>
      </c>
      <c r="T26" s="49">
        <v>229.13</v>
      </c>
      <c r="U26" s="56">
        <v>0.0598403769110634</v>
      </c>
      <c r="V26" s="56">
        <v>-0.205533710907925</v>
      </c>
      <c r="W26" s="56">
        <v>0.212705742129152</v>
      </c>
      <c r="X26" s="56">
        <v>-0.418239453037077</v>
      </c>
    </row>
    <row r="27" spans="1:24">
      <c r="A27" s="50" t="str">
        <v>郑州西区</v>
      </c>
      <c r="B27" s="51" t="str">
        <v>1035</v>
      </c>
      <c r="C27" s="50" t="str">
        <v>巩义店</v>
      </c>
      <c r="D27" s="49">
        <v>3482.1</v>
      </c>
      <c r="E27" s="49">
        <v>9879.19</v>
      </c>
      <c r="F27" s="49">
        <v>9.74798965157985</v>
      </c>
      <c r="G27" s="49">
        <v>2202.74</v>
      </c>
      <c r="H27" s="49">
        <v>3848.14</v>
      </c>
      <c r="I27" s="49">
        <v>-1645.4</v>
      </c>
      <c r="J27" s="56">
        <v>-0.427583196037566</v>
      </c>
      <c r="K27" s="56">
        <v>0.210062244126289</v>
      </c>
      <c r="L27" s="56">
        <v>0.374713230167602</v>
      </c>
      <c r="M27" s="56">
        <v>-0.164650986041313</v>
      </c>
      <c r="N27" s="49">
        <v>10486.13</v>
      </c>
      <c r="O27" s="49">
        <v>10269.56</v>
      </c>
      <c r="P27" s="49">
        <v>216.57</v>
      </c>
      <c r="Q27" s="56">
        <v>0.0210885373862171</v>
      </c>
      <c r="R27" s="49">
        <v>4195.49</v>
      </c>
      <c r="S27" s="49">
        <v>4261.55</v>
      </c>
      <c r="T27" s="49">
        <v>-66.0600000000004</v>
      </c>
      <c r="U27" s="56">
        <v>-0.0155014020720161</v>
      </c>
      <c r="V27" s="56">
        <v>0.726182482524836</v>
      </c>
      <c r="W27" s="56">
        <v>-0.0188095499410364</v>
      </c>
      <c r="X27" s="56">
        <v>0.744992032465873</v>
      </c>
    </row>
    <row r="28" spans="1:24">
      <c r="A28" s="50" t="str">
        <v>郑州东区</v>
      </c>
      <c r="B28" s="51" t="str">
        <v>1073</v>
      </c>
      <c r="C28" s="50" t="str">
        <v>惠济店</v>
      </c>
      <c r="D28" s="49">
        <v>3101.1</v>
      </c>
      <c r="E28" s="49">
        <v>18481.64</v>
      </c>
      <c r="F28" s="49">
        <v>11.9128775350851</v>
      </c>
      <c r="G28" s="49">
        <v>6771.43</v>
      </c>
      <c r="H28" s="49">
        <v>8350.74</v>
      </c>
      <c r="I28" s="49">
        <v>-1579.31</v>
      </c>
      <c r="J28" s="56">
        <v>-0.18912216162879</v>
      </c>
      <c r="K28" s="56">
        <v>0.381555651973021</v>
      </c>
      <c r="L28" s="56">
        <v>0.447543445382565</v>
      </c>
      <c r="M28" s="56">
        <v>-0.0659877934095442</v>
      </c>
      <c r="N28" s="49">
        <v>17746.9</v>
      </c>
      <c r="O28" s="49">
        <v>18659.06</v>
      </c>
      <c r="P28" s="49">
        <v>-912.16</v>
      </c>
      <c r="Q28" s="56">
        <v>-0.048885635182051</v>
      </c>
      <c r="R28" s="49">
        <v>4669.31</v>
      </c>
      <c r="S28" s="49">
        <v>4171.24</v>
      </c>
      <c r="T28" s="49">
        <v>498.070000000001</v>
      </c>
      <c r="U28" s="56">
        <v>0.119405740259491</v>
      </c>
      <c r="V28" s="56">
        <v>0.741692588251124</v>
      </c>
      <c r="W28" s="56">
        <v>1.57588926846931</v>
      </c>
      <c r="X28" s="56">
        <v>-0.834196680218185</v>
      </c>
    </row>
    <row r="29" spans="1:24">
      <c r="A29" s="50" t="str">
        <v>商丘区</v>
      </c>
      <c r="B29" s="51" t="str">
        <v>1079</v>
      </c>
      <c r="C29" s="50" t="str">
        <v>金穗店</v>
      </c>
      <c r="D29" s="49">
        <v>3792.35</v>
      </c>
      <c r="E29" s="49">
        <v>13234.6</v>
      </c>
      <c r="F29" s="49">
        <v>16.8980784283284</v>
      </c>
      <c r="G29" s="49">
        <v>2317.44</v>
      </c>
      <c r="H29" s="49">
        <v>3629.42</v>
      </c>
      <c r="I29" s="49">
        <v>-1311.98</v>
      </c>
      <c r="J29" s="56">
        <v>-0.36148475513994</v>
      </c>
      <c r="K29" s="56">
        <v>0.272610493923011</v>
      </c>
      <c r="L29" s="56">
        <v>0.335262091224336</v>
      </c>
      <c r="M29" s="56">
        <v>-0.0626515973013257</v>
      </c>
      <c r="N29" s="49">
        <v>8500.92</v>
      </c>
      <c r="O29" s="49">
        <v>10825.62</v>
      </c>
      <c r="P29" s="49">
        <v>-2324.7</v>
      </c>
      <c r="Q29" s="56">
        <v>-0.214740587606068</v>
      </c>
      <c r="R29" s="49">
        <v>3007.06</v>
      </c>
      <c r="S29" s="49">
        <v>2122.38</v>
      </c>
      <c r="T29" s="49">
        <v>884.68</v>
      </c>
      <c r="U29" s="56">
        <v>0.416833931718165</v>
      </c>
      <c r="V29" s="56">
        <v>1.1325622979404</v>
      </c>
      <c r="W29" s="56">
        <v>1.32918759270243</v>
      </c>
      <c r="X29" s="56">
        <v>-0.196625294762036</v>
      </c>
    </row>
    <row r="30" spans="1:24">
      <c r="A30" s="50" t="str">
        <v>郑州西区</v>
      </c>
      <c r="B30" s="51" t="str">
        <v>1067</v>
      </c>
      <c r="C30" s="50" t="str">
        <v>长江店</v>
      </c>
      <c r="D30" s="49">
        <v>7829.5</v>
      </c>
      <c r="E30" s="49">
        <v>33264.85</v>
      </c>
      <c r="F30" s="49">
        <v>26.5648221339564</v>
      </c>
      <c r="G30" s="49">
        <v>4583.26</v>
      </c>
      <c r="H30" s="49">
        <v>5867.1</v>
      </c>
      <c r="I30" s="49">
        <v>-1283.84</v>
      </c>
      <c r="J30" s="56">
        <v>-0.218820200780624</v>
      </c>
      <c r="K30" s="56">
        <v>0.333205622662222</v>
      </c>
      <c r="L30" s="56">
        <v>0.368950110519647</v>
      </c>
      <c r="M30" s="56">
        <v>-0.0357444878574245</v>
      </c>
      <c r="N30" s="49">
        <v>13755.05</v>
      </c>
      <c r="O30" s="49">
        <v>15902.15</v>
      </c>
      <c r="P30" s="49">
        <v>-2147.1</v>
      </c>
      <c r="Q30" s="56">
        <v>-0.135019478498191</v>
      </c>
      <c r="R30" s="49">
        <v>4161.25</v>
      </c>
      <c r="S30" s="49">
        <v>4448.55</v>
      </c>
      <c r="T30" s="49">
        <v>-287.3</v>
      </c>
      <c r="U30" s="56">
        <v>-0.064582841600072</v>
      </c>
      <c r="V30" s="56">
        <v>0.703191792353218</v>
      </c>
      <c r="W30" s="56">
        <v>0.652377960847296</v>
      </c>
      <c r="X30" s="56">
        <v>0.0508138315059212</v>
      </c>
    </row>
    <row r="31" spans="1:24">
      <c r="A31" s="50" t="str">
        <v>郑州东区</v>
      </c>
      <c r="B31" s="51" t="str">
        <v>1016</v>
      </c>
      <c r="C31" s="50" t="str">
        <v>人民店</v>
      </c>
      <c r="D31" s="49">
        <v>6199</v>
      </c>
      <c r="E31" s="49">
        <v>23064.26</v>
      </c>
      <c r="F31" s="49">
        <v>22.3681236643797</v>
      </c>
      <c r="G31" s="49">
        <v>3509.79</v>
      </c>
      <c r="H31" s="49">
        <v>4778.1</v>
      </c>
      <c r="I31" s="49">
        <v>-1268.31</v>
      </c>
      <c r="J31" s="56">
        <v>-0.265442330633515</v>
      </c>
      <c r="K31" s="56">
        <v>0.330408120806696</v>
      </c>
      <c r="L31" s="56">
        <v>0.378509836851257</v>
      </c>
      <c r="M31" s="56">
        <v>-0.0481017160445611</v>
      </c>
      <c r="N31" s="49">
        <v>10622.59</v>
      </c>
      <c r="O31" s="49">
        <v>12623.45</v>
      </c>
      <c r="P31" s="49">
        <v>-2000.86</v>
      </c>
      <c r="Q31" s="56">
        <v>-0.158503420221889</v>
      </c>
      <c r="R31" s="49">
        <v>4105.78</v>
      </c>
      <c r="S31" s="49">
        <v>4596.77</v>
      </c>
      <c r="T31" s="49">
        <v>-490.990000000001</v>
      </c>
      <c r="U31" s="56">
        <v>-0.10681195709161</v>
      </c>
      <c r="V31" s="56">
        <v>0.281287578582995</v>
      </c>
      <c r="W31" s="56">
        <v>0.142681505960117</v>
      </c>
      <c r="X31" s="56">
        <v>0.138606072622878</v>
      </c>
    </row>
    <row r="32" spans="1:24">
      <c r="A32" s="50" t="str">
        <v>郑州西区</v>
      </c>
      <c r="B32" s="51" t="str">
        <v>1024</v>
      </c>
      <c r="C32" s="50" t="str">
        <v>新密店</v>
      </c>
      <c r="D32" s="49">
        <v>5647.1</v>
      </c>
      <c r="E32" s="49">
        <v>28059.07</v>
      </c>
      <c r="F32" s="49">
        <v>28.3630154187553</v>
      </c>
      <c r="G32" s="49">
        <v>2256.28</v>
      </c>
      <c r="H32" s="49">
        <v>3491.2</v>
      </c>
      <c r="I32" s="49">
        <v>-1234.92</v>
      </c>
      <c r="J32" s="56">
        <v>-0.353723648029331</v>
      </c>
      <c r="K32" s="56">
        <v>0.242501496637536</v>
      </c>
      <c r="L32" s="56">
        <v>0.338930067520011</v>
      </c>
      <c r="M32" s="56">
        <v>-0.0964285708824744</v>
      </c>
      <c r="N32" s="49">
        <v>9304.19</v>
      </c>
      <c r="O32" s="49">
        <v>10300.65</v>
      </c>
      <c r="P32" s="49">
        <v>-996.459999999999</v>
      </c>
      <c r="Q32" s="56">
        <v>-0.0967375845213651</v>
      </c>
      <c r="R32" s="49">
        <v>3240.86</v>
      </c>
      <c r="S32" s="49">
        <v>3353.99</v>
      </c>
      <c r="T32" s="49">
        <v>-113.13</v>
      </c>
      <c r="U32" s="56">
        <v>-0.0337299753428006</v>
      </c>
      <c r="V32" s="56">
        <v>0.520746027194901</v>
      </c>
      <c r="W32" s="56">
        <v>0.0294758768837167</v>
      </c>
      <c r="X32" s="56">
        <v>0.491270150311184</v>
      </c>
    </row>
    <row r="33" spans="1:24">
      <c r="A33" s="50" t="str">
        <v>漯河区</v>
      </c>
      <c r="B33" s="51" t="str">
        <v>1056</v>
      </c>
      <c r="C33" s="50" t="str">
        <v>金山店</v>
      </c>
      <c r="D33" s="49">
        <v>5693.3</v>
      </c>
      <c r="E33" s="49">
        <v>29414.76</v>
      </c>
      <c r="F33" s="49">
        <v>24.1016897979476</v>
      </c>
      <c r="G33" s="49">
        <v>3427.48</v>
      </c>
      <c r="H33" s="49">
        <v>4638.49</v>
      </c>
      <c r="I33" s="49">
        <v>-1211.01</v>
      </c>
      <c r="J33" s="56">
        <v>-0.26107849752829</v>
      </c>
      <c r="K33" s="56">
        <v>0.267755349474525</v>
      </c>
      <c r="L33" s="56">
        <v>0.304460751816529</v>
      </c>
      <c r="M33" s="56">
        <v>-0.0367054023420043</v>
      </c>
      <c r="N33" s="49">
        <v>12800.79</v>
      </c>
      <c r="O33" s="49">
        <v>15235.1</v>
      </c>
      <c r="P33" s="49">
        <v>-2434.31</v>
      </c>
      <c r="Q33" s="56">
        <v>-0.159783001096153</v>
      </c>
      <c r="R33" s="49">
        <v>3360.38</v>
      </c>
      <c r="S33" s="49">
        <v>2760.01</v>
      </c>
      <c r="T33" s="49">
        <v>600.37</v>
      </c>
      <c r="U33" s="56">
        <v>0.217524574186325</v>
      </c>
      <c r="V33" s="56">
        <v>0.521755912490606</v>
      </c>
      <c r="W33" s="56">
        <v>0.918859187998352</v>
      </c>
      <c r="X33" s="56">
        <v>-0.397103275507746</v>
      </c>
    </row>
    <row r="34" spans="1:24">
      <c r="A34" s="50" t="str">
        <v>洛阳区</v>
      </c>
      <c r="B34" s="51" t="str">
        <v>1004</v>
      </c>
      <c r="C34" s="50" t="str">
        <v>南昌店</v>
      </c>
      <c r="D34" s="49">
        <v>10408.9</v>
      </c>
      <c r="E34" s="49">
        <v>31910.7</v>
      </c>
      <c r="F34" s="49">
        <v>13.639219780939</v>
      </c>
      <c r="G34" s="49">
        <v>3686.2</v>
      </c>
      <c r="H34" s="49">
        <v>4874.23</v>
      </c>
      <c r="I34" s="49">
        <v>-1188.03</v>
      </c>
      <c r="J34" s="56">
        <v>-0.243736959478728</v>
      </c>
      <c r="K34" s="56">
        <v>0.179864645291618</v>
      </c>
      <c r="L34" s="56">
        <v>0.276066649335438</v>
      </c>
      <c r="M34" s="56">
        <v>-0.0962020040438203</v>
      </c>
      <c r="N34" s="49">
        <v>20494.3</v>
      </c>
      <c r="O34" s="49">
        <v>17655.99</v>
      </c>
      <c r="P34" s="49">
        <v>2838.31</v>
      </c>
      <c r="Q34" s="56">
        <v>0.160756207949823</v>
      </c>
      <c r="R34" s="49">
        <v>9059.55</v>
      </c>
      <c r="S34" s="49">
        <v>7394.15</v>
      </c>
      <c r="T34" s="49">
        <v>1665.4</v>
      </c>
      <c r="U34" s="56">
        <v>0.225232109167382</v>
      </c>
      <c r="V34" s="56">
        <v>0.248004325246522</v>
      </c>
      <c r="W34" s="56">
        <v>0.383190870227555</v>
      </c>
      <c r="X34" s="56">
        <v>-0.135186544981033</v>
      </c>
    </row>
    <row r="35" spans="1:24">
      <c r="A35" s="50" t="str">
        <v>洛阳区</v>
      </c>
      <c r="B35" s="51" t="str">
        <v>1072</v>
      </c>
      <c r="C35" s="50" t="str">
        <v>北大店</v>
      </c>
      <c r="D35" s="49">
        <v>7575.12</v>
      </c>
      <c r="E35" s="49">
        <v>19454.66</v>
      </c>
      <c r="F35" s="49">
        <v>9.38976277339492</v>
      </c>
      <c r="G35" s="49">
        <v>3206.11</v>
      </c>
      <c r="H35" s="49">
        <v>4323.91</v>
      </c>
      <c r="I35" s="49">
        <v>-1117.8</v>
      </c>
      <c r="J35" s="56">
        <v>-0.258516019066077</v>
      </c>
      <c r="K35" s="56">
        <v>0.181297482222882</v>
      </c>
      <c r="L35" s="56">
        <v>0.303790006758836</v>
      </c>
      <c r="M35" s="56">
        <v>-0.122492524535954</v>
      </c>
      <c r="N35" s="49">
        <v>17684.25</v>
      </c>
      <c r="O35" s="49">
        <v>14233.22</v>
      </c>
      <c r="P35" s="49">
        <v>3451.03</v>
      </c>
      <c r="Q35" s="56">
        <v>0.242463054740951</v>
      </c>
      <c r="R35" s="49">
        <v>7253.8</v>
      </c>
      <c r="S35" s="49">
        <v>4754.73</v>
      </c>
      <c r="T35" s="49">
        <v>2499.07</v>
      </c>
      <c r="U35" s="56">
        <v>0.525596616421963</v>
      </c>
      <c r="V35" s="56">
        <v>0.0892002409738766</v>
      </c>
      <c r="W35" s="56">
        <v>0.429683245934296</v>
      </c>
      <c r="X35" s="56">
        <v>-0.340483004960419</v>
      </c>
    </row>
    <row r="36" spans="1:24">
      <c r="A36" s="50" t="str">
        <v>安阳区</v>
      </c>
      <c r="B36" s="51" t="str">
        <v>1045</v>
      </c>
      <c r="C36" s="50" t="str">
        <v>彰德府</v>
      </c>
      <c r="D36" s="49">
        <v>1542.81</v>
      </c>
      <c r="E36" s="49">
        <v>6500.95</v>
      </c>
      <c r="F36" s="49">
        <v>17.2703826955075</v>
      </c>
      <c r="G36" s="49">
        <v>-620.5</v>
      </c>
      <c r="H36" s="49">
        <v>456.37</v>
      </c>
      <c r="I36" s="49">
        <v>-1076.87</v>
      </c>
      <c r="J36" s="56">
        <v>-2.35964239542476</v>
      </c>
      <c r="K36" s="56">
        <v>-0.282277692101229</v>
      </c>
      <c r="L36" s="56">
        <v>0.162367649570217</v>
      </c>
      <c r="M36" s="56">
        <v>-0.444645341671446</v>
      </c>
      <c r="N36" s="49">
        <v>2198.19</v>
      </c>
      <c r="O36" s="49">
        <v>2810.72</v>
      </c>
      <c r="P36" s="49">
        <v>-612.53</v>
      </c>
      <c r="Q36" s="56">
        <v>-0.217926367621108</v>
      </c>
      <c r="R36" s="49">
        <v>965.33</v>
      </c>
      <c r="S36" s="49">
        <v>1036.32</v>
      </c>
      <c r="T36" s="49">
        <v>-70.9899999999999</v>
      </c>
      <c r="U36" s="56">
        <v>-0.0685020071020533</v>
      </c>
      <c r="V36" s="56">
        <v>0.144805312919074</v>
      </c>
      <c r="W36" s="56">
        <v>-0.293929366492552</v>
      </c>
      <c r="X36" s="56">
        <v>0.438734679411626</v>
      </c>
    </row>
    <row r="37" spans="1:24">
      <c r="A37" s="50" t="str">
        <v>郑州西区</v>
      </c>
      <c r="B37" s="51" t="str">
        <v>1075</v>
      </c>
      <c r="C37" s="50" t="str">
        <v>秦岭店</v>
      </c>
      <c r="D37" s="49">
        <v>4736.9</v>
      </c>
      <c r="E37" s="49">
        <v>22217.74</v>
      </c>
      <c r="F37" s="49">
        <v>21.6749267957353</v>
      </c>
      <c r="G37" s="49">
        <v>2319.11</v>
      </c>
      <c r="H37" s="49">
        <v>3353.56</v>
      </c>
      <c r="I37" s="49">
        <v>-1034.45</v>
      </c>
      <c r="J37" s="56">
        <v>-0.308463245029163</v>
      </c>
      <c r="K37" s="56">
        <v>0.23464318524904</v>
      </c>
      <c r="L37" s="56">
        <v>0.29108641383788</v>
      </c>
      <c r="M37" s="56">
        <v>-0.0564432285888401</v>
      </c>
      <c r="N37" s="49">
        <v>9883.56</v>
      </c>
      <c r="O37" s="49">
        <v>11520.84</v>
      </c>
      <c r="P37" s="49">
        <v>-1637.28</v>
      </c>
      <c r="Q37" s="56">
        <v>-0.142114637474351</v>
      </c>
      <c r="R37" s="49">
        <v>3687.52</v>
      </c>
      <c r="S37" s="49">
        <v>3715.56</v>
      </c>
      <c r="T37" s="49">
        <v>-28.04</v>
      </c>
      <c r="U37" s="56">
        <v>-0.00754664169061998</v>
      </c>
      <c r="V37" s="56">
        <v>0.403311666353528</v>
      </c>
      <c r="W37" s="56">
        <v>0.233312284373205</v>
      </c>
      <c r="X37" s="56">
        <v>0.169999381980323</v>
      </c>
    </row>
    <row r="38" spans="1:24">
      <c r="A38" s="50" t="str">
        <v>平顶山区</v>
      </c>
      <c r="B38" s="51" t="str">
        <v>1031</v>
      </c>
      <c r="C38" s="50" t="str">
        <v>汝州店</v>
      </c>
      <c r="D38" s="49">
        <v>4001.79</v>
      </c>
      <c r="E38" s="49">
        <v>12285.93</v>
      </c>
      <c r="F38" s="49">
        <v>24.0267850117884</v>
      </c>
      <c r="G38" s="49">
        <v>427.06</v>
      </c>
      <c r="H38" s="49">
        <v>1360.37</v>
      </c>
      <c r="I38" s="49">
        <v>-933.31</v>
      </c>
      <c r="J38" s="56">
        <v>-0.686070701353308</v>
      </c>
      <c r="K38" s="56">
        <v>0.103834529977704</v>
      </c>
      <c r="L38" s="56">
        <v>0.293345667751319</v>
      </c>
      <c r="M38" s="56">
        <v>-0.189511137773615</v>
      </c>
      <c r="N38" s="49">
        <v>4112.89</v>
      </c>
      <c r="O38" s="49">
        <v>4637.43</v>
      </c>
      <c r="P38" s="49">
        <v>-524.54</v>
      </c>
      <c r="Q38" s="56">
        <v>-0.113110063116856</v>
      </c>
      <c r="R38" s="49">
        <v>2630.68</v>
      </c>
      <c r="S38" s="49">
        <v>2631.36</v>
      </c>
      <c r="T38" s="49">
        <v>-0.680000000000291</v>
      </c>
      <c r="U38" s="56">
        <v>-0.000258421500668966</v>
      </c>
      <c r="V38" s="56">
        <v>0.183552264815178</v>
      </c>
      <c r="W38" s="56">
        <v>0.0915038389495086</v>
      </c>
      <c r="X38" s="56">
        <v>0.0920484258656693</v>
      </c>
    </row>
    <row r="39" spans="1:24">
      <c r="A39" s="50" t="str">
        <v>郑州东区</v>
      </c>
      <c r="B39" s="51" t="str">
        <v>1105</v>
      </c>
      <c r="C39" s="50" t="str">
        <v>航海店</v>
      </c>
      <c r="D39" s="49">
        <v>4867.4</v>
      </c>
      <c r="E39" s="49">
        <v>21358.76</v>
      </c>
      <c r="F39" s="49">
        <v>13.0477126018606</v>
      </c>
      <c r="G39" s="49">
        <v>8672.55</v>
      </c>
      <c r="H39" s="49">
        <v>9515.38</v>
      </c>
      <c r="I39" s="49">
        <v>-842.83</v>
      </c>
      <c r="J39" s="56">
        <v>-0.0885755482177275</v>
      </c>
      <c r="K39" s="56">
        <v>0.426884643611829</v>
      </c>
      <c r="L39" s="56">
        <v>0.422725602731991</v>
      </c>
      <c r="M39" s="56">
        <v>0.00415904087983823</v>
      </c>
      <c r="N39" s="49">
        <v>20315.91</v>
      </c>
      <c r="O39" s="49">
        <v>22509.59</v>
      </c>
      <c r="P39" s="49">
        <v>-2193.68</v>
      </c>
      <c r="Q39" s="56">
        <v>-0.0974553512525106</v>
      </c>
      <c r="R39" s="49">
        <v>6046.48</v>
      </c>
      <c r="S39" s="49">
        <v>6845.04</v>
      </c>
      <c r="T39" s="49">
        <v>-798.56</v>
      </c>
      <c r="U39" s="56">
        <v>-0.116662576113507</v>
      </c>
      <c r="V39" s="56">
        <v>0.0657377434474639</v>
      </c>
      <c r="W39" s="56">
        <v>0.958507524129977</v>
      </c>
      <c r="X39" s="56">
        <v>-0.892769780682513</v>
      </c>
    </row>
    <row r="40" spans="1:24">
      <c r="A40" s="50" t="str">
        <v>郑州西区</v>
      </c>
      <c r="B40" s="51" t="str">
        <v>1123</v>
      </c>
      <c r="C40" s="50" t="str">
        <v>索凌店</v>
      </c>
      <c r="D40" s="49">
        <v>2739.2</v>
      </c>
      <c r="E40" s="49">
        <v>10080.43</v>
      </c>
      <c r="F40" s="49">
        <v>14.9969201285338</v>
      </c>
      <c r="G40" s="49">
        <v>1832.08</v>
      </c>
      <c r="H40" s="49">
        <v>2610.72</v>
      </c>
      <c r="I40" s="49">
        <v>-778.64</v>
      </c>
      <c r="J40" s="56">
        <v>-0.298247226818655</v>
      </c>
      <c r="K40" s="56">
        <v>0.267387842849366</v>
      </c>
      <c r="L40" s="56">
        <v>0.362579856674629</v>
      </c>
      <c r="M40" s="56">
        <v>-0.0951920138252633</v>
      </c>
      <c r="N40" s="49">
        <v>6851.77</v>
      </c>
      <c r="O40" s="49">
        <v>7200.4</v>
      </c>
      <c r="P40" s="49">
        <v>-348.629999999999</v>
      </c>
      <c r="Q40" s="56">
        <v>-0.0484181434364756</v>
      </c>
      <c r="R40" s="49">
        <v>3039.24</v>
      </c>
      <c r="S40" s="49">
        <v>3317.51</v>
      </c>
      <c r="T40" s="49">
        <v>-278.27</v>
      </c>
      <c r="U40" s="56">
        <v>-0.0838791744410719</v>
      </c>
      <c r="V40" s="56">
        <v>0.285710352968086</v>
      </c>
      <c r="W40" s="56">
        <v>-0.228074726792614</v>
      </c>
      <c r="X40" s="56">
        <v>0.5137850797607</v>
      </c>
    </row>
    <row r="41" spans="1:24">
      <c r="A41" s="50" t="str">
        <v>事业处管理</v>
      </c>
      <c r="B41" s="51" t="str">
        <v>1032</v>
      </c>
      <c r="C41" s="50" t="str">
        <v>新华店</v>
      </c>
      <c r="D41" s="49">
        <v>6546.4</v>
      </c>
      <c r="E41" s="49">
        <v>25294.74</v>
      </c>
      <c r="F41" s="49">
        <v>36.7243959979911</v>
      </c>
      <c r="G41" s="49">
        <v>912.45</v>
      </c>
      <c r="H41" s="49">
        <v>1670.41</v>
      </c>
      <c r="I41" s="49">
        <v>-757.96</v>
      </c>
      <c r="J41" s="56">
        <v>-0.453756862087751</v>
      </c>
      <c r="K41" s="56">
        <v>0.167355383269414</v>
      </c>
      <c r="L41" s="56">
        <v>0.257882394352064</v>
      </c>
      <c r="M41" s="56">
        <v>-0.0905270110826497</v>
      </c>
      <c r="N41" s="49">
        <v>5452.17</v>
      </c>
      <c r="O41" s="49">
        <v>6477.41</v>
      </c>
      <c r="P41" s="49">
        <v>-1025.24</v>
      </c>
      <c r="Q41" s="56">
        <v>-0.158279312255979</v>
      </c>
      <c r="R41" s="49">
        <v>1891.57</v>
      </c>
      <c r="S41" s="49">
        <v>2283.28</v>
      </c>
      <c r="T41" s="49">
        <v>-391.71</v>
      </c>
      <c r="U41" s="56">
        <v>-0.171555831961039</v>
      </c>
      <c r="V41" s="56">
        <v>-0.207225804099413</v>
      </c>
      <c r="W41" s="56">
        <v>0.287075528543346</v>
      </c>
      <c r="X41" s="56">
        <v>-0.49430133264276</v>
      </c>
    </row>
    <row r="42" spans="1:24">
      <c r="A42" s="50" t="str">
        <v>郑州东区</v>
      </c>
      <c r="B42" s="51" t="str">
        <v>1080</v>
      </c>
      <c r="C42" s="50" t="str">
        <v>新郑店</v>
      </c>
      <c r="D42" s="49">
        <v>5954.7</v>
      </c>
      <c r="E42" s="49">
        <v>27336.39</v>
      </c>
      <c r="F42" s="49">
        <v>30.0416319196251</v>
      </c>
      <c r="G42" s="49">
        <v>2377.47</v>
      </c>
      <c r="H42" s="49">
        <v>3124.43</v>
      </c>
      <c r="I42" s="49">
        <v>-746.96</v>
      </c>
      <c r="J42" s="56">
        <v>-0.239070806515108</v>
      </c>
      <c r="K42" s="56">
        <v>0.28232129815999</v>
      </c>
      <c r="L42" s="56">
        <v>0.465747523261811</v>
      </c>
      <c r="M42" s="56">
        <v>-0.183426225101821</v>
      </c>
      <c r="N42" s="49">
        <v>8421.15</v>
      </c>
      <c r="O42" s="49">
        <v>6708.42</v>
      </c>
      <c r="P42" s="49">
        <v>1712.73</v>
      </c>
      <c r="Q42" s="56">
        <v>0.255310490398633</v>
      </c>
      <c r="R42" s="49">
        <v>3408.89</v>
      </c>
      <c r="S42" s="49">
        <v>2762.32</v>
      </c>
      <c r="T42" s="49">
        <v>646.57</v>
      </c>
      <c r="U42" s="56">
        <v>0.234067740160445</v>
      </c>
      <c r="V42" s="56">
        <v>0.243507910624032</v>
      </c>
      <c r="W42" s="56">
        <v>0.628971101163169</v>
      </c>
      <c r="X42" s="56">
        <v>-0.385463190539136</v>
      </c>
    </row>
    <row r="43" spans="1:24">
      <c r="A43" s="50" t="str">
        <v>洛阳区</v>
      </c>
      <c r="B43" s="51" t="str">
        <v>1039</v>
      </c>
      <c r="C43" s="50" t="str">
        <v>高新店</v>
      </c>
      <c r="D43" s="49">
        <v>4626.55</v>
      </c>
      <c r="E43" s="49">
        <v>12684.94</v>
      </c>
      <c r="F43" s="49">
        <v>20.5683593839921</v>
      </c>
      <c r="G43" s="49">
        <v>867.97</v>
      </c>
      <c r="H43" s="49">
        <v>1554.4</v>
      </c>
      <c r="I43" s="49">
        <v>-686.43</v>
      </c>
      <c r="J43" s="56">
        <v>-0.44160447761194</v>
      </c>
      <c r="K43" s="56">
        <v>0.166530764168555</v>
      </c>
      <c r="L43" s="56">
        <v>0.268931988442707</v>
      </c>
      <c r="M43" s="56">
        <v>-0.102401224274152</v>
      </c>
      <c r="N43" s="49">
        <v>5212.07</v>
      </c>
      <c r="O43" s="49">
        <v>5779.9</v>
      </c>
      <c r="P43" s="49">
        <v>-567.83</v>
      </c>
      <c r="Q43" s="56">
        <v>-0.0982421841208325</v>
      </c>
      <c r="R43" s="49">
        <v>3453.66</v>
      </c>
      <c r="S43" s="49">
        <v>2573.84</v>
      </c>
      <c r="T43" s="49">
        <v>879.82</v>
      </c>
      <c r="U43" s="56">
        <v>0.341831660087651</v>
      </c>
      <c r="V43" s="56">
        <v>0.231737135530613</v>
      </c>
      <c r="W43" s="56">
        <v>0.615692396661364</v>
      </c>
      <c r="X43" s="56">
        <v>-0.383955261130751</v>
      </c>
    </row>
    <row r="44" spans="1:24">
      <c r="A44" s="50" t="str">
        <v>洛阳区</v>
      </c>
      <c r="B44" s="51" t="str">
        <v>1037</v>
      </c>
      <c r="C44" s="50" t="str">
        <v>政和店</v>
      </c>
      <c r="D44" s="49">
        <v>4634.35</v>
      </c>
      <c r="E44" s="49">
        <v>23381.27</v>
      </c>
      <c r="F44" s="49">
        <v>18.4134510249248</v>
      </c>
      <c r="G44" s="49">
        <v>2019.77</v>
      </c>
      <c r="H44" s="49">
        <v>2679.65</v>
      </c>
      <c r="I44" s="49">
        <v>-659.88</v>
      </c>
      <c r="J44" s="56">
        <v>-0.246256040900864</v>
      </c>
      <c r="K44" s="56">
        <v>0.175572937130777</v>
      </c>
      <c r="L44" s="56">
        <v>0.242278182531631</v>
      </c>
      <c r="M44" s="56">
        <v>-0.0667052454008546</v>
      </c>
      <c r="N44" s="49">
        <v>11503.88</v>
      </c>
      <c r="O44" s="49">
        <v>11060.22</v>
      </c>
      <c r="P44" s="49">
        <v>443.66</v>
      </c>
      <c r="Q44" s="56">
        <v>0.040113126140348</v>
      </c>
      <c r="R44" s="49">
        <v>4267.35</v>
      </c>
      <c r="S44" s="49">
        <v>3912.02</v>
      </c>
      <c r="T44" s="49">
        <v>355.33</v>
      </c>
      <c r="U44" s="56">
        <v>0.0908303127284626</v>
      </c>
      <c r="V44" s="56">
        <v>0.244006024343464</v>
      </c>
      <c r="W44" s="56">
        <v>0.0607059988174085</v>
      </c>
      <c r="X44" s="56">
        <v>0.183300025526056</v>
      </c>
    </row>
    <row r="45" spans="1:24">
      <c r="A45" s="50" t="str">
        <v>郑州西区</v>
      </c>
      <c r="B45" s="51" t="str">
        <v>1026</v>
      </c>
      <c r="C45" s="50" t="str">
        <v>大学店</v>
      </c>
      <c r="D45" s="49">
        <v>6470.6</v>
      </c>
      <c r="E45" s="49">
        <v>27343.18</v>
      </c>
      <c r="F45" s="49">
        <v>26.376792726564</v>
      </c>
      <c r="G45" s="49">
        <v>700.67</v>
      </c>
      <c r="H45" s="49">
        <v>1309.68</v>
      </c>
      <c r="I45" s="49">
        <v>-609.01</v>
      </c>
      <c r="J45" s="56">
        <v>-0.465006719198583</v>
      </c>
      <c r="K45" s="56">
        <v>0.0877333353367492</v>
      </c>
      <c r="L45" s="56">
        <v>0.149580444259676</v>
      </c>
      <c r="M45" s="56">
        <v>-0.0618471089229266</v>
      </c>
      <c r="N45" s="49">
        <v>7986.36</v>
      </c>
      <c r="O45" s="49">
        <v>8755.69</v>
      </c>
      <c r="P45" s="49">
        <v>-769.330000000001</v>
      </c>
      <c r="Q45" s="56">
        <v>-0.0878662903780286</v>
      </c>
      <c r="R45" s="49">
        <v>3384.87</v>
      </c>
      <c r="S45" s="49">
        <v>3221.88</v>
      </c>
      <c r="T45" s="49">
        <v>162.99</v>
      </c>
      <c r="U45" s="56">
        <v>0.0505884762933442</v>
      </c>
      <c r="V45" s="56">
        <v>0.248385735543741</v>
      </c>
      <c r="W45" s="56">
        <v>0.417428217217504</v>
      </c>
      <c r="X45" s="56">
        <v>-0.169042481673763</v>
      </c>
    </row>
    <row r="46" spans="1:24">
      <c r="A46" s="50" t="str">
        <v>洛阳区</v>
      </c>
      <c r="B46" s="51" t="str">
        <v>1036</v>
      </c>
      <c r="C46" s="50" t="str">
        <v>纱厂店</v>
      </c>
      <c r="D46" s="49">
        <v>4739.6</v>
      </c>
      <c r="E46" s="49">
        <v>11130.89</v>
      </c>
      <c r="F46" s="49">
        <v>12.4280876109464</v>
      </c>
      <c r="G46" s="49">
        <v>959.57</v>
      </c>
      <c r="H46" s="49">
        <v>1543.77</v>
      </c>
      <c r="I46" s="49">
        <v>-584.2</v>
      </c>
      <c r="J46" s="56">
        <v>-0.37842424713526</v>
      </c>
      <c r="K46" s="56">
        <v>0.127294314292537</v>
      </c>
      <c r="L46" s="56">
        <v>0.274255411755301</v>
      </c>
      <c r="M46" s="56">
        <v>-0.146961097462764</v>
      </c>
      <c r="N46" s="49">
        <v>7538.2</v>
      </c>
      <c r="O46" s="49">
        <v>5628.95</v>
      </c>
      <c r="P46" s="49">
        <v>1909.25</v>
      </c>
      <c r="Q46" s="56">
        <v>0.339184039652155</v>
      </c>
      <c r="R46" s="49">
        <v>3685.69</v>
      </c>
      <c r="S46" s="49">
        <v>1782.86</v>
      </c>
      <c r="T46" s="49">
        <v>1902.83</v>
      </c>
      <c r="U46" s="56">
        <v>1.06729075754686</v>
      </c>
      <c r="V46" s="56">
        <v>0.187488785784556</v>
      </c>
      <c r="W46" s="56">
        <v>0.321137357132294</v>
      </c>
      <c r="X46" s="56">
        <v>-0.133648571347738</v>
      </c>
    </row>
    <row r="47" spans="1:24">
      <c r="A47" s="50" t="str">
        <v>济源区</v>
      </c>
      <c r="B47" s="51" t="str">
        <v>1025</v>
      </c>
      <c r="C47" s="50" t="str">
        <v>济水店</v>
      </c>
      <c r="D47" s="49">
        <v>2284.9</v>
      </c>
      <c r="E47" s="49">
        <v>10696.75</v>
      </c>
      <c r="F47" s="49">
        <v>16.2681674423512</v>
      </c>
      <c r="G47" s="49">
        <v>1763.32</v>
      </c>
      <c r="H47" s="49">
        <v>2301.6</v>
      </c>
      <c r="I47" s="49">
        <v>-538.28</v>
      </c>
      <c r="J47" s="56">
        <v>-0.233872088981578</v>
      </c>
      <c r="K47" s="56">
        <v>0.297163889090183</v>
      </c>
      <c r="L47" s="56">
        <v>0.325949801804507</v>
      </c>
      <c r="M47" s="56">
        <v>-0.0287859127143237</v>
      </c>
      <c r="N47" s="49">
        <v>5933.83</v>
      </c>
      <c r="O47" s="49">
        <v>7061.21</v>
      </c>
      <c r="P47" s="49">
        <v>-1127.38</v>
      </c>
      <c r="Q47" s="56">
        <v>-0.159658188893971</v>
      </c>
      <c r="R47" s="49">
        <v>2226.79</v>
      </c>
      <c r="S47" s="49">
        <v>2075.44</v>
      </c>
      <c r="T47" s="49">
        <v>151.35</v>
      </c>
      <c r="U47" s="56">
        <v>0.0729242955710596</v>
      </c>
      <c r="V47" s="56">
        <v>-0.198250885213374</v>
      </c>
      <c r="W47" s="56">
        <v>0.622679882459725</v>
      </c>
      <c r="X47" s="56">
        <v>-0.820930767673099</v>
      </c>
    </row>
    <row r="48" spans="1:24">
      <c r="A48" s="50" t="str">
        <v>郑州西区</v>
      </c>
      <c r="B48" s="51" t="str">
        <v>1114</v>
      </c>
      <c r="C48" s="50" t="str">
        <v>绿水店</v>
      </c>
      <c r="D48" s="49">
        <v>2759.2</v>
      </c>
      <c r="E48" s="49">
        <v>17566.39</v>
      </c>
      <c r="F48" s="49">
        <v>11.6713633240067</v>
      </c>
      <c r="G48" s="49">
        <v>2689.19</v>
      </c>
      <c r="H48" s="49">
        <v>3151.85</v>
      </c>
      <c r="I48" s="49">
        <v>-462.66</v>
      </c>
      <c r="J48" s="56">
        <v>-0.14678998048765</v>
      </c>
      <c r="K48" s="56">
        <v>0.223509659938579</v>
      </c>
      <c r="L48" s="56">
        <v>0.270735392520579</v>
      </c>
      <c r="M48" s="56">
        <v>-0.0472257325820002</v>
      </c>
      <c r="N48" s="49">
        <v>12031.65</v>
      </c>
      <c r="O48" s="49">
        <v>11641.81</v>
      </c>
      <c r="P48" s="49">
        <v>389.84</v>
      </c>
      <c r="Q48" s="56">
        <v>0.0334862018878508</v>
      </c>
      <c r="R48" s="49">
        <v>4201.3</v>
      </c>
      <c r="S48" s="49">
        <v>4131.31</v>
      </c>
      <c r="T48" s="49">
        <v>69.9899999999998</v>
      </c>
      <c r="U48" s="56">
        <v>0.016941357583914</v>
      </c>
      <c r="V48" s="56">
        <v>-0.240996095397717</v>
      </c>
      <c r="W48" s="56">
        <v>-0.078110846589961</v>
      </c>
      <c r="X48" s="56">
        <v>-0.162885248807756</v>
      </c>
    </row>
    <row r="49" spans="1:24">
      <c r="A49" s="50" t="str">
        <v>郑州东区</v>
      </c>
      <c r="B49" s="51" t="str">
        <v>1013</v>
      </c>
      <c r="C49" s="50" t="str">
        <v>丰产店</v>
      </c>
      <c r="D49" s="49">
        <v>4445.44</v>
      </c>
      <c r="E49" s="49">
        <v>23057.9</v>
      </c>
      <c r="F49" s="49">
        <v>24.8532263063949</v>
      </c>
      <c r="G49" s="49">
        <v>2476.67</v>
      </c>
      <c r="H49" s="49">
        <v>2924.12</v>
      </c>
      <c r="I49" s="49">
        <v>-447.45</v>
      </c>
      <c r="J49" s="56">
        <v>-0.153020395879786</v>
      </c>
      <c r="K49" s="56">
        <v>0.274398945245851</v>
      </c>
      <c r="L49" s="56">
        <v>0.305879251693564</v>
      </c>
      <c r="M49" s="56">
        <v>-0.0314803064477135</v>
      </c>
      <c r="N49" s="49">
        <v>9025.8</v>
      </c>
      <c r="O49" s="49">
        <v>9559.72</v>
      </c>
      <c r="P49" s="49">
        <v>-533.92</v>
      </c>
      <c r="Q49" s="56">
        <v>-0.0558510081885244</v>
      </c>
      <c r="R49" s="49">
        <v>4050.63</v>
      </c>
      <c r="S49" s="49">
        <v>3643.73</v>
      </c>
      <c r="T49" s="49">
        <v>406.9</v>
      </c>
      <c r="U49" s="56">
        <v>0.11167128190069</v>
      </c>
      <c r="V49" s="56">
        <v>0.260722306690092</v>
      </c>
      <c r="W49" s="56">
        <v>0.735654429125879</v>
      </c>
      <c r="X49" s="56">
        <v>-0.474932122435787</v>
      </c>
    </row>
    <row r="50" spans="1:24">
      <c r="A50" s="50" t="str">
        <v>郑州东区</v>
      </c>
      <c r="B50" s="51" t="str">
        <v>1027</v>
      </c>
      <c r="C50" s="50" t="str">
        <v>花园店</v>
      </c>
      <c r="D50" s="49">
        <v>5983.7</v>
      </c>
      <c r="E50" s="49">
        <v>24453.32</v>
      </c>
      <c r="F50" s="49">
        <v>31.7696469248292</v>
      </c>
      <c r="G50" s="49">
        <v>1775.7</v>
      </c>
      <c r="H50" s="49">
        <v>2218.35</v>
      </c>
      <c r="I50" s="49">
        <v>-442.65</v>
      </c>
      <c r="J50" s="56">
        <v>-0.199540198796403</v>
      </c>
      <c r="K50" s="56">
        <v>0.243010222933859</v>
      </c>
      <c r="L50" s="56">
        <v>0.33985773575251</v>
      </c>
      <c r="M50" s="56">
        <v>-0.096847512818651</v>
      </c>
      <c r="N50" s="49">
        <v>7307.1</v>
      </c>
      <c r="O50" s="49">
        <v>6527.29</v>
      </c>
      <c r="P50" s="49">
        <v>779.81</v>
      </c>
      <c r="Q50" s="56">
        <v>0.119469182463166</v>
      </c>
      <c r="R50" s="49">
        <v>2993.49</v>
      </c>
      <c r="S50" s="49">
        <v>2129.5</v>
      </c>
      <c r="T50" s="49">
        <v>863.99</v>
      </c>
      <c r="U50" s="56">
        <v>0.405724348438601</v>
      </c>
      <c r="V50" s="56">
        <v>0.368850470743182</v>
      </c>
      <c r="W50" s="56">
        <v>0.700964911952469</v>
      </c>
      <c r="X50" s="56">
        <v>-0.332114441209287</v>
      </c>
    </row>
    <row r="51" spans="1:24">
      <c r="A51" s="50" t="str">
        <v>洛阳区</v>
      </c>
      <c r="B51" s="51" t="str">
        <v>1110</v>
      </c>
      <c r="C51" s="50" t="str">
        <v>中州店</v>
      </c>
      <c r="D51" s="49">
        <v>3005</v>
      </c>
      <c r="E51" s="49">
        <v>9522.84</v>
      </c>
      <c r="F51" s="49">
        <v>17.0280223469823</v>
      </c>
      <c r="G51" s="49">
        <v>487.66</v>
      </c>
      <c r="H51" s="49">
        <v>919.8</v>
      </c>
      <c r="I51" s="49">
        <v>-432.14</v>
      </c>
      <c r="J51" s="56">
        <v>-0.46981952598391</v>
      </c>
      <c r="K51" s="56">
        <v>0.108523957566033</v>
      </c>
      <c r="L51" s="56">
        <v>0.186408664213103</v>
      </c>
      <c r="M51" s="56">
        <v>-0.0778847066470701</v>
      </c>
      <c r="N51" s="49">
        <v>4493.57</v>
      </c>
      <c r="O51" s="49">
        <v>4934.32</v>
      </c>
      <c r="P51" s="49">
        <v>-440.75</v>
      </c>
      <c r="Q51" s="56">
        <v>-0.089323351545907</v>
      </c>
      <c r="R51" s="49">
        <v>3437.4</v>
      </c>
      <c r="S51" s="49">
        <v>1751.22</v>
      </c>
      <c r="T51" s="49">
        <v>1686.18</v>
      </c>
      <c r="U51" s="56">
        <v>0.962860177476274</v>
      </c>
      <c r="V51" s="56">
        <v>-0.525459543328484</v>
      </c>
      <c r="W51" s="56">
        <v>0.834806789995181</v>
      </c>
      <c r="X51" s="56">
        <v>-1.36026633332367</v>
      </c>
    </row>
    <row r="52" spans="1:24">
      <c r="A52" s="50" t="str">
        <v>漯河区</v>
      </c>
      <c r="B52" s="51" t="str">
        <v>1069</v>
      </c>
      <c r="C52" s="50" t="str">
        <v>文明店</v>
      </c>
      <c r="D52" s="49">
        <v>5913.6</v>
      </c>
      <c r="E52" s="49">
        <v>22815.6</v>
      </c>
      <c r="F52" s="49">
        <v>38.7860682363279</v>
      </c>
      <c r="G52" s="49">
        <v>718.06</v>
      </c>
      <c r="H52" s="49">
        <v>1139.39</v>
      </c>
      <c r="I52" s="49">
        <v>-421.33</v>
      </c>
      <c r="J52" s="56">
        <v>-0.369785587024636</v>
      </c>
      <c r="K52" s="56">
        <v>0.147044308243008</v>
      </c>
      <c r="L52" s="56">
        <v>0.177356563916013</v>
      </c>
      <c r="M52" s="56">
        <v>-0.0303122556730042</v>
      </c>
      <c r="N52" s="49">
        <v>4883.29</v>
      </c>
      <c r="O52" s="49">
        <v>6424.29</v>
      </c>
      <c r="P52" s="49">
        <v>-1541</v>
      </c>
      <c r="Q52" s="56">
        <v>-0.239870865107273</v>
      </c>
      <c r="R52" s="49">
        <v>1693.28</v>
      </c>
      <c r="S52" s="49">
        <v>2859.31</v>
      </c>
      <c r="T52" s="49">
        <v>-1166.03</v>
      </c>
      <c r="U52" s="56">
        <v>-0.407801182802844</v>
      </c>
      <c r="V52" s="56">
        <v>0.132292143815148</v>
      </c>
      <c r="W52" s="56">
        <v>0.099186065528929</v>
      </c>
      <c r="X52" s="56">
        <v>0.0331060782862193</v>
      </c>
    </row>
    <row r="53" spans="1:24">
      <c r="A53" s="50" t="str">
        <v>郑州西区</v>
      </c>
      <c r="B53" s="51" t="str">
        <v>1086</v>
      </c>
      <c r="C53" s="50" t="str">
        <v>嵩山店</v>
      </c>
      <c r="D53" s="49">
        <v>6513.8</v>
      </c>
      <c r="E53" s="49">
        <v>22103.9</v>
      </c>
      <c r="F53" s="49">
        <v>17.8734420544902</v>
      </c>
      <c r="G53" s="49">
        <v>6705.24</v>
      </c>
      <c r="H53" s="49">
        <v>7105.96</v>
      </c>
      <c r="I53" s="49">
        <v>-400.72</v>
      </c>
      <c r="J53" s="56">
        <v>-0.0563920990267325</v>
      </c>
      <c r="K53" s="56">
        <v>0.396972813219876</v>
      </c>
      <c r="L53" s="56">
        <v>0.392690586701607</v>
      </c>
      <c r="M53" s="56">
        <v>0.00428222651826891</v>
      </c>
      <c r="N53" s="49">
        <v>16890.93</v>
      </c>
      <c r="O53" s="49">
        <v>18095.57</v>
      </c>
      <c r="P53" s="49">
        <v>-1204.64</v>
      </c>
      <c r="Q53" s="56">
        <v>-0.0665709894742194</v>
      </c>
      <c r="R53" s="49">
        <v>8363.98</v>
      </c>
      <c r="S53" s="49">
        <v>11674.01</v>
      </c>
      <c r="T53" s="49">
        <v>-3310.03</v>
      </c>
      <c r="U53" s="56">
        <v>-0.283538389979107</v>
      </c>
      <c r="V53" s="56">
        <v>0.227381044753171</v>
      </c>
      <c r="W53" s="56">
        <v>-0.24611479107122</v>
      </c>
      <c r="X53" s="56">
        <v>0.473495835824391</v>
      </c>
    </row>
    <row r="54" spans="1:24">
      <c r="A54" s="50" t="str">
        <v>济源区</v>
      </c>
      <c r="B54" s="51" t="str">
        <v>1010</v>
      </c>
      <c r="C54" s="50" t="str">
        <v>天坛店</v>
      </c>
      <c r="D54" s="49">
        <v>3238.9</v>
      </c>
      <c r="E54" s="49">
        <v>12342.22</v>
      </c>
      <c r="F54" s="49">
        <v>19.6337493938967</v>
      </c>
      <c r="G54" s="49">
        <v>1162.97</v>
      </c>
      <c r="H54" s="49">
        <v>1525.72</v>
      </c>
      <c r="I54" s="49">
        <v>-362.75</v>
      </c>
      <c r="J54" s="56">
        <v>-0.237756600162546</v>
      </c>
      <c r="K54" s="56">
        <v>0.206263257589194</v>
      </c>
      <c r="L54" s="56">
        <v>0.26229947857122</v>
      </c>
      <c r="M54" s="56">
        <v>-0.0560362209820259</v>
      </c>
      <c r="N54" s="49">
        <v>5638.28</v>
      </c>
      <c r="O54" s="49">
        <v>5816.71</v>
      </c>
      <c r="P54" s="49">
        <v>-178.43</v>
      </c>
      <c r="Q54" s="56">
        <v>-0.0306754161716847</v>
      </c>
      <c r="R54" s="49">
        <v>1760.71</v>
      </c>
      <c r="S54" s="49">
        <v>1734.87</v>
      </c>
      <c r="T54" s="49">
        <v>25.8400000000001</v>
      </c>
      <c r="U54" s="56">
        <v>0.0148944877714181</v>
      </c>
      <c r="V54" s="56">
        <v>0.780771944982033</v>
      </c>
      <c r="W54" s="56">
        <v>0.522399753167951</v>
      </c>
      <c r="X54" s="56">
        <v>0.258372191814082</v>
      </c>
    </row>
    <row r="55" spans="1:24">
      <c r="A55" s="50" t="str">
        <v>洛阳区</v>
      </c>
      <c r="B55" s="51" t="str">
        <v>1070</v>
      </c>
      <c r="C55" s="50" t="str">
        <v>纱北店</v>
      </c>
      <c r="D55" s="49">
        <v>5441.3</v>
      </c>
      <c r="E55" s="49">
        <v>25547.81</v>
      </c>
      <c r="F55" s="49">
        <v>20.8756714487724</v>
      </c>
      <c r="G55" s="49">
        <v>1871.88</v>
      </c>
      <c r="H55" s="49">
        <v>2207.73</v>
      </c>
      <c r="I55" s="49">
        <v>-335.85</v>
      </c>
      <c r="J55" s="56">
        <v>-0.152124580451414</v>
      </c>
      <c r="K55" s="56">
        <v>0.178643993712703</v>
      </c>
      <c r="L55" s="56">
        <v>0.263252785776887</v>
      </c>
      <c r="M55" s="56">
        <v>-0.0846087920641849</v>
      </c>
      <c r="N55" s="49">
        <v>10478.27</v>
      </c>
      <c r="O55" s="49">
        <v>8386.35</v>
      </c>
      <c r="P55" s="49">
        <v>2091.92</v>
      </c>
      <c r="Q55" s="56">
        <v>0.249443440829443</v>
      </c>
      <c r="R55" s="49">
        <v>5101.51</v>
      </c>
      <c r="S55" s="49">
        <v>2987.38</v>
      </c>
      <c r="T55" s="49">
        <v>2114.13</v>
      </c>
      <c r="U55" s="56">
        <v>0.70768700332733</v>
      </c>
      <c r="V55" s="56">
        <v>0.0154575931979119</v>
      </c>
      <c r="W55" s="56">
        <v>0.426078162242182</v>
      </c>
      <c r="X55" s="56">
        <v>-0.41062056904427</v>
      </c>
    </row>
    <row r="56" spans="1:24">
      <c r="A56" s="50" t="str">
        <v>安阳区</v>
      </c>
      <c r="B56" s="51" t="str">
        <v>1008</v>
      </c>
      <c r="C56" s="50" t="str">
        <v>文峰店</v>
      </c>
      <c r="D56" s="49">
        <v>3852.84</v>
      </c>
      <c r="E56" s="49">
        <v>19517.92</v>
      </c>
      <c r="F56" s="49">
        <v>19.1939401299411</v>
      </c>
      <c r="G56" s="49">
        <v>1166.1</v>
      </c>
      <c r="H56" s="49">
        <v>1459.23</v>
      </c>
      <c r="I56" s="49">
        <v>-293.13</v>
      </c>
      <c r="J56" s="56">
        <v>-0.200879916120146</v>
      </c>
      <c r="K56" s="56">
        <v>0.144264315087813</v>
      </c>
      <c r="L56" s="56">
        <v>0.203508610446337</v>
      </c>
      <c r="M56" s="56">
        <v>-0.0592442953585244</v>
      </c>
      <c r="N56" s="49">
        <v>8083.08</v>
      </c>
      <c r="O56" s="49">
        <v>7170.36</v>
      </c>
      <c r="P56" s="49">
        <v>912.72</v>
      </c>
      <c r="Q56" s="56">
        <v>0.127290679965859</v>
      </c>
      <c r="R56" s="49">
        <v>2675.68</v>
      </c>
      <c r="S56" s="49">
        <v>2846.89</v>
      </c>
      <c r="T56" s="49">
        <v>-171.21</v>
      </c>
      <c r="U56" s="56">
        <v>-0.0601393099136251</v>
      </c>
      <c r="V56" s="56">
        <v>0.319186389593459</v>
      </c>
      <c r="W56" s="56">
        <v>0.0501765284635972</v>
      </c>
      <c r="X56" s="56">
        <v>0.269009861129861</v>
      </c>
    </row>
    <row r="57" spans="1:24">
      <c r="A57" s="50" t="str">
        <v>商丘区</v>
      </c>
      <c r="B57" s="51" t="str">
        <v>1126</v>
      </c>
      <c r="C57" s="50" t="str">
        <v>商丘凯旋店</v>
      </c>
      <c r="D57" s="49">
        <v>4406</v>
      </c>
      <c r="E57" s="49">
        <v>21481.87</v>
      </c>
      <c r="F57" s="49">
        <v>20.3861735211343</v>
      </c>
      <c r="G57" s="49">
        <v>3527.07</v>
      </c>
      <c r="H57" s="49">
        <v>3791.43</v>
      </c>
      <c r="I57" s="49">
        <v>-264.36</v>
      </c>
      <c r="J57" s="56">
        <v>-0.0697256707891218</v>
      </c>
      <c r="K57" s="56">
        <v>0.32148677619058</v>
      </c>
      <c r="L57" s="56">
        <v>0.357804269005075</v>
      </c>
      <c r="M57" s="56">
        <v>-0.036317492814495</v>
      </c>
      <c r="N57" s="49">
        <v>10971.12</v>
      </c>
      <c r="O57" s="49">
        <v>10596.38</v>
      </c>
      <c r="P57" s="49">
        <v>374.740000000002</v>
      </c>
      <c r="Q57" s="56">
        <v>0.0353649076382691</v>
      </c>
      <c r="R57" s="49">
        <v>4957.54</v>
      </c>
      <c r="S57" s="49">
        <v>4503.61</v>
      </c>
      <c r="T57" s="49">
        <v>453.93</v>
      </c>
      <c r="U57" s="56">
        <v>0.100792475369759</v>
      </c>
      <c r="V57" s="56">
        <v>0.113143742588089</v>
      </c>
      <c r="W57" s="56">
        <v>0.120533884754365</v>
      </c>
      <c r="X57" s="56">
        <v>-0.00739014216627644</v>
      </c>
    </row>
    <row r="58" spans="1:24">
      <c r="A58" s="50" t="str">
        <v>平顶山区</v>
      </c>
      <c r="B58" s="51" t="str">
        <v>1057</v>
      </c>
      <c r="C58" s="50" t="str">
        <v>开源店</v>
      </c>
      <c r="D58" s="49">
        <v>8786.5</v>
      </c>
      <c r="E58" s="49">
        <v>30489.27</v>
      </c>
      <c r="F58" s="49">
        <v>27.8605585446685</v>
      </c>
      <c r="G58" s="49">
        <v>1928.51</v>
      </c>
      <c r="H58" s="49">
        <v>2177.39</v>
      </c>
      <c r="I58" s="49">
        <v>-248.88</v>
      </c>
      <c r="J58" s="56">
        <v>-0.114301985404544</v>
      </c>
      <c r="K58" s="56">
        <v>0.203469460748059</v>
      </c>
      <c r="L58" s="56">
        <v>0.22767853408397</v>
      </c>
      <c r="M58" s="56">
        <v>-0.0242090733359108</v>
      </c>
      <c r="N58" s="49">
        <v>9478.13</v>
      </c>
      <c r="O58" s="49">
        <v>9563.44</v>
      </c>
      <c r="P58" s="49">
        <v>-85.3100000000013</v>
      </c>
      <c r="Q58" s="56">
        <v>-0.00892043030541325</v>
      </c>
      <c r="R58" s="49">
        <v>3276.8</v>
      </c>
      <c r="S58" s="49">
        <v>2859.8</v>
      </c>
      <c r="T58" s="49">
        <v>417</v>
      </c>
      <c r="U58" s="56">
        <v>0.145814392614868</v>
      </c>
      <c r="V58" s="56">
        <v>0.0038124927522549</v>
      </c>
      <c r="W58" s="56">
        <v>0.143406748061246</v>
      </c>
      <c r="X58" s="56">
        <v>-0.139594255308991</v>
      </c>
    </row>
    <row r="59" spans="1:24">
      <c r="A59" s="50" t="str">
        <v>郑州西区</v>
      </c>
      <c r="B59" s="51" t="str">
        <v>1122</v>
      </c>
      <c r="C59" s="50" t="str">
        <v>白桦店</v>
      </c>
      <c r="D59" s="49">
        <v>1788.45</v>
      </c>
      <c r="E59" s="49">
        <v>6961.37</v>
      </c>
      <c r="F59" s="49">
        <v>12.6816474963557</v>
      </c>
      <c r="G59" s="49">
        <v>664.19</v>
      </c>
      <c r="H59" s="49">
        <v>873.31</v>
      </c>
      <c r="I59" s="49">
        <v>-209.12</v>
      </c>
      <c r="J59" s="56">
        <v>-0.239456779379602</v>
      </c>
      <c r="K59" s="56">
        <v>0.146074384254871</v>
      </c>
      <c r="L59" s="56">
        <v>0.200926279558809</v>
      </c>
      <c r="M59" s="56">
        <v>-0.0548518953039384</v>
      </c>
      <c r="N59" s="49">
        <v>4546.93</v>
      </c>
      <c r="O59" s="49">
        <v>4346.42</v>
      </c>
      <c r="P59" s="49">
        <v>200.51</v>
      </c>
      <c r="Q59" s="56">
        <v>0.0461322191596763</v>
      </c>
      <c r="R59" s="49">
        <v>1679.09</v>
      </c>
      <c r="S59" s="49">
        <v>1242.26</v>
      </c>
      <c r="T59" s="49">
        <v>436.83</v>
      </c>
      <c r="U59" s="56">
        <v>0.351641363321688</v>
      </c>
      <c r="V59" s="56">
        <v>0.352997267640366</v>
      </c>
      <c r="W59" s="56">
        <v>0.260321980811403</v>
      </c>
      <c r="X59" s="56">
        <v>0.0926752868289635</v>
      </c>
    </row>
    <row r="60" spans="1:24">
      <c r="A60" s="50" t="str">
        <v>事业处管理</v>
      </c>
      <c r="B60" s="51" t="str">
        <v>1015</v>
      </c>
      <c r="C60" s="50" t="str">
        <v>塔南店</v>
      </c>
      <c r="D60" s="49">
        <v>5634.2</v>
      </c>
      <c r="E60" s="49">
        <v>29089.91</v>
      </c>
      <c r="F60" s="49">
        <v>20.5941164173718</v>
      </c>
      <c r="G60" s="49">
        <v>5551.22</v>
      </c>
      <c r="H60" s="49">
        <v>5704.16</v>
      </c>
      <c r="I60" s="49">
        <v>-152.94</v>
      </c>
      <c r="J60" s="56">
        <v>-0.0268120108832852</v>
      </c>
      <c r="K60" s="56">
        <v>0.353750105942397</v>
      </c>
      <c r="L60" s="56">
        <v>0.353260664252621</v>
      </c>
      <c r="M60" s="56">
        <v>0.000489441689775292</v>
      </c>
      <c r="N60" s="49">
        <v>15692.49</v>
      </c>
      <c r="O60" s="49">
        <v>16147.17</v>
      </c>
      <c r="P60" s="49">
        <v>-454.68</v>
      </c>
      <c r="Q60" s="56">
        <v>-0.0281584946464303</v>
      </c>
      <c r="R60" s="49">
        <v>5968.15</v>
      </c>
      <c r="S60" s="49">
        <v>5293.86</v>
      </c>
      <c r="T60" s="49">
        <v>674.29</v>
      </c>
      <c r="U60" s="56">
        <v>0.127372087663822</v>
      </c>
      <c r="V60" s="56">
        <v>-0.344266479853604</v>
      </c>
      <c r="W60" s="56">
        <v>-0.362701783283834</v>
      </c>
      <c r="X60" s="56">
        <v>0.0184353034302299</v>
      </c>
    </row>
    <row r="61" spans="1:24">
      <c r="A61" s="50" t="str">
        <v>郑州东区</v>
      </c>
      <c r="B61" s="51" t="str">
        <v>1042</v>
      </c>
      <c r="C61" s="50" t="str">
        <v>一天地</v>
      </c>
      <c r="D61" s="49">
        <v>1338.6</v>
      </c>
      <c r="E61" s="49">
        <v>6879.69</v>
      </c>
      <c r="F61" s="49">
        <v>18.9954792571077</v>
      </c>
      <c r="G61" s="49">
        <v>485.6</v>
      </c>
      <c r="H61" s="49">
        <v>594.29</v>
      </c>
      <c r="I61" s="49">
        <v>-108.69</v>
      </c>
      <c r="J61" s="56">
        <v>-0.182890508001144</v>
      </c>
      <c r="K61" s="56">
        <v>0.178982790966824</v>
      </c>
      <c r="L61" s="56">
        <v>0.216272180735694</v>
      </c>
      <c r="M61" s="56">
        <v>-0.0372893897688704</v>
      </c>
      <c r="N61" s="49">
        <v>2713.11</v>
      </c>
      <c r="O61" s="49">
        <v>2747.88</v>
      </c>
      <c r="P61" s="49">
        <v>-34.77</v>
      </c>
      <c r="Q61" s="56">
        <v>-0.0126533909777719</v>
      </c>
      <c r="R61" s="49">
        <v>1323.86</v>
      </c>
      <c r="S61" s="49">
        <v>646.4</v>
      </c>
      <c r="T61" s="49">
        <v>677.46</v>
      </c>
      <c r="U61" s="56">
        <v>1.04805074257426</v>
      </c>
      <c r="V61" s="56">
        <v>-0.304360970817011</v>
      </c>
      <c r="W61" s="56">
        <v>1.79602703818257</v>
      </c>
      <c r="X61" s="56">
        <v>-2.10038800899958</v>
      </c>
    </row>
    <row r="62" spans="1:24">
      <c r="A62" s="50" t="str">
        <v>漯河区</v>
      </c>
      <c r="B62" s="51" t="str">
        <v>1020</v>
      </c>
      <c r="C62" s="50" t="str">
        <v>漯河店</v>
      </c>
      <c r="D62" s="49">
        <v>3209.5</v>
      </c>
      <c r="E62" s="49">
        <v>17831.52</v>
      </c>
      <c r="F62" s="49">
        <v>67.1067009435561</v>
      </c>
      <c r="G62" s="49">
        <v>636.28</v>
      </c>
      <c r="H62" s="49">
        <v>688.86</v>
      </c>
      <c r="I62" s="49">
        <v>-52.58</v>
      </c>
      <c r="J62" s="56">
        <v>-0.0763290073454693</v>
      </c>
      <c r="K62" s="56">
        <v>0.264435744624259</v>
      </c>
      <c r="L62" s="56">
        <v>0.195517787503619</v>
      </c>
      <c r="M62" s="56">
        <v>0.0689179571206404</v>
      </c>
      <c r="N62" s="49">
        <v>2406.18</v>
      </c>
      <c r="O62" s="49">
        <v>3523.26</v>
      </c>
      <c r="P62" s="49">
        <v>-1117.08</v>
      </c>
      <c r="Q62" s="56">
        <v>-0.317058633197664</v>
      </c>
      <c r="R62" s="49">
        <v>786.57</v>
      </c>
      <c r="S62" s="49">
        <v>1067.99</v>
      </c>
      <c r="T62" s="49">
        <v>-281.42</v>
      </c>
      <c r="U62" s="56">
        <v>-0.263504339928276</v>
      </c>
      <c r="V62" s="56">
        <v>-0.297336939448406</v>
      </c>
      <c r="W62" s="56">
        <v>-0.332641552370183</v>
      </c>
      <c r="X62" s="56">
        <v>0.0353046129217775</v>
      </c>
    </row>
    <row r="63" spans="1:24">
      <c r="A63" s="50" t="str">
        <v>郑州西区</v>
      </c>
      <c r="B63" s="51" t="str">
        <v>1103</v>
      </c>
      <c r="C63" s="50" t="str">
        <v>绿城店</v>
      </c>
      <c r="D63" s="49">
        <v>1276.6</v>
      </c>
      <c r="E63" s="49">
        <v>5476.74</v>
      </c>
      <c r="F63" s="49">
        <v>9.37461404546052</v>
      </c>
      <c r="G63" s="49">
        <v>1603.73</v>
      </c>
      <c r="H63" s="49">
        <v>1631.82</v>
      </c>
      <c r="I63" s="49">
        <v>-28.09</v>
      </c>
      <c r="J63" s="56">
        <v>-0.0172139083967594</v>
      </c>
      <c r="K63" s="56">
        <v>0.273399262516004</v>
      </c>
      <c r="L63" s="56">
        <v>0.313771110260793</v>
      </c>
      <c r="M63" s="56">
        <v>-0.0403718477447898</v>
      </c>
      <c r="N63" s="49">
        <v>5865.89</v>
      </c>
      <c r="O63" s="49">
        <v>5200.67</v>
      </c>
      <c r="P63" s="49">
        <v>665.22</v>
      </c>
      <c r="Q63" s="56">
        <v>0.127910442308395</v>
      </c>
      <c r="R63" s="49">
        <v>2126.4</v>
      </c>
      <c r="S63" s="49">
        <v>1981.61</v>
      </c>
      <c r="T63" s="49">
        <v>144.79</v>
      </c>
      <c r="U63" s="56">
        <v>0.0730668496828338</v>
      </c>
      <c r="V63" s="56">
        <v>0.787269351949381</v>
      </c>
      <c r="W63" s="56">
        <v>0.035975576095088</v>
      </c>
      <c r="X63" s="56">
        <v>0.751293775854293</v>
      </c>
    </row>
    <row r="64" spans="1:24">
      <c r="A64" s="50" t="str">
        <v>郑州西区</v>
      </c>
      <c r="B64" s="51" t="str">
        <v>1078</v>
      </c>
      <c r="C64" s="50" t="str">
        <v>南彩店</v>
      </c>
      <c r="D64" s="49">
        <v>7</v>
      </c>
      <c r="E64" s="49">
        <v>12.46</v>
      </c>
      <c r="F64" s="49">
        <v>0.7875</v>
      </c>
      <c r="G64" s="49">
        <v>21.3</v>
      </c>
      <c r="H64" s="49">
        <v>37.31</v>
      </c>
      <c r="I64" s="49">
        <v>-16.01</v>
      </c>
      <c r="J64" s="56">
        <v>-0.429107477887966</v>
      </c>
      <c r="K64" s="56">
        <v>0.23027027027027</v>
      </c>
      <c r="L64" s="56">
        <v>0.317775317264288</v>
      </c>
      <c r="M64" s="56">
        <v>-0.0875050469940173</v>
      </c>
      <c r="N64" s="49">
        <v>92.5</v>
      </c>
      <c r="O64" s="49">
        <v>117.41</v>
      </c>
      <c r="P64" s="49">
        <v>-24.91</v>
      </c>
      <c r="Q64" s="56">
        <v>-0.212162507452517</v>
      </c>
      <c r="R64" s="49">
        <v>40</v>
      </c>
      <c r="S64" s="49">
        <v>54</v>
      </c>
      <c r="T64" s="49">
        <v>-14</v>
      </c>
      <c r="U64" s="56">
        <v>-0.259259259259259</v>
      </c>
      <c r="V64" s="56">
        <v>0.299157303370786</v>
      </c>
      <c r="W64" s="56">
        <v>0.221493965875988</v>
      </c>
      <c r="X64" s="56">
        <v>0.0776633374947981</v>
      </c>
    </row>
    <row r="65" spans="1:24">
      <c r="A65" s="50" t="str">
        <v>郑州东区</v>
      </c>
      <c r="B65" s="51" t="str">
        <v>1018</v>
      </c>
      <c r="C65" s="50" t="str">
        <v>人拜店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56">
        <v>0</v>
      </c>
      <c r="K65" s="56">
        <v>0</v>
      </c>
      <c r="L65" s="56">
        <v>0</v>
      </c>
      <c r="M65" s="56">
        <v>0</v>
      </c>
      <c r="N65" s="49">
        <v>0</v>
      </c>
      <c r="O65" s="49">
        <v>0</v>
      </c>
      <c r="P65" s="49">
        <v>0</v>
      </c>
      <c r="Q65" s="56" t="e">
        <v>#DIV/0!</v>
      </c>
      <c r="R65" s="49">
        <v>0</v>
      </c>
      <c r="S65" s="49">
        <v>0</v>
      </c>
      <c r="T65" s="49">
        <v>0</v>
      </c>
      <c r="U65" s="56" t="e">
        <v>#DIV/0!</v>
      </c>
      <c r="V65" s="56">
        <v>0</v>
      </c>
      <c r="W65" s="56">
        <v>0</v>
      </c>
      <c r="X65" s="56">
        <v>0</v>
      </c>
    </row>
    <row r="66" spans="1:24">
      <c r="A66" s="50" t="str">
        <v>平顶山区</v>
      </c>
      <c r="B66" s="51" t="str">
        <v>1023</v>
      </c>
      <c r="C66" s="50" t="str">
        <v>华府店</v>
      </c>
      <c r="D66" s="49">
        <v>4233.38</v>
      </c>
      <c r="E66" s="49">
        <v>19106.08</v>
      </c>
      <c r="F66" s="49">
        <v>17.9159807063391</v>
      </c>
      <c r="G66" s="49">
        <v>1437.56</v>
      </c>
      <c r="H66" s="49">
        <v>1407.37</v>
      </c>
      <c r="I66" s="49">
        <v>30.19</v>
      </c>
      <c r="J66" s="56">
        <v>0.0214513596282427</v>
      </c>
      <c r="K66" s="56">
        <v>0.153732632947779</v>
      </c>
      <c r="L66" s="56">
        <v>0.142933458456095</v>
      </c>
      <c r="M66" s="56">
        <v>0.0107991744916843</v>
      </c>
      <c r="N66" s="49">
        <v>9351.04</v>
      </c>
      <c r="O66" s="49">
        <v>9846.33</v>
      </c>
      <c r="P66" s="49">
        <v>-495.289999999999</v>
      </c>
      <c r="Q66" s="56">
        <v>-0.0503019906909477</v>
      </c>
      <c r="R66" s="49">
        <v>3523.97</v>
      </c>
      <c r="S66" s="49">
        <v>3662.69</v>
      </c>
      <c r="T66" s="49">
        <v>-138.72</v>
      </c>
      <c r="U66" s="56">
        <v>-0.0378738031337624</v>
      </c>
      <c r="V66" s="56">
        <v>-0.0734735975346387</v>
      </c>
      <c r="W66" s="56">
        <v>0.307210205822709</v>
      </c>
      <c r="X66" s="56">
        <v>-0.380683803357348</v>
      </c>
    </row>
    <row r="67" spans="1:24">
      <c r="A67" s="50" t="str">
        <v>安阳区</v>
      </c>
      <c r="B67" s="51" t="str">
        <v>1108</v>
      </c>
      <c r="C67" s="50" t="str">
        <v>永明店</v>
      </c>
      <c r="D67" s="49">
        <v>962.2</v>
      </c>
      <c r="E67" s="49">
        <v>3406.91</v>
      </c>
      <c r="F67" s="49">
        <v>5.08278314335188</v>
      </c>
      <c r="G67" s="49">
        <v>892.83</v>
      </c>
      <c r="H67" s="49">
        <v>847.09</v>
      </c>
      <c r="I67" s="49">
        <v>45.74</v>
      </c>
      <c r="J67" s="56">
        <v>0.0539966237353764</v>
      </c>
      <c r="K67" s="56">
        <v>0.141888412835639</v>
      </c>
      <c r="L67" s="56">
        <v>0.196008968713628</v>
      </c>
      <c r="M67" s="56">
        <v>-0.0541205558779895</v>
      </c>
      <c r="N67" s="49">
        <v>6292.48</v>
      </c>
      <c r="O67" s="49">
        <v>4321.69</v>
      </c>
      <c r="P67" s="49">
        <v>1970.79</v>
      </c>
      <c r="Q67" s="56">
        <v>0.456022991005833</v>
      </c>
      <c r="R67" s="49">
        <v>2196.69</v>
      </c>
      <c r="S67" s="49">
        <v>2248.51</v>
      </c>
      <c r="T67" s="49">
        <v>-51.8200000000002</v>
      </c>
      <c r="U67" s="56">
        <v>-0.023046372931408</v>
      </c>
      <c r="V67" s="56">
        <v>0.442987525310855</v>
      </c>
      <c r="W67" s="56">
        <v>0.337710288664062</v>
      </c>
      <c r="X67" s="56">
        <v>0.105277236646793</v>
      </c>
    </row>
    <row r="68" spans="1:24">
      <c r="A68" s="50" t="str">
        <v>漯河区</v>
      </c>
      <c r="B68" s="51" t="str">
        <v>1053</v>
      </c>
      <c r="C68" s="50" t="str">
        <v>辽河店</v>
      </c>
      <c r="D68" s="49">
        <v>1881.9</v>
      </c>
      <c r="E68" s="49">
        <v>7252.19</v>
      </c>
      <c r="F68" s="49">
        <v>10.0442609885644</v>
      </c>
      <c r="G68" s="49">
        <v>3544.49</v>
      </c>
      <c r="H68" s="49">
        <v>3441.26</v>
      </c>
      <c r="I68" s="49">
        <v>103.23</v>
      </c>
      <c r="J68" s="56">
        <v>0.0299977333883519</v>
      </c>
      <c r="K68" s="56">
        <v>0.382521486879082</v>
      </c>
      <c r="L68" s="56">
        <v>0.328511205385611</v>
      </c>
      <c r="M68" s="56">
        <v>0.0540102814934709</v>
      </c>
      <c r="N68" s="49">
        <v>9266.12</v>
      </c>
      <c r="O68" s="49">
        <v>10475.32</v>
      </c>
      <c r="P68" s="49">
        <v>-1209.2</v>
      </c>
      <c r="Q68" s="56">
        <v>-0.115433227815475</v>
      </c>
      <c r="R68" s="49">
        <v>2642.04</v>
      </c>
      <c r="S68" s="49">
        <v>2596.41</v>
      </c>
      <c r="T68" s="49">
        <v>45.6300000000001</v>
      </c>
      <c r="U68" s="56">
        <v>0.0175742660057541</v>
      </c>
      <c r="V68" s="56">
        <v>0.215459543483909</v>
      </c>
      <c r="W68" s="56">
        <v>0.823107228059432</v>
      </c>
      <c r="X68" s="56">
        <v>-0.607647684575524</v>
      </c>
    </row>
    <row r="69" spans="1:24">
      <c r="A69" s="50" t="str">
        <v>事业处管理</v>
      </c>
      <c r="B69" s="51" t="str">
        <v>1043</v>
      </c>
      <c r="C69" s="50" t="str">
        <v>濮阳店</v>
      </c>
      <c r="D69" s="49">
        <v>3932</v>
      </c>
      <c r="E69" s="49">
        <v>49267.51</v>
      </c>
      <c r="F69" s="49">
        <v>45.4165466858636</v>
      </c>
      <c r="G69" s="49">
        <v>4032.03</v>
      </c>
      <c r="H69" s="49">
        <v>3907.14</v>
      </c>
      <c r="I69" s="49">
        <v>124.89</v>
      </c>
      <c r="J69" s="56">
        <v>0.0319645571952886</v>
      </c>
      <c r="K69" s="56">
        <v>0.338590175415614</v>
      </c>
      <c r="L69" s="56">
        <v>0.349532437720239</v>
      </c>
      <c r="M69" s="56">
        <v>-0.0109422623046253</v>
      </c>
      <c r="N69" s="49">
        <v>11908.29</v>
      </c>
      <c r="O69" s="49">
        <v>11178.19</v>
      </c>
      <c r="P69" s="49">
        <v>730.1</v>
      </c>
      <c r="Q69" s="56">
        <v>0.0653146886928922</v>
      </c>
      <c r="R69" s="49">
        <v>2325.86</v>
      </c>
      <c r="S69" s="49">
        <v>2980.82</v>
      </c>
      <c r="T69" s="49">
        <v>-654.96</v>
      </c>
      <c r="U69" s="56">
        <v>-0.219724773719983</v>
      </c>
      <c r="V69" s="56">
        <v>1.06218851188669</v>
      </c>
      <c r="W69" s="56">
        <v>0.53656914595031</v>
      </c>
      <c r="X69" s="56">
        <v>0.52561936593638</v>
      </c>
    </row>
    <row r="70" spans="1:24">
      <c r="A70" s="50" t="str">
        <v>郑州西区</v>
      </c>
      <c r="B70" s="51" t="str">
        <v>1102</v>
      </c>
      <c r="C70" s="50" t="str">
        <v>工人店</v>
      </c>
      <c r="D70" s="49">
        <v>236.3</v>
      </c>
      <c r="E70" s="49">
        <v>1016.97</v>
      </c>
      <c r="F70" s="49">
        <v>2.06680499524629</v>
      </c>
      <c r="G70" s="49">
        <v>1192.43</v>
      </c>
      <c r="H70" s="49">
        <v>1047.8</v>
      </c>
      <c r="I70" s="49">
        <v>144.63</v>
      </c>
      <c r="J70" s="56">
        <v>0.138032067188395</v>
      </c>
      <c r="K70" s="56">
        <v>0.234539636083263</v>
      </c>
      <c r="L70" s="56">
        <v>0.204322001177806</v>
      </c>
      <c r="M70" s="56">
        <v>0.0302176349054572</v>
      </c>
      <c r="N70" s="49">
        <v>5084.13</v>
      </c>
      <c r="O70" s="49">
        <v>5128.18</v>
      </c>
      <c r="P70" s="49">
        <v>-44.0500000000002</v>
      </c>
      <c r="Q70" s="56">
        <v>-0.00858979208998128</v>
      </c>
      <c r="R70" s="49">
        <v>1925.8</v>
      </c>
      <c r="S70" s="49">
        <v>2375.63</v>
      </c>
      <c r="T70" s="49">
        <v>-449.83</v>
      </c>
      <c r="U70" s="56">
        <v>-0.189351877186262</v>
      </c>
      <c r="V70" s="56">
        <v>0.432754519158422</v>
      </c>
      <c r="W70" s="56">
        <v>0.221529895061874</v>
      </c>
      <c r="X70" s="56">
        <v>0.211224624096548</v>
      </c>
    </row>
    <row r="71" spans="1:24">
      <c r="A71" s="50" t="str">
        <v>郑州东区</v>
      </c>
      <c r="B71" s="51" t="str">
        <v>1060</v>
      </c>
      <c r="C71" s="50" t="str">
        <v>东明店</v>
      </c>
      <c r="D71" s="49">
        <v>4914.5</v>
      </c>
      <c r="E71" s="49">
        <v>25599.96</v>
      </c>
      <c r="F71" s="49">
        <v>24.0153345435652</v>
      </c>
      <c r="G71" s="49">
        <v>3189.47</v>
      </c>
      <c r="H71" s="49">
        <v>3010.86</v>
      </c>
      <c r="I71" s="49">
        <v>178.61</v>
      </c>
      <c r="J71" s="56">
        <v>0.059321921311519</v>
      </c>
      <c r="K71" s="56">
        <v>0.288346514495662</v>
      </c>
      <c r="L71" s="56">
        <v>0.315948203492277</v>
      </c>
      <c r="M71" s="56">
        <v>-0.0276016889966144</v>
      </c>
      <c r="N71" s="49">
        <v>11061.24</v>
      </c>
      <c r="O71" s="49">
        <v>9529.6</v>
      </c>
      <c r="P71" s="49">
        <v>1531.64</v>
      </c>
      <c r="Q71" s="56">
        <v>0.160724479516454</v>
      </c>
      <c r="R71" s="49">
        <v>3160.7</v>
      </c>
      <c r="S71" s="49">
        <v>1891.06</v>
      </c>
      <c r="T71" s="49">
        <v>1269.64</v>
      </c>
      <c r="U71" s="56">
        <v>0.671390648630927</v>
      </c>
      <c r="V71" s="56">
        <v>0.679277929591255</v>
      </c>
      <c r="W71" s="56">
        <v>2.12253432057336</v>
      </c>
      <c r="X71" s="56">
        <v>-1.44325639098211</v>
      </c>
    </row>
    <row r="72" spans="1:24">
      <c r="A72" s="50" t="str">
        <v>平顶山区</v>
      </c>
      <c r="B72" s="51" t="str">
        <v>1120</v>
      </c>
      <c r="C72" s="50" t="str">
        <v>和顺店</v>
      </c>
      <c r="D72" s="49">
        <v>3185.1</v>
      </c>
      <c r="E72" s="49">
        <v>11507.03</v>
      </c>
      <c r="F72" s="49">
        <v>22.7021254406274</v>
      </c>
      <c r="G72" s="49">
        <v>1053.57</v>
      </c>
      <c r="H72" s="49">
        <v>867.26</v>
      </c>
      <c r="I72" s="49">
        <v>186.31</v>
      </c>
      <c r="J72" s="56">
        <v>0.214826003735904</v>
      </c>
      <c r="K72" s="56">
        <v>0.238927516906372</v>
      </c>
      <c r="L72" s="56">
        <v>0.161572540530067</v>
      </c>
      <c r="M72" s="56">
        <v>0.0773549763763047</v>
      </c>
      <c r="N72" s="49">
        <v>4409.58</v>
      </c>
      <c r="O72" s="49">
        <v>5367.62</v>
      </c>
      <c r="P72" s="49">
        <v>-958.04</v>
      </c>
      <c r="Q72" s="56">
        <v>-0.178485064143885</v>
      </c>
      <c r="R72" s="49">
        <v>2087.54</v>
      </c>
      <c r="S72" s="49">
        <v>2587.08</v>
      </c>
      <c r="T72" s="49">
        <v>-499.54</v>
      </c>
      <c r="U72" s="56">
        <v>-0.193090279388345</v>
      </c>
      <c r="V72" s="56">
        <v>-0.306266546590382</v>
      </c>
      <c r="W72" s="56">
        <v>0.233292917897785</v>
      </c>
      <c r="X72" s="56">
        <v>-0.539559464488167</v>
      </c>
    </row>
    <row r="73" spans="1:24">
      <c r="A73" s="50" t="str">
        <v>济源区</v>
      </c>
      <c r="B73" s="51" t="str">
        <v>1091</v>
      </c>
      <c r="C73" s="50" t="str">
        <v>汤帝店</v>
      </c>
      <c r="D73" s="49">
        <v>2012.44</v>
      </c>
      <c r="E73" s="49">
        <v>9735.1</v>
      </c>
      <c r="F73" s="49">
        <v>20.6833907347688</v>
      </c>
      <c r="G73" s="49">
        <v>500.38</v>
      </c>
      <c r="H73" s="49">
        <v>313</v>
      </c>
      <c r="I73" s="49">
        <v>187.38</v>
      </c>
      <c r="J73" s="56">
        <v>0.598658146964856</v>
      </c>
      <c r="K73" s="56">
        <v>0.132226294635425</v>
      </c>
      <c r="L73" s="56">
        <v>0.061991123188047</v>
      </c>
      <c r="M73" s="56">
        <v>0.0702351714473781</v>
      </c>
      <c r="N73" s="49">
        <v>3784.27</v>
      </c>
      <c r="O73" s="49">
        <v>5049.11</v>
      </c>
      <c r="P73" s="49">
        <v>-1264.84</v>
      </c>
      <c r="Q73" s="56">
        <v>-0.250507515185845</v>
      </c>
      <c r="R73" s="49">
        <v>1819.32</v>
      </c>
      <c r="S73" s="49">
        <v>2507.37</v>
      </c>
      <c r="T73" s="49">
        <v>-688.05</v>
      </c>
      <c r="U73" s="56">
        <v>-0.274411036265091</v>
      </c>
      <c r="V73" s="56">
        <v>0.0673517596772225</v>
      </c>
      <c r="W73" s="56">
        <v>0.612410369044478</v>
      </c>
      <c r="X73" s="56">
        <v>-0.545058609367255</v>
      </c>
    </row>
    <row r="74" spans="1:24">
      <c r="A74" s="50" t="str">
        <v>郑州西区</v>
      </c>
      <c r="B74" s="51" t="str">
        <v>1106</v>
      </c>
      <c r="C74" s="50" t="str">
        <v>青屏店</v>
      </c>
      <c r="D74" s="49">
        <v>3905.5</v>
      </c>
      <c r="E74" s="49">
        <v>17392.48</v>
      </c>
      <c r="F74" s="49">
        <v>23.8691329546996</v>
      </c>
      <c r="G74" s="49">
        <v>2296.55</v>
      </c>
      <c r="H74" s="49">
        <v>2106.66</v>
      </c>
      <c r="I74" s="49">
        <v>189.89</v>
      </c>
      <c r="J74" s="56">
        <v>0.0901379434745047</v>
      </c>
      <c r="K74" s="56">
        <v>0.308036402899892</v>
      </c>
      <c r="L74" s="56">
        <v>0.339492564444702</v>
      </c>
      <c r="M74" s="56">
        <v>-0.0314561615448103</v>
      </c>
      <c r="N74" s="49">
        <v>7455.45</v>
      </c>
      <c r="O74" s="49">
        <v>6205.32</v>
      </c>
      <c r="P74" s="49">
        <v>1250.13</v>
      </c>
      <c r="Q74" s="56">
        <v>0.201461004428458</v>
      </c>
      <c r="R74" s="49">
        <v>2250.1</v>
      </c>
      <c r="S74" s="49">
        <v>2264.11</v>
      </c>
      <c r="T74" s="49">
        <v>-14.0100000000002</v>
      </c>
      <c r="U74" s="56">
        <v>-0.0061878618971694</v>
      </c>
      <c r="V74" s="56">
        <v>0.604014996106098</v>
      </c>
      <c r="W74" s="56">
        <v>0.353251982903479</v>
      </c>
      <c r="X74" s="56">
        <v>0.250763013202619</v>
      </c>
    </row>
    <row r="75" spans="1:24">
      <c r="A75" s="50" t="str">
        <v>郑州东区</v>
      </c>
      <c r="B75" s="51" t="str">
        <v>1094</v>
      </c>
      <c r="C75" s="50" t="str">
        <v>象湖店</v>
      </c>
      <c r="D75" s="49">
        <v>5949.9</v>
      </c>
      <c r="E75" s="49">
        <v>23923.69</v>
      </c>
      <c r="F75" s="49">
        <v>18.7759819184967</v>
      </c>
      <c r="G75" s="49">
        <v>4082.8</v>
      </c>
      <c r="H75" s="49">
        <v>3878.51</v>
      </c>
      <c r="I75" s="49">
        <v>204.29</v>
      </c>
      <c r="J75" s="56">
        <v>0.0526722891007114</v>
      </c>
      <c r="K75" s="56">
        <v>0.317241765141014</v>
      </c>
      <c r="L75" s="56">
        <v>0.299158563271275</v>
      </c>
      <c r="M75" s="56">
        <v>0.0180832018697384</v>
      </c>
      <c r="N75" s="49">
        <v>12869.68</v>
      </c>
      <c r="O75" s="49">
        <v>12964.73</v>
      </c>
      <c r="P75" s="49">
        <v>-95.0499999999993</v>
      </c>
      <c r="Q75" s="56">
        <v>-0.00733142919289482</v>
      </c>
      <c r="R75" s="49">
        <v>3598.31</v>
      </c>
      <c r="S75" s="49">
        <v>3735.77</v>
      </c>
      <c r="T75" s="49">
        <v>-137.46</v>
      </c>
      <c r="U75" s="56">
        <v>-0.0367956271397865</v>
      </c>
      <c r="V75" s="56">
        <v>0.116185214412409</v>
      </c>
      <c r="W75" s="56">
        <v>0.650326048071616</v>
      </c>
      <c r="X75" s="56">
        <v>-0.534140833659207</v>
      </c>
    </row>
    <row r="76" spans="1:24">
      <c r="A76" s="50" t="str">
        <v>安阳区</v>
      </c>
      <c r="B76" s="51" t="str">
        <v>1061</v>
      </c>
      <c r="C76" s="50" t="str">
        <v>中华店</v>
      </c>
      <c r="D76" s="49">
        <v>9000.72</v>
      </c>
      <c r="E76" s="49">
        <v>33590.19</v>
      </c>
      <c r="F76" s="49">
        <v>18.4186146473804</v>
      </c>
      <c r="G76" s="49">
        <v>2756.84</v>
      </c>
      <c r="H76" s="49">
        <v>2509</v>
      </c>
      <c r="I76" s="49">
        <v>247.84</v>
      </c>
      <c r="J76" s="56">
        <v>0.0987803905938621</v>
      </c>
      <c r="K76" s="56">
        <v>0.225284113892346</v>
      </c>
      <c r="L76" s="56">
        <v>0.188934137363928</v>
      </c>
      <c r="M76" s="56">
        <v>0.0363499765284178</v>
      </c>
      <c r="N76" s="49">
        <v>12237.17</v>
      </c>
      <c r="O76" s="49">
        <v>13279.76</v>
      </c>
      <c r="P76" s="49">
        <v>-1042.59</v>
      </c>
      <c r="Q76" s="56">
        <v>-0.078509701982566</v>
      </c>
      <c r="R76" s="49">
        <v>3799.35</v>
      </c>
      <c r="S76" s="49">
        <v>4882.38</v>
      </c>
      <c r="T76" s="49">
        <v>-1083.03</v>
      </c>
      <c r="U76" s="56">
        <v>-0.221824192299657</v>
      </c>
      <c r="V76" s="56">
        <v>-0.339514312925946</v>
      </c>
      <c r="W76" s="56">
        <v>0.774836392905497</v>
      </c>
      <c r="X76" s="56">
        <v>-1.11435070583144</v>
      </c>
    </row>
    <row r="77" spans="1:24">
      <c r="A77" s="50" t="str">
        <v>漯河区</v>
      </c>
      <c r="B77" s="51" t="str">
        <v>1125</v>
      </c>
      <c r="C77" s="50" t="str">
        <v>漯河柳江店</v>
      </c>
      <c r="D77" s="49">
        <v>2598.22</v>
      </c>
      <c r="E77" s="49">
        <v>9556.7</v>
      </c>
      <c r="F77" s="49">
        <v>25.8633376618266</v>
      </c>
      <c r="G77" s="49">
        <v>275.88</v>
      </c>
      <c r="H77" s="49">
        <v>0</v>
      </c>
      <c r="I77" s="49">
        <v>275.88</v>
      </c>
      <c r="J77" s="56">
        <v>0</v>
      </c>
      <c r="K77" s="56">
        <v>0.0898248630063393</v>
      </c>
      <c r="L77" s="56">
        <v>0</v>
      </c>
      <c r="M77" s="56">
        <v>0.0898248630063393</v>
      </c>
      <c r="N77" s="49">
        <v>3071.31</v>
      </c>
      <c r="O77" s="49">
        <v>0</v>
      </c>
      <c r="P77" s="49">
        <v>3071.31</v>
      </c>
      <c r="Q77" s="56" t="e">
        <v>#DIV/0!</v>
      </c>
      <c r="R77" s="49">
        <v>1316.21</v>
      </c>
      <c r="S77" s="49">
        <v>0</v>
      </c>
      <c r="T77" s="49">
        <v>1316.21</v>
      </c>
      <c r="U77" s="56" t="e">
        <v>#DIV/0!</v>
      </c>
      <c r="V77" s="56">
        <v>0.111001407713402</v>
      </c>
      <c r="W77" s="56">
        <v>0</v>
      </c>
      <c r="X77" s="56">
        <v>0.111001407713402</v>
      </c>
    </row>
    <row r="78" spans="1:24">
      <c r="A78" s="50" t="str">
        <v>郑州东区</v>
      </c>
      <c r="B78" s="51" t="str">
        <v>1076</v>
      </c>
      <c r="C78" s="50" t="str">
        <v>铁塔店</v>
      </c>
      <c r="D78" s="49">
        <v>2810.56</v>
      </c>
      <c r="E78" s="49">
        <v>13703.68</v>
      </c>
      <c r="F78" s="49">
        <v>12.3390664719563</v>
      </c>
      <c r="G78" s="49">
        <v>3059.97</v>
      </c>
      <c r="H78" s="49">
        <v>2588.8</v>
      </c>
      <c r="I78" s="49">
        <v>471.17</v>
      </c>
      <c r="J78" s="56">
        <v>0.182003244746601</v>
      </c>
      <c r="K78" s="56">
        <v>0.292664101526746</v>
      </c>
      <c r="L78" s="56">
        <v>0.343370409768443</v>
      </c>
      <c r="M78" s="56">
        <v>-0.0507063082416965</v>
      </c>
      <c r="N78" s="49">
        <v>10455.57</v>
      </c>
      <c r="O78" s="49">
        <v>7539.38</v>
      </c>
      <c r="P78" s="49">
        <v>2916.19</v>
      </c>
      <c r="Q78" s="56">
        <v>0.386794404844961</v>
      </c>
      <c r="R78" s="49">
        <v>3934.17</v>
      </c>
      <c r="S78" s="49">
        <v>3657.91</v>
      </c>
      <c r="T78" s="49">
        <v>276.26</v>
      </c>
      <c r="U78" s="56">
        <v>0.0755240014106417</v>
      </c>
      <c r="V78" s="56">
        <v>-0.178941469000664</v>
      </c>
      <c r="W78" s="56">
        <v>-0.208937063771116</v>
      </c>
      <c r="X78" s="56">
        <v>0.0299955947704515</v>
      </c>
    </row>
    <row r="79" spans="1:24">
      <c r="A79" s="50" t="str">
        <v>商丘区</v>
      </c>
      <c r="B79" s="51" t="str">
        <v>1119</v>
      </c>
      <c r="C79" s="50" t="str">
        <v>虞城店</v>
      </c>
      <c r="D79" s="49">
        <v>2542.7</v>
      </c>
      <c r="E79" s="49">
        <v>11070.74</v>
      </c>
      <c r="F79" s="49">
        <v>20.0162932609132</v>
      </c>
      <c r="G79" s="49">
        <v>1843.39</v>
      </c>
      <c r="H79" s="49">
        <v>1345.35</v>
      </c>
      <c r="I79" s="49">
        <v>498.04</v>
      </c>
      <c r="J79" s="56">
        <v>0.370193629910432</v>
      </c>
      <c r="K79" s="56">
        <v>0.318943263294854</v>
      </c>
      <c r="L79" s="56">
        <v>0.281790000628364</v>
      </c>
      <c r="M79" s="56">
        <v>0.0371532626664893</v>
      </c>
      <c r="N79" s="49">
        <v>5779.68</v>
      </c>
      <c r="O79" s="49">
        <v>4774.3</v>
      </c>
      <c r="P79" s="49">
        <v>1005.38</v>
      </c>
      <c r="Q79" s="56">
        <v>0.210581655949563</v>
      </c>
      <c r="R79" s="49">
        <v>2264.46</v>
      </c>
      <c r="S79" s="49">
        <v>2235.4</v>
      </c>
      <c r="T79" s="49">
        <v>29.0599999999999</v>
      </c>
      <c r="U79" s="56">
        <v>0.0129999105305538</v>
      </c>
      <c r="V79" s="56">
        <v>-0.0795134215829691</v>
      </c>
      <c r="W79" s="56">
        <v>0.337161034314233</v>
      </c>
      <c r="X79" s="56">
        <v>-0.416674455897202</v>
      </c>
    </row>
    <row r="80" spans="1:24">
      <c r="A80" s="50" t="str">
        <v>郑州东区</v>
      </c>
      <c r="B80" s="51" t="str">
        <v>1101</v>
      </c>
      <c r="C80" s="50" t="str">
        <v>复兴店</v>
      </c>
      <c r="D80" s="49">
        <v>1600.5</v>
      </c>
      <c r="E80" s="49">
        <v>4267.15</v>
      </c>
      <c r="F80" s="49">
        <v>12.2448910027109</v>
      </c>
      <c r="G80" s="49">
        <v>986.57</v>
      </c>
      <c r="H80" s="49">
        <v>124.66</v>
      </c>
      <c r="I80" s="49">
        <v>861.91</v>
      </c>
      <c r="J80" s="56">
        <v>6.91408631477619</v>
      </c>
      <c r="K80" s="56">
        <v>0.283480019883858</v>
      </c>
      <c r="L80" s="56">
        <v>0.0460005092307295</v>
      </c>
      <c r="M80" s="56">
        <v>0.237479510653128</v>
      </c>
      <c r="N80" s="49">
        <v>3480.21</v>
      </c>
      <c r="O80" s="49">
        <v>2709.97</v>
      </c>
      <c r="P80" s="49">
        <v>770.24</v>
      </c>
      <c r="Q80" s="56">
        <v>0.284224548611239</v>
      </c>
      <c r="R80" s="49">
        <v>1262.83</v>
      </c>
      <c r="S80" s="49">
        <v>1363.65</v>
      </c>
      <c r="T80" s="49">
        <v>-100.82</v>
      </c>
      <c r="U80" s="56">
        <v>-0.0739339273273935</v>
      </c>
      <c r="V80" s="56">
        <v>0.567925474783092</v>
      </c>
      <c r="W80" s="56">
        <v>-0.300822781140026</v>
      </c>
      <c r="X80" s="56">
        <v>0.868748255923118</v>
      </c>
    </row>
    <row r="81" spans="1:24">
      <c r="A81" s="50" t="str">
        <v>郑州西区</v>
      </c>
      <c r="B81" s="51" t="str">
        <v>1085</v>
      </c>
      <c r="C81" s="50" t="str">
        <v>南阳店</v>
      </c>
      <c r="D81" s="49">
        <v>1548.8</v>
      </c>
      <c r="E81" s="49">
        <v>7182.16</v>
      </c>
      <c r="F81" s="49">
        <v>16.3026028440041</v>
      </c>
      <c r="G81" s="49">
        <v>1696.6</v>
      </c>
      <c r="H81" s="49">
        <v>586.64</v>
      </c>
      <c r="I81" s="49">
        <v>1109.96</v>
      </c>
      <c r="J81" s="56">
        <v>1.89206327560344</v>
      </c>
      <c r="K81" s="56">
        <v>0.346107867497358</v>
      </c>
      <c r="L81" s="56">
        <v>0.135979806080892</v>
      </c>
      <c r="M81" s="56">
        <v>0.210128061416467</v>
      </c>
      <c r="N81" s="49">
        <v>4901.94</v>
      </c>
      <c r="O81" s="49">
        <v>4314.17</v>
      </c>
      <c r="P81" s="49">
        <v>587.77</v>
      </c>
      <c r="Q81" s="56">
        <v>0.136241733635902</v>
      </c>
      <c r="R81" s="49">
        <v>1737.71</v>
      </c>
      <c r="S81" s="49">
        <v>1520.75</v>
      </c>
      <c r="T81" s="49">
        <v>216.96</v>
      </c>
      <c r="U81" s="56">
        <v>0.142666447476574</v>
      </c>
      <c r="V81" s="56">
        <v>0.316553597934568</v>
      </c>
      <c r="W81" s="56">
        <v>0.411126516736645</v>
      </c>
      <c r="X81" s="56">
        <v>-0.094572918802077</v>
      </c>
    </row>
    <row r="82" spans="1:24">
      <c r="A82" s="50" t="str">
        <v>平顶山区</v>
      </c>
      <c r="B82" s="51" t="str">
        <v>1066</v>
      </c>
      <c r="C82" s="50" t="str">
        <v>紫云店</v>
      </c>
      <c r="D82" s="49">
        <v>5016.4</v>
      </c>
      <c r="E82" s="49">
        <v>19957.89</v>
      </c>
      <c r="F82" s="49">
        <v>20.0331122615656</v>
      </c>
      <c r="G82" s="49">
        <v>3293.04</v>
      </c>
      <c r="H82" s="49">
        <v>2148.53</v>
      </c>
      <c r="I82" s="49">
        <v>1144.51</v>
      </c>
      <c r="J82" s="56">
        <v>0.532694446900904</v>
      </c>
      <c r="K82" s="56">
        <v>0.319624802117476</v>
      </c>
      <c r="L82" s="56">
        <v>0.265186776023056</v>
      </c>
      <c r="M82" s="56">
        <v>0.0544380260944203</v>
      </c>
      <c r="N82" s="49">
        <v>10302.83</v>
      </c>
      <c r="O82" s="49">
        <v>8101.95</v>
      </c>
      <c r="P82" s="49">
        <v>2200.88</v>
      </c>
      <c r="Q82" s="56">
        <v>0.271648183462006</v>
      </c>
      <c r="R82" s="49">
        <v>4009.02</v>
      </c>
      <c r="S82" s="49">
        <v>2603.87</v>
      </c>
      <c r="T82" s="49">
        <v>1405.15</v>
      </c>
      <c r="U82" s="56">
        <v>0.539639075683502</v>
      </c>
      <c r="V82" s="56">
        <v>0.344505787479113</v>
      </c>
      <c r="W82" s="56">
        <v>0.93400478321658</v>
      </c>
      <c r="X82" s="56">
        <v>-0.589498995737468</v>
      </c>
    </row>
    <row r="83" spans="1:24">
      <c r="A83" s="50" t="str">
        <v>郑州西区</v>
      </c>
      <c r="B83" s="51" t="str">
        <v>1059</v>
      </c>
      <c r="C83" s="50" t="str">
        <v>大卫城</v>
      </c>
      <c r="D83" s="49">
        <v>2505.14</v>
      </c>
      <c r="E83" s="49">
        <v>7327.89</v>
      </c>
      <c r="F83" s="49">
        <v>5.24074069780383</v>
      </c>
      <c r="G83" s="49">
        <v>5691.56</v>
      </c>
      <c r="H83" s="49">
        <v>4483.04</v>
      </c>
      <c r="I83" s="49">
        <v>1208.52</v>
      </c>
      <c r="J83" s="56">
        <v>0.269576001998644</v>
      </c>
      <c r="K83" s="56">
        <v>0.397525262825581</v>
      </c>
      <c r="L83" s="56">
        <v>0.359407443988898</v>
      </c>
      <c r="M83" s="56">
        <v>0.038117818836683</v>
      </c>
      <c r="N83" s="49">
        <v>14317.48</v>
      </c>
      <c r="O83" s="49">
        <v>12473.42</v>
      </c>
      <c r="P83" s="49">
        <v>1844.06</v>
      </c>
      <c r="Q83" s="56">
        <v>0.147839165200883</v>
      </c>
      <c r="R83" s="49">
        <v>5871.8</v>
      </c>
      <c r="S83" s="49">
        <v>2094.27</v>
      </c>
      <c r="T83" s="49">
        <v>3777.53</v>
      </c>
      <c r="U83" s="56">
        <v>1.8037454578445</v>
      </c>
      <c r="V83" s="56">
        <v>-0.0846529829781941</v>
      </c>
      <c r="W83" s="56">
        <v>3.11682075176282</v>
      </c>
      <c r="X83" s="56">
        <v>-3.20147373474101</v>
      </c>
    </row>
  </sheetData>
  <mergeCells count="22">
    <mergeCell ref="A1:X1"/>
    <mergeCell ref="A2:X2"/>
    <mergeCell ref="D3:E3"/>
    <mergeCell ref="G3:J3"/>
    <mergeCell ref="K3:M3"/>
    <mergeCell ref="N3:Q3"/>
    <mergeCell ref="R3:U3"/>
    <mergeCell ref="V3:X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rintOptions horizontalCentered="1" verticalCentered="1"/>
  <pageMargins left="0.196527777777778" right="0.196527777777778" top="0.196527777777778" bottom="0.196527777777778" header="0" footer="0"/>
  <pageSetup paperSize="9" scale="49" orientation="landscape" horizontalDpi="600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/>
  <dimension ref="A1:AD83"/>
  <sheetViews>
    <sheetView workbookViewId="0">
      <pane xSplit="3" ySplit="14" topLeftCell="D17" activePane="bottomRight" state="frozen"/>
      <selection/>
      <selection pane="topRight"/>
      <selection pane="bottomLeft"/>
      <selection pane="bottomRight" activeCell="A3" sqref="A3:A4"/>
    </sheetView>
  </sheetViews>
  <sheetFormatPr defaultColWidth="9" defaultRowHeight="13.5"/>
  <cols>
    <col min="1" max="1" width="8.125" customWidth="1"/>
    <col min="2" max="2" width="3.625" customWidth="1"/>
    <col min="3" max="3" width="8.125" customWidth="1"/>
    <col min="4" max="4" width="7.375" customWidth="1"/>
    <col min="5" max="5" width="8.125" customWidth="1"/>
    <col min="6" max="6" width="3.625" customWidth="1"/>
    <col min="7" max="7" width="7.375" customWidth="1"/>
    <col min="8" max="9" width="8.125" customWidth="1"/>
    <col min="10" max="13" width="5.125" customWidth="1"/>
    <col min="14" max="16" width="8.125" customWidth="1"/>
    <col min="17" max="17" width="6.625" customWidth="1"/>
    <col min="18" max="19" width="7.375" customWidth="1"/>
    <col min="20" max="21" width="6.625" customWidth="1"/>
    <col min="22" max="25" width="5.125" customWidth="1"/>
    <col min="26" max="26" width="5.875" customWidth="1"/>
    <col min="27" max="28" width="5.125" customWidth="1"/>
    <col min="29" max="29" width="5.875" customWidth="1"/>
    <col min="30" max="30" width="5.125" customWidth="1"/>
  </cols>
  <sheetData>
    <row r="1" ht="18.75" spans="1:30">
      <c r="A1" s="44" t="s">
        <v>47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</row>
    <row r="2" spans="1:30">
      <c r="A2" s="45" t="str">
        <f>'a-处'!A2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</row>
    <row r="3" spans="1:30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  <c r="Y3" s="47" t="s">
        <v>212</v>
      </c>
      <c r="Z3" s="47"/>
      <c r="AA3" s="47"/>
      <c r="AB3" s="47" t="s">
        <v>213</v>
      </c>
      <c r="AC3" s="47"/>
      <c r="AD3" s="47"/>
    </row>
    <row r="4" spans="1:30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  <c r="Y4" s="47" t="s">
        <v>11</v>
      </c>
      <c r="Z4" s="47" t="s">
        <v>12</v>
      </c>
      <c r="AA4" s="47" t="s">
        <v>15</v>
      </c>
      <c r="AB4" s="47" t="s">
        <v>11</v>
      </c>
      <c r="AC4" s="47" t="s">
        <v>12</v>
      </c>
      <c r="AD4" s="47" t="s">
        <v>15</v>
      </c>
    </row>
    <row r="5" spans="1:30">
      <c r="A5" s="45" t="s">
        <v>61</v>
      </c>
      <c r="B5" s="45"/>
      <c r="C5" s="45"/>
      <c r="D5" s="48">
        <f>VLOOKUP($A5,'处-汇总'!$A:$AM,4,0)</f>
        <v>1781447.85</v>
      </c>
      <c r="E5" s="49">
        <f>VLOOKUP($A5,'处-汇总'!$A:$AM,5,0)</f>
        <v>18081332.89</v>
      </c>
      <c r="F5" s="49">
        <f>VLOOKUP($A5,'处-汇总'!$A:$AM,6,0)</f>
        <v>13.6621423813095</v>
      </c>
      <c r="G5" s="49">
        <f>VLOOKUP($A5,'处-汇总'!$A:$AM,23,0)</f>
        <v>1477442.94</v>
      </c>
      <c r="H5" s="49">
        <f>VLOOKUP($A5,'处-汇总'!$A:$AM,24,0)</f>
        <v>1889682.17</v>
      </c>
      <c r="I5" s="52">
        <f>G5-H5</f>
        <v>-412239.23</v>
      </c>
      <c r="J5" s="53">
        <f>I5/H5</f>
        <v>-0.218152680140915</v>
      </c>
      <c r="K5" s="54">
        <f>VLOOKUP($A5,'处-汇总'!$A:$AM,27,0)</f>
        <v>0.136170718928592</v>
      </c>
      <c r="L5" s="54">
        <f>VLOOKUP($A5,'处-汇总'!$A:$AM,28,0)</f>
        <v>0.148265771623493</v>
      </c>
      <c r="M5" s="55">
        <f>K5-L5</f>
        <v>-0.012095052694901</v>
      </c>
      <c r="N5" s="49">
        <f>VLOOKUP($A5,'处-汇总'!$A:$AM,13,0)</f>
        <v>10849931.26</v>
      </c>
      <c r="O5" s="49">
        <f>VLOOKUP($A5,'处-汇总'!$A:$AM,14,0)</f>
        <v>12745235.46</v>
      </c>
      <c r="P5" s="52">
        <f>N5-O5</f>
        <v>-1895304.2</v>
      </c>
      <c r="Q5" s="55">
        <f>P5/O5</f>
        <v>-0.148706879990431</v>
      </c>
      <c r="R5" s="49">
        <f>VLOOKUP($A5,'处-汇总'!$A:$AM,15,0)</f>
        <v>1389191.82</v>
      </c>
      <c r="S5" s="49">
        <f>VLOOKUP($A5,'处-汇总'!$A:$AM,16,0)</f>
        <v>1316216.74</v>
      </c>
      <c r="T5" s="52">
        <f>R5-S5</f>
        <v>72975.0800000001</v>
      </c>
      <c r="U5" s="55">
        <f>T5/S5</f>
        <v>0.0554430571974036</v>
      </c>
      <c r="V5" s="54">
        <f>VLOOKUP($A5,'处-汇总'!$A:$AM,21,0)</f>
        <v>0.139157428110028</v>
      </c>
      <c r="W5" s="54">
        <f>VLOOKUP($A5,'处-汇总'!$A:$AM,22,0)</f>
        <v>0.23193206489966</v>
      </c>
      <c r="X5" s="55">
        <f>V5-W5</f>
        <v>-0.092774636789632</v>
      </c>
      <c r="Y5" s="54">
        <f>VLOOKUP($A5,'处-汇总'!$A:$AM,36,0)</f>
        <v>-0.0303357050462606</v>
      </c>
      <c r="Z5" s="54">
        <f>VLOOKUP($A5,'处-汇总'!$A:$AM,37,0)</f>
        <v>-0.0982427171941721</v>
      </c>
      <c r="AA5" s="55">
        <f>Y5-Z5</f>
        <v>0.0679070121479115</v>
      </c>
      <c r="AB5" s="54">
        <f>VLOOKUP($A5,'处-汇总'!$A:$AM,32,0)</f>
        <v>0.00467541905196555</v>
      </c>
      <c r="AC5" s="54">
        <f>VLOOKUP($A5,'处-汇总'!$A:$AM,33,0)</f>
        <v>-0.0542173174927826</v>
      </c>
      <c r="AD5" s="55">
        <f>AB5-AC5</f>
        <v>0.0588927365447481</v>
      </c>
    </row>
    <row r="6" spans="1:30">
      <c r="A6" s="45" t="s">
        <v>67</v>
      </c>
      <c r="B6" s="45"/>
      <c r="C6" s="45"/>
      <c r="D6" s="48">
        <f>VLOOKUP($A6,'处-汇总'!$A:$AM,4,0)</f>
        <v>434223.73</v>
      </c>
      <c r="E6" s="49">
        <f>VLOOKUP($A6,'处-汇总'!$A:$AM,5,0)</f>
        <v>4680128.84</v>
      </c>
      <c r="F6" s="49">
        <f>VLOOKUP($A6,'处-汇总'!$A:$AM,6,0)</f>
        <v>12.4917589112336</v>
      </c>
      <c r="G6" s="49">
        <f>VLOOKUP($A6,'处-汇总'!$A:$AM,23,0)</f>
        <v>508134.04</v>
      </c>
      <c r="H6" s="49">
        <f>VLOOKUP($A6,'处-汇总'!$A:$AM,24,0)</f>
        <v>646638.04</v>
      </c>
      <c r="I6" s="52">
        <f t="shared" ref="I6:I14" si="0">G6-H6</f>
        <v>-138504</v>
      </c>
      <c r="J6" s="53">
        <f t="shared" ref="J6:J14" si="1">I6/H6</f>
        <v>-0.214190925111675</v>
      </c>
      <c r="K6" s="54">
        <f>VLOOKUP($A6,'处-汇总'!$A:$AM,27,0)</f>
        <v>0.161191384975359</v>
      </c>
      <c r="L6" s="54">
        <f>VLOOKUP($A6,'处-汇总'!$A:$AM,28,0)</f>
        <v>0.169999215488995</v>
      </c>
      <c r="M6" s="55">
        <f t="shared" ref="M6:M14" si="2">K6-L6</f>
        <v>-0.00880783051363596</v>
      </c>
      <c r="N6" s="49">
        <f>VLOOKUP($A6,'处-汇总'!$A:$AM,13,0)</f>
        <v>3152364.75</v>
      </c>
      <c r="O6" s="49">
        <f>VLOOKUP($A6,'处-汇总'!$A:$AM,14,0)</f>
        <v>3803770.73</v>
      </c>
      <c r="P6" s="52">
        <f t="shared" ref="P6:P15" si="3">N6-O6</f>
        <v>-651405.98</v>
      </c>
      <c r="Q6" s="55">
        <f t="shared" ref="Q6:Q15" si="4">P6/O6</f>
        <v>-0.171252692719469</v>
      </c>
      <c r="R6" s="49">
        <f>VLOOKUP($A6,'处-汇总'!$A:$AM,15,0)</f>
        <v>341907.02</v>
      </c>
      <c r="S6" s="49">
        <f>VLOOKUP($A6,'处-汇总'!$A:$AM,16,0)</f>
        <v>343701.08</v>
      </c>
      <c r="T6" s="52">
        <f t="shared" ref="T6:T15" si="5">R6-S6</f>
        <v>-1794.06</v>
      </c>
      <c r="U6" s="55">
        <f t="shared" ref="U6:U15" si="6">T6/S6</f>
        <v>-0.00521982648410647</v>
      </c>
      <c r="V6" s="54">
        <f>VLOOKUP($A6,'处-汇总'!$A:$AM,21,0)</f>
        <v>0.156156232795014</v>
      </c>
      <c r="W6" s="54">
        <f>VLOOKUP($A6,'处-汇总'!$A:$AM,22,0)</f>
        <v>0.265695476815293</v>
      </c>
      <c r="X6" s="55">
        <f t="shared" ref="X6:X15" si="7">V6-W6</f>
        <v>-0.109539244020279</v>
      </c>
      <c r="Y6" s="54">
        <f>VLOOKUP($A6,'处-汇总'!$A:$AM,36,0)</f>
        <v>-0.0331973920977089</v>
      </c>
      <c r="Z6" s="54">
        <f>VLOOKUP($A6,'处-汇总'!$A:$AM,37,0)</f>
        <v>-0.0993711418325335</v>
      </c>
      <c r="AA6" s="55">
        <f t="shared" ref="AA6:AA15" si="8">Y6-Z6</f>
        <v>0.0661737497348246</v>
      </c>
      <c r="AB6" s="54">
        <f>VLOOKUP($A6,'处-汇总'!$A:$AM,32,0)</f>
        <v>-0.00197661607625064</v>
      </c>
      <c r="AC6" s="54">
        <f>VLOOKUP($A6,'处-汇总'!$A:$AM,33,0)</f>
        <v>-0.0384404982815862</v>
      </c>
      <c r="AD6" s="55">
        <f t="shared" ref="AD6:AD15" si="9">AB6-AC6</f>
        <v>0.0364638822053356</v>
      </c>
    </row>
    <row r="7" spans="1:30">
      <c r="A7" s="45" t="s">
        <v>62</v>
      </c>
      <c r="B7" s="45"/>
      <c r="C7" s="45"/>
      <c r="D7" s="48">
        <f>VLOOKUP($A7,'处-汇总'!$A:$AM,4,0)</f>
        <v>474238.56</v>
      </c>
      <c r="E7" s="49">
        <f>VLOOKUP($A7,'处-汇总'!$A:$AM,5,0)</f>
        <v>5007906.63</v>
      </c>
      <c r="F7" s="49">
        <f>VLOOKUP($A7,'处-汇总'!$A:$AM,6,0)</f>
        <v>13.7766798345737</v>
      </c>
      <c r="G7" s="49">
        <f>VLOOKUP($A7,'处-汇总'!$A:$AM,23,0)</f>
        <v>380978.28</v>
      </c>
      <c r="H7" s="49">
        <f>VLOOKUP($A7,'处-汇总'!$A:$AM,24,0)</f>
        <v>568892.69</v>
      </c>
      <c r="I7" s="52">
        <f t="shared" si="0"/>
        <v>-187914.41</v>
      </c>
      <c r="J7" s="53">
        <f t="shared" si="1"/>
        <v>-0.330316091774707</v>
      </c>
      <c r="K7" s="54">
        <f>VLOOKUP($A7,'处-汇总'!$A:$AM,27,0)</f>
        <v>0.129026952046167</v>
      </c>
      <c r="L7" s="54">
        <f>VLOOKUP($A7,'处-汇总'!$A:$AM,28,0)</f>
        <v>0.153790752322399</v>
      </c>
      <c r="M7" s="55">
        <f t="shared" si="2"/>
        <v>-0.0247638002762313</v>
      </c>
      <c r="N7" s="49">
        <f>VLOOKUP($A7,'处-汇总'!$A:$AM,13,0)</f>
        <v>2952703.09</v>
      </c>
      <c r="O7" s="49">
        <f>VLOOKUP($A7,'处-汇总'!$A:$AM,14,0)</f>
        <v>3699134.58</v>
      </c>
      <c r="P7" s="52">
        <f t="shared" si="3"/>
        <v>-746431.49</v>
      </c>
      <c r="Q7" s="55">
        <f t="shared" si="4"/>
        <v>-0.201785437609031</v>
      </c>
      <c r="R7" s="49">
        <f>VLOOKUP($A7,'处-汇总'!$A:$AM,15,0)</f>
        <v>356664.51</v>
      </c>
      <c r="S7" s="49">
        <f>VLOOKUP($A7,'处-汇总'!$A:$AM,16,0)</f>
        <v>368797.36</v>
      </c>
      <c r="T7" s="52">
        <f t="shared" si="5"/>
        <v>-12132.85</v>
      </c>
      <c r="U7" s="55">
        <f t="shared" si="6"/>
        <v>-0.0328984187956226</v>
      </c>
      <c r="V7" s="54">
        <f>VLOOKUP($A7,'处-汇总'!$A:$AM,21,0)</f>
        <v>0.150676814266402</v>
      </c>
      <c r="W7" s="54">
        <f>VLOOKUP($A7,'处-汇总'!$A:$AM,22,0)</f>
        <v>0.212052648854454</v>
      </c>
      <c r="X7" s="55">
        <f t="shared" si="7"/>
        <v>-0.061375834588052</v>
      </c>
      <c r="Y7" s="54">
        <f>VLOOKUP($A7,'处-汇总'!$A:$AM,36,0)</f>
        <v>-0.0367800076462145</v>
      </c>
      <c r="Z7" s="54">
        <f>VLOOKUP($A7,'处-汇总'!$A:$AM,37,0)</f>
        <v>-0.10050902232369</v>
      </c>
      <c r="AA7" s="55">
        <f t="shared" si="8"/>
        <v>0.0637290146774759</v>
      </c>
      <c r="AB7" s="54">
        <f>VLOOKUP($A7,'处-汇总'!$A:$AM,32,0)</f>
        <v>0.00468538310967602</v>
      </c>
      <c r="AC7" s="54">
        <f>VLOOKUP($A7,'处-汇总'!$A:$AM,33,0)</f>
        <v>-0.0583715861283298</v>
      </c>
      <c r="AD7" s="55">
        <f t="shared" si="9"/>
        <v>0.0630569692380058</v>
      </c>
    </row>
    <row r="8" spans="1:30">
      <c r="A8" s="45" t="s">
        <v>84</v>
      </c>
      <c r="B8" s="45"/>
      <c r="C8" s="45"/>
      <c r="D8" s="48">
        <f>VLOOKUP($A8,'处-汇总'!$A:$AM,4,0)</f>
        <v>226680.27</v>
      </c>
      <c r="E8" s="49">
        <f>VLOOKUP($A8,'处-汇总'!$A:$AM,5,0)</f>
        <v>2094242.5</v>
      </c>
      <c r="F8" s="49">
        <f>VLOOKUP($A8,'处-汇总'!$A:$AM,6,0)</f>
        <v>14.4672967343806</v>
      </c>
      <c r="G8" s="49">
        <f>VLOOKUP($A8,'处-汇总'!$A:$AM,23,0)</f>
        <v>152386.06</v>
      </c>
      <c r="H8" s="49">
        <f>VLOOKUP($A8,'处-汇总'!$A:$AM,24,0)</f>
        <v>180699.21</v>
      </c>
      <c r="I8" s="52">
        <f t="shared" si="0"/>
        <v>-28313.15</v>
      </c>
      <c r="J8" s="53">
        <f t="shared" si="1"/>
        <v>-0.156686628569101</v>
      </c>
      <c r="K8" s="54">
        <f>VLOOKUP($A8,'处-汇总'!$A:$AM,27,0)</f>
        <v>0.127854530654892</v>
      </c>
      <c r="L8" s="54">
        <f>VLOOKUP($A8,'处-汇总'!$A:$AM,28,0)</f>
        <v>0.14070851696803</v>
      </c>
      <c r="M8" s="55">
        <f t="shared" si="2"/>
        <v>-0.0128539863131385</v>
      </c>
      <c r="N8" s="49">
        <f>VLOOKUP($A8,'处-汇总'!$A:$AM,13,0)</f>
        <v>1191870.63</v>
      </c>
      <c r="O8" s="49">
        <f>VLOOKUP($A8,'处-汇总'!$A:$AM,14,0)</f>
        <v>1284209.47</v>
      </c>
      <c r="P8" s="52">
        <f t="shared" si="3"/>
        <v>-92338.8400000001</v>
      </c>
      <c r="Q8" s="55">
        <f t="shared" si="4"/>
        <v>-0.0719032542253407</v>
      </c>
      <c r="R8" s="49">
        <f>VLOOKUP($A8,'处-汇总'!$A:$AM,15,0)</f>
        <v>166002</v>
      </c>
      <c r="S8" s="49">
        <f>VLOOKUP($A8,'处-汇总'!$A:$AM,16,0)</f>
        <v>149199.21</v>
      </c>
      <c r="T8" s="52">
        <f t="shared" si="5"/>
        <v>16802.79</v>
      </c>
      <c r="U8" s="55">
        <f t="shared" si="6"/>
        <v>0.112619832236377</v>
      </c>
      <c r="V8" s="54">
        <f>VLOOKUP($A8,'处-汇总'!$A:$AM,21,0)</f>
        <v>0.122916126646484</v>
      </c>
      <c r="W8" s="54">
        <f>VLOOKUP($A8,'处-汇总'!$A:$AM,22,0)</f>
        <v>0.22688118504144</v>
      </c>
      <c r="X8" s="55">
        <f t="shared" si="7"/>
        <v>-0.103965058394956</v>
      </c>
      <c r="Y8" s="54">
        <f>VLOOKUP($A8,'处-汇总'!$A:$AM,36,0)</f>
        <v>-0.0245684810814261</v>
      </c>
      <c r="Z8" s="54">
        <f>VLOOKUP($A8,'处-汇总'!$A:$AM,37,0)</f>
        <v>-0.0974849235669184</v>
      </c>
      <c r="AA8" s="55">
        <f t="shared" si="8"/>
        <v>0.0729164424854923</v>
      </c>
      <c r="AB8" s="54">
        <f>VLOOKUP($A8,'处-汇总'!$A:$AM,32,0)</f>
        <v>0.0269738388282625</v>
      </c>
      <c r="AC8" s="54">
        <f>VLOOKUP($A8,'处-汇总'!$A:$AM,33,0)</f>
        <v>-0.062104683111909</v>
      </c>
      <c r="AD8" s="55">
        <f t="shared" si="9"/>
        <v>0.0890785219401715</v>
      </c>
    </row>
    <row r="9" spans="1:30">
      <c r="A9" s="45" t="s">
        <v>118</v>
      </c>
      <c r="B9" s="45"/>
      <c r="C9" s="45"/>
      <c r="D9" s="48">
        <f>VLOOKUP($A9,'处-汇总'!$A:$AM,4,0)</f>
        <v>70868.24</v>
      </c>
      <c r="E9" s="49">
        <f>VLOOKUP($A9,'处-汇总'!$A:$AM,5,0)</f>
        <v>676586.29</v>
      </c>
      <c r="F9" s="49">
        <f>VLOOKUP($A9,'处-汇总'!$A:$AM,6,0)</f>
        <v>8.98691104578565</v>
      </c>
      <c r="G9" s="49">
        <f>VLOOKUP($A9,'处-汇总'!$A:$AM,23,0)</f>
        <v>94043.51</v>
      </c>
      <c r="H9" s="49">
        <f>VLOOKUP($A9,'处-汇总'!$A:$AM,24,0)</f>
        <v>105333.01</v>
      </c>
      <c r="I9" s="52">
        <f t="shared" si="0"/>
        <v>-11289.5</v>
      </c>
      <c r="J9" s="53">
        <f t="shared" si="1"/>
        <v>-0.107179126467572</v>
      </c>
      <c r="K9" s="54">
        <f>VLOOKUP($A9,'处-汇总'!$A:$AM,27,0)</f>
        <v>0.151569623447996</v>
      </c>
      <c r="L9" s="54">
        <f>VLOOKUP($A9,'处-汇总'!$A:$AM,28,0)</f>
        <v>0.145733546477601</v>
      </c>
      <c r="M9" s="55">
        <f t="shared" si="2"/>
        <v>0.00583607697039584</v>
      </c>
      <c r="N9" s="49">
        <f>VLOOKUP($A9,'处-汇总'!$A:$AM,13,0)</f>
        <v>620464.1</v>
      </c>
      <c r="O9" s="49">
        <f>VLOOKUP($A9,'处-汇总'!$A:$AM,14,0)</f>
        <v>722778.06</v>
      </c>
      <c r="P9" s="52">
        <f t="shared" si="3"/>
        <v>-102313.96</v>
      </c>
      <c r="Q9" s="55">
        <f t="shared" si="4"/>
        <v>-0.141556538116279</v>
      </c>
      <c r="R9" s="49">
        <f>VLOOKUP($A9,'处-汇总'!$A:$AM,15,0)</f>
        <v>151041</v>
      </c>
      <c r="S9" s="49">
        <f>VLOOKUP($A9,'处-汇总'!$A:$AM,16,0)</f>
        <v>108012.12</v>
      </c>
      <c r="T9" s="52">
        <f t="shared" si="5"/>
        <v>43028.88</v>
      </c>
      <c r="U9" s="55">
        <f t="shared" si="6"/>
        <v>0.398370849493557</v>
      </c>
      <c r="V9" s="54">
        <f>VLOOKUP($A9,'处-汇总'!$A:$AM,21,0)</f>
        <v>0.170350612806108</v>
      </c>
      <c r="W9" s="54">
        <f>VLOOKUP($A9,'处-汇总'!$A:$AM,22,0)</f>
        <v>0.265310381935361</v>
      </c>
      <c r="X9" s="55">
        <f t="shared" si="7"/>
        <v>-0.0949597691292526</v>
      </c>
      <c r="Y9" s="54">
        <f>VLOOKUP($A9,'处-汇总'!$A:$AM,36,0)</f>
        <v>-0.0206662539645988</v>
      </c>
      <c r="Z9" s="54">
        <f>VLOOKUP($A9,'处-汇总'!$A:$AM,37,0)</f>
        <v>-0.065469231261677</v>
      </c>
      <c r="AA9" s="55">
        <f t="shared" si="8"/>
        <v>0.0448029772970782</v>
      </c>
      <c r="AB9" s="54">
        <f>VLOOKUP($A9,'处-汇总'!$A:$AM,32,0)</f>
        <v>-0.0114424108875325</v>
      </c>
      <c r="AC9" s="54">
        <f>VLOOKUP($A9,'处-汇总'!$A:$AM,33,0)</f>
        <v>-0.0448942472106566</v>
      </c>
      <c r="AD9" s="55">
        <f t="shared" si="9"/>
        <v>0.0334518363231242</v>
      </c>
    </row>
    <row r="10" spans="1:30">
      <c r="A10" s="45" t="s">
        <v>89</v>
      </c>
      <c r="B10" s="45"/>
      <c r="C10" s="45"/>
      <c r="D10" s="48">
        <f>VLOOKUP($A10,'处-汇总'!$A:$AM,4,0)</f>
        <v>62118.3</v>
      </c>
      <c r="E10" s="49">
        <f>VLOOKUP($A10,'处-汇总'!$A:$AM,5,0)</f>
        <v>676390.44</v>
      </c>
      <c r="F10" s="49">
        <f>VLOOKUP($A10,'处-汇总'!$A:$AM,6,0)</f>
        <v>11.842249590065</v>
      </c>
      <c r="G10" s="49">
        <f>VLOOKUP($A10,'处-汇总'!$A:$AM,23,0)</f>
        <v>60362.7</v>
      </c>
      <c r="H10" s="49">
        <f>VLOOKUP($A10,'处-汇总'!$A:$AM,24,0)</f>
        <v>79456.88</v>
      </c>
      <c r="I10" s="52">
        <f t="shared" si="0"/>
        <v>-19094.18</v>
      </c>
      <c r="J10" s="53">
        <f t="shared" si="1"/>
        <v>-0.240308705803701</v>
      </c>
      <c r="K10" s="54">
        <f>VLOOKUP($A10,'处-汇总'!$A:$AM,27,0)</f>
        <v>0.131717680363376</v>
      </c>
      <c r="L10" s="54">
        <f>VLOOKUP($A10,'处-汇总'!$A:$AM,28,0)</f>
        <v>0.142542333919013</v>
      </c>
      <c r="M10" s="55">
        <f t="shared" si="2"/>
        <v>-0.0108246535556367</v>
      </c>
      <c r="N10" s="49">
        <f>VLOOKUP($A10,'处-汇总'!$A:$AM,13,0)</f>
        <v>458273.33</v>
      </c>
      <c r="O10" s="49">
        <f>VLOOKUP($A10,'处-汇总'!$A:$AM,14,0)</f>
        <v>557426.54</v>
      </c>
      <c r="P10" s="52">
        <f t="shared" si="3"/>
        <v>-99153.21</v>
      </c>
      <c r="Q10" s="55">
        <f t="shared" si="4"/>
        <v>-0.177876729730163</v>
      </c>
      <c r="R10" s="49">
        <f>VLOOKUP($A10,'处-汇总'!$A:$AM,15,0)</f>
        <v>53981.13</v>
      </c>
      <c r="S10" s="49">
        <f>VLOOKUP($A10,'处-汇总'!$A:$AM,16,0)</f>
        <v>51121.03</v>
      </c>
      <c r="T10" s="52">
        <f t="shared" si="5"/>
        <v>2860.1</v>
      </c>
      <c r="U10" s="55">
        <f t="shared" si="6"/>
        <v>0.0559476207736816</v>
      </c>
      <c r="V10" s="54">
        <f>VLOOKUP($A10,'处-汇总'!$A:$AM,21,0)</f>
        <v>0.0977215520249351</v>
      </c>
      <c r="W10" s="54">
        <f>VLOOKUP($A10,'处-汇总'!$A:$AM,22,0)</f>
        <v>0.216635911294274</v>
      </c>
      <c r="X10" s="55">
        <f t="shared" si="7"/>
        <v>-0.118914359269339</v>
      </c>
      <c r="Y10" s="54">
        <f>VLOOKUP($A10,'处-汇总'!$A:$AM,36,0)</f>
        <v>-0.031767186631528</v>
      </c>
      <c r="Z10" s="54">
        <f>VLOOKUP($A10,'处-汇总'!$A:$AM,37,0)</f>
        <v>-0.0842032701982421</v>
      </c>
      <c r="AA10" s="55">
        <f t="shared" si="8"/>
        <v>0.0524360835667141</v>
      </c>
      <c r="AB10" s="54">
        <f>VLOOKUP($A10,'处-汇总'!$A:$AM,32,0)</f>
        <v>0.0612599705808825</v>
      </c>
      <c r="AC10" s="54">
        <f>VLOOKUP($A10,'处-汇总'!$A:$AM,33,0)</f>
        <v>-0.0446783160097949</v>
      </c>
      <c r="AD10" s="55">
        <f t="shared" si="9"/>
        <v>0.105938286590677</v>
      </c>
    </row>
    <row r="11" spans="1:30">
      <c r="A11" s="45" t="s">
        <v>155</v>
      </c>
      <c r="B11" s="45"/>
      <c r="C11" s="45"/>
      <c r="D11" s="48">
        <f>VLOOKUP($A11,'处-汇总'!$A:$AM,4,0)</f>
        <v>117146.82</v>
      </c>
      <c r="E11" s="49">
        <f>VLOOKUP($A11,'处-汇总'!$A:$AM,5,0)</f>
        <v>1132338.81</v>
      </c>
      <c r="F11" s="49">
        <f>VLOOKUP($A11,'处-汇总'!$A:$AM,6,0)</f>
        <v>17.6774712566117</v>
      </c>
      <c r="G11" s="49">
        <f>VLOOKUP($A11,'处-汇总'!$A:$AM,23,0)</f>
        <v>44146.92</v>
      </c>
      <c r="H11" s="49">
        <f>VLOOKUP($A11,'处-汇总'!$A:$AM,24,0)</f>
        <v>49529.94</v>
      </c>
      <c r="I11" s="52">
        <f t="shared" si="0"/>
        <v>-5383.02</v>
      </c>
      <c r="J11" s="53">
        <f t="shared" si="1"/>
        <v>-0.108682142558622</v>
      </c>
      <c r="K11" s="54">
        <f>VLOOKUP($A11,'处-汇总'!$A:$AM,27,0)</f>
        <v>0.0901103309078117</v>
      </c>
      <c r="L11" s="54">
        <f>VLOOKUP($A11,'处-汇总'!$A:$AM,28,0)</f>
        <v>0.0894928556771198</v>
      </c>
      <c r="M11" s="55">
        <f t="shared" si="2"/>
        <v>0.000617475230691944</v>
      </c>
      <c r="N11" s="49">
        <f>VLOOKUP($A11,'处-汇总'!$A:$AM,13,0)</f>
        <v>489920.74</v>
      </c>
      <c r="O11" s="49">
        <f>VLOOKUP($A11,'处-汇总'!$A:$AM,14,0)</f>
        <v>553451.33</v>
      </c>
      <c r="P11" s="52">
        <f t="shared" si="3"/>
        <v>-63530.59</v>
      </c>
      <c r="Q11" s="55">
        <f t="shared" si="4"/>
        <v>-0.114789840689334</v>
      </c>
      <c r="R11" s="49">
        <f>VLOOKUP($A11,'处-汇总'!$A:$AM,15,0)</f>
        <v>61442.48</v>
      </c>
      <c r="S11" s="49">
        <f>VLOOKUP($A11,'处-汇总'!$A:$AM,16,0)</f>
        <v>59633.96</v>
      </c>
      <c r="T11" s="52">
        <f t="shared" si="5"/>
        <v>1808.52</v>
      </c>
      <c r="U11" s="55">
        <f t="shared" si="6"/>
        <v>0.0303270150095684</v>
      </c>
      <c r="V11" s="54">
        <f>VLOOKUP($A11,'处-汇总'!$A:$AM,21,0)</f>
        <v>0.0946223389825826</v>
      </c>
      <c r="W11" s="54">
        <f>VLOOKUP($A11,'处-汇总'!$A:$AM,22,0)</f>
        <v>0.287338550959806</v>
      </c>
      <c r="X11" s="55">
        <f t="shared" si="7"/>
        <v>-0.192716211977223</v>
      </c>
      <c r="Y11" s="54">
        <f>VLOOKUP($A11,'处-汇总'!$A:$AM,36,0)</f>
        <v>-0.0364567738231372</v>
      </c>
      <c r="Z11" s="54">
        <f>VLOOKUP($A11,'处-汇总'!$A:$AM,37,0)</f>
        <v>-0.156598389890961</v>
      </c>
      <c r="AA11" s="55">
        <f t="shared" si="8"/>
        <v>0.120141616067824</v>
      </c>
      <c r="AB11" s="54">
        <f>VLOOKUP($A11,'处-汇总'!$A:$AM,32,0)</f>
        <v>-0.00371001373157381</v>
      </c>
      <c r="AC11" s="54">
        <f>VLOOKUP($A11,'处-汇总'!$A:$AM,33,0)</f>
        <v>-0.058844280137437</v>
      </c>
      <c r="AD11" s="55">
        <f t="shared" si="9"/>
        <v>0.0551342664058632</v>
      </c>
    </row>
    <row r="12" spans="1:30">
      <c r="A12" s="45" t="s">
        <v>101</v>
      </c>
      <c r="B12" s="45"/>
      <c r="C12" s="45"/>
      <c r="D12" s="48">
        <f>VLOOKUP($A12,'处-汇总'!$A:$AM,4,0)</f>
        <v>186935.9</v>
      </c>
      <c r="E12" s="49">
        <f>VLOOKUP($A12,'处-汇总'!$A:$AM,5,0)</f>
        <v>1732361.82</v>
      </c>
      <c r="F12" s="49">
        <f>VLOOKUP($A12,'处-汇总'!$A:$AM,6,0)</f>
        <v>18.7445938753401</v>
      </c>
      <c r="G12" s="49">
        <f>VLOOKUP($A12,'处-汇总'!$A:$AM,23,0)</f>
        <v>86665.88</v>
      </c>
      <c r="H12" s="49">
        <f>VLOOKUP($A12,'处-汇总'!$A:$AM,24,0)</f>
        <v>107500.65</v>
      </c>
      <c r="I12" s="52">
        <f t="shared" si="0"/>
        <v>-20834.77</v>
      </c>
      <c r="J12" s="53">
        <f t="shared" si="1"/>
        <v>-0.193810642075187</v>
      </c>
      <c r="K12" s="54">
        <f>VLOOKUP($A12,'处-汇总'!$A:$AM,27,0)</f>
        <v>0.115406624617881</v>
      </c>
      <c r="L12" s="54">
        <f>VLOOKUP($A12,'处-汇总'!$A:$AM,28,0)</f>
        <v>0.133381174079507</v>
      </c>
      <c r="M12" s="55">
        <f t="shared" si="2"/>
        <v>-0.0179745494616257</v>
      </c>
      <c r="N12" s="49">
        <f>VLOOKUP($A12,'处-汇总'!$A:$AM,13,0)</f>
        <v>750961.05</v>
      </c>
      <c r="O12" s="49">
        <f>VLOOKUP($A12,'处-汇总'!$A:$AM,14,0)</f>
        <v>805965.69</v>
      </c>
      <c r="P12" s="52">
        <f t="shared" si="3"/>
        <v>-55004.6399999999</v>
      </c>
      <c r="Q12" s="55">
        <f t="shared" si="4"/>
        <v>-0.0682468753725731</v>
      </c>
      <c r="R12" s="49">
        <f>VLOOKUP($A12,'处-汇总'!$A:$AM,15,0)</f>
        <v>101091.83</v>
      </c>
      <c r="S12" s="49">
        <f>VLOOKUP($A12,'处-汇总'!$A:$AM,16,0)</f>
        <v>91604.13</v>
      </c>
      <c r="T12" s="52">
        <f t="shared" si="5"/>
        <v>9487.7</v>
      </c>
      <c r="U12" s="55">
        <f t="shared" si="6"/>
        <v>0.103572841093518</v>
      </c>
      <c r="V12" s="54">
        <f>VLOOKUP($A12,'处-汇总'!$A:$AM,21,0)</f>
        <v>0.191308715627171</v>
      </c>
      <c r="W12" s="54">
        <f>VLOOKUP($A12,'处-汇总'!$A:$AM,22,0)</f>
        <v>0.237520122618461</v>
      </c>
      <c r="X12" s="55">
        <f t="shared" si="7"/>
        <v>-0.0462114069912899</v>
      </c>
      <c r="Y12" s="54">
        <f>VLOOKUP($A12,'处-汇总'!$A:$AM,36,0)</f>
        <v>-0.0262018689160869</v>
      </c>
      <c r="Z12" s="54">
        <f>VLOOKUP($A12,'处-汇总'!$A:$AM,37,0)</f>
        <v>-0.112995024409564</v>
      </c>
      <c r="AA12" s="55">
        <f t="shared" si="8"/>
        <v>0.0867931554934767</v>
      </c>
      <c r="AB12" s="54">
        <f>VLOOKUP($A12,'处-汇总'!$A:$AM,32,0)</f>
        <v>-0.00333997639660592</v>
      </c>
      <c r="AC12" s="54">
        <f>VLOOKUP($A12,'处-汇总'!$A:$AM,33,0)</f>
        <v>-0.0824139701827587</v>
      </c>
      <c r="AD12" s="55">
        <f t="shared" si="9"/>
        <v>0.0790739937861528</v>
      </c>
    </row>
    <row r="13" spans="1:30">
      <c r="A13" s="45" t="s">
        <v>94</v>
      </c>
      <c r="B13" s="45"/>
      <c r="C13" s="45"/>
      <c r="D13" s="48">
        <f>VLOOKUP($A13,'处-汇总'!$A:$AM,4,0)</f>
        <v>131676.82</v>
      </c>
      <c r="E13" s="49">
        <f>VLOOKUP($A13,'处-汇总'!$A:$AM,5,0)</f>
        <v>1318034.5</v>
      </c>
      <c r="F13" s="49">
        <f>VLOOKUP($A13,'处-汇总'!$A:$AM,6,0)</f>
        <v>14.8166647122367</v>
      </c>
      <c r="G13" s="49">
        <f>VLOOKUP($A13,'处-汇总'!$A:$AM,23,0)</f>
        <v>68063.35</v>
      </c>
      <c r="H13" s="49">
        <f>VLOOKUP($A13,'处-汇总'!$A:$AM,24,0)</f>
        <v>75430.03</v>
      </c>
      <c r="I13" s="52">
        <f t="shared" si="0"/>
        <v>-7366.67999999999</v>
      </c>
      <c r="J13" s="53">
        <f t="shared" si="1"/>
        <v>-0.0976624296715777</v>
      </c>
      <c r="K13" s="54">
        <f>VLOOKUP($A13,'处-汇总'!$A:$AM,27,0)</f>
        <v>0.0983773593468851</v>
      </c>
      <c r="L13" s="54">
        <f>VLOOKUP($A13,'处-汇总'!$A:$AM,28,0)</f>
        <v>0.0985669523369192</v>
      </c>
      <c r="M13" s="55">
        <f t="shared" si="2"/>
        <v>-0.000189592990034085</v>
      </c>
      <c r="N13" s="49">
        <f>VLOOKUP($A13,'处-汇总'!$A:$AM,13,0)</f>
        <v>691859.9</v>
      </c>
      <c r="O13" s="49">
        <f>VLOOKUP($A13,'处-汇总'!$A:$AM,14,0)</f>
        <v>765266.94</v>
      </c>
      <c r="P13" s="52">
        <f t="shared" si="3"/>
        <v>-73407.0399999999</v>
      </c>
      <c r="Q13" s="55">
        <f t="shared" si="4"/>
        <v>-0.0959234433934908</v>
      </c>
      <c r="R13" s="49">
        <f>VLOOKUP($A13,'处-汇总'!$A:$AM,15,0)</f>
        <v>93958.13</v>
      </c>
      <c r="S13" s="49">
        <f>VLOOKUP($A13,'处-汇总'!$A:$AM,16,0)</f>
        <v>88652.33</v>
      </c>
      <c r="T13" s="52">
        <f t="shared" si="5"/>
        <v>5305.8</v>
      </c>
      <c r="U13" s="55">
        <f t="shared" si="6"/>
        <v>0.0598495267975473</v>
      </c>
      <c r="V13" s="54">
        <f>VLOOKUP($A13,'处-汇总'!$A:$AM,21,0)</f>
        <v>0.0384289664257279</v>
      </c>
      <c r="W13" s="54">
        <f>VLOOKUP($A13,'处-汇总'!$A:$AM,22,0)</f>
        <v>0.10966670291983</v>
      </c>
      <c r="X13" s="55">
        <f t="shared" si="7"/>
        <v>-0.0712377364941026</v>
      </c>
      <c r="Y13" s="54">
        <f>VLOOKUP($A13,'处-汇总'!$A:$AM,36,0)</f>
        <v>-0.0272849303651742</v>
      </c>
      <c r="Z13" s="54">
        <f>VLOOKUP($A13,'处-汇总'!$A:$AM,37,0)</f>
        <v>-0.0967279917773473</v>
      </c>
      <c r="AA13" s="55">
        <f t="shared" si="8"/>
        <v>0.069443061412173</v>
      </c>
      <c r="AB13" s="54">
        <f>VLOOKUP($A13,'处-汇总'!$A:$AM,32,0)</f>
        <v>-0.00109168839142036</v>
      </c>
      <c r="AC13" s="54">
        <f>VLOOKUP($A13,'处-汇总'!$A:$AM,33,0)</f>
        <v>-0.0763936203790671</v>
      </c>
      <c r="AD13" s="55">
        <f t="shared" si="9"/>
        <v>0.0753019319876467</v>
      </c>
    </row>
    <row r="14" spans="1:30">
      <c r="A14" s="45" t="s">
        <v>186</v>
      </c>
      <c r="B14" s="45"/>
      <c r="C14" s="45"/>
      <c r="D14" s="48">
        <f>VLOOKUP($A14,'处-汇总'!$A:$AM,4,0)</f>
        <v>77559.21</v>
      </c>
      <c r="E14" s="49">
        <f>VLOOKUP($A14,'处-汇总'!$A:$AM,5,0)</f>
        <v>763343.06</v>
      </c>
      <c r="F14" s="49">
        <f>VLOOKUP($A14,'处-汇总'!$A:$AM,6,0)</f>
        <v>12.0541902154089</v>
      </c>
      <c r="G14" s="49">
        <f>VLOOKUP($A14,'处-汇总'!$A:$AM,23,0)</f>
        <v>82662.2</v>
      </c>
      <c r="H14" s="49">
        <f>VLOOKUP($A14,'处-汇总'!$A:$AM,24,0)</f>
        <v>76201.72</v>
      </c>
      <c r="I14" s="52">
        <f t="shared" si="0"/>
        <v>6460.48</v>
      </c>
      <c r="J14" s="53">
        <f t="shared" si="1"/>
        <v>0.0847812884013641</v>
      </c>
      <c r="K14" s="54">
        <f>VLOOKUP($A14,'处-汇总'!$A:$AM,27,0)</f>
        <v>0.152650255348124</v>
      </c>
      <c r="L14" s="54">
        <f>VLOOKUP($A14,'处-汇总'!$A:$AM,28,0)</f>
        <v>0.137739146454476</v>
      </c>
      <c r="M14" s="55">
        <f t="shared" si="2"/>
        <v>0.0149111088936489</v>
      </c>
      <c r="N14" s="49">
        <f>VLOOKUP($A14,'处-汇总'!$A:$AM,13,0)</f>
        <v>541513.67</v>
      </c>
      <c r="O14" s="49">
        <f>VLOOKUP($A14,'处-汇总'!$A:$AM,14,0)</f>
        <v>553232.12</v>
      </c>
      <c r="P14" s="52">
        <f t="shared" si="3"/>
        <v>-11718.45</v>
      </c>
      <c r="Q14" s="55">
        <f t="shared" si="4"/>
        <v>-0.0211817961690293</v>
      </c>
      <c r="R14" s="49">
        <f>VLOOKUP($A14,'处-汇总'!$A:$AM,15,0)</f>
        <v>63103.72</v>
      </c>
      <c r="S14" s="49">
        <f>VLOOKUP($A14,'处-汇总'!$A:$AM,16,0)</f>
        <v>55495.52</v>
      </c>
      <c r="T14" s="52">
        <f t="shared" si="5"/>
        <v>7608.2</v>
      </c>
      <c r="U14" s="55">
        <f t="shared" si="6"/>
        <v>0.137095751152526</v>
      </c>
      <c r="V14" s="54">
        <f>VLOOKUP($A14,'处-汇总'!$A:$AM,21,0)</f>
        <v>0.0758499041768833</v>
      </c>
      <c r="W14" s="54">
        <f>VLOOKUP($A14,'处-汇总'!$A:$AM,22,0)</f>
        <v>0.216203607613126</v>
      </c>
      <c r="X14" s="55">
        <f t="shared" si="7"/>
        <v>-0.140353703436243</v>
      </c>
      <c r="Y14" s="54">
        <f>VLOOKUP($A14,'处-汇总'!$A:$AM,36,0)</f>
        <v>-0.0259524401606261</v>
      </c>
      <c r="Z14" s="54">
        <f>VLOOKUP($A14,'处-汇总'!$A:$AM,37,0)</f>
        <v>-0.083985797389357</v>
      </c>
      <c r="AA14" s="55">
        <f t="shared" si="8"/>
        <v>0.0580333572287309</v>
      </c>
      <c r="AB14" s="54">
        <f>VLOOKUP($A14,'处-汇总'!$A:$AM,32,0)</f>
        <v>-0.00473296069035499</v>
      </c>
      <c r="AC14" s="54">
        <f>VLOOKUP($A14,'处-汇总'!$A:$AM,33,0)</f>
        <v>-0.0701583405029611</v>
      </c>
      <c r="AD14" s="55">
        <f t="shared" si="9"/>
        <v>0.0654253798126061</v>
      </c>
    </row>
    <row r="15" spans="1:30">
      <c r="A15" s="50" t="s">
        <v>62</v>
      </c>
      <c r="B15" s="51" t="s">
        <v>74</v>
      </c>
      <c r="C15" s="50" t="s">
        <v>75</v>
      </c>
      <c r="D15" s="49">
        <f>IFERROR(VLOOKUP($B15,'a-处'!$B:$AO,5,0),0)</f>
        <v>32968.04</v>
      </c>
      <c r="E15" s="49">
        <f>IFERROR(VLOOKUP($B15,'a-处'!$B:$AO,6,0),0)</f>
        <v>433391</v>
      </c>
      <c r="F15" s="49">
        <f>IFERROR(VLOOKUP($B15,'a-处'!$B:$AO,7,0),0)</f>
        <v>14.5966020146998</v>
      </c>
      <c r="G15" s="49">
        <f>IFERROR(VLOOKUP($B15,'a-处'!$B:$AO,24,0),0)</f>
        <v>26450.09</v>
      </c>
      <c r="H15" s="49">
        <f>IFERROR(VLOOKUP($B15,'a-处'!$B:$AO,25,0),0)</f>
        <v>47975.44</v>
      </c>
      <c r="I15" s="49">
        <f>IFERROR(VLOOKUP($B15,'a-处'!$B:$AO,26,0),0)</f>
        <v>-21525.35</v>
      </c>
      <c r="J15" s="56">
        <f>IFERROR(VLOOKUP($B15,'a-处'!$B:$AO,27,0),0)</f>
        <v>-0.448674363382597</v>
      </c>
      <c r="K15" s="56">
        <f>IFERROR(VLOOKUP($B15,'a-处'!$B:$AO,28,0),0)</f>
        <v>0.109277351129327</v>
      </c>
      <c r="L15" s="56">
        <f>IFERROR(VLOOKUP($B15,'a-处'!$B:$AO,29,0),0)</f>
        <v>0.153121029581786</v>
      </c>
      <c r="M15" s="56">
        <f>IFERROR(VLOOKUP($B15,'a-处'!$B:$AO,30,0),0)</f>
        <v>-0.043843678452459</v>
      </c>
      <c r="N15" s="49">
        <f>IFERROR(VLOOKUP($B15,'a-处'!$B:$AO,15,0),0)</f>
        <v>242045.49</v>
      </c>
      <c r="O15" s="49">
        <f>IFERROR(VLOOKUP($B15,'a-处'!$B:$AO,19,0),0)</f>
        <v>313317.12</v>
      </c>
      <c r="P15" s="49">
        <f t="shared" si="3"/>
        <v>-71271.63</v>
      </c>
      <c r="Q15" s="56">
        <f t="shared" si="4"/>
        <v>-0.22747441952741</v>
      </c>
      <c r="R15" s="49">
        <f>IFERROR(VLOOKUP($B15,'a-处'!$B:$AO,16,0),0)</f>
        <v>24827.75</v>
      </c>
      <c r="S15" s="49">
        <f>IFERROR(VLOOKUP($B15,'a-处'!$B:$AO,20,0),0)</f>
        <v>19037.87</v>
      </c>
      <c r="T15" s="49">
        <f t="shared" si="5"/>
        <v>5789.88</v>
      </c>
      <c r="U15" s="56">
        <f t="shared" si="6"/>
        <v>0.304124358449764</v>
      </c>
      <c r="V15" s="56">
        <f>IFERROR(VLOOKUP($B15,'a-处'!$B:$AO,22,0),0)</f>
        <v>0.0558261634999655</v>
      </c>
      <c r="W15" s="56">
        <f>IFERROR(VLOOKUP($B15,'a-处'!$B:$AO,23,0),0)</f>
        <v>0.526368107833296</v>
      </c>
      <c r="X15" s="56">
        <f t="shared" si="7"/>
        <v>-0.47054194433333</v>
      </c>
      <c r="Y15" s="54">
        <f>IFERROR(VLOOKUP($B15,'a-处'!$B:$AO,37,0),0)</f>
        <v>-0.051264561877427</v>
      </c>
      <c r="Z15" s="54">
        <f>IFERROR(VLOOKUP($B15,'a-处'!$B:$AO,38,0),0)</f>
        <v>-0.175965641459601</v>
      </c>
      <c r="AA15" s="54">
        <f t="shared" si="8"/>
        <v>0.124701079582174</v>
      </c>
      <c r="AB15" s="54">
        <f>IFERROR(VLOOKUP($B15,'a-处'!$B:$AO,33,0),0)</f>
        <v>-0.00100019480935122</v>
      </c>
      <c r="AC15" s="54">
        <f>IFERROR(VLOOKUP($B15,'a-处'!$B:$AO,34,0),0)</f>
        <v>-0.155538783758479</v>
      </c>
      <c r="AD15" s="54">
        <f t="shared" si="9"/>
        <v>0.154538588949128</v>
      </c>
    </row>
    <row r="16" spans="1:30">
      <c r="A16" s="50" t="s">
        <v>67</v>
      </c>
      <c r="B16" s="51" t="s">
        <v>76</v>
      </c>
      <c r="C16" s="50" t="s">
        <v>77</v>
      </c>
      <c r="D16" s="49">
        <f>IFERROR(VLOOKUP($B16,'a-处'!$B:$AO,5,0),0)</f>
        <v>30054.05</v>
      </c>
      <c r="E16" s="49">
        <f>IFERROR(VLOOKUP($B16,'a-处'!$B:$AO,6,0),0)</f>
        <v>325331.84</v>
      </c>
      <c r="F16" s="49">
        <f>IFERROR(VLOOKUP($B16,'a-处'!$B:$AO,7,0),0)</f>
        <v>19.1033615825839</v>
      </c>
      <c r="G16" s="49">
        <f>IFERROR(VLOOKUP($B16,'a-处'!$B:$AO,24,0),0)</f>
        <v>20944.63</v>
      </c>
      <c r="H16" s="49">
        <f>IFERROR(VLOOKUP($B16,'a-处'!$B:$AO,25,0),0)</f>
        <v>41987.96</v>
      </c>
      <c r="I16" s="49">
        <f>IFERROR(VLOOKUP($B16,'a-处'!$B:$AO,26,0),0)</f>
        <v>-21043.33</v>
      </c>
      <c r="J16" s="56">
        <f>IFERROR(VLOOKUP($B16,'a-处'!$B:$AO,27,0),0)</f>
        <v>-0.50117533692992</v>
      </c>
      <c r="K16" s="56">
        <f>IFERROR(VLOOKUP($B16,'a-处'!$B:$AO,28,0),0)</f>
        <v>0.146665850635996</v>
      </c>
      <c r="L16" s="56">
        <f>IFERROR(VLOOKUP($B16,'a-处'!$B:$AO,29,0),0)</f>
        <v>0.194647963977947</v>
      </c>
      <c r="M16" s="56">
        <f>IFERROR(VLOOKUP($B16,'a-处'!$B:$AO,30,0),0)</f>
        <v>-0.0479821133419503</v>
      </c>
      <c r="N16" s="49">
        <f>IFERROR(VLOOKUP($B16,'a-处'!$B:$AO,15,0),0)</f>
        <v>142805.09</v>
      </c>
      <c r="O16" s="49">
        <f>IFERROR(VLOOKUP($B16,'a-处'!$B:$AO,19,0),0)</f>
        <v>215712.3</v>
      </c>
      <c r="P16" s="49">
        <f t="shared" ref="P16:P47" si="10">N16-O16</f>
        <v>-72907.21</v>
      </c>
      <c r="Q16" s="56">
        <f t="shared" ref="Q16:Q47" si="11">P16/O16</f>
        <v>-0.337983554947956</v>
      </c>
      <c r="R16" s="49">
        <f>IFERROR(VLOOKUP($B16,'a-处'!$B:$AO,16,0),0)</f>
        <v>18391.13</v>
      </c>
      <c r="S16" s="49">
        <f>IFERROR(VLOOKUP($B16,'a-处'!$B:$AO,20,0),0)</f>
        <v>20243.23</v>
      </c>
      <c r="T16" s="49">
        <f t="shared" ref="T16:T47" si="12">R16-S16</f>
        <v>-1852.1</v>
      </c>
      <c r="U16" s="56">
        <f t="shared" ref="U16:U47" si="13">T16/S16</f>
        <v>-0.0914923161965753</v>
      </c>
      <c r="V16" s="56">
        <f>IFERROR(VLOOKUP($B16,'a-处'!$B:$AO,22,0),0)</f>
        <v>0.157050876631147</v>
      </c>
      <c r="W16" s="56">
        <f>IFERROR(VLOOKUP($B16,'a-处'!$B:$AO,23,0),0)</f>
        <v>0.43704444311534</v>
      </c>
      <c r="X16" s="56">
        <f t="shared" ref="X16:X47" si="14">V16-W16</f>
        <v>-0.279993566484193</v>
      </c>
      <c r="Y16" s="54">
        <f>IFERROR(VLOOKUP($B16,'a-处'!$B:$AO,37,0),0)</f>
        <v>-0.0513754552521606</v>
      </c>
      <c r="Z16" s="54">
        <f>IFERROR(VLOOKUP($B16,'a-处'!$B:$AO,38,0),0)</f>
        <v>-0.0925477277512587</v>
      </c>
      <c r="AA16" s="54">
        <f t="shared" ref="AA16:AA47" si="15">Y16-Z16</f>
        <v>0.041172272499098</v>
      </c>
      <c r="AB16" s="54">
        <f>IFERROR(VLOOKUP($B16,'a-处'!$B:$AO,33,0),0)</f>
        <v>-0.0284365872244369</v>
      </c>
      <c r="AC16" s="54">
        <f>IFERROR(VLOOKUP($B16,'a-处'!$B:$AO,34,0),0)</f>
        <v>-0.0518429560413874</v>
      </c>
      <c r="AD16" s="54">
        <f t="shared" ref="AD16:AD47" si="16">AB16-AC16</f>
        <v>0.0234063688169505</v>
      </c>
    </row>
    <row r="17" spans="1:30">
      <c r="A17" s="50" t="s">
        <v>84</v>
      </c>
      <c r="B17" s="51" t="s">
        <v>180</v>
      </c>
      <c r="C17" s="50" t="s">
        <v>181</v>
      </c>
      <c r="D17" s="49">
        <f>IFERROR(VLOOKUP($B17,'a-处'!$B:$AO,5,0),0)</f>
        <v>20607.95</v>
      </c>
      <c r="E17" s="49">
        <f>IFERROR(VLOOKUP($B17,'a-处'!$B:$AO,6,0),0)</f>
        <v>185300.31</v>
      </c>
      <c r="F17" s="49">
        <f>IFERROR(VLOOKUP($B17,'a-处'!$B:$AO,7,0),0)</f>
        <v>15.1424841041033</v>
      </c>
      <c r="G17" s="49">
        <f>IFERROR(VLOOKUP($B17,'a-处'!$B:$AO,24,0),0)</f>
        <v>10159.75</v>
      </c>
      <c r="H17" s="49">
        <f>IFERROR(VLOOKUP($B17,'a-处'!$B:$AO,25,0),0)</f>
        <v>10005.05</v>
      </c>
      <c r="I17" s="49">
        <f>IFERROR(VLOOKUP($B17,'a-处'!$B:$AO,26,0),0)</f>
        <v>154.7</v>
      </c>
      <c r="J17" s="56">
        <f>IFERROR(VLOOKUP($B17,'a-处'!$B:$AO,27,0),0)</f>
        <v>0.0154621915932454</v>
      </c>
      <c r="K17" s="56">
        <f>IFERROR(VLOOKUP($B17,'a-处'!$B:$AO,28,0),0)</f>
        <v>0.102848914163079</v>
      </c>
      <c r="L17" s="56">
        <f>IFERROR(VLOOKUP($B17,'a-处'!$B:$AO,29,0),0)</f>
        <v>0.108202474423031</v>
      </c>
      <c r="M17" s="56">
        <f>IFERROR(VLOOKUP($B17,'a-处'!$B:$AO,30,0),0)</f>
        <v>-0.0053535602599519</v>
      </c>
      <c r="N17" s="49">
        <f>IFERROR(VLOOKUP($B17,'a-处'!$B:$AO,15,0),0)</f>
        <v>98783.25</v>
      </c>
      <c r="O17" s="49">
        <f>IFERROR(VLOOKUP($B17,'a-处'!$B:$AO,19,0),0)</f>
        <v>92466</v>
      </c>
      <c r="P17" s="49">
        <f t="shared" si="10"/>
        <v>6317.25</v>
      </c>
      <c r="Q17" s="56">
        <f t="shared" si="11"/>
        <v>0.0683197067030043</v>
      </c>
      <c r="R17" s="49">
        <f>IFERROR(VLOOKUP($B17,'a-处'!$B:$AO,16,0),0)</f>
        <v>14336.35</v>
      </c>
      <c r="S17" s="49">
        <f>IFERROR(VLOOKUP($B17,'a-处'!$B:$AO,20,0),0)</f>
        <v>13021.05</v>
      </c>
      <c r="T17" s="49">
        <f t="shared" si="12"/>
        <v>1315.3</v>
      </c>
      <c r="U17" s="56">
        <f t="shared" si="13"/>
        <v>0.101013359137704</v>
      </c>
      <c r="V17" s="56">
        <f>IFERROR(VLOOKUP($B17,'a-处'!$B:$AO,22,0),0)</f>
        <v>0.162376304051957</v>
      </c>
      <c r="W17" s="56">
        <f>IFERROR(VLOOKUP($B17,'a-处'!$B:$AO,23,0),0)</f>
        <v>0.0947721377737952</v>
      </c>
      <c r="X17" s="56">
        <f t="shared" si="14"/>
        <v>0.0676041662781613</v>
      </c>
      <c r="Y17" s="54">
        <f>IFERROR(VLOOKUP($B17,'a-处'!$B:$AO,37,0),0)</f>
        <v>-0.0263031725094839</v>
      </c>
      <c r="Z17" s="54">
        <f>IFERROR(VLOOKUP($B17,'a-处'!$B:$AO,38,0),0)</f>
        <v>-0.0684979376783184</v>
      </c>
      <c r="AA17" s="54">
        <f t="shared" si="15"/>
        <v>0.0421947651688345</v>
      </c>
      <c r="AB17" s="54">
        <f>IFERROR(VLOOKUP($B17,'a-处'!$B:$AO,33,0),0)</f>
        <v>0.0242860697219135</v>
      </c>
      <c r="AC17" s="54">
        <f>IFERROR(VLOOKUP($B17,'a-处'!$B:$AO,34,0),0)</f>
        <v>-0.0435702545685529</v>
      </c>
      <c r="AD17" s="54">
        <f t="shared" si="16"/>
        <v>0.0678563242904664</v>
      </c>
    </row>
    <row r="18" spans="1:30">
      <c r="A18" s="50" t="s">
        <v>84</v>
      </c>
      <c r="B18" s="51" t="s">
        <v>87</v>
      </c>
      <c r="C18" s="50" t="s">
        <v>88</v>
      </c>
      <c r="D18" s="49">
        <f>IFERROR(VLOOKUP($B18,'a-处'!$B:$AO,5,0),0)</f>
        <v>18289.79</v>
      </c>
      <c r="E18" s="49">
        <f>IFERROR(VLOOKUP($B18,'a-处'!$B:$AO,6,0),0)</f>
        <v>224326.93</v>
      </c>
      <c r="F18" s="49">
        <f>IFERROR(VLOOKUP($B18,'a-处'!$B:$AO,7,0),0)</f>
        <v>21.75768844047</v>
      </c>
      <c r="G18" s="49">
        <f>IFERROR(VLOOKUP($B18,'a-处'!$B:$AO,24,0),0)</f>
        <v>6574.27</v>
      </c>
      <c r="H18" s="49">
        <f>IFERROR(VLOOKUP($B18,'a-处'!$B:$AO,25,0),0)</f>
        <v>19068.88</v>
      </c>
      <c r="I18" s="49">
        <f>IFERROR(VLOOKUP($B18,'a-处'!$B:$AO,26,0),0)</f>
        <v>-12494.61</v>
      </c>
      <c r="J18" s="56">
        <f>IFERROR(VLOOKUP($B18,'a-处'!$B:$AO,27,0),0)</f>
        <v>-0.655235650966391</v>
      </c>
      <c r="K18" s="56">
        <f>IFERROR(VLOOKUP($B18,'a-处'!$B:$AO,28,0),0)</f>
        <v>0.0828976572475224</v>
      </c>
      <c r="L18" s="56">
        <f>IFERROR(VLOOKUP($B18,'a-处'!$B:$AO,29,0),0)</f>
        <v>0.150166184746913</v>
      </c>
      <c r="M18" s="56">
        <f>IFERROR(VLOOKUP($B18,'a-处'!$B:$AO,30,0),0)</f>
        <v>-0.0672685274993906</v>
      </c>
      <c r="N18" s="49">
        <f>IFERROR(VLOOKUP($B18,'a-处'!$B:$AO,15,0),0)</f>
        <v>79305.86</v>
      </c>
      <c r="O18" s="49">
        <f>IFERROR(VLOOKUP($B18,'a-处'!$B:$AO,19,0),0)</f>
        <v>126985.18</v>
      </c>
      <c r="P18" s="49">
        <f t="shared" si="10"/>
        <v>-47679.32</v>
      </c>
      <c r="Q18" s="56">
        <f t="shared" si="11"/>
        <v>-0.375471531402326</v>
      </c>
      <c r="R18" s="49">
        <f>IFERROR(VLOOKUP($B18,'a-处'!$B:$AO,16,0),0)</f>
        <v>10558.54</v>
      </c>
      <c r="S18" s="49">
        <f>IFERROR(VLOOKUP($B18,'a-处'!$B:$AO,20,0),0)</f>
        <v>11966.37</v>
      </c>
      <c r="T18" s="49">
        <f t="shared" si="12"/>
        <v>-1407.83</v>
      </c>
      <c r="U18" s="56">
        <f t="shared" si="13"/>
        <v>-0.11764887764627</v>
      </c>
      <c r="V18" s="56">
        <f>IFERROR(VLOOKUP($B18,'a-处'!$B:$AO,22,0),0)</f>
        <v>-0.186195089354219</v>
      </c>
      <c r="W18" s="56">
        <f>IFERROR(VLOOKUP($B18,'a-处'!$B:$AO,23,0),0)</f>
        <v>0.524657912033266</v>
      </c>
      <c r="X18" s="56">
        <f t="shared" si="14"/>
        <v>-0.710853001387485</v>
      </c>
      <c r="Y18" s="54">
        <f>IFERROR(VLOOKUP($B18,'a-处'!$B:$AO,37,0),0)</f>
        <v>-0.0443968087091474</v>
      </c>
      <c r="Z18" s="54">
        <f>IFERROR(VLOOKUP($B18,'a-处'!$B:$AO,38,0),0)</f>
        <v>-0.0777292233973224</v>
      </c>
      <c r="AA18" s="54">
        <f t="shared" si="15"/>
        <v>0.0333324146881749</v>
      </c>
      <c r="AB18" s="54">
        <f>IFERROR(VLOOKUP($B18,'a-处'!$B:$AO,33,0),0)</f>
        <v>-0.055504077389206</v>
      </c>
      <c r="AC18" s="54">
        <f>IFERROR(VLOOKUP($B18,'a-处'!$B:$AO,34,0),0)</f>
        <v>-0.068337345394928</v>
      </c>
      <c r="AD18" s="54">
        <f t="shared" si="16"/>
        <v>0.012833268005722</v>
      </c>
    </row>
    <row r="19" spans="1:30">
      <c r="A19" s="50" t="s">
        <v>67</v>
      </c>
      <c r="B19" s="51" t="s">
        <v>72</v>
      </c>
      <c r="C19" s="50" t="s">
        <v>73</v>
      </c>
      <c r="D19" s="49">
        <f>IFERROR(VLOOKUP($B19,'a-处'!$B:$AO,5,0),0)</f>
        <v>35023.71</v>
      </c>
      <c r="E19" s="49">
        <f>IFERROR(VLOOKUP($B19,'a-处'!$B:$AO,6,0),0)</f>
        <v>307187.76</v>
      </c>
      <c r="F19" s="49">
        <f>IFERROR(VLOOKUP($B19,'a-处'!$B:$AO,7,0),0)</f>
        <v>14.9087566943552</v>
      </c>
      <c r="G19" s="49">
        <f>IFERROR(VLOOKUP($B19,'a-处'!$B:$AO,24,0),0)</f>
        <v>13274.7</v>
      </c>
      <c r="H19" s="49">
        <f>IFERROR(VLOOKUP($B19,'a-处'!$B:$AO,25,0),0)</f>
        <v>35386.03</v>
      </c>
      <c r="I19" s="49">
        <f>IFERROR(VLOOKUP($B19,'a-处'!$B:$AO,26,0),0)</f>
        <v>-22111.33</v>
      </c>
      <c r="J19" s="56">
        <f>IFERROR(VLOOKUP($B19,'a-处'!$B:$AO,27,0),0)</f>
        <v>-0.624860432210112</v>
      </c>
      <c r="K19" s="56">
        <f>IFERROR(VLOOKUP($B19,'a-处'!$B:$AO,28,0),0)</f>
        <v>0.0820974019403997</v>
      </c>
      <c r="L19" s="56">
        <f>IFERROR(VLOOKUP($B19,'a-处'!$B:$AO,29,0),0)</f>
        <v>0.163624696885807</v>
      </c>
      <c r="M19" s="56">
        <f>IFERROR(VLOOKUP($B19,'a-处'!$B:$AO,30,0),0)</f>
        <v>-0.0815272949454068</v>
      </c>
      <c r="N19" s="49">
        <f>IFERROR(VLOOKUP($B19,'a-处'!$B:$AO,15,0),0)</f>
        <v>161694.52</v>
      </c>
      <c r="O19" s="49">
        <f>IFERROR(VLOOKUP($B19,'a-处'!$B:$AO,19,0),0)</f>
        <v>216263.38</v>
      </c>
      <c r="P19" s="49">
        <f t="shared" si="10"/>
        <v>-54568.86</v>
      </c>
      <c r="Q19" s="56">
        <f t="shared" si="11"/>
        <v>-0.252325937012545</v>
      </c>
      <c r="R19" s="49">
        <f>IFERROR(VLOOKUP($B19,'a-处'!$B:$AO,16,0),0)</f>
        <v>19604.56</v>
      </c>
      <c r="S19" s="49">
        <f>IFERROR(VLOOKUP($B19,'a-处'!$B:$AO,20,0),0)</f>
        <v>19914.76</v>
      </c>
      <c r="T19" s="49">
        <f t="shared" si="12"/>
        <v>-310.199999999997</v>
      </c>
      <c r="U19" s="56">
        <f t="shared" si="13"/>
        <v>-0.0155763865595165</v>
      </c>
      <c r="V19" s="56">
        <f>IFERROR(VLOOKUP($B19,'a-处'!$B:$AO,22,0),0)</f>
        <v>0.142713183095042</v>
      </c>
      <c r="W19" s="56">
        <f>IFERROR(VLOOKUP($B19,'a-处'!$B:$AO,23,0),0)</f>
        <v>0.268298075248085</v>
      </c>
      <c r="X19" s="56">
        <f t="shared" si="14"/>
        <v>-0.125584892153043</v>
      </c>
      <c r="Y19" s="54">
        <f>IFERROR(VLOOKUP($B19,'a-处'!$B:$AO,37,0),0)</f>
        <v>-0.0338621132810666</v>
      </c>
      <c r="Z19" s="54">
        <f>IFERROR(VLOOKUP($B19,'a-处'!$B:$AO,38,0),0)</f>
        <v>-0.0739153584794444</v>
      </c>
      <c r="AA19" s="54">
        <f t="shared" si="15"/>
        <v>0.0400532451983777</v>
      </c>
      <c r="AB19" s="54">
        <f>IFERROR(VLOOKUP($B19,'a-处'!$B:$AO,33,0),0)</f>
        <v>0.00474949437346036</v>
      </c>
      <c r="AC19" s="54">
        <f>IFERROR(VLOOKUP($B19,'a-处'!$B:$AO,34,0),0)</f>
        <v>-0.00627783815116489</v>
      </c>
      <c r="AD19" s="54">
        <f t="shared" si="16"/>
        <v>0.0110273325246253</v>
      </c>
    </row>
    <row r="20" spans="1:30">
      <c r="A20" s="50" t="s">
        <v>62</v>
      </c>
      <c r="B20" s="51" t="s">
        <v>65</v>
      </c>
      <c r="C20" s="50" t="s">
        <v>66</v>
      </c>
      <c r="D20" s="49">
        <f>IFERROR(VLOOKUP($B20,'a-处'!$B:$AO,5,0),0)</f>
        <v>31422.44</v>
      </c>
      <c r="E20" s="49">
        <f>IFERROR(VLOOKUP($B20,'a-处'!$B:$AO,6,0),0)</f>
        <v>315492.71</v>
      </c>
      <c r="F20" s="49">
        <f>IFERROR(VLOOKUP($B20,'a-处'!$B:$AO,7,0),0)</f>
        <v>18.0721876649795</v>
      </c>
      <c r="G20" s="49">
        <f>IFERROR(VLOOKUP($B20,'a-处'!$B:$AO,24,0),0)</f>
        <v>10010.16</v>
      </c>
      <c r="H20" s="49">
        <f>IFERROR(VLOOKUP($B20,'a-处'!$B:$AO,25,0),0)</f>
        <v>34112.98</v>
      </c>
      <c r="I20" s="49">
        <f>IFERROR(VLOOKUP($B20,'a-处'!$B:$AO,26,0),0)</f>
        <v>-24102.82</v>
      </c>
      <c r="J20" s="56">
        <f>IFERROR(VLOOKUP($B20,'a-处'!$B:$AO,27,0),0)</f>
        <v>-0.706558617863347</v>
      </c>
      <c r="K20" s="56">
        <f>IFERROR(VLOOKUP($B20,'a-处'!$B:$AO,28,0),0)</f>
        <v>0.0754261130523669</v>
      </c>
      <c r="L20" s="56">
        <f>IFERROR(VLOOKUP($B20,'a-处'!$B:$AO,29,0),0)</f>
        <v>0.122940573894561</v>
      </c>
      <c r="M20" s="56">
        <f>IFERROR(VLOOKUP($B20,'a-处'!$B:$AO,30,0),0)</f>
        <v>-0.0475144608421944</v>
      </c>
      <c r="N20" s="49">
        <f>IFERROR(VLOOKUP($B20,'a-处'!$B:$AO,15,0),0)</f>
        <v>132714.78</v>
      </c>
      <c r="O20" s="49">
        <f>IFERROR(VLOOKUP($B20,'a-处'!$B:$AO,19,0),0)</f>
        <v>277475.36</v>
      </c>
      <c r="P20" s="49">
        <f t="shared" si="10"/>
        <v>-144760.58</v>
      </c>
      <c r="Q20" s="56">
        <f t="shared" si="11"/>
        <v>-0.521706071486852</v>
      </c>
      <c r="R20" s="49">
        <f>IFERROR(VLOOKUP($B20,'a-处'!$B:$AO,16,0),0)</f>
        <v>17877.91</v>
      </c>
      <c r="S20" s="49">
        <f>IFERROR(VLOOKUP($B20,'a-处'!$B:$AO,20,0),0)</f>
        <v>24469.91</v>
      </c>
      <c r="T20" s="49">
        <f t="shared" si="12"/>
        <v>-6592</v>
      </c>
      <c r="U20" s="56">
        <f t="shared" si="13"/>
        <v>-0.26939208194881</v>
      </c>
      <c r="V20" s="56">
        <f>IFERROR(VLOOKUP($B20,'a-处'!$B:$AO,22,0),0)</f>
        <v>0.0801709448796619</v>
      </c>
      <c r="W20" s="56">
        <f>IFERROR(VLOOKUP($B20,'a-处'!$B:$AO,23,0),0)</f>
        <v>0.317118377910802</v>
      </c>
      <c r="X20" s="56">
        <f t="shared" si="14"/>
        <v>-0.23694743303114</v>
      </c>
      <c r="Y20" s="54">
        <f>IFERROR(VLOOKUP($B20,'a-处'!$B:$AO,37,0),0)</f>
        <v>-0.0321125159387338</v>
      </c>
      <c r="Z20" s="54">
        <f>IFERROR(VLOOKUP($B20,'a-处'!$B:$AO,38,0),0)</f>
        <v>-0.257337350223481</v>
      </c>
      <c r="AA20" s="54">
        <f t="shared" si="15"/>
        <v>0.225224834284747</v>
      </c>
      <c r="AB20" s="54">
        <f>IFERROR(VLOOKUP($B20,'a-处'!$B:$AO,33,0),0)</f>
        <v>0.127877823997173</v>
      </c>
      <c r="AC20" s="54">
        <f>IFERROR(VLOOKUP($B20,'a-处'!$B:$AO,34,0),0)</f>
        <v>-0.153846251060116</v>
      </c>
      <c r="AD20" s="54">
        <f t="shared" si="16"/>
        <v>0.281724075057289</v>
      </c>
    </row>
    <row r="21" spans="1:30">
      <c r="A21" s="50" t="s">
        <v>67</v>
      </c>
      <c r="B21" s="51" t="s">
        <v>82</v>
      </c>
      <c r="C21" s="50" t="s">
        <v>83</v>
      </c>
      <c r="D21" s="49">
        <f>IFERROR(VLOOKUP($B21,'a-处'!$B:$AO,5,0),0)</f>
        <v>36042.5</v>
      </c>
      <c r="E21" s="49">
        <f>IFERROR(VLOOKUP($B21,'a-处'!$B:$AO,6,0),0)</f>
        <v>365066.47</v>
      </c>
      <c r="F21" s="49">
        <f>IFERROR(VLOOKUP($B21,'a-处'!$B:$AO,7,0),0)</f>
        <v>20.6050849275488</v>
      </c>
      <c r="G21" s="49">
        <f>IFERROR(VLOOKUP($B21,'a-处'!$B:$AO,24,0),0)</f>
        <v>20494.2</v>
      </c>
      <c r="H21" s="49">
        <f>IFERROR(VLOOKUP($B21,'a-处'!$B:$AO,25,0),0)</f>
        <v>34670.15</v>
      </c>
      <c r="I21" s="49">
        <f>IFERROR(VLOOKUP($B21,'a-处'!$B:$AO,26,0),0)</f>
        <v>-14175.95</v>
      </c>
      <c r="J21" s="56">
        <f>IFERROR(VLOOKUP($B21,'a-处'!$B:$AO,27,0),0)</f>
        <v>-0.408880549983199</v>
      </c>
      <c r="K21" s="56">
        <f>IFERROR(VLOOKUP($B21,'a-处'!$B:$AO,28,0),0)</f>
        <v>0.140290335319654</v>
      </c>
      <c r="L21" s="56">
        <f>IFERROR(VLOOKUP($B21,'a-处'!$B:$AO,29,0),0)</f>
        <v>0.194986117071025</v>
      </c>
      <c r="M21" s="56">
        <f>IFERROR(VLOOKUP($B21,'a-处'!$B:$AO,30,0),0)</f>
        <v>-0.0546957817513717</v>
      </c>
      <c r="N21" s="49">
        <f>IFERROR(VLOOKUP($B21,'a-处'!$B:$AO,15,0),0)</f>
        <v>146084.19</v>
      </c>
      <c r="O21" s="49">
        <f>IFERROR(VLOOKUP($B21,'a-处'!$B:$AO,19,0),0)</f>
        <v>177808.3</v>
      </c>
      <c r="P21" s="49">
        <f t="shared" si="10"/>
        <v>-31724.11</v>
      </c>
      <c r="Q21" s="56">
        <f t="shared" si="11"/>
        <v>-0.178417486697753</v>
      </c>
      <c r="R21" s="49">
        <f>IFERROR(VLOOKUP($B21,'a-处'!$B:$AO,16,0),0)</f>
        <v>14082.13</v>
      </c>
      <c r="S21" s="49">
        <f>IFERROR(VLOOKUP($B21,'a-处'!$B:$AO,20,0),0)</f>
        <v>11466.36</v>
      </c>
      <c r="T21" s="49">
        <f t="shared" si="12"/>
        <v>2615.77</v>
      </c>
      <c r="U21" s="56">
        <f t="shared" si="13"/>
        <v>0.22812557777708</v>
      </c>
      <c r="V21" s="56">
        <f>IFERROR(VLOOKUP($B21,'a-处'!$B:$AO,22,0),0)</f>
        <v>0.188637724237022</v>
      </c>
      <c r="W21" s="56">
        <f>IFERROR(VLOOKUP($B21,'a-处'!$B:$AO,23,0),0)</f>
        <v>0.28763362255309</v>
      </c>
      <c r="X21" s="56">
        <f t="shared" si="14"/>
        <v>-0.0989958983160671</v>
      </c>
      <c r="Y21" s="54">
        <f>IFERROR(VLOOKUP($B21,'a-处'!$B:$AO,37,0),0)</f>
        <v>-0.026496269177598</v>
      </c>
      <c r="Z21" s="54">
        <f>IFERROR(VLOOKUP($B21,'a-处'!$B:$AO,38,0),0)</f>
        <v>-0.136927315636773</v>
      </c>
      <c r="AA21" s="54">
        <f t="shared" si="15"/>
        <v>0.110431046459175</v>
      </c>
      <c r="AB21" s="54">
        <f>IFERROR(VLOOKUP($B21,'a-处'!$B:$AO,33,0),0)</f>
        <v>0.0236851400338514</v>
      </c>
      <c r="AC21" s="54">
        <f>IFERROR(VLOOKUP($B21,'a-处'!$B:$AO,34,0),0)</f>
        <v>-0.0183874956749337</v>
      </c>
      <c r="AD21" s="54">
        <f t="shared" si="16"/>
        <v>0.0420726357087851</v>
      </c>
    </row>
    <row r="22" spans="1:30">
      <c r="A22" s="50" t="s">
        <v>67</v>
      </c>
      <c r="B22" s="51" t="s">
        <v>70</v>
      </c>
      <c r="C22" s="50" t="s">
        <v>71</v>
      </c>
      <c r="D22" s="49">
        <f>IFERROR(VLOOKUP($B22,'a-处'!$B:$AO,5,0),0)</f>
        <v>40896.7</v>
      </c>
      <c r="E22" s="49">
        <f>IFERROR(VLOOKUP($B22,'a-处'!$B:$AO,6,0),0)</f>
        <v>479695.58</v>
      </c>
      <c r="F22" s="49">
        <f>IFERROR(VLOOKUP($B22,'a-处'!$B:$AO,7,0),0)</f>
        <v>14.5027423163661</v>
      </c>
      <c r="G22" s="49">
        <f>IFERROR(VLOOKUP($B22,'a-处'!$B:$AO,24,0),0)</f>
        <v>46089.47</v>
      </c>
      <c r="H22" s="49">
        <f>IFERROR(VLOOKUP($B22,'a-处'!$B:$AO,25,0),0)</f>
        <v>68674.63</v>
      </c>
      <c r="I22" s="49">
        <f>IFERROR(VLOOKUP($B22,'a-处'!$B:$AO,26,0),0)</f>
        <v>-22585.16</v>
      </c>
      <c r="J22" s="56">
        <f>IFERROR(VLOOKUP($B22,'a-处'!$B:$AO,27,0),0)</f>
        <v>-0.328871957519101</v>
      </c>
      <c r="K22" s="56">
        <f>IFERROR(VLOOKUP($B22,'a-处'!$B:$AO,28,0),0)</f>
        <v>0.162764603232262</v>
      </c>
      <c r="L22" s="56">
        <f>IFERROR(VLOOKUP($B22,'a-处'!$B:$AO,29,0),0)</f>
        <v>0.181012301628031</v>
      </c>
      <c r="M22" s="56">
        <f>IFERROR(VLOOKUP($B22,'a-处'!$B:$AO,30,0),0)</f>
        <v>-0.0182476983957691</v>
      </c>
      <c r="N22" s="49">
        <f>IFERROR(VLOOKUP($B22,'a-处'!$B:$AO,15,0),0)</f>
        <v>283166.42</v>
      </c>
      <c r="O22" s="49">
        <f>IFERROR(VLOOKUP($B22,'a-处'!$B:$AO,19,0),0)</f>
        <v>379392.06</v>
      </c>
      <c r="P22" s="49">
        <f t="shared" si="10"/>
        <v>-96225.64</v>
      </c>
      <c r="Q22" s="56">
        <f t="shared" si="11"/>
        <v>-0.253631138195143</v>
      </c>
      <c r="R22" s="49">
        <f>IFERROR(VLOOKUP($B22,'a-处'!$B:$AO,16,0),0)</f>
        <v>27555.49</v>
      </c>
      <c r="S22" s="49">
        <f>IFERROR(VLOOKUP($B22,'a-处'!$B:$AO,20,0),0)</f>
        <v>32464.69</v>
      </c>
      <c r="T22" s="49">
        <f t="shared" si="12"/>
        <v>-4909.2</v>
      </c>
      <c r="U22" s="56">
        <f t="shared" si="13"/>
        <v>-0.151216598710784</v>
      </c>
      <c r="V22" s="56">
        <f>IFERROR(VLOOKUP($B22,'a-处'!$B:$AO,22,0),0)</f>
        <v>0.292386569587802</v>
      </c>
      <c r="W22" s="56">
        <f>IFERROR(VLOOKUP($B22,'a-处'!$B:$AO,23,0),0)</f>
        <v>0.0953790097640471</v>
      </c>
      <c r="X22" s="56">
        <f t="shared" si="14"/>
        <v>0.197007559823755</v>
      </c>
      <c r="Y22" s="54">
        <f>IFERROR(VLOOKUP($B22,'a-处'!$B:$AO,37,0),0)</f>
        <v>-0.0595266406791228</v>
      </c>
      <c r="Z22" s="54">
        <f>IFERROR(VLOOKUP($B22,'a-处'!$B:$AO,38,0),0)</f>
        <v>-0.116322191950961</v>
      </c>
      <c r="AA22" s="54">
        <f t="shared" si="15"/>
        <v>0.0567955512718378</v>
      </c>
      <c r="AB22" s="54">
        <f>IFERROR(VLOOKUP($B22,'a-处'!$B:$AO,33,0),0)</f>
        <v>-0.15169558617993</v>
      </c>
      <c r="AC22" s="54">
        <f>IFERROR(VLOOKUP($B22,'a-处'!$B:$AO,34,0),0)</f>
        <v>-0.0380608671543432</v>
      </c>
      <c r="AD22" s="54">
        <f t="shared" si="16"/>
        <v>-0.113634719025587</v>
      </c>
    </row>
    <row r="23" spans="1:30">
      <c r="A23" s="50" t="s">
        <v>67</v>
      </c>
      <c r="B23" s="51" t="s">
        <v>112</v>
      </c>
      <c r="C23" s="50" t="s">
        <v>113</v>
      </c>
      <c r="D23" s="49">
        <f>IFERROR(VLOOKUP($B23,'a-处'!$B:$AO,5,0),0)</f>
        <v>19307.68</v>
      </c>
      <c r="E23" s="49">
        <f>IFERROR(VLOOKUP($B23,'a-处'!$B:$AO,6,0),0)</f>
        <v>178512.75</v>
      </c>
      <c r="F23" s="49">
        <f>IFERROR(VLOOKUP($B23,'a-处'!$B:$AO,7,0),0)</f>
        <v>13.8501700841774</v>
      </c>
      <c r="G23" s="49">
        <f>IFERROR(VLOOKUP($B23,'a-处'!$B:$AO,24,0),0)</f>
        <v>15284.39</v>
      </c>
      <c r="H23" s="49">
        <f>IFERROR(VLOOKUP($B23,'a-处'!$B:$AO,25,0),0)</f>
        <v>22598.69</v>
      </c>
      <c r="I23" s="49">
        <f>IFERROR(VLOOKUP($B23,'a-处'!$B:$AO,26,0),0)</f>
        <v>-7314.3</v>
      </c>
      <c r="J23" s="56">
        <f>IFERROR(VLOOKUP($B23,'a-处'!$B:$AO,27,0),0)</f>
        <v>-0.323660353763869</v>
      </c>
      <c r="K23" s="56">
        <f>IFERROR(VLOOKUP($B23,'a-处'!$B:$AO,28,0),0)</f>
        <v>0.142698720216347</v>
      </c>
      <c r="L23" s="56">
        <f>IFERROR(VLOOKUP($B23,'a-处'!$B:$AO,29,0),0)</f>
        <v>0.1558520456284</v>
      </c>
      <c r="M23" s="56">
        <f>IFERROR(VLOOKUP($B23,'a-处'!$B:$AO,30,0),0)</f>
        <v>-0.0131533254120533</v>
      </c>
      <c r="N23" s="49">
        <f>IFERROR(VLOOKUP($B23,'a-处'!$B:$AO,15,0),0)</f>
        <v>107109.51</v>
      </c>
      <c r="O23" s="49">
        <f>IFERROR(VLOOKUP($B23,'a-处'!$B:$AO,19,0),0)</f>
        <v>145000.92</v>
      </c>
      <c r="P23" s="49">
        <f t="shared" si="10"/>
        <v>-37891.41</v>
      </c>
      <c r="Q23" s="56">
        <f t="shared" si="11"/>
        <v>-0.261318410945255</v>
      </c>
      <c r="R23" s="49">
        <f>IFERROR(VLOOKUP($B23,'a-处'!$B:$AO,16,0),0)</f>
        <v>17195</v>
      </c>
      <c r="S23" s="49">
        <f>IFERROR(VLOOKUP($B23,'a-处'!$B:$AO,20,0),0)</f>
        <v>19369.23</v>
      </c>
      <c r="T23" s="49">
        <f t="shared" si="12"/>
        <v>-2174.23</v>
      </c>
      <c r="U23" s="56">
        <f t="shared" si="13"/>
        <v>-0.112251751876559</v>
      </c>
      <c r="V23" s="56">
        <f>IFERROR(VLOOKUP($B23,'a-处'!$B:$AO,22,0),0)</f>
        <v>0.127042822935871</v>
      </c>
      <c r="W23" s="56">
        <f>IFERROR(VLOOKUP($B23,'a-处'!$B:$AO,23,0),0)</f>
        <v>0.202417654907088</v>
      </c>
      <c r="X23" s="56">
        <f t="shared" si="14"/>
        <v>-0.0753748319712174</v>
      </c>
      <c r="Y23" s="54">
        <f>IFERROR(VLOOKUP($B23,'a-处'!$B:$AO,37,0),0)</f>
        <v>-0.0196368555488338</v>
      </c>
      <c r="Z23" s="54">
        <f>IFERROR(VLOOKUP($B23,'a-处'!$B:$AO,38,0),0)</f>
        <v>-0.0146921177803409</v>
      </c>
      <c r="AA23" s="54">
        <f t="shared" si="15"/>
        <v>-0.00494473776849286</v>
      </c>
      <c r="AB23" s="54">
        <f>IFERROR(VLOOKUP($B23,'a-处'!$B:$AO,33,0),0)</f>
        <v>0.0571744834093329</v>
      </c>
      <c r="AC23" s="54">
        <f>IFERROR(VLOOKUP($B23,'a-处'!$B:$AO,34,0),0)</f>
        <v>-0.00125732651505202</v>
      </c>
      <c r="AD23" s="54">
        <f t="shared" si="16"/>
        <v>0.0584318099243849</v>
      </c>
    </row>
    <row r="24" spans="1:30">
      <c r="A24" s="50" t="s">
        <v>89</v>
      </c>
      <c r="B24" s="51" t="s">
        <v>90</v>
      </c>
      <c r="C24" s="50" t="s">
        <v>91</v>
      </c>
      <c r="D24" s="49">
        <f>IFERROR(VLOOKUP($B24,'a-处'!$B:$AO,5,0),0)</f>
        <v>23109.7</v>
      </c>
      <c r="E24" s="49">
        <f>IFERROR(VLOOKUP($B24,'a-处'!$B:$AO,6,0),0)</f>
        <v>274245.18</v>
      </c>
      <c r="F24" s="49">
        <f>IFERROR(VLOOKUP($B24,'a-处'!$B:$AO,7,0),0)</f>
        <v>10.4686681077307</v>
      </c>
      <c r="G24" s="49">
        <f>IFERROR(VLOOKUP($B24,'a-处'!$B:$AO,24,0),0)</f>
        <v>29715.51</v>
      </c>
      <c r="H24" s="49">
        <f>IFERROR(VLOOKUP($B24,'a-处'!$B:$AO,25,0),0)</f>
        <v>41967.62</v>
      </c>
      <c r="I24" s="49">
        <f>IFERROR(VLOOKUP($B24,'a-处'!$B:$AO,26,0),0)</f>
        <v>-12252.11</v>
      </c>
      <c r="J24" s="56">
        <f>IFERROR(VLOOKUP($B24,'a-处'!$B:$AO,27,0),0)</f>
        <v>-0.29194197812504</v>
      </c>
      <c r="K24" s="56">
        <f>IFERROR(VLOOKUP($B24,'a-处'!$B:$AO,28,0),0)</f>
        <v>0.140805201443936</v>
      </c>
      <c r="L24" s="56">
        <f>IFERROR(VLOOKUP($B24,'a-处'!$B:$AO,29,0),0)</f>
        <v>0.157463024388267</v>
      </c>
      <c r="M24" s="56">
        <f>IFERROR(VLOOKUP($B24,'a-处'!$B:$AO,30,0),0)</f>
        <v>-0.0166578229443315</v>
      </c>
      <c r="N24" s="49">
        <f>IFERROR(VLOOKUP($B24,'a-处'!$B:$AO,15,0),0)</f>
        <v>211039.86</v>
      </c>
      <c r="O24" s="49">
        <f>IFERROR(VLOOKUP($B24,'a-处'!$B:$AO,19,0),0)</f>
        <v>266523.65</v>
      </c>
      <c r="P24" s="49">
        <f t="shared" si="10"/>
        <v>-55483.79</v>
      </c>
      <c r="Q24" s="56">
        <f t="shared" si="11"/>
        <v>-0.208175859815818</v>
      </c>
      <c r="R24" s="49">
        <f>IFERROR(VLOOKUP($B24,'a-处'!$B:$AO,16,0),0)</f>
        <v>21537.18</v>
      </c>
      <c r="S24" s="49">
        <f>IFERROR(VLOOKUP($B24,'a-处'!$B:$AO,20,0),0)</f>
        <v>20374.91</v>
      </c>
      <c r="T24" s="49">
        <f t="shared" si="12"/>
        <v>1162.27</v>
      </c>
      <c r="U24" s="56">
        <f t="shared" si="13"/>
        <v>0.0570441783546529</v>
      </c>
      <c r="V24" s="56">
        <f>IFERROR(VLOOKUP($B24,'a-处'!$B:$AO,22,0),0)</f>
        <v>0.220613750775296</v>
      </c>
      <c r="W24" s="56">
        <f>IFERROR(VLOOKUP($B24,'a-处'!$B:$AO,23,0),0)</f>
        <v>0.364066408947574</v>
      </c>
      <c r="X24" s="56">
        <f t="shared" si="14"/>
        <v>-0.143452658172279</v>
      </c>
      <c r="Y24" s="54">
        <f>IFERROR(VLOOKUP($B24,'a-处'!$B:$AO,37,0),0)</f>
        <v>-0.0138415967164901</v>
      </c>
      <c r="Z24" s="54">
        <f>IFERROR(VLOOKUP($B24,'a-处'!$B:$AO,38,0),0)</f>
        <v>-0.0592073295523745</v>
      </c>
      <c r="AA24" s="54">
        <f t="shared" si="15"/>
        <v>0.0453657328358843</v>
      </c>
      <c r="AB24" s="54">
        <f>IFERROR(VLOOKUP($B24,'a-处'!$B:$AO,33,0),0)</f>
        <v>0.00638364510888913</v>
      </c>
      <c r="AC24" s="54">
        <f>IFERROR(VLOOKUP($B24,'a-处'!$B:$AO,34,0),0)</f>
        <v>-0.0489804050532705</v>
      </c>
      <c r="AD24" s="54">
        <f t="shared" si="16"/>
        <v>0.0553640501621596</v>
      </c>
    </row>
    <row r="25" spans="1:30">
      <c r="A25" s="50" t="s">
        <v>101</v>
      </c>
      <c r="B25" s="51" t="s">
        <v>182</v>
      </c>
      <c r="C25" s="50" t="s">
        <v>183</v>
      </c>
      <c r="D25" s="49">
        <f>IFERROR(VLOOKUP($B25,'a-处'!$B:$AO,5,0),0)</f>
        <v>21400.35</v>
      </c>
      <c r="E25" s="49">
        <f>IFERROR(VLOOKUP($B25,'a-处'!$B:$AO,6,0),0)</f>
        <v>205914.06</v>
      </c>
      <c r="F25" s="49">
        <f>IFERROR(VLOOKUP($B25,'a-处'!$B:$AO,7,0),0)</f>
        <v>38.1888630166201</v>
      </c>
      <c r="G25" s="49">
        <f>IFERROR(VLOOKUP($B25,'a-处'!$B:$AO,24,0),0)</f>
        <v>5830.13</v>
      </c>
      <c r="H25" s="49">
        <f>IFERROR(VLOOKUP($B25,'a-处'!$B:$AO,25,0),0)</f>
        <v>5399.39</v>
      </c>
      <c r="I25" s="49">
        <f>IFERROR(VLOOKUP($B25,'a-处'!$B:$AO,26,0),0)</f>
        <v>430.74</v>
      </c>
      <c r="J25" s="56">
        <f>IFERROR(VLOOKUP($B25,'a-处'!$B:$AO,27,0),0)</f>
        <v>0.079775678363667</v>
      </c>
      <c r="K25" s="56">
        <f>IFERROR(VLOOKUP($B25,'a-处'!$B:$AO,28,0),0)</f>
        <v>0.135246993083303</v>
      </c>
      <c r="L25" s="56">
        <f>IFERROR(VLOOKUP($B25,'a-处'!$B:$AO,29,0),0)</f>
        <v>0.0832969382294223</v>
      </c>
      <c r="M25" s="56">
        <f>IFERROR(VLOOKUP($B25,'a-处'!$B:$AO,30,0),0)</f>
        <v>0.0519500548538806</v>
      </c>
      <c r="N25" s="49">
        <f>IFERROR(VLOOKUP($B25,'a-处'!$B:$AO,15,0),0)</f>
        <v>43107.28</v>
      </c>
      <c r="O25" s="49">
        <f>IFERROR(VLOOKUP($B25,'a-处'!$B:$AO,19,0),0)</f>
        <v>64820.99</v>
      </c>
      <c r="P25" s="49">
        <f t="shared" si="10"/>
        <v>-21713.71</v>
      </c>
      <c r="Q25" s="56">
        <f t="shared" si="11"/>
        <v>-0.334979610771141</v>
      </c>
      <c r="R25" s="49">
        <f>IFERROR(VLOOKUP($B25,'a-处'!$B:$AO,16,0),0)</f>
        <v>5484.6</v>
      </c>
      <c r="S25" s="49">
        <f>IFERROR(VLOOKUP($B25,'a-处'!$B:$AO,20,0),0)</f>
        <v>6493.34</v>
      </c>
      <c r="T25" s="49">
        <f t="shared" si="12"/>
        <v>-1008.74</v>
      </c>
      <c r="U25" s="56">
        <f t="shared" si="13"/>
        <v>-0.155349943172543</v>
      </c>
      <c r="V25" s="56">
        <f>IFERROR(VLOOKUP($B25,'a-处'!$B:$AO,22,0),0)</f>
        <v>0.115415367879306</v>
      </c>
      <c r="W25" s="56">
        <f>IFERROR(VLOOKUP($B25,'a-处'!$B:$AO,23,0),0)</f>
        <v>0.180399525280919</v>
      </c>
      <c r="X25" s="56">
        <f t="shared" si="14"/>
        <v>-0.064984157401613</v>
      </c>
      <c r="Y25" s="54">
        <f>IFERROR(VLOOKUP($B25,'a-处'!$B:$AO,37,0),0)</f>
        <v>-0.03672682610624</v>
      </c>
      <c r="Z25" s="54">
        <f>IFERROR(VLOOKUP($B25,'a-处'!$B:$AO,38,0),0)</f>
        <v>-0.145705017561233</v>
      </c>
      <c r="AA25" s="54">
        <f t="shared" si="15"/>
        <v>0.108978191454993</v>
      </c>
      <c r="AB25" s="54">
        <f>IFERROR(VLOOKUP($B25,'a-处'!$B:$AO,33,0),0)</f>
        <v>-0.0522006644821291</v>
      </c>
      <c r="AC25" s="54">
        <f>IFERROR(VLOOKUP($B25,'a-处'!$B:$AO,34,0),0)</f>
        <v>-0.0639709671538519</v>
      </c>
      <c r="AD25" s="54">
        <f t="shared" si="16"/>
        <v>0.0117703026717228</v>
      </c>
    </row>
    <row r="26" spans="1:30">
      <c r="A26" s="50" t="s">
        <v>67</v>
      </c>
      <c r="B26" s="51" t="s">
        <v>168</v>
      </c>
      <c r="C26" s="50" t="s">
        <v>169</v>
      </c>
      <c r="D26" s="49">
        <f>IFERROR(VLOOKUP($B26,'a-处'!$B:$AO,5,0),0)</f>
        <v>26319.88</v>
      </c>
      <c r="E26" s="49">
        <f>IFERROR(VLOOKUP($B26,'a-处'!$B:$AO,6,0),0)</f>
        <v>240249.28</v>
      </c>
      <c r="F26" s="49">
        <f>IFERROR(VLOOKUP($B26,'a-处'!$B:$AO,7,0),0)</f>
        <v>13.3896398901907</v>
      </c>
      <c r="G26" s="49">
        <f>IFERROR(VLOOKUP($B26,'a-处'!$B:$AO,24,0),0)</f>
        <v>19571.53</v>
      </c>
      <c r="H26" s="49">
        <f>IFERROR(VLOOKUP($B26,'a-处'!$B:$AO,25,0),0)</f>
        <v>20652.47</v>
      </c>
      <c r="I26" s="49">
        <f>IFERROR(VLOOKUP($B26,'a-处'!$B:$AO,26,0),0)</f>
        <v>-1080.94</v>
      </c>
      <c r="J26" s="56">
        <f>IFERROR(VLOOKUP($B26,'a-处'!$B:$AO,27,0),0)</f>
        <v>-0.0523395022483993</v>
      </c>
      <c r="K26" s="56">
        <f>IFERROR(VLOOKUP($B26,'a-处'!$B:$AO,28,0),0)</f>
        <v>0.135003274452962</v>
      </c>
      <c r="L26" s="56">
        <f>IFERROR(VLOOKUP($B26,'a-处'!$B:$AO,29,0),0)</f>
        <v>0.129219748097303</v>
      </c>
      <c r="M26" s="56">
        <f>IFERROR(VLOOKUP($B26,'a-处'!$B:$AO,30,0),0)</f>
        <v>0.00578352635565964</v>
      </c>
      <c r="N26" s="49">
        <f>IFERROR(VLOOKUP($B26,'a-处'!$B:$AO,15,0),0)</f>
        <v>144970.78</v>
      </c>
      <c r="O26" s="49">
        <f>IFERROR(VLOOKUP($B26,'a-处'!$B:$AO,19,0),0)</f>
        <v>159824.41</v>
      </c>
      <c r="P26" s="49">
        <f t="shared" si="10"/>
        <v>-14853.63</v>
      </c>
      <c r="Q26" s="56">
        <f t="shared" si="11"/>
        <v>-0.0929371802467471</v>
      </c>
      <c r="R26" s="49">
        <f>IFERROR(VLOOKUP($B26,'a-处'!$B:$AO,16,0),0)</f>
        <v>18282.12</v>
      </c>
      <c r="S26" s="49">
        <f>IFERROR(VLOOKUP($B26,'a-处'!$B:$AO,20,0),0)</f>
        <v>14300</v>
      </c>
      <c r="T26" s="49">
        <f t="shared" si="12"/>
        <v>3982.12</v>
      </c>
      <c r="U26" s="56">
        <f t="shared" si="13"/>
        <v>0.27846993006993</v>
      </c>
      <c r="V26" s="56">
        <f>IFERROR(VLOOKUP($B26,'a-处'!$B:$AO,22,0),0)</f>
        <v>0.11038149375252</v>
      </c>
      <c r="W26" s="56">
        <f>IFERROR(VLOOKUP($B26,'a-处'!$B:$AO,23,0),0)</f>
        <v>0.476851285668695</v>
      </c>
      <c r="X26" s="56">
        <f t="shared" si="14"/>
        <v>-0.366469791916174</v>
      </c>
      <c r="Y26" s="54">
        <f>IFERROR(VLOOKUP($B26,'a-处'!$B:$AO,37,0),0)</f>
        <v>-0.0138370389947911</v>
      </c>
      <c r="Z26" s="54">
        <f>IFERROR(VLOOKUP($B26,'a-处'!$B:$AO,38,0),0)</f>
        <v>-0.190801221184142</v>
      </c>
      <c r="AA26" s="54">
        <f t="shared" si="15"/>
        <v>0.176964182189351</v>
      </c>
      <c r="AB26" s="54">
        <f>IFERROR(VLOOKUP($B26,'a-处'!$B:$AO,33,0),0)</f>
        <v>0.0409141250844802</v>
      </c>
      <c r="AC26" s="54">
        <f>IFERROR(VLOOKUP($B26,'a-处'!$B:$AO,34,0),0)</f>
        <v>-0.0675585436083908</v>
      </c>
      <c r="AD26" s="54">
        <f t="shared" si="16"/>
        <v>0.108472668692871</v>
      </c>
    </row>
    <row r="27" spans="1:30">
      <c r="A27" s="50" t="s">
        <v>62</v>
      </c>
      <c r="B27" s="51" t="s">
        <v>153</v>
      </c>
      <c r="C27" s="50" t="s">
        <v>154</v>
      </c>
      <c r="D27" s="49">
        <f>IFERROR(VLOOKUP($B27,'a-处'!$B:$AO,5,0),0)</f>
        <v>14731.5</v>
      </c>
      <c r="E27" s="49">
        <f>IFERROR(VLOOKUP($B27,'a-处'!$B:$AO,6,0),0)</f>
        <v>181973.13</v>
      </c>
      <c r="F27" s="49">
        <f>IFERROR(VLOOKUP($B27,'a-处'!$B:$AO,7,0),0)</f>
        <v>8.07664623656852</v>
      </c>
      <c r="G27" s="49">
        <f>IFERROR(VLOOKUP($B27,'a-处'!$B:$AO,24,0),0)</f>
        <v>31523.13</v>
      </c>
      <c r="H27" s="49">
        <f>IFERROR(VLOOKUP($B27,'a-处'!$B:$AO,25,0),0)</f>
        <v>34576.45</v>
      </c>
      <c r="I27" s="49">
        <f>IFERROR(VLOOKUP($B27,'a-处'!$B:$AO,26,0),0)</f>
        <v>-3053.32</v>
      </c>
      <c r="J27" s="56">
        <f>IFERROR(VLOOKUP($B27,'a-处'!$B:$AO,27,0),0)</f>
        <v>-0.0883063472392336</v>
      </c>
      <c r="K27" s="56">
        <f>IFERROR(VLOOKUP($B27,'a-处'!$B:$AO,28,0),0)</f>
        <v>0.168250270057036</v>
      </c>
      <c r="L27" s="56">
        <f>IFERROR(VLOOKUP($B27,'a-处'!$B:$AO,29,0),0)</f>
        <v>0.188633691406804</v>
      </c>
      <c r="M27" s="56">
        <f>IFERROR(VLOOKUP($B27,'a-处'!$B:$AO,30,0),0)</f>
        <v>-0.0203834213497685</v>
      </c>
      <c r="N27" s="49">
        <f>IFERROR(VLOOKUP($B27,'a-处'!$B:$AO,15,0),0)</f>
        <v>187358.57</v>
      </c>
      <c r="O27" s="49">
        <f>IFERROR(VLOOKUP($B27,'a-处'!$B:$AO,19,0),0)</f>
        <v>183299.44</v>
      </c>
      <c r="P27" s="49">
        <f t="shared" si="10"/>
        <v>4059.13</v>
      </c>
      <c r="Q27" s="56">
        <f t="shared" si="11"/>
        <v>0.0221448030610459</v>
      </c>
      <c r="R27" s="49">
        <f>IFERROR(VLOOKUP($B27,'a-处'!$B:$AO,16,0),0)</f>
        <v>18311.7</v>
      </c>
      <c r="S27" s="49">
        <f>IFERROR(VLOOKUP($B27,'a-处'!$B:$AO,20,0),0)</f>
        <v>17798.68</v>
      </c>
      <c r="T27" s="49">
        <f t="shared" si="12"/>
        <v>513.02</v>
      </c>
      <c r="U27" s="56">
        <f t="shared" si="13"/>
        <v>0.0288234857865864</v>
      </c>
      <c r="V27" s="56">
        <f>IFERROR(VLOOKUP($B27,'a-处'!$B:$AO,22,0),0)</f>
        <v>0.188896232059515</v>
      </c>
      <c r="W27" s="56">
        <f>IFERROR(VLOOKUP($B27,'a-处'!$B:$AO,23,0),0)</f>
        <v>0.332798680085284</v>
      </c>
      <c r="X27" s="56">
        <f t="shared" si="14"/>
        <v>-0.143902448025768</v>
      </c>
      <c r="Y27" s="54">
        <f>IFERROR(VLOOKUP($B27,'a-处'!$B:$AO,37,0),0)</f>
        <v>-0.0508743688927178</v>
      </c>
      <c r="Z27" s="54">
        <f>IFERROR(VLOOKUP($B27,'a-处'!$B:$AO,38,0),0)</f>
        <v>-0.0688484389246712</v>
      </c>
      <c r="AA27" s="54">
        <f t="shared" si="15"/>
        <v>0.0179740700319534</v>
      </c>
      <c r="AB27" s="54">
        <f>IFERROR(VLOOKUP($B27,'a-处'!$B:$AO,33,0),0)</f>
        <v>-0.0806014543290024</v>
      </c>
      <c r="AC27" s="54">
        <f>IFERROR(VLOOKUP($B27,'a-处'!$B:$AO,34,0),0)</f>
        <v>0.00434017772881867</v>
      </c>
      <c r="AD27" s="54">
        <f t="shared" si="16"/>
        <v>-0.0849416320578211</v>
      </c>
    </row>
    <row r="28" spans="1:30">
      <c r="A28" s="50" t="s">
        <v>62</v>
      </c>
      <c r="B28" s="51" t="s">
        <v>139</v>
      </c>
      <c r="C28" s="50" t="s">
        <v>140</v>
      </c>
      <c r="D28" s="49">
        <f>IFERROR(VLOOKUP($B28,'a-处'!$B:$AO,5,0),0)</f>
        <v>9658.9</v>
      </c>
      <c r="E28" s="49">
        <f>IFERROR(VLOOKUP($B28,'a-处'!$B:$AO,6,0),0)</f>
        <v>91574.13</v>
      </c>
      <c r="F28" s="49">
        <f>IFERROR(VLOOKUP($B28,'a-处'!$B:$AO,7,0),0)</f>
        <v>9.00872372021358</v>
      </c>
      <c r="G28" s="49">
        <f>IFERROR(VLOOKUP($B28,'a-处'!$B:$AO,24,0),0)</f>
        <v>15466.81</v>
      </c>
      <c r="H28" s="49">
        <f>IFERROR(VLOOKUP($B28,'a-处'!$B:$AO,25,0),0)</f>
        <v>19131.28</v>
      </c>
      <c r="I28" s="49">
        <f>IFERROR(VLOOKUP($B28,'a-处'!$B:$AO,26,0),0)</f>
        <v>-3664.47</v>
      </c>
      <c r="J28" s="56">
        <f>IFERROR(VLOOKUP($B28,'a-处'!$B:$AO,27,0),0)</f>
        <v>-0.191543378174382</v>
      </c>
      <c r="K28" s="56">
        <f>IFERROR(VLOOKUP($B28,'a-处'!$B:$AO,28,0),0)</f>
        <v>0.173203915372605</v>
      </c>
      <c r="L28" s="56">
        <f>IFERROR(VLOOKUP($B28,'a-处'!$B:$AO,29,0),0)</f>
        <v>0.193543133001773</v>
      </c>
      <c r="M28" s="56">
        <f>IFERROR(VLOOKUP($B28,'a-处'!$B:$AO,30,0),0)</f>
        <v>-0.0203392176291679</v>
      </c>
      <c r="N28" s="49">
        <f>IFERROR(VLOOKUP($B28,'a-处'!$B:$AO,15,0),0)</f>
        <v>89298.27</v>
      </c>
      <c r="O28" s="49">
        <f>IFERROR(VLOOKUP($B28,'a-处'!$B:$AO,19,0),0)</f>
        <v>98847.63</v>
      </c>
      <c r="P28" s="49">
        <f t="shared" si="10"/>
        <v>-9549.36</v>
      </c>
      <c r="Q28" s="56">
        <f t="shared" si="11"/>
        <v>-0.0966068685713557</v>
      </c>
      <c r="R28" s="49">
        <f>IFERROR(VLOOKUP($B28,'a-处'!$B:$AO,16,0),0)</f>
        <v>12308.14</v>
      </c>
      <c r="S28" s="49">
        <f>IFERROR(VLOOKUP($B28,'a-处'!$B:$AO,20,0),0)</f>
        <v>12279.47</v>
      </c>
      <c r="T28" s="49">
        <f t="shared" si="12"/>
        <v>28.6700000000001</v>
      </c>
      <c r="U28" s="56">
        <f t="shared" si="13"/>
        <v>0.00233479132242679</v>
      </c>
      <c r="V28" s="56">
        <f>IFERROR(VLOOKUP($B28,'a-处'!$B:$AO,22,0),0)</f>
        <v>0.360905969602075</v>
      </c>
      <c r="W28" s="56">
        <f>IFERROR(VLOOKUP($B28,'a-处'!$B:$AO,23,0),0)</f>
        <v>0.156525972475354</v>
      </c>
      <c r="X28" s="56">
        <f t="shared" si="14"/>
        <v>0.204379997126721</v>
      </c>
      <c r="Y28" s="54">
        <f>IFERROR(VLOOKUP($B28,'a-处'!$B:$AO,37,0),0)</f>
        <v>-0.0219322131352535</v>
      </c>
      <c r="Z28" s="54">
        <f>IFERROR(VLOOKUP($B28,'a-处'!$B:$AO,38,0),0)</f>
        <v>0.0622188609833427</v>
      </c>
      <c r="AA28" s="54">
        <f t="shared" si="15"/>
        <v>-0.0841510741185962</v>
      </c>
      <c r="AB28" s="54">
        <f>IFERROR(VLOOKUP($B28,'a-处'!$B:$AO,33,0),0)</f>
        <v>-0.010915233153997</v>
      </c>
      <c r="AC28" s="54">
        <f>IFERROR(VLOOKUP($B28,'a-处'!$B:$AO,34,0),0)</f>
        <v>0.0532235201395909</v>
      </c>
      <c r="AD28" s="54">
        <f t="shared" si="16"/>
        <v>-0.0641387532935879</v>
      </c>
    </row>
    <row r="29" spans="1:30">
      <c r="A29" s="50" t="s">
        <v>62</v>
      </c>
      <c r="B29" s="51" t="s">
        <v>97</v>
      </c>
      <c r="C29" s="50" t="s">
        <v>98</v>
      </c>
      <c r="D29" s="49">
        <f>IFERROR(VLOOKUP($B29,'a-处'!$B:$AO,5,0),0)</f>
        <v>37444.3</v>
      </c>
      <c r="E29" s="49">
        <f>IFERROR(VLOOKUP($B29,'a-处'!$B:$AO,6,0),0)</f>
        <v>308749.25</v>
      </c>
      <c r="F29" s="49">
        <f>IFERROR(VLOOKUP($B29,'a-处'!$B:$AO,7,0),0)</f>
        <v>17.9886771751224</v>
      </c>
      <c r="G29" s="49">
        <f>IFERROR(VLOOKUP($B29,'a-处'!$B:$AO,24,0),0)</f>
        <v>10161.74</v>
      </c>
      <c r="H29" s="49">
        <f>IFERROR(VLOOKUP($B29,'a-处'!$B:$AO,25,0),0)</f>
        <v>20023.06</v>
      </c>
      <c r="I29" s="49">
        <f>IFERROR(VLOOKUP($B29,'a-处'!$B:$AO,26,0),0)</f>
        <v>-9861.32</v>
      </c>
      <c r="J29" s="56">
        <f>IFERROR(VLOOKUP($B29,'a-处'!$B:$AO,27,0),0)</f>
        <v>-0.492498149633473</v>
      </c>
      <c r="K29" s="56">
        <f>IFERROR(VLOOKUP($B29,'a-处'!$B:$AO,28,0),0)</f>
        <v>0.0782960940945575</v>
      </c>
      <c r="L29" s="56">
        <f>IFERROR(VLOOKUP($B29,'a-处'!$B:$AO,29,0),0)</f>
        <v>0.116015207373592</v>
      </c>
      <c r="M29" s="56">
        <f>IFERROR(VLOOKUP($B29,'a-处'!$B:$AO,30,0),0)</f>
        <v>-0.0377191132790348</v>
      </c>
      <c r="N29" s="49">
        <f>IFERROR(VLOOKUP($B29,'a-处'!$B:$AO,15,0),0)</f>
        <v>129786.04</v>
      </c>
      <c r="O29" s="49">
        <f>IFERROR(VLOOKUP($B29,'a-处'!$B:$AO,19,0),0)</f>
        <v>172589.96</v>
      </c>
      <c r="P29" s="49">
        <f t="shared" si="10"/>
        <v>-42803.92</v>
      </c>
      <c r="Q29" s="56">
        <f t="shared" si="11"/>
        <v>-0.248009328004943</v>
      </c>
      <c r="R29" s="49">
        <f>IFERROR(VLOOKUP($B29,'a-处'!$B:$AO,16,0),0)</f>
        <v>15604.39</v>
      </c>
      <c r="S29" s="49">
        <f>IFERROR(VLOOKUP($B29,'a-处'!$B:$AO,20,0),0)</f>
        <v>17951.24</v>
      </c>
      <c r="T29" s="49">
        <f t="shared" si="12"/>
        <v>-2346.85</v>
      </c>
      <c r="U29" s="56">
        <f t="shared" si="13"/>
        <v>-0.130734701335395</v>
      </c>
      <c r="V29" s="56">
        <f>IFERROR(VLOOKUP($B29,'a-处'!$B:$AO,22,0),0)</f>
        <v>0.208167514665056</v>
      </c>
      <c r="W29" s="56">
        <f>IFERROR(VLOOKUP($B29,'a-处'!$B:$AO,23,0),0)</f>
        <v>0.302993446772992</v>
      </c>
      <c r="X29" s="56">
        <f t="shared" si="14"/>
        <v>-0.0948259321079359</v>
      </c>
      <c r="Y29" s="54">
        <f>IFERROR(VLOOKUP($B29,'a-处'!$B:$AO,37,0),0)</f>
        <v>-0.0441722516755026</v>
      </c>
      <c r="Z29" s="54">
        <f>IFERROR(VLOOKUP($B29,'a-处'!$B:$AO,38,0),0)</f>
        <v>-0.213617214058883</v>
      </c>
      <c r="AA29" s="54">
        <f t="shared" si="15"/>
        <v>0.16944496238338</v>
      </c>
      <c r="AB29" s="54">
        <f>IFERROR(VLOOKUP($B29,'a-处'!$B:$AO,33,0),0)</f>
        <v>-0.0975626958736645</v>
      </c>
      <c r="AC29" s="54">
        <f>IFERROR(VLOOKUP($B29,'a-处'!$B:$AO,34,0),0)</f>
        <v>-0.134489785214514</v>
      </c>
      <c r="AD29" s="54">
        <f t="shared" si="16"/>
        <v>0.0369270893408495</v>
      </c>
    </row>
    <row r="30" spans="1:30">
      <c r="A30" s="50" t="s">
        <v>67</v>
      </c>
      <c r="B30" s="51" t="s">
        <v>166</v>
      </c>
      <c r="C30" s="50" t="s">
        <v>167</v>
      </c>
      <c r="D30" s="49">
        <f>IFERROR(VLOOKUP($B30,'a-处'!$B:$AO,5,0),0)</f>
        <v>18908</v>
      </c>
      <c r="E30" s="49">
        <f>IFERROR(VLOOKUP($B30,'a-处'!$B:$AO,6,0),0)</f>
        <v>165865.45</v>
      </c>
      <c r="F30" s="49">
        <f>IFERROR(VLOOKUP($B30,'a-处'!$B:$AO,7,0),0)</f>
        <v>10.3707201008736</v>
      </c>
      <c r="G30" s="49">
        <f>IFERROR(VLOOKUP($B30,'a-处'!$B:$AO,24,0),0)</f>
        <v>26454.49</v>
      </c>
      <c r="H30" s="49">
        <f>IFERROR(VLOOKUP($B30,'a-处'!$B:$AO,25,0),0)</f>
        <v>27727.01</v>
      </c>
      <c r="I30" s="49">
        <f>IFERROR(VLOOKUP($B30,'a-处'!$B:$AO,26,0),0)</f>
        <v>-1272.52</v>
      </c>
      <c r="J30" s="56">
        <f>IFERROR(VLOOKUP($B30,'a-处'!$B:$AO,27,0),0)</f>
        <v>-0.0458945988045592</v>
      </c>
      <c r="K30" s="56">
        <f>IFERROR(VLOOKUP($B30,'a-处'!$B:$AO,28,0),0)</f>
        <v>0.19631342184861</v>
      </c>
      <c r="L30" s="56">
        <f>IFERROR(VLOOKUP($B30,'a-处'!$B:$AO,29,0),0)</f>
        <v>0.188904888906088</v>
      </c>
      <c r="M30" s="56">
        <f>IFERROR(VLOOKUP($B30,'a-处'!$B:$AO,30,0),0)</f>
        <v>0.00740853294252179</v>
      </c>
      <c r="N30" s="49">
        <f>IFERROR(VLOOKUP($B30,'a-处'!$B:$AO,15,0),0)</f>
        <v>134756.4</v>
      </c>
      <c r="O30" s="49">
        <f>IFERROR(VLOOKUP($B30,'a-处'!$B:$AO,19,0),0)</f>
        <v>146777.62</v>
      </c>
      <c r="P30" s="49">
        <f t="shared" si="10"/>
        <v>-12021.22</v>
      </c>
      <c r="Q30" s="56">
        <f t="shared" si="11"/>
        <v>-0.0819009056012763</v>
      </c>
      <c r="R30" s="49">
        <f>IFERROR(VLOOKUP($B30,'a-处'!$B:$AO,16,0),0)</f>
        <v>15448.55</v>
      </c>
      <c r="S30" s="49">
        <f>IFERROR(VLOOKUP($B30,'a-处'!$B:$AO,20,0),0)</f>
        <v>15260.45</v>
      </c>
      <c r="T30" s="49">
        <f t="shared" si="12"/>
        <v>188.099999999999</v>
      </c>
      <c r="U30" s="56">
        <f t="shared" si="13"/>
        <v>0.0123259799022964</v>
      </c>
      <c r="V30" s="56">
        <f>IFERROR(VLOOKUP($B30,'a-处'!$B:$AO,22,0),0)</f>
        <v>0.196857244552554</v>
      </c>
      <c r="W30" s="56">
        <f>IFERROR(VLOOKUP($B30,'a-处'!$B:$AO,23,0),0)</f>
        <v>0.20885404565996</v>
      </c>
      <c r="X30" s="56">
        <f t="shared" si="14"/>
        <v>-0.0119968011074067</v>
      </c>
      <c r="Y30" s="54">
        <f>IFERROR(VLOOKUP($B30,'a-处'!$B:$AO,37,0),0)</f>
        <v>-0.0428311910268132</v>
      </c>
      <c r="Z30" s="54">
        <f>IFERROR(VLOOKUP($B30,'a-处'!$B:$AO,38,0),0)</f>
        <v>-0.145791394955083</v>
      </c>
      <c r="AA30" s="54">
        <f t="shared" si="15"/>
        <v>0.10296020392827</v>
      </c>
      <c r="AB30" s="54">
        <f>IFERROR(VLOOKUP($B30,'a-处'!$B:$AO,33,0),0)</f>
        <v>0.012196866149452</v>
      </c>
      <c r="AC30" s="54">
        <f>IFERROR(VLOOKUP($B30,'a-处'!$B:$AO,34,0),0)</f>
        <v>-0.0369924169986534</v>
      </c>
      <c r="AD30" s="54">
        <f t="shared" si="16"/>
        <v>0.0491892831481054</v>
      </c>
    </row>
    <row r="31" spans="1:30">
      <c r="A31" s="50" t="s">
        <v>62</v>
      </c>
      <c r="B31" s="51" t="s">
        <v>99</v>
      </c>
      <c r="C31" s="50" t="s">
        <v>100</v>
      </c>
      <c r="D31" s="49">
        <f>IFERROR(VLOOKUP($B31,'a-处'!$B:$AO,5,0),0)</f>
        <v>28124.32</v>
      </c>
      <c r="E31" s="49">
        <f>IFERROR(VLOOKUP($B31,'a-处'!$B:$AO,6,0),0)</f>
        <v>299936.62</v>
      </c>
      <c r="F31" s="49">
        <f>IFERROR(VLOOKUP($B31,'a-处'!$B:$AO,7,0),0)</f>
        <v>16.5872207483631</v>
      </c>
      <c r="G31" s="49">
        <f>IFERROR(VLOOKUP($B31,'a-处'!$B:$AO,24,0),0)</f>
        <v>8565.14</v>
      </c>
      <c r="H31" s="49">
        <f>IFERROR(VLOOKUP($B31,'a-处'!$B:$AO,25,0),0)</f>
        <v>17809.69</v>
      </c>
      <c r="I31" s="49">
        <f>IFERROR(VLOOKUP($B31,'a-处'!$B:$AO,26,0),0)</f>
        <v>-9244.55</v>
      </c>
      <c r="J31" s="56">
        <f>IFERROR(VLOOKUP($B31,'a-处'!$B:$AO,27,0),0)</f>
        <v>-0.519074166928228</v>
      </c>
      <c r="K31" s="56">
        <f>IFERROR(VLOOKUP($B31,'a-处'!$B:$AO,28,0),0)</f>
        <v>0.0620025130695397</v>
      </c>
      <c r="L31" s="56">
        <f>IFERROR(VLOOKUP($B31,'a-处'!$B:$AO,29,0),0)</f>
        <v>0.119734828119713</v>
      </c>
      <c r="M31" s="56">
        <f>IFERROR(VLOOKUP($B31,'a-处'!$B:$AO,30,0),0)</f>
        <v>-0.0577323150501733</v>
      </c>
      <c r="N31" s="49">
        <f>IFERROR(VLOOKUP($B31,'a-处'!$B:$AO,15,0),0)</f>
        <v>138141.82</v>
      </c>
      <c r="O31" s="49">
        <f>IFERROR(VLOOKUP($B31,'a-处'!$B:$AO,19,0),0)</f>
        <v>148742.77</v>
      </c>
      <c r="P31" s="49">
        <f t="shared" si="10"/>
        <v>-10600.95</v>
      </c>
      <c r="Q31" s="56">
        <f t="shared" si="11"/>
        <v>-0.0712703548548947</v>
      </c>
      <c r="R31" s="49">
        <f>IFERROR(VLOOKUP($B31,'a-处'!$B:$AO,16,0),0)</f>
        <v>17901.62</v>
      </c>
      <c r="S31" s="49">
        <f>IFERROR(VLOOKUP($B31,'a-处'!$B:$AO,20,0),0)</f>
        <v>16297.76</v>
      </c>
      <c r="T31" s="49">
        <f t="shared" si="12"/>
        <v>1603.86</v>
      </c>
      <c r="U31" s="56">
        <f t="shared" si="13"/>
        <v>0.0984098428250262</v>
      </c>
      <c r="V31" s="56">
        <f>IFERROR(VLOOKUP($B31,'a-处'!$B:$AO,22,0),0)</f>
        <v>0.232113852518474</v>
      </c>
      <c r="W31" s="56">
        <f>IFERROR(VLOOKUP($B31,'a-处'!$B:$AO,23,0),0)</f>
        <v>0.161159153735363</v>
      </c>
      <c r="X31" s="56">
        <f t="shared" si="14"/>
        <v>0.0709546987831108</v>
      </c>
      <c r="Y31" s="54">
        <f>IFERROR(VLOOKUP($B31,'a-处'!$B:$AO,37,0),0)</f>
        <v>-0.0218531763300345</v>
      </c>
      <c r="Z31" s="54">
        <f>IFERROR(VLOOKUP($B31,'a-处'!$B:$AO,38,0),0)</f>
        <v>-0.08319773379171</v>
      </c>
      <c r="AA31" s="54">
        <f t="shared" si="15"/>
        <v>0.0613445574616755</v>
      </c>
      <c r="AB31" s="54">
        <f>IFERROR(VLOOKUP($B31,'a-处'!$B:$AO,33,0),0)</f>
        <v>-0.0174553407295202</v>
      </c>
      <c r="AC31" s="54">
        <f>IFERROR(VLOOKUP($B31,'a-处'!$B:$AO,34,0),0)</f>
        <v>-0.0422437123427152</v>
      </c>
      <c r="AD31" s="54">
        <f t="shared" si="16"/>
        <v>0.024788371613195</v>
      </c>
    </row>
    <row r="32" spans="1:30">
      <c r="A32" s="50" t="s">
        <v>67</v>
      </c>
      <c r="B32" s="51" t="s">
        <v>127</v>
      </c>
      <c r="C32" s="50" t="s">
        <v>128</v>
      </c>
      <c r="D32" s="49">
        <f>IFERROR(VLOOKUP($B32,'a-处'!$B:$AO,5,0),0)</f>
        <v>16405.35</v>
      </c>
      <c r="E32" s="49">
        <f>IFERROR(VLOOKUP($B32,'a-处'!$B:$AO,6,0),0)</f>
        <v>170051.99</v>
      </c>
      <c r="F32" s="49">
        <f>IFERROR(VLOOKUP($B32,'a-处'!$B:$AO,7,0),0)</f>
        <v>23.5123896427992</v>
      </c>
      <c r="G32" s="49">
        <f>IFERROR(VLOOKUP($B32,'a-处'!$B:$AO,24,0),0)</f>
        <v>8896.77</v>
      </c>
      <c r="H32" s="49">
        <f>IFERROR(VLOOKUP($B32,'a-处'!$B:$AO,25,0),0)</f>
        <v>13953.55</v>
      </c>
      <c r="I32" s="49">
        <f>IFERROR(VLOOKUP($B32,'a-处'!$B:$AO,26,0),0)</f>
        <v>-5056.78</v>
      </c>
      <c r="J32" s="56">
        <f>IFERROR(VLOOKUP($B32,'a-处'!$B:$AO,27,0),0)</f>
        <v>-0.3624009660624</v>
      </c>
      <c r="K32" s="56">
        <f>IFERROR(VLOOKUP($B32,'a-处'!$B:$AO,28,0),0)</f>
        <v>0.151301083504984</v>
      </c>
      <c r="L32" s="56">
        <f>IFERROR(VLOOKUP($B32,'a-处'!$B:$AO,29,0),0)</f>
        <v>0.173878677517425</v>
      </c>
      <c r="M32" s="56">
        <f>IFERROR(VLOOKUP($B32,'a-处'!$B:$AO,30,0),0)</f>
        <v>-0.0225775940124414</v>
      </c>
      <c r="N32" s="49">
        <f>IFERROR(VLOOKUP($B32,'a-处'!$B:$AO,15,0),0)</f>
        <v>58801.76</v>
      </c>
      <c r="O32" s="49">
        <f>IFERROR(VLOOKUP($B32,'a-处'!$B:$AO,19,0),0)</f>
        <v>80248.77</v>
      </c>
      <c r="P32" s="49">
        <f t="shared" si="10"/>
        <v>-21447.01</v>
      </c>
      <c r="Q32" s="56">
        <f t="shared" si="11"/>
        <v>-0.267256557327919</v>
      </c>
      <c r="R32" s="49">
        <f>IFERROR(VLOOKUP($B32,'a-处'!$B:$AO,16,0),0)</f>
        <v>6112.93</v>
      </c>
      <c r="S32" s="49">
        <f>IFERROR(VLOOKUP($B32,'a-处'!$B:$AO,20,0),0)</f>
        <v>5617.06</v>
      </c>
      <c r="T32" s="49">
        <f t="shared" si="12"/>
        <v>495.87</v>
      </c>
      <c r="U32" s="56">
        <f t="shared" si="13"/>
        <v>0.0882792777716456</v>
      </c>
      <c r="V32" s="56">
        <f>IFERROR(VLOOKUP($B32,'a-处'!$B:$AO,22,0),0)</f>
        <v>0.00527665851749288</v>
      </c>
      <c r="W32" s="56">
        <f>IFERROR(VLOOKUP($B32,'a-处'!$B:$AO,23,0),0)</f>
        <v>0.356919992142362</v>
      </c>
      <c r="X32" s="56">
        <f t="shared" si="14"/>
        <v>-0.351643333624869</v>
      </c>
      <c r="Y32" s="54">
        <f>IFERROR(VLOOKUP($B32,'a-处'!$B:$AO,37,0),0)</f>
        <v>-0.0218208535952032</v>
      </c>
      <c r="Z32" s="54">
        <f>IFERROR(VLOOKUP($B32,'a-处'!$B:$AO,38,0),0)</f>
        <v>-0.148326229071459</v>
      </c>
      <c r="AA32" s="54">
        <f t="shared" si="15"/>
        <v>0.126505375476256</v>
      </c>
      <c r="AB32" s="54">
        <f>IFERROR(VLOOKUP($B32,'a-处'!$B:$AO,33,0),0)</f>
        <v>0.033918548024957</v>
      </c>
      <c r="AC32" s="54">
        <f>IFERROR(VLOOKUP($B32,'a-处'!$B:$AO,34,0),0)</f>
        <v>-0.0864252916816537</v>
      </c>
      <c r="AD32" s="54">
        <f t="shared" si="16"/>
        <v>0.120343839706611</v>
      </c>
    </row>
    <row r="33" spans="1:30">
      <c r="A33" s="50" t="s">
        <v>62</v>
      </c>
      <c r="B33" s="51" t="s">
        <v>145</v>
      </c>
      <c r="C33" s="50" t="s">
        <v>146</v>
      </c>
      <c r="D33" s="49">
        <f>IFERROR(VLOOKUP($B33,'a-处'!$B:$AO,5,0),0)</f>
        <v>26584.5</v>
      </c>
      <c r="E33" s="49">
        <f>IFERROR(VLOOKUP($B33,'a-处'!$B:$AO,6,0),0)</f>
        <v>288237.73</v>
      </c>
      <c r="F33" s="49">
        <f>IFERROR(VLOOKUP($B33,'a-处'!$B:$AO,7,0),0)</f>
        <v>18.5642359684265</v>
      </c>
      <c r="G33" s="49">
        <f>IFERROR(VLOOKUP($B33,'a-处'!$B:$AO,24,0),0)</f>
        <v>19614.15</v>
      </c>
      <c r="H33" s="49">
        <f>IFERROR(VLOOKUP($B33,'a-处'!$B:$AO,25,0),0)</f>
        <v>22932.99</v>
      </c>
      <c r="I33" s="49">
        <f>IFERROR(VLOOKUP($B33,'a-处'!$B:$AO,26,0),0)</f>
        <v>-3318.84</v>
      </c>
      <c r="J33" s="56">
        <f>IFERROR(VLOOKUP($B33,'a-处'!$B:$AO,27,0),0)</f>
        <v>-0.144719027043573</v>
      </c>
      <c r="K33" s="56">
        <f>IFERROR(VLOOKUP($B33,'a-处'!$B:$AO,28,0),0)</f>
        <v>0.148956990080242</v>
      </c>
      <c r="L33" s="56">
        <f>IFERROR(VLOOKUP($B33,'a-处'!$B:$AO,29,0),0)</f>
        <v>0.156402902181137</v>
      </c>
      <c r="M33" s="56">
        <f>IFERROR(VLOOKUP($B33,'a-处'!$B:$AO,30,0),0)</f>
        <v>-0.007445912100895</v>
      </c>
      <c r="N33" s="49">
        <f>IFERROR(VLOOKUP($B33,'a-处'!$B:$AO,15,0),0)</f>
        <v>131676.6</v>
      </c>
      <c r="O33" s="49">
        <f>IFERROR(VLOOKUP($B33,'a-处'!$B:$AO,19,0),0)</f>
        <v>146627.65</v>
      </c>
      <c r="P33" s="49">
        <f t="shared" si="10"/>
        <v>-14951.05</v>
      </c>
      <c r="Q33" s="56">
        <f t="shared" si="11"/>
        <v>-0.101966102573423</v>
      </c>
      <c r="R33" s="49">
        <f>IFERROR(VLOOKUP($B33,'a-处'!$B:$AO,16,0),0)</f>
        <v>16247.4</v>
      </c>
      <c r="S33" s="49">
        <f>IFERROR(VLOOKUP($B33,'a-处'!$B:$AO,20,0),0)</f>
        <v>15743.62</v>
      </c>
      <c r="T33" s="49">
        <f t="shared" si="12"/>
        <v>503.779999999999</v>
      </c>
      <c r="U33" s="56">
        <f t="shared" si="13"/>
        <v>0.031998993878155</v>
      </c>
      <c r="V33" s="56">
        <f>IFERROR(VLOOKUP($B33,'a-处'!$B:$AO,22,0),0)</f>
        <v>0.152660497692641</v>
      </c>
      <c r="W33" s="56">
        <f>IFERROR(VLOOKUP($B33,'a-处'!$B:$AO,23,0),0)</f>
        <v>0.107458845803334</v>
      </c>
      <c r="X33" s="56">
        <f t="shared" si="14"/>
        <v>0.045201651889307</v>
      </c>
      <c r="Y33" s="54">
        <f>IFERROR(VLOOKUP($B33,'a-处'!$B:$AO,37,0),0)</f>
        <v>-0.0412219931736001</v>
      </c>
      <c r="Z33" s="54">
        <f>IFERROR(VLOOKUP($B33,'a-处'!$B:$AO,38,0),0)</f>
        <v>-0.0943246907352146</v>
      </c>
      <c r="AA33" s="54">
        <f t="shared" si="15"/>
        <v>0.0531026975616145</v>
      </c>
      <c r="AB33" s="54">
        <f>IFERROR(VLOOKUP($B33,'a-处'!$B:$AO,33,0),0)</f>
        <v>0.0441474552805155</v>
      </c>
      <c r="AC33" s="54">
        <f>IFERROR(VLOOKUP($B33,'a-处'!$B:$AO,34,0),0)</f>
        <v>-0.0235881066899869</v>
      </c>
      <c r="AD33" s="54">
        <f t="shared" si="16"/>
        <v>0.0677355619705023</v>
      </c>
    </row>
    <row r="34" spans="1:30">
      <c r="A34" s="50" t="s">
        <v>62</v>
      </c>
      <c r="B34" s="51" t="s">
        <v>104</v>
      </c>
      <c r="C34" s="50" t="s">
        <v>105</v>
      </c>
      <c r="D34" s="49">
        <f>IFERROR(VLOOKUP($B34,'a-处'!$B:$AO,5,0),0)</f>
        <v>45428</v>
      </c>
      <c r="E34" s="49">
        <f>IFERROR(VLOOKUP($B34,'a-处'!$B:$AO,6,0),0)</f>
        <v>488198.88</v>
      </c>
      <c r="F34" s="49">
        <f>IFERROR(VLOOKUP($B34,'a-处'!$B:$AO,7,0),0)</f>
        <v>17.211201786666</v>
      </c>
      <c r="G34" s="49">
        <f>IFERROR(VLOOKUP($B34,'a-处'!$B:$AO,24,0),0)</f>
        <v>34565.2</v>
      </c>
      <c r="H34" s="49">
        <f>IFERROR(VLOOKUP($B34,'a-处'!$B:$AO,25,0),0)</f>
        <v>42974.89</v>
      </c>
      <c r="I34" s="49">
        <f>IFERROR(VLOOKUP($B34,'a-处'!$B:$AO,26,0),0)</f>
        <v>-8409.69</v>
      </c>
      <c r="J34" s="56">
        <f>IFERROR(VLOOKUP($B34,'a-处'!$B:$AO,27,0),0)</f>
        <v>-0.195688459004782</v>
      </c>
      <c r="K34" s="56">
        <f>IFERROR(VLOOKUP($B34,'a-处'!$B:$AO,28,0),0)</f>
        <v>0.144806275335191</v>
      </c>
      <c r="L34" s="56">
        <f>IFERROR(VLOOKUP($B34,'a-处'!$B:$AO,29,0),0)</f>
        <v>0.150649253496421</v>
      </c>
      <c r="M34" s="56">
        <f>IFERROR(VLOOKUP($B34,'a-处'!$B:$AO,30,0),0)</f>
        <v>-0.00584297816123007</v>
      </c>
      <c r="N34" s="49">
        <f>IFERROR(VLOOKUP($B34,'a-处'!$B:$AO,15,0),0)</f>
        <v>238699.6</v>
      </c>
      <c r="O34" s="49">
        <f>IFERROR(VLOOKUP($B34,'a-处'!$B:$AO,19,0),0)</f>
        <v>285264.54</v>
      </c>
      <c r="P34" s="49">
        <f t="shared" si="10"/>
        <v>-46564.94</v>
      </c>
      <c r="Q34" s="56">
        <f t="shared" si="11"/>
        <v>-0.163234238647397</v>
      </c>
      <c r="R34" s="49">
        <f>IFERROR(VLOOKUP($B34,'a-处'!$B:$AO,16,0),0)</f>
        <v>30047.75</v>
      </c>
      <c r="S34" s="49">
        <f>IFERROR(VLOOKUP($B34,'a-处'!$B:$AO,20,0),0)</f>
        <v>37856.09</v>
      </c>
      <c r="T34" s="49">
        <f t="shared" si="12"/>
        <v>-7808.34</v>
      </c>
      <c r="U34" s="56">
        <f t="shared" si="13"/>
        <v>-0.206263774203833</v>
      </c>
      <c r="V34" s="56">
        <f>IFERROR(VLOOKUP($B34,'a-处'!$B:$AO,22,0),0)</f>
        <v>0.0567180847248826</v>
      </c>
      <c r="W34" s="56">
        <f>IFERROR(VLOOKUP($B34,'a-处'!$B:$AO,23,0),0)</f>
        <v>-0.102212304695374</v>
      </c>
      <c r="X34" s="56">
        <f t="shared" si="14"/>
        <v>0.158930389420256</v>
      </c>
      <c r="Y34" s="54">
        <f>IFERROR(VLOOKUP($B34,'a-处'!$B:$AO,37,0),0)</f>
        <v>-0.0546871255766468</v>
      </c>
      <c r="Z34" s="54">
        <f>IFERROR(VLOOKUP($B34,'a-处'!$B:$AO,38,0),0)</f>
        <v>-0.0596548965535183</v>
      </c>
      <c r="AA34" s="54">
        <f t="shared" si="15"/>
        <v>0.00496777097687155</v>
      </c>
      <c r="AB34" s="54">
        <f>IFERROR(VLOOKUP($B34,'a-处'!$B:$AO,33,0),0)</f>
        <v>-0.0104221145480625</v>
      </c>
      <c r="AC34" s="54">
        <f>IFERROR(VLOOKUP($B34,'a-处'!$B:$AO,34,0),0)</f>
        <v>-0.0348618257492816</v>
      </c>
      <c r="AD34" s="54">
        <f t="shared" si="16"/>
        <v>0.0244397112012192</v>
      </c>
    </row>
    <row r="35" spans="1:30">
      <c r="A35" s="50" t="s">
        <v>67</v>
      </c>
      <c r="B35" s="51" t="s">
        <v>80</v>
      </c>
      <c r="C35" s="50" t="s">
        <v>81</v>
      </c>
      <c r="D35" s="49">
        <f>IFERROR(VLOOKUP($B35,'a-处'!$B:$AO,5,0),0)</f>
        <v>20659.8</v>
      </c>
      <c r="E35" s="49">
        <f>IFERROR(VLOOKUP($B35,'a-处'!$B:$AO,6,0),0)</f>
        <v>238142.79</v>
      </c>
      <c r="F35" s="49">
        <f>IFERROR(VLOOKUP($B35,'a-处'!$B:$AO,7,0),0)</f>
        <v>5.94540059722317</v>
      </c>
      <c r="G35" s="49">
        <f>IFERROR(VLOOKUP($B35,'a-处'!$B:$AO,24,0),0)</f>
        <v>85053.81</v>
      </c>
      <c r="H35" s="49">
        <f>IFERROR(VLOOKUP($B35,'a-处'!$B:$AO,25,0),0)</f>
        <v>99336.81</v>
      </c>
      <c r="I35" s="49">
        <f>IFERROR(VLOOKUP($B35,'a-处'!$B:$AO,26,0),0)</f>
        <v>-14283</v>
      </c>
      <c r="J35" s="56">
        <f>IFERROR(VLOOKUP($B35,'a-处'!$B:$AO,27,0),0)</f>
        <v>-0.143783558179491</v>
      </c>
      <c r="K35" s="56">
        <f>IFERROR(VLOOKUP($B35,'a-处'!$B:$AO,28,0),0)</f>
        <v>0.233992745146766</v>
      </c>
      <c r="L35" s="56">
        <f>IFERROR(VLOOKUP($B35,'a-处'!$B:$AO,29,0),0)</f>
        <v>0.221539283137946</v>
      </c>
      <c r="M35" s="56">
        <f>IFERROR(VLOOKUP($B35,'a-处'!$B:$AO,30,0),0)</f>
        <v>0.0124534620088201</v>
      </c>
      <c r="N35" s="49">
        <f>IFERROR(VLOOKUP($B35,'a-处'!$B:$AO,15,0),0)</f>
        <v>363489.09</v>
      </c>
      <c r="O35" s="49">
        <f>IFERROR(VLOOKUP($B35,'a-处'!$B:$AO,19,0),0)</f>
        <v>448393.66</v>
      </c>
      <c r="P35" s="49">
        <f t="shared" si="10"/>
        <v>-84904.5699999999</v>
      </c>
      <c r="Q35" s="56">
        <f t="shared" si="11"/>
        <v>-0.189352744193573</v>
      </c>
      <c r="R35" s="49">
        <f>IFERROR(VLOOKUP($B35,'a-处'!$B:$AO,16,0),0)</f>
        <v>36071.76</v>
      </c>
      <c r="S35" s="49">
        <f>IFERROR(VLOOKUP($B35,'a-处'!$B:$AO,20,0),0)</f>
        <v>40977.55</v>
      </c>
      <c r="T35" s="49">
        <f t="shared" si="12"/>
        <v>-4905.79</v>
      </c>
      <c r="U35" s="56">
        <f t="shared" si="13"/>
        <v>-0.119718968069101</v>
      </c>
      <c r="V35" s="56">
        <f>IFERROR(VLOOKUP($B35,'a-处'!$B:$AO,22,0),0)</f>
        <v>0.130212467204099</v>
      </c>
      <c r="W35" s="56">
        <f>IFERROR(VLOOKUP($B35,'a-处'!$B:$AO,23,0),0)</f>
        <v>0.251116624745166</v>
      </c>
      <c r="X35" s="56">
        <f t="shared" si="14"/>
        <v>-0.120904157541067</v>
      </c>
      <c r="Y35" s="54">
        <f>IFERROR(VLOOKUP($B35,'a-处'!$B:$AO,37,0),0)</f>
        <v>-0.0159266913616446</v>
      </c>
      <c r="Z35" s="54">
        <f>IFERROR(VLOOKUP($B35,'a-处'!$B:$AO,38,0),0)</f>
        <v>-0.017299844000986</v>
      </c>
      <c r="AA35" s="54">
        <f t="shared" si="15"/>
        <v>0.00137315263934131</v>
      </c>
      <c r="AB35" s="54">
        <f>IFERROR(VLOOKUP($B35,'a-处'!$B:$AO,33,0),0)</f>
        <v>0.0239209187140365</v>
      </c>
      <c r="AC35" s="54">
        <f>IFERROR(VLOOKUP($B35,'a-处'!$B:$AO,34,0),0)</f>
        <v>0.021533709872729</v>
      </c>
      <c r="AD35" s="54">
        <f t="shared" si="16"/>
        <v>0.00238720884130755</v>
      </c>
    </row>
    <row r="36" spans="1:30">
      <c r="A36" s="50" t="s">
        <v>101</v>
      </c>
      <c r="B36" s="51" t="s">
        <v>170</v>
      </c>
      <c r="C36" s="50" t="s">
        <v>171</v>
      </c>
      <c r="D36" s="49">
        <f>IFERROR(VLOOKUP($B36,'a-处'!$B:$AO,5,0),0)</f>
        <v>29084.88</v>
      </c>
      <c r="E36" s="49">
        <f>IFERROR(VLOOKUP($B36,'a-处'!$B:$AO,6,0),0)</f>
        <v>255585.44</v>
      </c>
      <c r="F36" s="49">
        <f>IFERROR(VLOOKUP($B36,'a-处'!$B:$AO,7,0),0)</f>
        <v>31.9693971343326</v>
      </c>
      <c r="G36" s="49">
        <f>IFERROR(VLOOKUP($B36,'a-处'!$B:$AO,24,0),0)</f>
        <v>-997.31</v>
      </c>
      <c r="H36" s="49">
        <f>IFERROR(VLOOKUP($B36,'a-处'!$B:$AO,25,0),0)</f>
        <v>0</v>
      </c>
      <c r="I36" s="49">
        <f>IFERROR(VLOOKUP($B36,'a-处'!$B:$AO,26,0),0)</f>
        <v>-997.31</v>
      </c>
      <c r="J36" s="56">
        <f>IFERROR(VLOOKUP($B36,'a-处'!$B:$AO,27,0),0)</f>
        <v>0</v>
      </c>
      <c r="K36" s="56">
        <f>IFERROR(VLOOKUP($B36,'a-处'!$B:$AO,28,0),0)</f>
        <v>-0.0175130705761063</v>
      </c>
      <c r="L36" s="56">
        <f>IFERROR(VLOOKUP($B36,'a-处'!$B:$AO,29,0),0)</f>
        <v>0</v>
      </c>
      <c r="M36" s="56">
        <f>IFERROR(VLOOKUP($B36,'a-处'!$B:$AO,30,0),0)</f>
        <v>-0.0175130705761063</v>
      </c>
      <c r="N36" s="49">
        <f>IFERROR(VLOOKUP($B36,'a-处'!$B:$AO,15,0),0)</f>
        <v>56946.61</v>
      </c>
      <c r="O36" s="49">
        <f>IFERROR(VLOOKUP($B36,'a-处'!$B:$AO,19,0),0)</f>
        <v>0</v>
      </c>
      <c r="P36" s="49">
        <f t="shared" si="10"/>
        <v>56946.61</v>
      </c>
      <c r="Q36" s="56" t="e">
        <f t="shared" si="11"/>
        <v>#DIV/0!</v>
      </c>
      <c r="R36" s="49">
        <f>IFERROR(VLOOKUP($B36,'a-处'!$B:$AO,16,0),0)</f>
        <v>8123.66</v>
      </c>
      <c r="S36" s="49">
        <f>IFERROR(VLOOKUP($B36,'a-处'!$B:$AO,20,0),0)</f>
        <v>0</v>
      </c>
      <c r="T36" s="49">
        <f t="shared" si="12"/>
        <v>8123.66</v>
      </c>
      <c r="U36" s="56" t="e">
        <f t="shared" si="13"/>
        <v>#DIV/0!</v>
      </c>
      <c r="V36" s="56">
        <f>IFERROR(VLOOKUP($B36,'a-处'!$B:$AO,22,0),0)</f>
        <v>0.234124573005504</v>
      </c>
      <c r="W36" s="56">
        <f>IFERROR(VLOOKUP($B36,'a-处'!$B:$AO,23,0),0)</f>
        <v>0</v>
      </c>
      <c r="X36" s="56">
        <f t="shared" si="14"/>
        <v>0.234124573005504</v>
      </c>
      <c r="Y36" s="54">
        <f>IFERROR(VLOOKUP($B36,'a-处'!$B:$AO,37,0),0)</f>
        <v>-0.0286390614937427</v>
      </c>
      <c r="Z36" s="54">
        <f>IFERROR(VLOOKUP($B36,'a-处'!$B:$AO,38,0),0)</f>
        <v>0</v>
      </c>
      <c r="AA36" s="54">
        <f t="shared" si="15"/>
        <v>-0.0286390614937427</v>
      </c>
      <c r="AB36" s="54">
        <f>IFERROR(VLOOKUP($B36,'a-处'!$B:$AO,33,0),0)</f>
        <v>0.00451415610127862</v>
      </c>
      <c r="AC36" s="54">
        <f>IFERROR(VLOOKUP($B36,'a-处'!$B:$AO,34,0),0)</f>
        <v>0</v>
      </c>
      <c r="AD36" s="54">
        <f t="shared" si="16"/>
        <v>0.00451415610127862</v>
      </c>
    </row>
    <row r="37" spans="1:30">
      <c r="A37" s="50" t="s">
        <v>67</v>
      </c>
      <c r="B37" s="51" t="s">
        <v>68</v>
      </c>
      <c r="C37" s="50" t="s">
        <v>69</v>
      </c>
      <c r="D37" s="49">
        <f>IFERROR(VLOOKUP($B37,'a-处'!$B:$AO,5,0),0)</f>
        <v>20896.87</v>
      </c>
      <c r="E37" s="49">
        <f>IFERROR(VLOOKUP($B37,'a-处'!$B:$AO,6,0),0)</f>
        <v>192844.05</v>
      </c>
      <c r="F37" s="49">
        <f>IFERROR(VLOOKUP($B37,'a-处'!$B:$AO,7,0),0)</f>
        <v>7.79464431147457</v>
      </c>
      <c r="G37" s="49">
        <f>IFERROR(VLOOKUP($B37,'a-处'!$B:$AO,24,0),0)</f>
        <v>36835.75</v>
      </c>
      <c r="H37" s="49">
        <f>IFERROR(VLOOKUP($B37,'a-处'!$B:$AO,25,0),0)</f>
        <v>60727.45</v>
      </c>
      <c r="I37" s="49">
        <f>IFERROR(VLOOKUP($B37,'a-处'!$B:$AO,26,0),0)</f>
        <v>-23891.7</v>
      </c>
      <c r="J37" s="56">
        <f>IFERROR(VLOOKUP($B37,'a-处'!$B:$AO,27,0),0)</f>
        <v>-0.393425049133464</v>
      </c>
      <c r="K37" s="56">
        <f>IFERROR(VLOOKUP($B37,'a-处'!$B:$AO,28,0),0)</f>
        <v>0.178253039639988</v>
      </c>
      <c r="L37" s="56">
        <f>IFERROR(VLOOKUP($B37,'a-处'!$B:$AO,29,0),0)</f>
        <v>0.185835365964309</v>
      </c>
      <c r="M37" s="56">
        <f>IFERROR(VLOOKUP($B37,'a-处'!$B:$AO,30,0),0)</f>
        <v>-0.00758232632432127</v>
      </c>
      <c r="N37" s="49">
        <f>IFERROR(VLOOKUP($B37,'a-处'!$B:$AO,15,0),0)</f>
        <v>206648.65</v>
      </c>
      <c r="O37" s="49">
        <f>IFERROR(VLOOKUP($B37,'a-处'!$B:$AO,19,0),0)</f>
        <v>326780.91</v>
      </c>
      <c r="P37" s="49">
        <f t="shared" si="10"/>
        <v>-120132.26</v>
      </c>
      <c r="Q37" s="56">
        <f t="shared" si="11"/>
        <v>-0.367623249473171</v>
      </c>
      <c r="R37" s="49">
        <f>IFERROR(VLOOKUP($B37,'a-处'!$B:$AO,16,0),0)</f>
        <v>24142.59</v>
      </c>
      <c r="S37" s="49">
        <f>IFERROR(VLOOKUP($B37,'a-处'!$B:$AO,20,0),0)</f>
        <v>28763.75</v>
      </c>
      <c r="T37" s="49">
        <f t="shared" si="12"/>
        <v>-4621.16</v>
      </c>
      <c r="U37" s="56">
        <f t="shared" si="13"/>
        <v>-0.160659163008996</v>
      </c>
      <c r="V37" s="56">
        <f>IFERROR(VLOOKUP($B37,'a-处'!$B:$AO,22,0),0)</f>
        <v>0.186214451600054</v>
      </c>
      <c r="W37" s="56">
        <f>IFERROR(VLOOKUP($B37,'a-处'!$B:$AO,23,0),0)</f>
        <v>0.315955844023649</v>
      </c>
      <c r="X37" s="56">
        <f t="shared" si="14"/>
        <v>-0.129741392423596</v>
      </c>
      <c r="Y37" s="54">
        <f>IFERROR(VLOOKUP($B37,'a-处'!$B:$AO,37,0),0)</f>
        <v>-0.0711711782132556</v>
      </c>
      <c r="Z37" s="54">
        <f>IFERROR(VLOOKUP($B37,'a-处'!$B:$AO,38,0),0)</f>
        <v>-0.0873767834866013</v>
      </c>
      <c r="AA37" s="54">
        <f t="shared" si="15"/>
        <v>0.0162056052733457</v>
      </c>
      <c r="AB37" s="54">
        <f>IFERROR(VLOOKUP($B37,'a-处'!$B:$AO,33,0),0)</f>
        <v>0.000398053975875802</v>
      </c>
      <c r="AC37" s="54">
        <f>IFERROR(VLOOKUP($B37,'a-处'!$B:$AO,34,0),0)</f>
        <v>-0.0231510692852602</v>
      </c>
      <c r="AD37" s="54">
        <f t="shared" si="16"/>
        <v>0.023549123261136</v>
      </c>
    </row>
    <row r="38" spans="1:30">
      <c r="A38" s="50" t="s">
        <v>62</v>
      </c>
      <c r="B38" s="51" t="s">
        <v>110</v>
      </c>
      <c r="C38" s="50" t="s">
        <v>111</v>
      </c>
      <c r="D38" s="49">
        <f>IFERROR(VLOOKUP($B38,'a-处'!$B:$AO,5,0),0)</f>
        <v>21047.19</v>
      </c>
      <c r="E38" s="49">
        <f>IFERROR(VLOOKUP($B38,'a-处'!$B:$AO,6,0),0)</f>
        <v>211659.93</v>
      </c>
      <c r="F38" s="49">
        <f>IFERROR(VLOOKUP($B38,'a-处'!$B:$AO,7,0),0)</f>
        <v>8.56931267765678</v>
      </c>
      <c r="G38" s="49">
        <f>IFERROR(VLOOKUP($B38,'a-处'!$B:$AO,24,0),0)</f>
        <v>15063.2</v>
      </c>
      <c r="H38" s="49">
        <f>IFERROR(VLOOKUP($B38,'a-处'!$B:$AO,25,0),0)</f>
        <v>23330.96</v>
      </c>
      <c r="I38" s="49">
        <f>IFERROR(VLOOKUP($B38,'a-处'!$B:$AO,26,0),0)</f>
        <v>-8267.76</v>
      </c>
      <c r="J38" s="56">
        <f>IFERROR(VLOOKUP($B38,'a-处'!$B:$AO,27,0),0)</f>
        <v>-0.354368615779205</v>
      </c>
      <c r="K38" s="56">
        <f>IFERROR(VLOOKUP($B38,'a-处'!$B:$AO,28,0),0)</f>
        <v>0.0794210769129375</v>
      </c>
      <c r="L38" s="56">
        <f>IFERROR(VLOOKUP($B38,'a-处'!$B:$AO,29,0),0)</f>
        <v>0.112171150844038</v>
      </c>
      <c r="M38" s="56">
        <f>IFERROR(VLOOKUP($B38,'a-处'!$B:$AO,30,0),0)</f>
        <v>-0.0327500739311001</v>
      </c>
      <c r="N38" s="49">
        <f>IFERROR(VLOOKUP($B38,'a-处'!$B:$AO,15,0),0)</f>
        <v>189662.5</v>
      </c>
      <c r="O38" s="49">
        <f>IFERROR(VLOOKUP($B38,'a-处'!$B:$AO,19,0),0)</f>
        <v>207994.3</v>
      </c>
      <c r="P38" s="49">
        <f t="shared" si="10"/>
        <v>-18331.8</v>
      </c>
      <c r="Q38" s="56">
        <f t="shared" si="11"/>
        <v>-0.0881360691134324</v>
      </c>
      <c r="R38" s="49">
        <f>IFERROR(VLOOKUP($B38,'a-处'!$B:$AO,16,0),0)</f>
        <v>22461.38</v>
      </c>
      <c r="S38" s="49">
        <f>IFERROR(VLOOKUP($B38,'a-处'!$B:$AO,20,0),0)</f>
        <v>22804.1</v>
      </c>
      <c r="T38" s="49">
        <f t="shared" si="12"/>
        <v>-342.719999999998</v>
      </c>
      <c r="U38" s="56">
        <f t="shared" si="13"/>
        <v>-0.0150288763862638</v>
      </c>
      <c r="V38" s="56">
        <f>IFERROR(VLOOKUP($B38,'a-处'!$B:$AO,22,0),0)</f>
        <v>0.133204687242949</v>
      </c>
      <c r="W38" s="56">
        <f>IFERROR(VLOOKUP($B38,'a-处'!$B:$AO,23,0),0)</f>
        <v>0.253754996609129</v>
      </c>
      <c r="X38" s="56">
        <f t="shared" si="14"/>
        <v>-0.12055030936618</v>
      </c>
      <c r="Y38" s="54">
        <f>IFERROR(VLOOKUP($B38,'a-处'!$B:$AO,37,0),0)</f>
        <v>-0.0345205076026949</v>
      </c>
      <c r="Z38" s="54">
        <f>IFERROR(VLOOKUP($B38,'a-处'!$B:$AO,38,0),0)</f>
        <v>-0.0870743075908162</v>
      </c>
      <c r="AA38" s="54">
        <f t="shared" si="15"/>
        <v>0.0525537999881213</v>
      </c>
      <c r="AB38" s="54">
        <f>IFERROR(VLOOKUP($B38,'a-处'!$B:$AO,33,0),0)</f>
        <v>0.00656178232100587</v>
      </c>
      <c r="AC38" s="54">
        <f>IFERROR(VLOOKUP($B38,'a-处'!$B:$AO,34,0),0)</f>
        <v>-0.0492711534745895</v>
      </c>
      <c r="AD38" s="54">
        <f t="shared" si="16"/>
        <v>0.0558329357955954</v>
      </c>
    </row>
    <row r="39" spans="1:30">
      <c r="A39" s="50" t="s">
        <v>67</v>
      </c>
      <c r="B39" s="51" t="s">
        <v>199</v>
      </c>
      <c r="C39" s="50" t="s">
        <v>200</v>
      </c>
      <c r="D39" s="49">
        <f>IFERROR(VLOOKUP($B39,'a-处'!$B:$AO,5,0),0)</f>
        <v>33009.15</v>
      </c>
      <c r="E39" s="49">
        <f>IFERROR(VLOOKUP($B39,'a-处'!$B:$AO,6,0),0)</f>
        <v>386736.63</v>
      </c>
      <c r="F39" s="49">
        <f>IFERROR(VLOOKUP($B39,'a-处'!$B:$AO,7,0),0)</f>
        <v>17.8135011113941</v>
      </c>
      <c r="G39" s="49">
        <f>IFERROR(VLOOKUP($B39,'a-处'!$B:$AO,24,0),0)</f>
        <v>29166.79</v>
      </c>
      <c r="H39" s="49">
        <f>IFERROR(VLOOKUP($B39,'a-处'!$B:$AO,25,0),0)</f>
        <v>24768.82</v>
      </c>
      <c r="I39" s="49">
        <f>IFERROR(VLOOKUP($B39,'a-处'!$B:$AO,26,0),0)</f>
        <v>4397.97</v>
      </c>
      <c r="J39" s="56">
        <f>IFERROR(VLOOKUP($B39,'a-处'!$B:$AO,27,0),0)</f>
        <v>0.177560739671894</v>
      </c>
      <c r="K39" s="56">
        <f>IFERROR(VLOOKUP($B39,'a-处'!$B:$AO,28,0),0)</f>
        <v>0.162672089145861</v>
      </c>
      <c r="L39" s="56">
        <f>IFERROR(VLOOKUP($B39,'a-处'!$B:$AO,29,0),0)</f>
        <v>0.127422512798033</v>
      </c>
      <c r="M39" s="56">
        <f>IFERROR(VLOOKUP($B39,'a-处'!$B:$AO,30,0),0)</f>
        <v>0.0352495763478286</v>
      </c>
      <c r="N39" s="49">
        <f>IFERROR(VLOOKUP($B39,'a-处'!$B:$AO,15,0),0)</f>
        <v>179298.06</v>
      </c>
      <c r="O39" s="49">
        <f>IFERROR(VLOOKUP($B39,'a-处'!$B:$AO,19,0),0)</f>
        <v>194383.39</v>
      </c>
      <c r="P39" s="49">
        <f t="shared" si="10"/>
        <v>-15085.33</v>
      </c>
      <c r="Q39" s="56">
        <f t="shared" si="11"/>
        <v>-0.0776060650038052</v>
      </c>
      <c r="R39" s="49">
        <f>IFERROR(VLOOKUP($B39,'a-处'!$B:$AO,16,0),0)</f>
        <v>20636.77</v>
      </c>
      <c r="S39" s="49">
        <f>IFERROR(VLOOKUP($B39,'a-处'!$B:$AO,20,0),0)</f>
        <v>17494.02</v>
      </c>
      <c r="T39" s="49">
        <f t="shared" si="12"/>
        <v>3142.75</v>
      </c>
      <c r="U39" s="56">
        <f t="shared" si="13"/>
        <v>0.179647102266946</v>
      </c>
      <c r="V39" s="56">
        <f>IFERROR(VLOOKUP($B39,'a-处'!$B:$AO,22,0),0)</f>
        <v>0.0400377071585425</v>
      </c>
      <c r="W39" s="56">
        <f>IFERROR(VLOOKUP($B39,'a-处'!$B:$AO,23,0),0)</f>
        <v>0.289160226516204</v>
      </c>
      <c r="X39" s="56">
        <f t="shared" si="14"/>
        <v>-0.249122519357661</v>
      </c>
      <c r="Y39" s="54">
        <f>IFERROR(VLOOKUP($B39,'a-处'!$B:$AO,37,0),0)</f>
        <v>-0.0366083107853853</v>
      </c>
      <c r="Z39" s="54">
        <f>IFERROR(VLOOKUP($B39,'a-处'!$B:$AO,38,0),0)</f>
        <v>-0.16840687809848</v>
      </c>
      <c r="AA39" s="54">
        <f t="shared" si="15"/>
        <v>0.131798567313095</v>
      </c>
      <c r="AB39" s="54">
        <f>IFERROR(VLOOKUP($B39,'a-处'!$B:$AO,33,0),0)</f>
        <v>0.0202043997895975</v>
      </c>
      <c r="AC39" s="54">
        <f>IFERROR(VLOOKUP($B39,'a-处'!$B:$AO,34,0),0)</f>
        <v>-0.0638075261313214</v>
      </c>
      <c r="AD39" s="54">
        <f t="shared" si="16"/>
        <v>0.0840119259209188</v>
      </c>
    </row>
    <row r="40" spans="1:30">
      <c r="A40" s="50" t="s">
        <v>84</v>
      </c>
      <c r="B40" s="51" t="s">
        <v>129</v>
      </c>
      <c r="C40" s="50" t="s">
        <v>130</v>
      </c>
      <c r="D40" s="49">
        <f>IFERROR(VLOOKUP($B40,'a-处'!$B:$AO,5,0),0)</f>
        <v>25453.54</v>
      </c>
      <c r="E40" s="49">
        <f>IFERROR(VLOOKUP($B40,'a-处'!$B:$AO,6,0),0)</f>
        <v>298145.16</v>
      </c>
      <c r="F40" s="49">
        <f>IFERROR(VLOOKUP($B40,'a-处'!$B:$AO,7,0),0)</f>
        <v>17.1977083062368</v>
      </c>
      <c r="G40" s="49">
        <f>IFERROR(VLOOKUP($B40,'a-处'!$B:$AO,24,0),0)</f>
        <v>16140.2</v>
      </c>
      <c r="H40" s="49">
        <f>IFERROR(VLOOKUP($B40,'a-处'!$B:$AO,25,0),0)</f>
        <v>21158.37</v>
      </c>
      <c r="I40" s="49">
        <f>IFERROR(VLOOKUP($B40,'a-处'!$B:$AO,26,0),0)</f>
        <v>-5018.17</v>
      </c>
      <c r="J40" s="56">
        <f>IFERROR(VLOOKUP($B40,'a-处'!$B:$AO,27,0),0)</f>
        <v>-0.237171861537538</v>
      </c>
      <c r="K40" s="56">
        <f>IFERROR(VLOOKUP($B40,'a-处'!$B:$AO,28,0),0)</f>
        <v>0.118272639971627</v>
      </c>
      <c r="L40" s="56">
        <f>IFERROR(VLOOKUP($B40,'a-处'!$B:$AO,29,0),0)</f>
        <v>0.119863956391991</v>
      </c>
      <c r="M40" s="56">
        <f>IFERROR(VLOOKUP($B40,'a-处'!$B:$AO,30,0),0)</f>
        <v>-0.00159131642036481</v>
      </c>
      <c r="N40" s="49">
        <f>IFERROR(VLOOKUP($B40,'a-处'!$B:$AO,15,0),0)</f>
        <v>136466.05</v>
      </c>
      <c r="O40" s="49">
        <f>IFERROR(VLOOKUP($B40,'a-处'!$B:$AO,19,0),0)</f>
        <v>176519.87</v>
      </c>
      <c r="P40" s="49">
        <f t="shared" si="10"/>
        <v>-40053.82</v>
      </c>
      <c r="Q40" s="56">
        <f t="shared" si="11"/>
        <v>-0.226908279504171</v>
      </c>
      <c r="R40" s="49">
        <f>IFERROR(VLOOKUP($B40,'a-处'!$B:$AO,16,0),0)</f>
        <v>18546.37</v>
      </c>
      <c r="S40" s="49">
        <f>IFERROR(VLOOKUP($B40,'a-处'!$B:$AO,20,0),0)</f>
        <v>20432.02</v>
      </c>
      <c r="T40" s="49">
        <f t="shared" si="12"/>
        <v>-1885.65</v>
      </c>
      <c r="U40" s="56">
        <f t="shared" si="13"/>
        <v>-0.0922889660444734</v>
      </c>
      <c r="V40" s="56">
        <f>IFERROR(VLOOKUP($B40,'a-处'!$B:$AO,22,0),0)</f>
        <v>-0.010427487974696</v>
      </c>
      <c r="W40" s="56">
        <f>IFERROR(VLOOKUP($B40,'a-处'!$B:$AO,23,0),0)</f>
        <v>0.184423168574086</v>
      </c>
      <c r="X40" s="56">
        <f t="shared" si="14"/>
        <v>-0.194850656548782</v>
      </c>
      <c r="Y40" s="54">
        <f>IFERROR(VLOOKUP($B40,'a-处'!$B:$AO,37,0),0)</f>
        <v>-0.0315228701176991</v>
      </c>
      <c r="Z40" s="54">
        <f>IFERROR(VLOOKUP($B40,'a-处'!$B:$AO,38,0),0)</f>
        <v>-0.0895326547810861</v>
      </c>
      <c r="AA40" s="54">
        <f t="shared" si="15"/>
        <v>0.0580097846633871</v>
      </c>
      <c r="AB40" s="54">
        <f>IFERROR(VLOOKUP($B40,'a-处'!$B:$AO,33,0),0)</f>
        <v>0.0639081012101722</v>
      </c>
      <c r="AC40" s="54">
        <f>IFERROR(VLOOKUP($B40,'a-处'!$B:$AO,34,0),0)</f>
        <v>-0.0344878108054087</v>
      </c>
      <c r="AD40" s="54">
        <f t="shared" si="16"/>
        <v>0.0983959120155809</v>
      </c>
    </row>
    <row r="41" spans="1:30">
      <c r="A41" s="50" t="s">
        <v>84</v>
      </c>
      <c r="B41" s="51" t="s">
        <v>193</v>
      </c>
      <c r="C41" s="50" t="s">
        <v>194</v>
      </c>
      <c r="D41" s="49">
        <f>IFERROR(VLOOKUP($B41,'a-处'!$B:$AO,5,0),0)</f>
        <v>25088.44</v>
      </c>
      <c r="E41" s="49">
        <f>IFERROR(VLOOKUP($B41,'a-处'!$B:$AO,6,0),0)</f>
        <v>224893.31</v>
      </c>
      <c r="F41" s="49">
        <f>IFERROR(VLOOKUP($B41,'a-处'!$B:$AO,7,0),0)</f>
        <v>14.8534055499324</v>
      </c>
      <c r="G41" s="49">
        <f>IFERROR(VLOOKUP($B41,'a-处'!$B:$AO,24,0),0)</f>
        <v>17440.6</v>
      </c>
      <c r="H41" s="49">
        <f>IFERROR(VLOOKUP($B41,'a-处'!$B:$AO,25,0),0)</f>
        <v>15464.39</v>
      </c>
      <c r="I41" s="49">
        <f>IFERROR(VLOOKUP($B41,'a-处'!$B:$AO,26,0),0)</f>
        <v>1976.21</v>
      </c>
      <c r="J41" s="56">
        <f>IFERROR(VLOOKUP($B41,'a-处'!$B:$AO,27,0),0)</f>
        <v>0.127791008892042</v>
      </c>
      <c r="K41" s="56">
        <f>IFERROR(VLOOKUP($B41,'a-处'!$B:$AO,28,0),0)</f>
        <v>0.140579211564757</v>
      </c>
      <c r="L41" s="56">
        <f>IFERROR(VLOOKUP($B41,'a-处'!$B:$AO,29,0),0)</f>
        <v>0.124539140696769</v>
      </c>
      <c r="M41" s="56">
        <f>IFERROR(VLOOKUP($B41,'a-处'!$B:$AO,30,0),0)</f>
        <v>0.0160400708679886</v>
      </c>
      <c r="N41" s="49">
        <f>IFERROR(VLOOKUP($B41,'a-处'!$B:$AO,15,0),0)</f>
        <v>124062.44</v>
      </c>
      <c r="O41" s="49">
        <f>IFERROR(VLOOKUP($B41,'a-处'!$B:$AO,19,0),0)</f>
        <v>124172.93</v>
      </c>
      <c r="P41" s="49">
        <f t="shared" si="10"/>
        <v>-110.489999999991</v>
      </c>
      <c r="Q41" s="56">
        <f t="shared" si="11"/>
        <v>-0.000889807464477086</v>
      </c>
      <c r="R41" s="49">
        <f>IFERROR(VLOOKUP($B41,'a-处'!$B:$AO,16,0),0)</f>
        <v>20674.13</v>
      </c>
      <c r="S41" s="49">
        <f>IFERROR(VLOOKUP($B41,'a-处'!$B:$AO,20,0),0)</f>
        <v>16966.75</v>
      </c>
      <c r="T41" s="49">
        <f t="shared" si="12"/>
        <v>3707.38</v>
      </c>
      <c r="U41" s="56">
        <f t="shared" si="13"/>
        <v>0.218508553494335</v>
      </c>
      <c r="V41" s="56">
        <f>IFERROR(VLOOKUP($B41,'a-处'!$B:$AO,22,0),0)</f>
        <v>0.116268925854688</v>
      </c>
      <c r="W41" s="56">
        <f>IFERROR(VLOOKUP($B41,'a-处'!$B:$AO,23,0),0)</f>
        <v>0.236400703681469</v>
      </c>
      <c r="X41" s="56">
        <f t="shared" si="14"/>
        <v>-0.120131777826781</v>
      </c>
      <c r="Y41" s="54">
        <f>IFERROR(VLOOKUP($B41,'a-处'!$B:$AO,37,0),0)</f>
        <v>-0.0266924459532207</v>
      </c>
      <c r="Z41" s="54">
        <f>IFERROR(VLOOKUP($B41,'a-处'!$B:$AO,38,0),0)</f>
        <v>-0.0524993819857315</v>
      </c>
      <c r="AA41" s="54">
        <f t="shared" si="15"/>
        <v>0.0258069360325108</v>
      </c>
      <c r="AB41" s="54">
        <f>IFERROR(VLOOKUP($B41,'a-处'!$B:$AO,33,0),0)</f>
        <v>0.00676837691039659</v>
      </c>
      <c r="AC41" s="54">
        <f>IFERROR(VLOOKUP($B41,'a-处'!$B:$AO,34,0),0)</f>
        <v>-0.0719577527562508</v>
      </c>
      <c r="AD41" s="54">
        <f t="shared" si="16"/>
        <v>0.0787261296666474</v>
      </c>
    </row>
    <row r="42" spans="1:30">
      <c r="A42" s="50" t="s">
        <v>94</v>
      </c>
      <c r="B42" s="51" t="s">
        <v>95</v>
      </c>
      <c r="C42" s="50" t="s">
        <v>96</v>
      </c>
      <c r="D42" s="49">
        <f>IFERROR(VLOOKUP($B42,'a-处'!$B:$AO,5,0),0)</f>
        <v>23077.39</v>
      </c>
      <c r="E42" s="49">
        <f>IFERROR(VLOOKUP($B42,'a-处'!$B:$AO,6,0),0)</f>
        <v>194984.92</v>
      </c>
      <c r="F42" s="49">
        <f>IFERROR(VLOOKUP($B42,'a-处'!$B:$AO,7,0),0)</f>
        <v>23.3123870670558</v>
      </c>
      <c r="G42" s="49">
        <f>IFERROR(VLOOKUP($B42,'a-处'!$B:$AO,24,0),0)</f>
        <v>-3309.19</v>
      </c>
      <c r="H42" s="49">
        <f>IFERROR(VLOOKUP($B42,'a-处'!$B:$AO,25,0),0)</f>
        <v>6775.33</v>
      </c>
      <c r="I42" s="49">
        <f>IFERROR(VLOOKUP($B42,'a-处'!$B:$AO,26,0),0)</f>
        <v>-10084.52</v>
      </c>
      <c r="J42" s="56">
        <f>IFERROR(VLOOKUP($B42,'a-处'!$B:$AO,27,0),0)</f>
        <v>-1.48841753833393</v>
      </c>
      <c r="K42" s="56">
        <f>IFERROR(VLOOKUP($B42,'a-处'!$B:$AO,28,0),0)</f>
        <v>-0.0594613495567787</v>
      </c>
      <c r="L42" s="56">
        <f>IFERROR(VLOOKUP($B42,'a-处'!$B:$AO,29,0),0)</f>
        <v>0.0937929661608692</v>
      </c>
      <c r="M42" s="56">
        <f>IFERROR(VLOOKUP($B42,'a-处'!$B:$AO,30,0),0)</f>
        <v>-0.153254315717648</v>
      </c>
      <c r="N42" s="49">
        <f>IFERROR(VLOOKUP($B42,'a-处'!$B:$AO,15,0),0)</f>
        <v>55652.79</v>
      </c>
      <c r="O42" s="49">
        <f>IFERROR(VLOOKUP($B42,'a-处'!$B:$AO,19,0),0)</f>
        <v>72237.08</v>
      </c>
      <c r="P42" s="49">
        <f t="shared" si="10"/>
        <v>-16584.29</v>
      </c>
      <c r="Q42" s="56">
        <f t="shared" si="11"/>
        <v>-0.2295814005771</v>
      </c>
      <c r="R42" s="49">
        <f>IFERROR(VLOOKUP($B42,'a-处'!$B:$AO,16,0),0)</f>
        <v>11417.27</v>
      </c>
      <c r="S42" s="49">
        <f>IFERROR(VLOOKUP($B42,'a-处'!$B:$AO,20,0),0)</f>
        <v>11326.93</v>
      </c>
      <c r="T42" s="49">
        <f t="shared" si="12"/>
        <v>90.3400000000001</v>
      </c>
      <c r="U42" s="56">
        <f t="shared" si="13"/>
        <v>0.00797568273133145</v>
      </c>
      <c r="V42" s="56">
        <f>IFERROR(VLOOKUP($B42,'a-处'!$B:$AO,22,0),0)</f>
        <v>-0.113755647777847</v>
      </c>
      <c r="W42" s="56">
        <f>IFERROR(VLOOKUP($B42,'a-处'!$B:$AO,23,0),0)</f>
        <v>-0.0934600702458291</v>
      </c>
      <c r="X42" s="56">
        <f t="shared" si="14"/>
        <v>-0.0202955775320175</v>
      </c>
      <c r="Y42" s="54">
        <f>IFERROR(VLOOKUP($B42,'a-处'!$B:$AO,37,0),0)</f>
        <v>-0.0197257562906418</v>
      </c>
      <c r="Z42" s="54">
        <f>IFERROR(VLOOKUP($B42,'a-处'!$B:$AO,38,0),0)</f>
        <v>-0.0550800842046586</v>
      </c>
      <c r="AA42" s="54">
        <f t="shared" si="15"/>
        <v>0.0353543279140168</v>
      </c>
      <c r="AB42" s="54">
        <f>IFERROR(VLOOKUP($B42,'a-处'!$B:$AO,33,0),0)</f>
        <v>-0.0211591910583735</v>
      </c>
      <c r="AC42" s="54">
        <f>IFERROR(VLOOKUP($B42,'a-处'!$B:$AO,34,0),0)</f>
        <v>-0.0520209268079031</v>
      </c>
      <c r="AD42" s="54">
        <f t="shared" si="16"/>
        <v>0.0308617357495295</v>
      </c>
    </row>
    <row r="43" spans="1:30">
      <c r="A43" s="50" t="s">
        <v>62</v>
      </c>
      <c r="B43" s="51" t="s">
        <v>92</v>
      </c>
      <c r="C43" s="50" t="s">
        <v>93</v>
      </c>
      <c r="D43" s="49">
        <f>IFERROR(VLOOKUP($B43,'a-处'!$B:$AO,5,0),0)</f>
        <v>37443.77</v>
      </c>
      <c r="E43" s="49">
        <f>IFERROR(VLOOKUP($B43,'a-处'!$B:$AO,6,0),0)</f>
        <v>427826.45</v>
      </c>
      <c r="F43" s="49">
        <f>IFERROR(VLOOKUP($B43,'a-处'!$B:$AO,7,0),0)</f>
        <v>14.12206436052</v>
      </c>
      <c r="G43" s="49">
        <f>IFERROR(VLOOKUP($B43,'a-处'!$B:$AO,24,0),0)</f>
        <v>40407.78</v>
      </c>
      <c r="H43" s="49">
        <f>IFERROR(VLOOKUP($B43,'a-处'!$B:$AO,25,0),0)</f>
        <v>52248.77</v>
      </c>
      <c r="I43" s="49">
        <f>IFERROR(VLOOKUP($B43,'a-处'!$B:$AO,26,0),0)</f>
        <v>-11840.99</v>
      </c>
      <c r="J43" s="56">
        <f>IFERROR(VLOOKUP($B43,'a-处'!$B:$AO,27,0),0)</f>
        <v>-0.226627153136811</v>
      </c>
      <c r="K43" s="56">
        <f>IFERROR(VLOOKUP($B43,'a-处'!$B:$AO,28,0),0)</f>
        <v>0.158113196251326</v>
      </c>
      <c r="L43" s="56">
        <f>IFERROR(VLOOKUP($B43,'a-处'!$B:$AO,29,0),0)</f>
        <v>0.160425462641081</v>
      </c>
      <c r="M43" s="56">
        <f>IFERROR(VLOOKUP($B43,'a-处'!$B:$AO,30,0),0)</f>
        <v>-0.00231226638975526</v>
      </c>
      <c r="N43" s="49">
        <f>IFERROR(VLOOKUP($B43,'a-处'!$B:$AO,15,0),0)</f>
        <v>255562.35</v>
      </c>
      <c r="O43" s="49">
        <f>IFERROR(VLOOKUP($B43,'a-处'!$B:$AO,19,0),0)</f>
        <v>325688.76</v>
      </c>
      <c r="P43" s="49">
        <f t="shared" si="10"/>
        <v>-70126.41</v>
      </c>
      <c r="Q43" s="56">
        <f t="shared" si="11"/>
        <v>-0.215317255652298</v>
      </c>
      <c r="R43" s="49">
        <f>IFERROR(VLOOKUP($B43,'a-处'!$B:$AO,16,0),0)</f>
        <v>28863.67</v>
      </c>
      <c r="S43" s="49">
        <f>IFERROR(VLOOKUP($B43,'a-处'!$B:$AO,20,0),0)</f>
        <v>30039.03</v>
      </c>
      <c r="T43" s="49">
        <f t="shared" si="12"/>
        <v>-1175.36</v>
      </c>
      <c r="U43" s="56">
        <f t="shared" si="13"/>
        <v>-0.0391277614490215</v>
      </c>
      <c r="V43" s="56">
        <f>IFERROR(VLOOKUP($B43,'a-处'!$B:$AO,22,0),0)</f>
        <v>0.211033385304081</v>
      </c>
      <c r="W43" s="56">
        <f>IFERROR(VLOOKUP($B43,'a-处'!$B:$AO,23,0),0)</f>
        <v>0.265169716999602</v>
      </c>
      <c r="X43" s="56">
        <f t="shared" si="14"/>
        <v>-0.0541363316955209</v>
      </c>
      <c r="Y43" s="54">
        <f>IFERROR(VLOOKUP($B43,'a-处'!$B:$AO,37,0),0)</f>
        <v>-0.0204339147181007</v>
      </c>
      <c r="Z43" s="54">
        <f>IFERROR(VLOOKUP($B43,'a-处'!$B:$AO,38,0),0)</f>
        <v>-0.0837017632358861</v>
      </c>
      <c r="AA43" s="54">
        <f t="shared" si="15"/>
        <v>0.0632678485177854</v>
      </c>
      <c r="AB43" s="54">
        <f>IFERROR(VLOOKUP($B43,'a-处'!$B:$AO,33,0),0)</f>
        <v>0.0357770680864459</v>
      </c>
      <c r="AC43" s="54">
        <f>IFERROR(VLOOKUP($B43,'a-处'!$B:$AO,34,0),0)</f>
        <v>-0.0614666650955536</v>
      </c>
      <c r="AD43" s="54">
        <f t="shared" si="16"/>
        <v>0.0972437331819996</v>
      </c>
    </row>
    <row r="44" spans="1:30">
      <c r="A44" s="50" t="s">
        <v>186</v>
      </c>
      <c r="B44" s="51" t="s">
        <v>187</v>
      </c>
      <c r="C44" s="50" t="s">
        <v>188</v>
      </c>
      <c r="D44" s="49">
        <f>IFERROR(VLOOKUP($B44,'a-处'!$B:$AO,5,0),0)</f>
        <v>29639.7</v>
      </c>
      <c r="E44" s="49">
        <f>IFERROR(VLOOKUP($B44,'a-处'!$B:$AO,6,0),0)</f>
        <v>239158.84</v>
      </c>
      <c r="F44" s="49">
        <f>IFERROR(VLOOKUP($B44,'a-处'!$B:$AO,7,0),0)</f>
        <v>15.7459492100668</v>
      </c>
      <c r="G44" s="49">
        <f>IFERROR(VLOOKUP($B44,'a-处'!$B:$AO,24,0),0)</f>
        <v>11708.12</v>
      </c>
      <c r="H44" s="49">
        <f>IFERROR(VLOOKUP($B44,'a-处'!$B:$AO,25,0),0)</f>
        <v>10514.36</v>
      </c>
      <c r="I44" s="49">
        <f>IFERROR(VLOOKUP($B44,'a-处'!$B:$AO,26,0),0)</f>
        <v>1193.76</v>
      </c>
      <c r="J44" s="56">
        <f>IFERROR(VLOOKUP($B44,'a-处'!$B:$AO,27,0),0)</f>
        <v>0.113536154364127</v>
      </c>
      <c r="K44" s="56">
        <f>IFERROR(VLOOKUP($B44,'a-处'!$B:$AO,28,0),0)</f>
        <v>0.0967378254157936</v>
      </c>
      <c r="L44" s="56">
        <f>IFERROR(VLOOKUP($B44,'a-处'!$B:$AO,29,0),0)</f>
        <v>0.0868738761583166</v>
      </c>
      <c r="M44" s="56">
        <f>IFERROR(VLOOKUP($B44,'a-处'!$B:$AO,30,0),0)</f>
        <v>0.00986394925747708</v>
      </c>
      <c r="N44" s="49">
        <f>IFERROR(VLOOKUP($B44,'a-处'!$B:$AO,15,0),0)</f>
        <v>121029.39</v>
      </c>
      <c r="O44" s="49">
        <f>IFERROR(VLOOKUP($B44,'a-处'!$B:$AO,19,0),0)</f>
        <v>121030.17</v>
      </c>
      <c r="P44" s="49">
        <f t="shared" si="10"/>
        <v>-0.779999999998836</v>
      </c>
      <c r="Q44" s="56">
        <f t="shared" si="11"/>
        <v>-6.44467408414642e-6</v>
      </c>
      <c r="R44" s="49">
        <f>IFERROR(VLOOKUP($B44,'a-处'!$B:$AO,16,0),0)</f>
        <v>16265.51</v>
      </c>
      <c r="S44" s="49">
        <f>IFERROR(VLOOKUP($B44,'a-处'!$B:$AO,20,0),0)</f>
        <v>13716.16</v>
      </c>
      <c r="T44" s="49">
        <f t="shared" si="12"/>
        <v>2549.35</v>
      </c>
      <c r="U44" s="56">
        <f t="shared" si="13"/>
        <v>0.185864702657304</v>
      </c>
      <c r="V44" s="56">
        <f>IFERROR(VLOOKUP($B44,'a-处'!$B:$AO,22,0),0)</f>
        <v>0.093028702829444</v>
      </c>
      <c r="W44" s="56">
        <f>IFERROR(VLOOKUP($B44,'a-处'!$B:$AO,23,0),0)</f>
        <v>0.255394969583608</v>
      </c>
      <c r="X44" s="56">
        <f t="shared" si="14"/>
        <v>-0.162366266754164</v>
      </c>
      <c r="Y44" s="54">
        <f>IFERROR(VLOOKUP($B44,'a-处'!$B:$AO,37,0),0)</f>
        <v>-0.0288547285409225</v>
      </c>
      <c r="Z44" s="54">
        <f>IFERROR(VLOOKUP($B44,'a-处'!$B:$AO,38,0),0)</f>
        <v>-0.128662622583444</v>
      </c>
      <c r="AA44" s="54">
        <f t="shared" si="15"/>
        <v>0.0998078940425219</v>
      </c>
      <c r="AB44" s="54">
        <f>IFERROR(VLOOKUP($B44,'a-处'!$B:$AO,33,0),0)</f>
        <v>-0.00474396153648782</v>
      </c>
      <c r="AC44" s="54">
        <f>IFERROR(VLOOKUP($B44,'a-处'!$B:$AO,34,0),0)</f>
        <v>-0.114496906212343</v>
      </c>
      <c r="AD44" s="54">
        <f t="shared" si="16"/>
        <v>0.109752944675856</v>
      </c>
    </row>
    <row r="45" spans="1:30">
      <c r="A45" s="50" t="s">
        <v>155</v>
      </c>
      <c r="B45" s="51" t="s">
        <v>174</v>
      </c>
      <c r="C45" s="50" t="s">
        <v>175</v>
      </c>
      <c r="D45" s="49">
        <f>IFERROR(VLOOKUP($B45,'a-处'!$B:$AO,5,0),0)</f>
        <v>12395.86</v>
      </c>
      <c r="E45" s="49">
        <f>IFERROR(VLOOKUP($B45,'a-处'!$B:$AO,6,0),0)</f>
        <v>93872.9</v>
      </c>
      <c r="F45" s="49">
        <f>IFERROR(VLOOKUP($B45,'a-处'!$B:$AO,7,0),0)</f>
        <v>8.09442282424375</v>
      </c>
      <c r="G45" s="49">
        <f>IFERROR(VLOOKUP($B45,'a-处'!$B:$AO,24,0),0)</f>
        <v>9477.89</v>
      </c>
      <c r="H45" s="49">
        <f>IFERROR(VLOOKUP($B45,'a-处'!$B:$AO,25,0),0)</f>
        <v>9521.89</v>
      </c>
      <c r="I45" s="49">
        <f>IFERROR(VLOOKUP($B45,'a-处'!$B:$AO,26,0),0)</f>
        <v>-44</v>
      </c>
      <c r="J45" s="56">
        <f>IFERROR(VLOOKUP($B45,'a-处'!$B:$AO,27,0),0)</f>
        <v>-0.00462093134871333</v>
      </c>
      <c r="K45" s="56">
        <f>IFERROR(VLOOKUP($B45,'a-处'!$B:$AO,28,0),0)</f>
        <v>0.0979162138238884</v>
      </c>
      <c r="L45" s="56">
        <f>IFERROR(VLOOKUP($B45,'a-处'!$B:$AO,29,0),0)</f>
        <v>0.112727231399289</v>
      </c>
      <c r="M45" s="56">
        <f>IFERROR(VLOOKUP($B45,'a-处'!$B:$AO,30,0),0)</f>
        <v>-0.0148110175754004</v>
      </c>
      <c r="N45" s="49">
        <f>IFERROR(VLOOKUP($B45,'a-处'!$B:$AO,15,0),0)</f>
        <v>96795.92</v>
      </c>
      <c r="O45" s="49">
        <f>IFERROR(VLOOKUP($B45,'a-处'!$B:$AO,19,0),0)</f>
        <v>84468.41</v>
      </c>
      <c r="P45" s="49">
        <f t="shared" si="10"/>
        <v>12327.51</v>
      </c>
      <c r="Q45" s="56">
        <f t="shared" si="11"/>
        <v>0.145942252257382</v>
      </c>
      <c r="R45" s="49">
        <f>IFERROR(VLOOKUP($B45,'a-处'!$B:$AO,16,0),0)</f>
        <v>11119.6</v>
      </c>
      <c r="S45" s="49">
        <f>IFERROR(VLOOKUP($B45,'a-处'!$B:$AO,20,0),0)</f>
        <v>9027.8</v>
      </c>
      <c r="T45" s="49">
        <f t="shared" si="12"/>
        <v>2091.8</v>
      </c>
      <c r="U45" s="56">
        <f t="shared" si="13"/>
        <v>0.231706506568599</v>
      </c>
      <c r="V45" s="56">
        <f>IFERROR(VLOOKUP($B45,'a-处'!$B:$AO,22,0),0)</f>
        <v>0.302274933968386</v>
      </c>
      <c r="W45" s="56">
        <f>IFERROR(VLOOKUP($B45,'a-处'!$B:$AO,23,0),0)</f>
        <v>0.368753162004551</v>
      </c>
      <c r="X45" s="56">
        <f t="shared" si="14"/>
        <v>-0.0664782280361649</v>
      </c>
      <c r="Y45" s="54">
        <f>IFERROR(VLOOKUP($B45,'a-处'!$B:$AO,37,0),0)</f>
        <v>-0.023929792471992</v>
      </c>
      <c r="Z45" s="54">
        <f>IFERROR(VLOOKUP($B45,'a-处'!$B:$AO,38,0),0)</f>
        <v>-0.221519103096366</v>
      </c>
      <c r="AA45" s="54">
        <f t="shared" si="15"/>
        <v>0.197589310624374</v>
      </c>
      <c r="AB45" s="54">
        <f>IFERROR(VLOOKUP($B45,'a-处'!$B:$AO,33,0),0)</f>
        <v>-0.0514597546463199</v>
      </c>
      <c r="AC45" s="54">
        <f>IFERROR(VLOOKUP($B45,'a-处'!$B:$AO,34,0),0)</f>
        <v>-0.0549178606653869</v>
      </c>
      <c r="AD45" s="54">
        <f t="shared" si="16"/>
        <v>0.00345810601906704</v>
      </c>
    </row>
    <row r="46" spans="1:30">
      <c r="A46" s="50" t="s">
        <v>155</v>
      </c>
      <c r="B46" s="51" t="s">
        <v>172</v>
      </c>
      <c r="C46" s="50" t="s">
        <v>173</v>
      </c>
      <c r="D46" s="49">
        <f>IFERROR(VLOOKUP($B46,'a-处'!$B:$AO,5,0),0)</f>
        <v>45594.99</v>
      </c>
      <c r="E46" s="49">
        <f>IFERROR(VLOOKUP($B46,'a-处'!$B:$AO,6,0),0)</f>
        <v>413243.43</v>
      </c>
      <c r="F46" s="49">
        <f>IFERROR(VLOOKUP($B46,'a-处'!$B:$AO,7,0),0)</f>
        <v>25.4123123427114</v>
      </c>
      <c r="G46" s="49">
        <f>IFERROR(VLOOKUP($B46,'a-处'!$B:$AO,24,0),0)</f>
        <v>11698.58</v>
      </c>
      <c r="H46" s="49">
        <f>IFERROR(VLOOKUP($B46,'a-处'!$B:$AO,25,0),0)</f>
        <v>12631.49</v>
      </c>
      <c r="I46" s="49">
        <f>IFERROR(VLOOKUP($B46,'a-处'!$B:$AO,26,0),0)</f>
        <v>-932.91</v>
      </c>
      <c r="J46" s="56">
        <f>IFERROR(VLOOKUP($B46,'a-处'!$B:$AO,27,0),0)</f>
        <v>-0.0738558950685944</v>
      </c>
      <c r="K46" s="56">
        <f>IFERROR(VLOOKUP($B46,'a-处'!$B:$AO,28,0),0)</f>
        <v>0.0940299337627406</v>
      </c>
      <c r="L46" s="56">
        <f>IFERROR(VLOOKUP($B46,'a-处'!$B:$AO,29,0),0)</f>
        <v>0.0834634584181635</v>
      </c>
      <c r="M46" s="56">
        <f>IFERROR(VLOOKUP($B46,'a-处'!$B:$AO,30,0),0)</f>
        <v>0.0105664753445771</v>
      </c>
      <c r="N46" s="49">
        <f>IFERROR(VLOOKUP($B46,'a-处'!$B:$AO,15,0),0)</f>
        <v>124413.36</v>
      </c>
      <c r="O46" s="49">
        <f>IFERROR(VLOOKUP($B46,'a-处'!$B:$AO,19,0),0)</f>
        <v>151341.56</v>
      </c>
      <c r="P46" s="49">
        <f t="shared" si="10"/>
        <v>-26928.2</v>
      </c>
      <c r="Q46" s="56">
        <f t="shared" si="11"/>
        <v>-0.177929975084174</v>
      </c>
      <c r="R46" s="49">
        <f>IFERROR(VLOOKUP($B46,'a-处'!$B:$AO,16,0),0)</f>
        <v>16305.6</v>
      </c>
      <c r="S46" s="49">
        <f>IFERROR(VLOOKUP($B46,'a-处'!$B:$AO,20,0),0)</f>
        <v>16983.66</v>
      </c>
      <c r="T46" s="49">
        <f t="shared" si="12"/>
        <v>-678.059999999999</v>
      </c>
      <c r="U46" s="56">
        <f t="shared" si="13"/>
        <v>-0.0399242566089994</v>
      </c>
      <c r="V46" s="56">
        <f>IFERROR(VLOOKUP($B46,'a-处'!$B:$AO,22,0),0)</f>
        <v>0.107669746488101</v>
      </c>
      <c r="W46" s="56">
        <f>IFERROR(VLOOKUP($B46,'a-处'!$B:$AO,23,0),0)</f>
        <v>0.354984734897459</v>
      </c>
      <c r="X46" s="56">
        <f t="shared" si="14"/>
        <v>-0.247314988409357</v>
      </c>
      <c r="Y46" s="54">
        <f>IFERROR(VLOOKUP($B46,'a-处'!$B:$AO,37,0),0)</f>
        <v>-0.0356755162295933</v>
      </c>
      <c r="Z46" s="54">
        <f>IFERROR(VLOOKUP($B46,'a-处'!$B:$AO,38,0),0)</f>
        <v>-0.16927101362276</v>
      </c>
      <c r="AA46" s="54">
        <f t="shared" si="15"/>
        <v>0.133595497393167</v>
      </c>
      <c r="AB46" s="54">
        <f>IFERROR(VLOOKUP($B46,'a-处'!$B:$AO,33,0),0)</f>
        <v>0.0551463614620904</v>
      </c>
      <c r="AC46" s="54">
        <f>IFERROR(VLOOKUP($B46,'a-处'!$B:$AO,34,0),0)</f>
        <v>-0.0377007942526534</v>
      </c>
      <c r="AD46" s="54">
        <f t="shared" si="16"/>
        <v>0.0928471557147438</v>
      </c>
    </row>
    <row r="47" spans="1:30">
      <c r="A47" s="50" t="s">
        <v>62</v>
      </c>
      <c r="B47" s="51" t="s">
        <v>151</v>
      </c>
      <c r="C47" s="50" t="s">
        <v>152</v>
      </c>
      <c r="D47" s="49">
        <f>IFERROR(VLOOKUP($B47,'a-处'!$B:$AO,5,0),0)</f>
        <v>8121.7</v>
      </c>
      <c r="E47" s="49">
        <f>IFERROR(VLOOKUP($B47,'a-处'!$B:$AO,6,0),0)</f>
        <v>84212.58</v>
      </c>
      <c r="F47" s="49">
        <f>IFERROR(VLOOKUP($B47,'a-处'!$B:$AO,7,0),0)</f>
        <v>8.07851329403933</v>
      </c>
      <c r="G47" s="49">
        <f>IFERROR(VLOOKUP($B47,'a-处'!$B:$AO,24,0),0)</f>
        <v>6001.12</v>
      </c>
      <c r="H47" s="49">
        <f>IFERROR(VLOOKUP($B47,'a-处'!$B:$AO,25,0),0)</f>
        <v>9141.25</v>
      </c>
      <c r="I47" s="49">
        <f>IFERROR(VLOOKUP($B47,'a-处'!$B:$AO,26,0),0)</f>
        <v>-3140.13</v>
      </c>
      <c r="J47" s="56">
        <f>IFERROR(VLOOKUP($B47,'a-处'!$B:$AO,27,0),0)</f>
        <v>-0.343512101736633</v>
      </c>
      <c r="K47" s="56">
        <f>IFERROR(VLOOKUP($B47,'a-处'!$B:$AO,28,0),0)</f>
        <v>0.075708712610503</v>
      </c>
      <c r="L47" s="56">
        <f>IFERROR(VLOOKUP($B47,'a-处'!$B:$AO,29,0),0)</f>
        <v>0.112233221647491</v>
      </c>
      <c r="M47" s="56">
        <f>IFERROR(VLOOKUP($B47,'a-处'!$B:$AO,30,0),0)</f>
        <v>-0.0365245090369879</v>
      </c>
      <c r="N47" s="49">
        <f>IFERROR(VLOOKUP($B47,'a-处'!$B:$AO,15,0),0)</f>
        <v>79265.91</v>
      </c>
      <c r="O47" s="49">
        <f>IFERROR(VLOOKUP($B47,'a-处'!$B:$AO,19,0),0)</f>
        <v>81448.7</v>
      </c>
      <c r="P47" s="49">
        <f t="shared" si="10"/>
        <v>-2182.78999999999</v>
      </c>
      <c r="Q47" s="56">
        <f t="shared" si="11"/>
        <v>-0.0267995683172352</v>
      </c>
      <c r="R47" s="49">
        <f>IFERROR(VLOOKUP($B47,'a-处'!$B:$AO,16,0),0)</f>
        <v>11130.61</v>
      </c>
      <c r="S47" s="49">
        <f>IFERROR(VLOOKUP($B47,'a-处'!$B:$AO,20,0),0)</f>
        <v>10196.94</v>
      </c>
      <c r="T47" s="49">
        <f t="shared" si="12"/>
        <v>933.67</v>
      </c>
      <c r="U47" s="56">
        <f t="shared" si="13"/>
        <v>0.0915637436328938</v>
      </c>
      <c r="V47" s="56">
        <f>IFERROR(VLOOKUP($B47,'a-处'!$B:$AO,22,0),0)</f>
        <v>0.0945759516111724</v>
      </c>
      <c r="W47" s="56">
        <f>IFERROR(VLOOKUP($B47,'a-处'!$B:$AO,23,0),0)</f>
        <v>0.282538964354297</v>
      </c>
      <c r="X47" s="56">
        <f t="shared" si="14"/>
        <v>-0.187963012743125</v>
      </c>
      <c r="Y47" s="54">
        <f>IFERROR(VLOOKUP($B47,'a-处'!$B:$AO,37,0),0)</f>
        <v>-0.0364201656322441</v>
      </c>
      <c r="Z47" s="54">
        <f>IFERROR(VLOOKUP($B47,'a-处'!$B:$AO,38,0),0)</f>
        <v>-0.151223845020857</v>
      </c>
      <c r="AA47" s="54">
        <f t="shared" si="15"/>
        <v>0.114803679388612</v>
      </c>
      <c r="AB47" s="54">
        <f>IFERROR(VLOOKUP($B47,'a-处'!$B:$AO,33,0),0)</f>
        <v>0.0417824332807069</v>
      </c>
      <c r="AC47" s="54">
        <f>IFERROR(VLOOKUP($B47,'a-处'!$B:$AO,34,0),0)</f>
        <v>-0.0530432629661668</v>
      </c>
      <c r="AD47" s="54">
        <f t="shared" si="16"/>
        <v>0.0948256962468737</v>
      </c>
    </row>
    <row r="48" spans="1:30">
      <c r="A48" s="50" t="s">
        <v>84</v>
      </c>
      <c r="B48" s="51" t="s">
        <v>207</v>
      </c>
      <c r="C48" s="50" t="s">
        <v>208</v>
      </c>
      <c r="D48" s="49">
        <f>IFERROR(VLOOKUP($B48,'a-处'!$B:$AO,5,0),0)</f>
        <v>35164.98</v>
      </c>
      <c r="E48" s="49">
        <f>IFERROR(VLOOKUP($B48,'a-处'!$B:$AO,6,0),0)</f>
        <v>294005.94</v>
      </c>
      <c r="F48" s="49">
        <f>IFERROR(VLOOKUP($B48,'a-处'!$B:$AO,7,0),0)</f>
        <v>8.73900240519522</v>
      </c>
      <c r="G48" s="49">
        <f>IFERROR(VLOOKUP($B48,'a-处'!$B:$AO,24,0),0)</f>
        <v>42574.81</v>
      </c>
      <c r="H48" s="49">
        <f>IFERROR(VLOOKUP($B48,'a-处'!$B:$AO,25,0),0)</f>
        <v>30836.97</v>
      </c>
      <c r="I48" s="49">
        <f>IFERROR(VLOOKUP($B48,'a-处'!$B:$AO,26,0),0)</f>
        <v>11737.84</v>
      </c>
      <c r="J48" s="56">
        <f>IFERROR(VLOOKUP($B48,'a-处'!$B:$AO,27,0),0)</f>
        <v>0.380641807544645</v>
      </c>
      <c r="K48" s="56">
        <f>IFERROR(VLOOKUP($B48,'a-处'!$B:$AO,28,0),0)</f>
        <v>0.146232288941042</v>
      </c>
      <c r="L48" s="56">
        <f>IFERROR(VLOOKUP($B48,'a-处'!$B:$AO,29,0),0)</f>
        <v>0.127336828392758</v>
      </c>
      <c r="M48" s="56">
        <f>IFERROR(VLOOKUP($B48,'a-处'!$B:$AO,30,0),0)</f>
        <v>0.0188954605482839</v>
      </c>
      <c r="N48" s="49">
        <f>IFERROR(VLOOKUP($B48,'a-处'!$B:$AO,15,0),0)</f>
        <v>291145.07</v>
      </c>
      <c r="O48" s="49">
        <f>IFERROR(VLOOKUP($B48,'a-处'!$B:$AO,19,0),0)</f>
        <v>242168.51</v>
      </c>
      <c r="P48" s="49">
        <f t="shared" ref="P48:P83" si="17">N48-O48</f>
        <v>48976.56</v>
      </c>
      <c r="Q48" s="56">
        <f t="shared" ref="Q48:Q83" si="18">P48/O48</f>
        <v>0.202241653962359</v>
      </c>
      <c r="R48" s="49">
        <f>IFERROR(VLOOKUP($B48,'a-处'!$B:$AO,16,0),0)</f>
        <v>35348.37</v>
      </c>
      <c r="S48" s="49">
        <f>IFERROR(VLOOKUP($B48,'a-处'!$B:$AO,20,0),0)</f>
        <v>29644.58</v>
      </c>
      <c r="T48" s="49">
        <f t="shared" ref="T48:T83" si="19">R48-S48</f>
        <v>5703.79</v>
      </c>
      <c r="U48" s="56">
        <f t="shared" ref="U48:U83" si="20">T48/S48</f>
        <v>0.192405829328667</v>
      </c>
      <c r="V48" s="56">
        <f>IFERROR(VLOOKUP($B48,'a-处'!$B:$AO,22,0),0)</f>
        <v>0.212216416301335</v>
      </c>
      <c r="W48" s="56">
        <f>IFERROR(VLOOKUP($B48,'a-处'!$B:$AO,23,0),0)</f>
        <v>0.216011726432125</v>
      </c>
      <c r="X48" s="56">
        <f t="shared" ref="X48:X83" si="21">V48-W48</f>
        <v>-0.00379531013078926</v>
      </c>
      <c r="Y48" s="54">
        <f>IFERROR(VLOOKUP($B48,'a-处'!$B:$AO,37,0),0)</f>
        <v>-0.0201700436280678</v>
      </c>
      <c r="Z48" s="54">
        <f>IFERROR(VLOOKUP($B48,'a-处'!$B:$AO,38,0),0)</f>
        <v>-0.1388157707131</v>
      </c>
      <c r="AA48" s="54">
        <f t="shared" ref="AA48:AA83" si="22">Y48-Z48</f>
        <v>0.118645727085032</v>
      </c>
      <c r="AB48" s="54">
        <f>IFERROR(VLOOKUP($B48,'a-处'!$B:$AO,33,0),0)</f>
        <v>-0.00797871394590809</v>
      </c>
      <c r="AC48" s="54">
        <f>IFERROR(VLOOKUP($B48,'a-处'!$B:$AO,34,0),0)</f>
        <v>-0.0816414252533242</v>
      </c>
      <c r="AD48" s="54">
        <f t="shared" ref="AD48:AD83" si="23">AB48-AC48</f>
        <v>0.0736627113074161</v>
      </c>
    </row>
    <row r="49" spans="1:30">
      <c r="A49" s="50" t="s">
        <v>101</v>
      </c>
      <c r="B49" s="51" t="s">
        <v>147</v>
      </c>
      <c r="C49" s="50" t="s">
        <v>148</v>
      </c>
      <c r="D49" s="49">
        <f>IFERROR(VLOOKUP($B49,'a-处'!$B:$AO,5,0),0)</f>
        <v>37103.06</v>
      </c>
      <c r="E49" s="49">
        <f>IFERROR(VLOOKUP($B49,'a-处'!$B:$AO,6,0),0)</f>
        <v>345158.18</v>
      </c>
      <c r="F49" s="49">
        <f>IFERROR(VLOOKUP($B49,'a-处'!$B:$AO,7,0),0)</f>
        <v>17.2417644075508</v>
      </c>
      <c r="G49" s="49">
        <f>IFERROR(VLOOKUP($B49,'a-处'!$B:$AO,24,0),0)</f>
        <v>21797.45</v>
      </c>
      <c r="H49" s="49">
        <f>IFERROR(VLOOKUP($B49,'a-处'!$B:$AO,25,0),0)</f>
        <v>25063.23</v>
      </c>
      <c r="I49" s="49">
        <f>IFERROR(VLOOKUP($B49,'a-处'!$B:$AO,26,0),0)</f>
        <v>-3265.78</v>
      </c>
      <c r="J49" s="56">
        <f>IFERROR(VLOOKUP($B49,'a-处'!$B:$AO,27,0),0)</f>
        <v>-0.130301641089357</v>
      </c>
      <c r="K49" s="56">
        <f>IFERROR(VLOOKUP($B49,'a-处'!$B:$AO,28,0),0)</f>
        <v>0.130448867218279</v>
      </c>
      <c r="L49" s="56">
        <f>IFERROR(VLOOKUP($B49,'a-处'!$B:$AO,29,0),0)</f>
        <v>0.146494706617276</v>
      </c>
      <c r="M49" s="56">
        <f>IFERROR(VLOOKUP($B49,'a-处'!$B:$AO,30,0),0)</f>
        <v>-0.0160458393989978</v>
      </c>
      <c r="N49" s="49">
        <f>IFERROR(VLOOKUP($B49,'a-处'!$B:$AO,15,0),0)</f>
        <v>167095.74</v>
      </c>
      <c r="O49" s="49">
        <f>IFERROR(VLOOKUP($B49,'a-处'!$B:$AO,19,0),0)</f>
        <v>171086.25</v>
      </c>
      <c r="P49" s="49">
        <f t="shared" si="17"/>
        <v>-3990.51000000001</v>
      </c>
      <c r="Q49" s="56">
        <f t="shared" si="18"/>
        <v>-0.0233245512132039</v>
      </c>
      <c r="R49" s="49">
        <f>IFERROR(VLOOKUP($B49,'a-处'!$B:$AO,16,0),0)</f>
        <v>20076.92</v>
      </c>
      <c r="S49" s="49">
        <f>IFERROR(VLOOKUP($B49,'a-处'!$B:$AO,20,0),0)</f>
        <v>18361.69</v>
      </c>
      <c r="T49" s="49">
        <f t="shared" si="19"/>
        <v>1715.23</v>
      </c>
      <c r="U49" s="56">
        <f t="shared" si="20"/>
        <v>0.0934135147690654</v>
      </c>
      <c r="V49" s="56">
        <f>IFERROR(VLOOKUP($B49,'a-处'!$B:$AO,22,0),0)</f>
        <v>0.236359899424025</v>
      </c>
      <c r="W49" s="56">
        <f>IFERROR(VLOOKUP($B49,'a-处'!$B:$AO,23,0),0)</f>
        <v>0.478929961014163</v>
      </c>
      <c r="X49" s="56">
        <f t="shared" si="21"/>
        <v>-0.242570061590138</v>
      </c>
      <c r="Y49" s="54">
        <f>IFERROR(VLOOKUP($B49,'a-处'!$B:$AO,37,0),0)</f>
        <v>-0.0218335981553502</v>
      </c>
      <c r="Z49" s="54">
        <f>IFERROR(VLOOKUP($B49,'a-处'!$B:$AO,38,0),0)</f>
        <v>-0.0969616641020636</v>
      </c>
      <c r="AA49" s="54">
        <f t="shared" si="22"/>
        <v>0.0751280659467134</v>
      </c>
      <c r="AB49" s="54">
        <f>IFERROR(VLOOKUP($B49,'a-处'!$B:$AO,33,0),0)</f>
        <v>-0.0258320693244222</v>
      </c>
      <c r="AC49" s="54">
        <f>IFERROR(VLOOKUP($B49,'a-处'!$B:$AO,34,0),0)</f>
        <v>-0.0847724312062124</v>
      </c>
      <c r="AD49" s="54">
        <f t="shared" si="23"/>
        <v>0.0589403618817902</v>
      </c>
    </row>
    <row r="50" spans="1:30">
      <c r="A50" s="50" t="s">
        <v>62</v>
      </c>
      <c r="B50" s="51" t="s">
        <v>158</v>
      </c>
      <c r="C50" s="50" t="s">
        <v>159</v>
      </c>
      <c r="D50" s="49">
        <f>IFERROR(VLOOKUP($B50,'a-处'!$B:$AO,5,0),0)</f>
        <v>16305.26</v>
      </c>
      <c r="E50" s="49">
        <f>IFERROR(VLOOKUP($B50,'a-处'!$B:$AO,6,0),0)</f>
        <v>158075.77</v>
      </c>
      <c r="F50" s="49">
        <f>IFERROR(VLOOKUP($B50,'a-处'!$B:$AO,7,0),0)</f>
        <v>14.9727613126308</v>
      </c>
      <c r="G50" s="49">
        <f>IFERROR(VLOOKUP($B50,'a-处'!$B:$AO,24,0),0)</f>
        <v>9177.85</v>
      </c>
      <c r="H50" s="49">
        <f>IFERROR(VLOOKUP($B50,'a-处'!$B:$AO,25,0),0)</f>
        <v>11897.37</v>
      </c>
      <c r="I50" s="49">
        <f>IFERROR(VLOOKUP($B50,'a-处'!$B:$AO,26,0),0)</f>
        <v>-2719.52</v>
      </c>
      <c r="J50" s="56">
        <f>IFERROR(VLOOKUP($B50,'a-处'!$B:$AO,27,0),0)</f>
        <v>-0.228581610893836</v>
      </c>
      <c r="K50" s="56">
        <f>IFERROR(VLOOKUP($B50,'a-处'!$B:$AO,28,0),0)</f>
        <v>0.107497681757856</v>
      </c>
      <c r="L50" s="56">
        <f>IFERROR(VLOOKUP($B50,'a-处'!$B:$AO,29,0),0)</f>
        <v>0.117760670881385</v>
      </c>
      <c r="M50" s="56">
        <f>IFERROR(VLOOKUP($B50,'a-处'!$B:$AO,30,0),0)</f>
        <v>-0.0102629891235291</v>
      </c>
      <c r="N50" s="49">
        <f>IFERROR(VLOOKUP($B50,'a-处'!$B:$AO,15,0),0)</f>
        <v>85377.19</v>
      </c>
      <c r="O50" s="49">
        <f>IFERROR(VLOOKUP($B50,'a-处'!$B:$AO,19,0),0)</f>
        <v>101030.08</v>
      </c>
      <c r="P50" s="49">
        <f t="shared" si="17"/>
        <v>-15652.89</v>
      </c>
      <c r="Q50" s="56">
        <f t="shared" si="18"/>
        <v>-0.15493296649869</v>
      </c>
      <c r="R50" s="49">
        <f>IFERROR(VLOOKUP($B50,'a-处'!$B:$AO,16,0),0)</f>
        <v>12539.47</v>
      </c>
      <c r="S50" s="49">
        <f>IFERROR(VLOOKUP($B50,'a-处'!$B:$AO,20,0),0)</f>
        <v>12122.39</v>
      </c>
      <c r="T50" s="49">
        <f t="shared" si="19"/>
        <v>417.08</v>
      </c>
      <c r="U50" s="56">
        <f t="shared" si="20"/>
        <v>0.0344057566206004</v>
      </c>
      <c r="V50" s="56">
        <f>IFERROR(VLOOKUP($B50,'a-处'!$B:$AO,22,0),0)</f>
        <v>0.0410285537872411</v>
      </c>
      <c r="W50" s="56">
        <f>IFERROR(VLOOKUP($B50,'a-处'!$B:$AO,23,0),0)</f>
        <v>0.0877043979527228</v>
      </c>
      <c r="X50" s="56">
        <f t="shared" si="21"/>
        <v>-0.0466758441654817</v>
      </c>
      <c r="Y50" s="54">
        <f>IFERROR(VLOOKUP($B50,'a-处'!$B:$AO,37,0),0)</f>
        <v>-0.0434347976253315</v>
      </c>
      <c r="Z50" s="54">
        <f>IFERROR(VLOOKUP($B50,'a-处'!$B:$AO,38,0),0)</f>
        <v>-0.176231319557116</v>
      </c>
      <c r="AA50" s="54">
        <f t="shared" si="22"/>
        <v>0.132796521931784</v>
      </c>
      <c r="AB50" s="54">
        <f>IFERROR(VLOOKUP($B50,'a-处'!$B:$AO,33,0),0)</f>
        <v>0.0971144579467486</v>
      </c>
      <c r="AC50" s="54">
        <f>IFERROR(VLOOKUP($B50,'a-处'!$B:$AO,34,0),0)</f>
        <v>-0.06303354282362</v>
      </c>
      <c r="AD50" s="54">
        <f t="shared" si="23"/>
        <v>0.160148000770369</v>
      </c>
    </row>
    <row r="51" spans="1:30">
      <c r="A51" s="50" t="s">
        <v>84</v>
      </c>
      <c r="B51" s="51" t="s">
        <v>143</v>
      </c>
      <c r="C51" s="50" t="s">
        <v>144</v>
      </c>
      <c r="D51" s="49">
        <f>IFERROR(VLOOKUP($B51,'a-处'!$B:$AO,5,0),0)</f>
        <v>24241.52</v>
      </c>
      <c r="E51" s="49">
        <f>IFERROR(VLOOKUP($B51,'a-处'!$B:$AO,6,0),0)</f>
        <v>193082.83</v>
      </c>
      <c r="F51" s="49">
        <f>IFERROR(VLOOKUP($B51,'a-处'!$B:$AO,7,0),0)</f>
        <v>16.9324613159543</v>
      </c>
      <c r="G51" s="49">
        <f>IFERROR(VLOOKUP($B51,'a-处'!$B:$AO,24,0),0)</f>
        <v>9247.65</v>
      </c>
      <c r="H51" s="49">
        <f>IFERROR(VLOOKUP($B51,'a-处'!$B:$AO,25,0),0)</f>
        <v>12713.33</v>
      </c>
      <c r="I51" s="49">
        <f>IFERROR(VLOOKUP($B51,'a-处'!$B:$AO,26,0),0)</f>
        <v>-3465.68</v>
      </c>
      <c r="J51" s="56">
        <f>IFERROR(VLOOKUP($B51,'a-处'!$B:$AO,27,0),0)</f>
        <v>-0.272602064132686</v>
      </c>
      <c r="K51" s="56">
        <f>IFERROR(VLOOKUP($B51,'a-处'!$B:$AO,28,0),0)</f>
        <v>0.100295181365127</v>
      </c>
      <c r="L51" s="56">
        <f>IFERROR(VLOOKUP($B51,'a-处'!$B:$AO,29,0),0)</f>
        <v>0.126091694340561</v>
      </c>
      <c r="M51" s="56">
        <f>IFERROR(VLOOKUP($B51,'a-处'!$B:$AO,30,0),0)</f>
        <v>-0.0257965129754342</v>
      </c>
      <c r="N51" s="49">
        <f>IFERROR(VLOOKUP($B51,'a-处'!$B:$AO,15,0),0)</f>
        <v>92204.33</v>
      </c>
      <c r="O51" s="49">
        <f>IFERROR(VLOOKUP($B51,'a-处'!$B:$AO,19,0),0)</f>
        <v>100826.07</v>
      </c>
      <c r="P51" s="49">
        <f t="shared" si="17"/>
        <v>-8621.74000000001</v>
      </c>
      <c r="Q51" s="56">
        <f t="shared" si="18"/>
        <v>-0.0855110191243198</v>
      </c>
      <c r="R51" s="49">
        <f>IFERROR(VLOOKUP($B51,'a-处'!$B:$AO,16,0),0)</f>
        <v>16503.42</v>
      </c>
      <c r="S51" s="49">
        <f>IFERROR(VLOOKUP($B51,'a-处'!$B:$AO,20,0),0)</f>
        <v>12830.29</v>
      </c>
      <c r="T51" s="49">
        <f t="shared" si="19"/>
        <v>3673.13</v>
      </c>
      <c r="U51" s="56">
        <f t="shared" si="20"/>
        <v>0.286285812713508</v>
      </c>
      <c r="V51" s="56">
        <f>IFERROR(VLOOKUP($B51,'a-处'!$B:$AO,22,0),0)</f>
        <v>0.0994757786470202</v>
      </c>
      <c r="W51" s="56">
        <f>IFERROR(VLOOKUP($B51,'a-处'!$B:$AO,23,0),0)</f>
        <v>0.181144254768848</v>
      </c>
      <c r="X51" s="56">
        <f t="shared" si="21"/>
        <v>-0.0816684761218273</v>
      </c>
      <c r="Y51" s="54">
        <f>IFERROR(VLOOKUP($B51,'a-处'!$B:$AO,37,0),0)</f>
        <v>-0.0108699422659396</v>
      </c>
      <c r="Z51" s="54">
        <f>IFERROR(VLOOKUP($B51,'a-处'!$B:$AO,38,0),0)</f>
        <v>-0.140828161101799</v>
      </c>
      <c r="AA51" s="54">
        <f t="shared" si="22"/>
        <v>0.129958218835859</v>
      </c>
      <c r="AB51" s="54">
        <f>IFERROR(VLOOKUP($B51,'a-处'!$B:$AO,33,0),0)</f>
        <v>0.0757156192846676</v>
      </c>
      <c r="AC51" s="54">
        <f>IFERROR(VLOOKUP($B51,'a-处'!$B:$AO,34,0),0)</f>
        <v>-0.0477570317260993</v>
      </c>
      <c r="AD51" s="54">
        <f t="shared" si="23"/>
        <v>0.123472651010767</v>
      </c>
    </row>
    <row r="52" spans="1:30">
      <c r="A52" s="50" t="s">
        <v>62</v>
      </c>
      <c r="B52" s="51" t="s">
        <v>108</v>
      </c>
      <c r="C52" s="50" t="s">
        <v>109</v>
      </c>
      <c r="D52" s="49">
        <f>IFERROR(VLOOKUP($B52,'a-处'!$B:$AO,5,0),0)</f>
        <v>33812.9</v>
      </c>
      <c r="E52" s="49">
        <f>IFERROR(VLOOKUP($B52,'a-处'!$B:$AO,6,0),0)</f>
        <v>342562.04</v>
      </c>
      <c r="F52" s="49">
        <f>IFERROR(VLOOKUP($B52,'a-处'!$B:$AO,7,0),0)</f>
        <v>19.0612474462019</v>
      </c>
      <c r="G52" s="49">
        <f>IFERROR(VLOOKUP($B52,'a-处'!$B:$AO,24,0),0)</f>
        <v>11180.46</v>
      </c>
      <c r="H52" s="49">
        <f>IFERROR(VLOOKUP($B52,'a-处'!$B:$AO,25,0),0)</f>
        <v>19571.45</v>
      </c>
      <c r="I52" s="49">
        <f>IFERROR(VLOOKUP($B52,'a-处'!$B:$AO,26,0),0)</f>
        <v>-8390.99</v>
      </c>
      <c r="J52" s="56">
        <f>IFERROR(VLOOKUP($B52,'a-处'!$B:$AO,27,0),0)</f>
        <v>-0.42873624590922</v>
      </c>
      <c r="K52" s="56">
        <f>IFERROR(VLOOKUP($B52,'a-处'!$B:$AO,28,0),0)</f>
        <v>0.0829138433798208</v>
      </c>
      <c r="L52" s="56">
        <f>IFERROR(VLOOKUP($B52,'a-处'!$B:$AO,29,0),0)</f>
        <v>0.12102077074564</v>
      </c>
      <c r="M52" s="56">
        <f>IFERROR(VLOOKUP($B52,'a-处'!$B:$AO,30,0),0)</f>
        <v>-0.0381069273658197</v>
      </c>
      <c r="N52" s="49">
        <f>IFERROR(VLOOKUP($B52,'a-处'!$B:$AO,15,0),0)</f>
        <v>134844.31</v>
      </c>
      <c r="O52" s="49">
        <f>IFERROR(VLOOKUP($B52,'a-处'!$B:$AO,19,0),0)</f>
        <v>161719.76</v>
      </c>
      <c r="P52" s="49">
        <f t="shared" si="17"/>
        <v>-26875.45</v>
      </c>
      <c r="Q52" s="56">
        <f t="shared" si="18"/>
        <v>-0.166185319592362</v>
      </c>
      <c r="R52" s="49">
        <f>IFERROR(VLOOKUP($B52,'a-处'!$B:$AO,16,0),0)</f>
        <v>20284.67</v>
      </c>
      <c r="S52" s="49">
        <f>IFERROR(VLOOKUP($B52,'a-处'!$B:$AO,20,0),0)</f>
        <v>19921.63</v>
      </c>
      <c r="T52" s="49">
        <f t="shared" si="19"/>
        <v>363.039999999997</v>
      </c>
      <c r="U52" s="56">
        <f t="shared" si="20"/>
        <v>0.0182234084259168</v>
      </c>
      <c r="V52" s="56">
        <f>IFERROR(VLOOKUP($B52,'a-处'!$B:$AO,22,0),0)</f>
        <v>0.0507844864744997</v>
      </c>
      <c r="W52" s="56">
        <f>IFERROR(VLOOKUP($B52,'a-处'!$B:$AO,23,0),0)</f>
        <v>0.12976635807233</v>
      </c>
      <c r="X52" s="56">
        <f t="shared" si="21"/>
        <v>-0.0789818715978303</v>
      </c>
      <c r="Y52" s="54">
        <f>IFERROR(VLOOKUP($B52,'a-处'!$B:$AO,37,0),0)</f>
        <v>-0.0376141521981764</v>
      </c>
      <c r="Z52" s="54">
        <f>IFERROR(VLOOKUP($B52,'a-处'!$B:$AO,38,0),0)</f>
        <v>-0.0723838680257751</v>
      </c>
      <c r="AA52" s="54">
        <f t="shared" si="22"/>
        <v>0.0347697158275987</v>
      </c>
      <c r="AB52" s="54">
        <f>IFERROR(VLOOKUP($B52,'a-处'!$B:$AO,33,0),0)</f>
        <v>0.0271951196732109</v>
      </c>
      <c r="AC52" s="54">
        <f>IFERROR(VLOOKUP($B52,'a-处'!$B:$AO,34,0),0)</f>
        <v>-0.0540095415121367</v>
      </c>
      <c r="AD52" s="54">
        <f t="shared" si="23"/>
        <v>0.0812046611853476</v>
      </c>
    </row>
    <row r="53" spans="1:30">
      <c r="A53" s="50" t="s">
        <v>67</v>
      </c>
      <c r="B53" s="51" t="s">
        <v>176</v>
      </c>
      <c r="C53" s="50" t="s">
        <v>177</v>
      </c>
      <c r="D53" s="49">
        <f>IFERROR(VLOOKUP($B53,'a-处'!$B:$AO,5,0),0)</f>
        <v>4053.25</v>
      </c>
      <c r="E53" s="49">
        <f>IFERROR(VLOOKUP($B53,'a-处'!$B:$AO,6,0),0)</f>
        <v>77272.88</v>
      </c>
      <c r="F53" s="49">
        <f>IFERROR(VLOOKUP($B53,'a-处'!$B:$AO,7,0),0)</f>
        <v>14.4088584310969</v>
      </c>
      <c r="G53" s="49">
        <f>IFERROR(VLOOKUP($B53,'a-处'!$B:$AO,24,0),0)</f>
        <v>4931.5</v>
      </c>
      <c r="H53" s="49">
        <f>IFERROR(VLOOKUP($B53,'a-处'!$B:$AO,25,0),0)</f>
        <v>4833.04</v>
      </c>
      <c r="I53" s="49">
        <f>IFERROR(VLOOKUP($B53,'a-处'!$B:$AO,26,0),0)</f>
        <v>98.46</v>
      </c>
      <c r="J53" s="56">
        <f>IFERROR(VLOOKUP($B53,'a-处'!$B:$AO,27,0),0)</f>
        <v>0.0203722708688527</v>
      </c>
      <c r="K53" s="56">
        <f>IFERROR(VLOOKUP($B53,'a-处'!$B:$AO,28,0),0)</f>
        <v>0.116235657040819</v>
      </c>
      <c r="L53" s="56">
        <f>IFERROR(VLOOKUP($B53,'a-处'!$B:$AO,29,0),0)</f>
        <v>0.0935194806451301</v>
      </c>
      <c r="M53" s="56">
        <f>IFERROR(VLOOKUP($B53,'a-处'!$B:$AO,30,0),0)</f>
        <v>0.022716176395689</v>
      </c>
      <c r="N53" s="49">
        <f>IFERROR(VLOOKUP($B53,'a-处'!$B:$AO,15,0),0)</f>
        <v>42426.74</v>
      </c>
      <c r="O53" s="49">
        <f>IFERROR(VLOOKUP($B53,'a-处'!$B:$AO,19,0),0)</f>
        <v>51679.5</v>
      </c>
      <c r="P53" s="49">
        <f t="shared" si="17"/>
        <v>-9252.76</v>
      </c>
      <c r="Q53" s="56">
        <f t="shared" si="18"/>
        <v>-0.17904120589402</v>
      </c>
      <c r="R53" s="49">
        <f>IFERROR(VLOOKUP($B53,'a-处'!$B:$AO,16,0),0)</f>
        <v>2693.91</v>
      </c>
      <c r="S53" s="49">
        <f>IFERROR(VLOOKUP($B53,'a-处'!$B:$AO,20,0),0)</f>
        <v>2855.37</v>
      </c>
      <c r="T53" s="49">
        <f t="shared" si="19"/>
        <v>-161.46</v>
      </c>
      <c r="U53" s="56">
        <f t="shared" si="20"/>
        <v>-0.0565460868468885</v>
      </c>
      <c r="V53" s="56">
        <f>IFERROR(VLOOKUP($B53,'a-处'!$B:$AO,22,0),0)</f>
        <v>0.146013473831988</v>
      </c>
      <c r="W53" s="56">
        <f>IFERROR(VLOOKUP($B53,'a-处'!$B:$AO,23,0),0)</f>
        <v>0.361157133036226</v>
      </c>
      <c r="X53" s="56">
        <f t="shared" si="21"/>
        <v>-0.215143659204238</v>
      </c>
      <c r="Y53" s="54">
        <f>IFERROR(VLOOKUP($B53,'a-处'!$B:$AO,37,0),0)</f>
        <v>-0.0259102939593379</v>
      </c>
      <c r="Z53" s="54">
        <f>IFERROR(VLOOKUP($B53,'a-处'!$B:$AO,38,0),0)</f>
        <v>-0.0991806813281587</v>
      </c>
      <c r="AA53" s="54">
        <f t="shared" si="22"/>
        <v>0.0732703873688208</v>
      </c>
      <c r="AB53" s="54">
        <f>IFERROR(VLOOKUP($B53,'a-处'!$B:$AO,33,0),0)</f>
        <v>-0.0483707718633085</v>
      </c>
      <c r="AC53" s="54">
        <f>IFERROR(VLOOKUP($B53,'a-处'!$B:$AO,34,0),0)</f>
        <v>-0.0758711704071992</v>
      </c>
      <c r="AD53" s="54">
        <f t="shared" si="23"/>
        <v>0.0275003985438907</v>
      </c>
    </row>
    <row r="54" spans="1:30">
      <c r="A54" s="50" t="s">
        <v>62</v>
      </c>
      <c r="B54" s="51" t="s">
        <v>184</v>
      </c>
      <c r="C54" s="50" t="s">
        <v>185</v>
      </c>
      <c r="D54" s="49">
        <f>IFERROR(VLOOKUP($B54,'a-处'!$B:$AO,5,0),0)</f>
        <v>6714.1</v>
      </c>
      <c r="E54" s="49">
        <f>IFERROR(VLOOKUP($B54,'a-处'!$B:$AO,6,0),0)</f>
        <v>78061.5</v>
      </c>
      <c r="F54" s="49">
        <f>IFERROR(VLOOKUP($B54,'a-处'!$B:$AO,7,0),0)</f>
        <v>6.09366274006212</v>
      </c>
      <c r="G54" s="49">
        <f>IFERROR(VLOOKUP($B54,'a-处'!$B:$AO,24,0),0)</f>
        <v>16484.27</v>
      </c>
      <c r="H54" s="49">
        <f>IFERROR(VLOOKUP($B54,'a-处'!$B:$AO,25,0),0)</f>
        <v>15887.24</v>
      </c>
      <c r="I54" s="49">
        <f>IFERROR(VLOOKUP($B54,'a-处'!$B:$AO,26,0),0)</f>
        <v>597.03</v>
      </c>
      <c r="J54" s="56">
        <f>IFERROR(VLOOKUP($B54,'a-处'!$B:$AO,27,0),0)</f>
        <v>0.0375792145142895</v>
      </c>
      <c r="K54" s="56">
        <f>IFERROR(VLOOKUP($B54,'a-处'!$B:$AO,28,0),0)</f>
        <v>0.159968833566431</v>
      </c>
      <c r="L54" s="56">
        <f>IFERROR(VLOOKUP($B54,'a-处'!$B:$AO,29,0),0)</f>
        <v>0.154168592895873</v>
      </c>
      <c r="M54" s="56">
        <f>IFERROR(VLOOKUP($B54,'a-处'!$B:$AO,30,0),0)</f>
        <v>0.00580024067055878</v>
      </c>
      <c r="N54" s="49">
        <f>IFERROR(VLOOKUP($B54,'a-处'!$B:$AO,15,0),0)</f>
        <v>103046.76</v>
      </c>
      <c r="O54" s="49">
        <f>IFERROR(VLOOKUP($B54,'a-处'!$B:$AO,19,0),0)</f>
        <v>103051.08</v>
      </c>
      <c r="P54" s="49">
        <f t="shared" si="17"/>
        <v>-4.32000000000698</v>
      </c>
      <c r="Q54" s="56">
        <f t="shared" si="18"/>
        <v>-4.19209580336954e-5</v>
      </c>
      <c r="R54" s="49">
        <f>IFERROR(VLOOKUP($B54,'a-处'!$B:$AO,16,0),0)</f>
        <v>13163.29</v>
      </c>
      <c r="S54" s="49">
        <f>IFERROR(VLOOKUP($B54,'a-处'!$B:$AO,20,0),0)</f>
        <v>12493.48</v>
      </c>
      <c r="T54" s="49">
        <f t="shared" si="19"/>
        <v>669.810000000001</v>
      </c>
      <c r="U54" s="56">
        <f t="shared" si="20"/>
        <v>0.0536127644179205</v>
      </c>
      <c r="V54" s="56">
        <f>IFERROR(VLOOKUP($B54,'a-处'!$B:$AO,22,0),0)</f>
        <v>0.1529567493916</v>
      </c>
      <c r="W54" s="56">
        <f>IFERROR(VLOOKUP($B54,'a-处'!$B:$AO,23,0),0)</f>
        <v>0.203431557562561</v>
      </c>
      <c r="X54" s="56">
        <f t="shared" si="21"/>
        <v>-0.0504748081709603</v>
      </c>
      <c r="Y54" s="54">
        <f>IFERROR(VLOOKUP($B54,'a-处'!$B:$AO,37,0),0)</f>
        <v>-0.0225018238680842</v>
      </c>
      <c r="Z54" s="54">
        <f>IFERROR(VLOOKUP($B54,'a-处'!$B:$AO,38,0),0)</f>
        <v>-0.0550308488255085</v>
      </c>
      <c r="AA54" s="54">
        <f t="shared" si="22"/>
        <v>0.0325290249574243</v>
      </c>
      <c r="AB54" s="54">
        <f>IFERROR(VLOOKUP($B54,'a-处'!$B:$AO,33,0),0)</f>
        <v>-0.0439462624053444</v>
      </c>
      <c r="AC54" s="54">
        <f>IFERROR(VLOOKUP($B54,'a-处'!$B:$AO,34,0),0)</f>
        <v>-0.0393615984446262</v>
      </c>
      <c r="AD54" s="54">
        <f t="shared" si="23"/>
        <v>-0.00458466396071817</v>
      </c>
    </row>
    <row r="55" spans="1:30">
      <c r="A55" s="50" t="s">
        <v>62</v>
      </c>
      <c r="B55" s="51" t="s">
        <v>133</v>
      </c>
      <c r="C55" s="50" t="s">
        <v>134</v>
      </c>
      <c r="D55" s="49">
        <f>IFERROR(VLOOKUP($B55,'a-处'!$B:$AO,5,0),0)</f>
        <v>10807.26</v>
      </c>
      <c r="E55" s="49">
        <f>IFERROR(VLOOKUP($B55,'a-处'!$B:$AO,6,0),0)</f>
        <v>87128.9</v>
      </c>
      <c r="F55" s="49">
        <f>IFERROR(VLOOKUP($B55,'a-处'!$B:$AO,7,0),0)</f>
        <v>8.81674088381912</v>
      </c>
      <c r="G55" s="49">
        <f>IFERROR(VLOOKUP($B55,'a-处'!$B:$AO,24,0),0)</f>
        <v>8456.06</v>
      </c>
      <c r="H55" s="49">
        <f>IFERROR(VLOOKUP($B55,'a-处'!$B:$AO,25,0),0)</f>
        <v>12843.22</v>
      </c>
      <c r="I55" s="49">
        <f>IFERROR(VLOOKUP($B55,'a-处'!$B:$AO,26,0),0)</f>
        <v>-4387.16</v>
      </c>
      <c r="J55" s="56">
        <f>IFERROR(VLOOKUP($B55,'a-处'!$B:$AO,27,0),0)</f>
        <v>-0.341593463321503</v>
      </c>
      <c r="K55" s="56">
        <f>IFERROR(VLOOKUP($B55,'a-处'!$B:$AO,28,0),0)</f>
        <v>0.105109835642746</v>
      </c>
      <c r="L55" s="56">
        <f>IFERROR(VLOOKUP($B55,'a-处'!$B:$AO,29,0),0)</f>
        <v>0.133197058369036</v>
      </c>
      <c r="M55" s="56">
        <f>IFERROR(VLOOKUP($B55,'a-处'!$B:$AO,30,0),0)</f>
        <v>-0.0280872227262896</v>
      </c>
      <c r="N55" s="49">
        <f>IFERROR(VLOOKUP($B55,'a-处'!$B:$AO,15,0),0)</f>
        <v>80449.75</v>
      </c>
      <c r="O55" s="49">
        <f>IFERROR(VLOOKUP($B55,'a-处'!$B:$AO,19,0),0)</f>
        <v>96422.7</v>
      </c>
      <c r="P55" s="49">
        <f t="shared" si="17"/>
        <v>-15972.95</v>
      </c>
      <c r="Q55" s="56">
        <f t="shared" si="18"/>
        <v>-0.165655493986375</v>
      </c>
      <c r="R55" s="49">
        <f>IFERROR(VLOOKUP($B55,'a-处'!$B:$AO,16,0),0)</f>
        <v>10944.9</v>
      </c>
      <c r="S55" s="49">
        <f>IFERROR(VLOOKUP($B55,'a-处'!$B:$AO,20,0),0)</f>
        <v>10984.11</v>
      </c>
      <c r="T55" s="49">
        <f t="shared" si="19"/>
        <v>-39.2100000000009</v>
      </c>
      <c r="U55" s="56">
        <f t="shared" si="20"/>
        <v>-0.003569702051418</v>
      </c>
      <c r="V55" s="56">
        <f>IFERROR(VLOOKUP($B55,'a-处'!$B:$AO,22,0),0)</f>
        <v>0.141700408958781</v>
      </c>
      <c r="W55" s="56">
        <f>IFERROR(VLOOKUP($B55,'a-处'!$B:$AO,23,0),0)</f>
        <v>0.277725776841473</v>
      </c>
      <c r="X55" s="56">
        <f t="shared" si="21"/>
        <v>-0.136025367882692</v>
      </c>
      <c r="Y55" s="54">
        <f>IFERROR(VLOOKUP($B55,'a-处'!$B:$AO,37,0),0)</f>
        <v>-0.0396188647311548</v>
      </c>
      <c r="Z55" s="54">
        <f>IFERROR(VLOOKUP($B55,'a-处'!$B:$AO,38,0),0)</f>
        <v>-0.117975549134514</v>
      </c>
      <c r="AA55" s="54">
        <f t="shared" si="22"/>
        <v>0.0783566844033594</v>
      </c>
      <c r="AB55" s="54">
        <f>IFERROR(VLOOKUP($B55,'a-处'!$B:$AO,33,0),0)</f>
        <v>-0.0337340578042326</v>
      </c>
      <c r="AC55" s="54">
        <f>IFERROR(VLOOKUP($B55,'a-处'!$B:$AO,34,0),0)</f>
        <v>-0.0527237103023277</v>
      </c>
      <c r="AD55" s="54">
        <f t="shared" si="23"/>
        <v>0.0189896524980951</v>
      </c>
    </row>
    <row r="56" spans="1:30">
      <c r="A56" s="50" t="s">
        <v>84</v>
      </c>
      <c r="B56" s="51" t="s">
        <v>85</v>
      </c>
      <c r="C56" s="50" t="s">
        <v>86</v>
      </c>
      <c r="D56" s="49">
        <f>IFERROR(VLOOKUP($B56,'a-处'!$B:$AO,5,0),0)</f>
        <v>31821.9</v>
      </c>
      <c r="E56" s="49">
        <f>IFERROR(VLOOKUP($B56,'a-处'!$B:$AO,6,0),0)</f>
        <v>313563.55</v>
      </c>
      <c r="F56" s="49">
        <f>IFERROR(VLOOKUP($B56,'a-处'!$B:$AO,7,0),0)</f>
        <v>15.0084583904994</v>
      </c>
      <c r="G56" s="49">
        <f>IFERROR(VLOOKUP($B56,'a-处'!$B:$AO,24,0),0)</f>
        <v>26109.27</v>
      </c>
      <c r="H56" s="49">
        <f>IFERROR(VLOOKUP($B56,'a-处'!$B:$AO,25,0),0)</f>
        <v>38909.52</v>
      </c>
      <c r="I56" s="49">
        <f>IFERROR(VLOOKUP($B56,'a-处'!$B:$AO,26,0),0)</f>
        <v>-12800.25</v>
      </c>
      <c r="J56" s="56">
        <f>IFERROR(VLOOKUP($B56,'a-处'!$B:$AO,27,0),0)</f>
        <v>-0.328974759904517</v>
      </c>
      <c r="K56" s="56">
        <f>IFERROR(VLOOKUP($B56,'a-处'!$B:$AO,28,0),0)</f>
        <v>0.149742199351726</v>
      </c>
      <c r="L56" s="56">
        <f>IFERROR(VLOOKUP($B56,'a-处'!$B:$AO,29,0),0)</f>
        <v>0.185042142429231</v>
      </c>
      <c r="M56" s="56">
        <f>IFERROR(VLOOKUP($B56,'a-处'!$B:$AO,30,0),0)</f>
        <v>-0.0352999430775054</v>
      </c>
      <c r="N56" s="49">
        <f>IFERROR(VLOOKUP($B56,'a-处'!$B:$AO,15,0),0)</f>
        <v>174361.47</v>
      </c>
      <c r="O56" s="49">
        <f>IFERROR(VLOOKUP($B56,'a-处'!$B:$AO,19,0),0)</f>
        <v>210273.83</v>
      </c>
      <c r="P56" s="49">
        <f t="shared" si="17"/>
        <v>-35912.36</v>
      </c>
      <c r="Q56" s="56">
        <f t="shared" si="18"/>
        <v>-0.170788537974507</v>
      </c>
      <c r="R56" s="49">
        <f>IFERROR(VLOOKUP($B56,'a-处'!$B:$AO,16,0),0)</f>
        <v>24492.04</v>
      </c>
      <c r="S56" s="49">
        <f>IFERROR(VLOOKUP($B56,'a-处'!$B:$AO,20,0),0)</f>
        <v>20720.13</v>
      </c>
      <c r="T56" s="49">
        <f t="shared" si="19"/>
        <v>3771.91</v>
      </c>
      <c r="U56" s="56">
        <f t="shared" si="20"/>
        <v>0.182040846268822</v>
      </c>
      <c r="V56" s="56">
        <f>IFERROR(VLOOKUP($B56,'a-处'!$B:$AO,22,0),0)</f>
        <v>0.111517273597482</v>
      </c>
      <c r="W56" s="56">
        <f>IFERROR(VLOOKUP($B56,'a-处'!$B:$AO,23,0),0)</f>
        <v>0.23402002625398</v>
      </c>
      <c r="X56" s="56">
        <f t="shared" si="21"/>
        <v>-0.122502752656498</v>
      </c>
      <c r="Y56" s="54">
        <f>IFERROR(VLOOKUP($B56,'a-处'!$B:$AO,37,0),0)</f>
        <v>-0.0353666346705285</v>
      </c>
      <c r="Z56" s="54">
        <f>IFERROR(VLOOKUP($B56,'a-处'!$B:$AO,38,0),0)</f>
        <v>-0.11965139913283</v>
      </c>
      <c r="AA56" s="54">
        <f t="shared" si="22"/>
        <v>0.0842847644623016</v>
      </c>
      <c r="AB56" s="54">
        <f>IFERROR(VLOOKUP($B56,'a-处'!$B:$AO,33,0),0)</f>
        <v>0.0421560078029196</v>
      </c>
      <c r="AC56" s="54">
        <f>IFERROR(VLOOKUP($B56,'a-处'!$B:$AO,34,0),0)</f>
        <v>-0.0507761270743577</v>
      </c>
      <c r="AD56" s="54">
        <f t="shared" si="23"/>
        <v>0.0929321348772773</v>
      </c>
    </row>
    <row r="57" spans="1:30">
      <c r="A57" s="50" t="s">
        <v>89</v>
      </c>
      <c r="B57" s="51" t="s">
        <v>125</v>
      </c>
      <c r="C57" s="50" t="s">
        <v>126</v>
      </c>
      <c r="D57" s="49">
        <f>IFERROR(VLOOKUP($B57,'a-处'!$B:$AO,5,0),0)</f>
        <v>30030.75</v>
      </c>
      <c r="E57" s="49">
        <f>IFERROR(VLOOKUP($B57,'a-处'!$B:$AO,6,0),0)</f>
        <v>322831.35</v>
      </c>
      <c r="F57" s="49">
        <f>IFERROR(VLOOKUP($B57,'a-处'!$B:$AO,7,0),0)</f>
        <v>13.8421120636867</v>
      </c>
      <c r="G57" s="49">
        <f>IFERROR(VLOOKUP($B57,'a-处'!$B:$AO,24,0),0)</f>
        <v>26015.42</v>
      </c>
      <c r="H57" s="49">
        <f>IFERROR(VLOOKUP($B57,'a-处'!$B:$AO,25,0),0)</f>
        <v>31304.71</v>
      </c>
      <c r="I57" s="49">
        <f>IFERROR(VLOOKUP($B57,'a-处'!$B:$AO,26,0),0)</f>
        <v>-5289.29</v>
      </c>
      <c r="J57" s="56">
        <f>IFERROR(VLOOKUP($B57,'a-处'!$B:$AO,27,0),0)</f>
        <v>-0.168961475765148</v>
      </c>
      <c r="K57" s="56">
        <f>IFERROR(VLOOKUP($B57,'a-处'!$B:$AO,28,0),0)</f>
        <v>0.138067486552635</v>
      </c>
      <c r="L57" s="56">
        <f>IFERROR(VLOOKUP($B57,'a-处'!$B:$AO,29,0),0)</f>
        <v>0.133696052096886</v>
      </c>
      <c r="M57" s="56">
        <f>IFERROR(VLOOKUP($B57,'a-处'!$B:$AO,30,0),0)</f>
        <v>0.00437143445574853</v>
      </c>
      <c r="N57" s="49">
        <f>IFERROR(VLOOKUP($B57,'a-处'!$B:$AO,15,0),0)</f>
        <v>188425.39</v>
      </c>
      <c r="O57" s="49">
        <f>IFERROR(VLOOKUP($B57,'a-处'!$B:$AO,19,0),0)</f>
        <v>234148.35</v>
      </c>
      <c r="P57" s="49">
        <f t="shared" si="17"/>
        <v>-45722.96</v>
      </c>
      <c r="Q57" s="56">
        <f t="shared" si="18"/>
        <v>-0.195273466586461</v>
      </c>
      <c r="R57" s="49">
        <f>IFERROR(VLOOKUP($B57,'a-处'!$B:$AO,16,0),0)</f>
        <v>23926.45</v>
      </c>
      <c r="S57" s="49">
        <f>IFERROR(VLOOKUP($B57,'a-处'!$B:$AO,20,0),0)</f>
        <v>22321.77</v>
      </c>
      <c r="T57" s="49">
        <f t="shared" si="19"/>
        <v>1604.68</v>
      </c>
      <c r="U57" s="56">
        <f t="shared" si="20"/>
        <v>0.0718885643925191</v>
      </c>
      <c r="V57" s="56">
        <f>IFERROR(VLOOKUP($B57,'a-处'!$B:$AO,22,0),0)</f>
        <v>0.0449129861783697</v>
      </c>
      <c r="W57" s="56">
        <f>IFERROR(VLOOKUP($B57,'a-处'!$B:$AO,23,0),0)</f>
        <v>0.167371757216431</v>
      </c>
      <c r="X57" s="56">
        <f t="shared" si="21"/>
        <v>-0.122458771038062</v>
      </c>
      <c r="Y57" s="54">
        <f>IFERROR(VLOOKUP($B57,'a-处'!$B:$AO,37,0),0)</f>
        <v>-0.0504784713519443</v>
      </c>
      <c r="Z57" s="54">
        <f>IFERROR(VLOOKUP($B57,'a-处'!$B:$AO,38,0),0)</f>
        <v>-0.13228614361459</v>
      </c>
      <c r="AA57" s="54">
        <f t="shared" si="22"/>
        <v>0.0818076722626458</v>
      </c>
      <c r="AB57" s="54">
        <f>IFERROR(VLOOKUP($B57,'a-处'!$B:$AO,33,0),0)</f>
        <v>0.141324523980886</v>
      </c>
      <c r="AC57" s="54">
        <f>IFERROR(VLOOKUP($B57,'a-处'!$B:$AO,34,0),0)</f>
        <v>-0.0417588609980388</v>
      </c>
      <c r="AD57" s="54">
        <f t="shared" si="23"/>
        <v>0.183083384978925</v>
      </c>
    </row>
    <row r="58" spans="1:30">
      <c r="A58" s="50" t="s">
        <v>62</v>
      </c>
      <c r="B58" s="51" t="s">
        <v>178</v>
      </c>
      <c r="C58" s="50" t="s">
        <v>179</v>
      </c>
      <c r="D58" s="49">
        <f>IFERROR(VLOOKUP($B58,'a-处'!$B:$AO,5,0),0)</f>
        <v>1035.53</v>
      </c>
      <c r="E58" s="49">
        <f>IFERROR(VLOOKUP($B58,'a-处'!$B:$AO,6,0),0)</f>
        <v>9720.56</v>
      </c>
      <c r="F58" s="49">
        <f>IFERROR(VLOOKUP($B58,'a-处'!$B:$AO,7,0),0)</f>
        <v>12.5065172760083</v>
      </c>
      <c r="G58" s="49">
        <f>IFERROR(VLOOKUP($B58,'a-处'!$B:$AO,24,0),0)</f>
        <v>686.72</v>
      </c>
      <c r="H58" s="49">
        <f>IFERROR(VLOOKUP($B58,'a-处'!$B:$AO,25,0),0)</f>
        <v>564.52</v>
      </c>
      <c r="I58" s="49">
        <f>IFERROR(VLOOKUP($B58,'a-处'!$B:$AO,26,0),0)</f>
        <v>122.2</v>
      </c>
      <c r="J58" s="56">
        <f>IFERROR(VLOOKUP($B58,'a-处'!$B:$AO,27,0),0)</f>
        <v>0.216467087082831</v>
      </c>
      <c r="K58" s="56">
        <f>IFERROR(VLOOKUP($B58,'a-处'!$B:$AO,28,0),0)</f>
        <v>0.105293177838632</v>
      </c>
      <c r="L58" s="56">
        <f>IFERROR(VLOOKUP($B58,'a-处'!$B:$AO,29,0),0)</f>
        <v>0.425455586874275</v>
      </c>
      <c r="M58" s="56">
        <f>IFERROR(VLOOKUP($B58,'a-处'!$B:$AO,30,0),0)</f>
        <v>-0.320162409035643</v>
      </c>
      <c r="N58" s="49">
        <f>IFERROR(VLOOKUP($B58,'a-处'!$B:$AO,15,0),0)</f>
        <v>6521.98</v>
      </c>
      <c r="O58" s="49">
        <f>IFERROR(VLOOKUP($B58,'a-处'!$B:$AO,19,0),0)</f>
        <v>1326.86</v>
      </c>
      <c r="P58" s="49">
        <f t="shared" si="17"/>
        <v>5195.12</v>
      </c>
      <c r="Q58" s="56">
        <f t="shared" si="18"/>
        <v>3.91534901948962</v>
      </c>
      <c r="R58" s="49">
        <f>IFERROR(VLOOKUP($B58,'a-处'!$B:$AO,16,0),0)</f>
        <v>688.24</v>
      </c>
      <c r="S58" s="49">
        <f>IFERROR(VLOOKUP($B58,'a-处'!$B:$AO,20,0),0)</f>
        <v>202.13</v>
      </c>
      <c r="T58" s="49">
        <f t="shared" si="19"/>
        <v>486.11</v>
      </c>
      <c r="U58" s="56">
        <f t="shared" si="20"/>
        <v>2.40493741651412</v>
      </c>
      <c r="V58" s="56">
        <f>IFERROR(VLOOKUP($B58,'a-处'!$B:$AO,22,0),0)</f>
        <v>0.155753844504452</v>
      </c>
      <c r="W58" s="56">
        <f>IFERROR(VLOOKUP($B58,'a-处'!$B:$AO,23,0),0)</f>
        <v>0.374720917794396</v>
      </c>
      <c r="X58" s="56">
        <f t="shared" si="21"/>
        <v>-0.218967073289944</v>
      </c>
      <c r="Y58" s="54">
        <f>IFERROR(VLOOKUP($B58,'a-处'!$B:$AO,37,0),0)</f>
        <v>-0.0216519092418373</v>
      </c>
      <c r="Z58" s="54">
        <f>IFERROR(VLOOKUP($B58,'a-处'!$B:$AO,38,0),0)</f>
        <v>0.220282551966166</v>
      </c>
      <c r="AA58" s="54">
        <f t="shared" si="22"/>
        <v>-0.241934461208003</v>
      </c>
      <c r="AB58" s="54">
        <f>IFERROR(VLOOKUP($B58,'a-处'!$B:$AO,33,0),0)</f>
        <v>-0.00869190061796732</v>
      </c>
      <c r="AC58" s="54">
        <f>IFERROR(VLOOKUP($B58,'a-处'!$B:$AO,34,0),0)</f>
        <v>0.320828695049463</v>
      </c>
      <c r="AD58" s="54">
        <f t="shared" si="23"/>
        <v>-0.329520595667431</v>
      </c>
    </row>
    <row r="59" spans="1:30">
      <c r="A59" s="50" t="s">
        <v>101</v>
      </c>
      <c r="B59" s="51" t="s">
        <v>141</v>
      </c>
      <c r="C59" s="50" t="s">
        <v>142</v>
      </c>
      <c r="D59" s="49">
        <f>IFERROR(VLOOKUP($B59,'a-处'!$B:$AO,5,0),0)</f>
        <v>29321.6</v>
      </c>
      <c r="E59" s="49">
        <f>IFERROR(VLOOKUP($B59,'a-处'!$B:$AO,6,0),0)</f>
        <v>295040.99</v>
      </c>
      <c r="F59" s="49">
        <f>IFERROR(VLOOKUP($B59,'a-处'!$B:$AO,7,0),0)</f>
        <v>13.9563126639111</v>
      </c>
      <c r="G59" s="49">
        <f>IFERROR(VLOOKUP($B59,'a-处'!$B:$AO,24,0),0)</f>
        <v>29690.76</v>
      </c>
      <c r="H59" s="49">
        <f>IFERROR(VLOOKUP($B59,'a-处'!$B:$AO,25,0),0)</f>
        <v>33246.69</v>
      </c>
      <c r="I59" s="49">
        <f>IFERROR(VLOOKUP($B59,'a-处'!$B:$AO,26,0),0)</f>
        <v>-3555.93</v>
      </c>
      <c r="J59" s="56">
        <f>IFERROR(VLOOKUP($B59,'a-处'!$B:$AO,27,0),0)</f>
        <v>-0.106955910498158</v>
      </c>
      <c r="K59" s="56">
        <f>IFERROR(VLOOKUP($B59,'a-处'!$B:$AO,28,0),0)</f>
        <v>0.157583812114377</v>
      </c>
      <c r="L59" s="56">
        <f>IFERROR(VLOOKUP($B59,'a-处'!$B:$AO,29,0),0)</f>
        <v>0.159464799161549</v>
      </c>
      <c r="M59" s="56">
        <f>IFERROR(VLOOKUP($B59,'a-处'!$B:$AO,30,0),0)</f>
        <v>-0.00188098704717224</v>
      </c>
      <c r="N59" s="49">
        <f>IFERROR(VLOOKUP($B59,'a-处'!$B:$AO,15,0),0)</f>
        <v>188412.5</v>
      </c>
      <c r="O59" s="49">
        <f>IFERROR(VLOOKUP($B59,'a-处'!$B:$AO,19,0),0)</f>
        <v>208489.21</v>
      </c>
      <c r="P59" s="49">
        <f t="shared" si="17"/>
        <v>-20076.71</v>
      </c>
      <c r="Q59" s="56">
        <f t="shared" si="18"/>
        <v>-0.096296158443883</v>
      </c>
      <c r="R59" s="49">
        <f>IFERROR(VLOOKUP($B59,'a-处'!$B:$AO,16,0),0)</f>
        <v>20701.7</v>
      </c>
      <c r="S59" s="49">
        <f>IFERROR(VLOOKUP($B59,'a-处'!$B:$AO,20,0),0)</f>
        <v>19744.24</v>
      </c>
      <c r="T59" s="49">
        <f t="shared" si="19"/>
        <v>957.459999999999</v>
      </c>
      <c r="U59" s="56">
        <f t="shared" si="20"/>
        <v>0.0484931301483369</v>
      </c>
      <c r="V59" s="56">
        <f>IFERROR(VLOOKUP($B59,'a-处'!$B:$AO,22,0),0)</f>
        <v>0.360433799225488</v>
      </c>
      <c r="W59" s="56">
        <f>IFERROR(VLOOKUP($B59,'a-处'!$B:$AO,23,0),0)</f>
        <v>0.282055811381582</v>
      </c>
      <c r="X59" s="56">
        <f t="shared" si="21"/>
        <v>0.0783779878439054</v>
      </c>
      <c r="Y59" s="54">
        <f>IFERROR(VLOOKUP($B59,'a-处'!$B:$AO,37,0),0)</f>
        <v>-0.022238906669866</v>
      </c>
      <c r="Z59" s="54">
        <f>IFERROR(VLOOKUP($B59,'a-处'!$B:$AO,38,0),0)</f>
        <v>-0.167174783771267</v>
      </c>
      <c r="AA59" s="54">
        <f t="shared" si="22"/>
        <v>0.144935877101401</v>
      </c>
      <c r="AB59" s="54">
        <f>IFERROR(VLOOKUP($B59,'a-处'!$B:$AO,33,0),0)</f>
        <v>0.00272052209105067</v>
      </c>
      <c r="AC59" s="54">
        <f>IFERROR(VLOOKUP($B59,'a-处'!$B:$AO,34,0),0)</f>
        <v>-0.114460034243796</v>
      </c>
      <c r="AD59" s="54">
        <f t="shared" si="23"/>
        <v>0.117180556334847</v>
      </c>
    </row>
    <row r="60" spans="1:30">
      <c r="A60" s="50" t="s">
        <v>89</v>
      </c>
      <c r="B60" s="51" t="s">
        <v>160</v>
      </c>
      <c r="C60" s="50" t="s">
        <v>161</v>
      </c>
      <c r="D60" s="49">
        <f>IFERROR(VLOOKUP($B60,'a-处'!$B:$AO,5,0),0)</f>
        <v>8977.85</v>
      </c>
      <c r="E60" s="49">
        <f>IFERROR(VLOOKUP($B60,'a-处'!$B:$AO,6,0),0)</f>
        <v>79313.91</v>
      </c>
      <c r="F60" s="49">
        <f>IFERROR(VLOOKUP($B60,'a-处'!$B:$AO,7,0),0)</f>
        <v>10.4443353561732</v>
      </c>
      <c r="G60" s="49">
        <f>IFERROR(VLOOKUP($B60,'a-处'!$B:$AO,24,0),0)</f>
        <v>4631.77</v>
      </c>
      <c r="H60" s="49">
        <f>IFERROR(VLOOKUP($B60,'a-处'!$B:$AO,25,0),0)</f>
        <v>6184.55</v>
      </c>
      <c r="I60" s="49">
        <f>IFERROR(VLOOKUP($B60,'a-处'!$B:$AO,26,0),0)</f>
        <v>-1552.78</v>
      </c>
      <c r="J60" s="56">
        <f>IFERROR(VLOOKUP($B60,'a-处'!$B:$AO,27,0),0)</f>
        <v>-0.251074047424631</v>
      </c>
      <c r="K60" s="56">
        <f>IFERROR(VLOOKUP($B60,'a-处'!$B:$AO,28,0),0)</f>
        <v>0.0787607757301378</v>
      </c>
      <c r="L60" s="56">
        <f>IFERROR(VLOOKUP($B60,'a-处'!$B:$AO,29,0),0)</f>
        <v>0.108970137014589</v>
      </c>
      <c r="M60" s="56">
        <f>IFERROR(VLOOKUP($B60,'a-处'!$B:$AO,30,0),0)</f>
        <v>-0.0302093612844517</v>
      </c>
      <c r="N60" s="49">
        <f>IFERROR(VLOOKUP($B60,'a-处'!$B:$AO,15,0),0)</f>
        <v>58808.08</v>
      </c>
      <c r="O60" s="49">
        <f>IFERROR(VLOOKUP($B60,'a-处'!$B:$AO,19,0),0)</f>
        <v>56754.54</v>
      </c>
      <c r="P60" s="49">
        <f t="shared" si="17"/>
        <v>2053.54</v>
      </c>
      <c r="Q60" s="56">
        <f t="shared" si="18"/>
        <v>0.0361828322456671</v>
      </c>
      <c r="R60" s="49">
        <f>IFERROR(VLOOKUP($B60,'a-处'!$B:$AO,16,0),0)</f>
        <v>8517.5</v>
      </c>
      <c r="S60" s="49">
        <f>IFERROR(VLOOKUP($B60,'a-处'!$B:$AO,20,0),0)</f>
        <v>8424.35</v>
      </c>
      <c r="T60" s="49">
        <f t="shared" si="19"/>
        <v>93.1499999999996</v>
      </c>
      <c r="U60" s="56">
        <f t="shared" si="20"/>
        <v>0.0110572329022417</v>
      </c>
      <c r="V60" s="56">
        <f>IFERROR(VLOOKUP($B60,'a-处'!$B:$AO,22,0),0)</f>
        <v>-0.0630215792722583</v>
      </c>
      <c r="W60" s="56">
        <f>IFERROR(VLOOKUP($B60,'a-处'!$B:$AO,23,0),0)</f>
        <v>-0.0107878192798093</v>
      </c>
      <c r="X60" s="56">
        <f t="shared" si="21"/>
        <v>-0.052233759992449</v>
      </c>
      <c r="Y60" s="54">
        <f>IFERROR(VLOOKUP($B60,'a-处'!$B:$AO,37,0),0)</f>
        <v>-0.0326530108631852</v>
      </c>
      <c r="Z60" s="54">
        <f>IFERROR(VLOOKUP($B60,'a-处'!$B:$AO,38,0),0)</f>
        <v>-0.0370047559895958</v>
      </c>
      <c r="AA60" s="54">
        <f t="shared" si="22"/>
        <v>0.00435174512641064</v>
      </c>
      <c r="AB60" s="54">
        <f>IFERROR(VLOOKUP($B60,'a-处'!$B:$AO,33,0),0)</f>
        <v>-0.039352696778352</v>
      </c>
      <c r="AC60" s="54">
        <f>IFERROR(VLOOKUP($B60,'a-处'!$B:$AO,34,0),0)</f>
        <v>-0.0363852224993437</v>
      </c>
      <c r="AD60" s="54">
        <f t="shared" si="23"/>
        <v>-0.00296747427900836</v>
      </c>
    </row>
    <row r="61" spans="1:30">
      <c r="A61" s="50" t="s">
        <v>67</v>
      </c>
      <c r="B61" s="51" t="s">
        <v>116</v>
      </c>
      <c r="C61" s="50" t="s">
        <v>117</v>
      </c>
      <c r="D61" s="49">
        <f>IFERROR(VLOOKUP($B61,'a-处'!$B:$AO,5,0),0)</f>
        <v>33851.2</v>
      </c>
      <c r="E61" s="49">
        <f>IFERROR(VLOOKUP($B61,'a-处'!$B:$AO,6,0),0)</f>
        <v>418608.41</v>
      </c>
      <c r="F61" s="49">
        <f>IFERROR(VLOOKUP($B61,'a-处'!$B:$AO,7,0),0)</f>
        <v>13.4625811654732</v>
      </c>
      <c r="G61" s="49">
        <f>IFERROR(VLOOKUP($B61,'a-处'!$B:$AO,24,0),0)</f>
        <v>45739.22</v>
      </c>
      <c r="H61" s="49">
        <f>IFERROR(VLOOKUP($B61,'a-处'!$B:$AO,25,0),0)</f>
        <v>52253.64</v>
      </c>
      <c r="I61" s="49">
        <f>IFERROR(VLOOKUP($B61,'a-处'!$B:$AO,26,0),0)</f>
        <v>-6514.42</v>
      </c>
      <c r="J61" s="56">
        <f>IFERROR(VLOOKUP($B61,'a-处'!$B:$AO,27,0),0)</f>
        <v>-0.124669209647404</v>
      </c>
      <c r="K61" s="56">
        <f>IFERROR(VLOOKUP($B61,'a-处'!$B:$AO,28,0),0)</f>
        <v>0.171207101016083</v>
      </c>
      <c r="L61" s="56">
        <f>IFERROR(VLOOKUP($B61,'a-处'!$B:$AO,29,0),0)</f>
        <v>0.178316077748175</v>
      </c>
      <c r="M61" s="56">
        <f>IFERROR(VLOOKUP($B61,'a-处'!$B:$AO,30,0),0)</f>
        <v>-0.00710897673209145</v>
      </c>
      <c r="N61" s="49">
        <f>IFERROR(VLOOKUP($B61,'a-处'!$B:$AO,15,0),0)</f>
        <v>267157.26</v>
      </c>
      <c r="O61" s="49">
        <f>IFERROR(VLOOKUP($B61,'a-处'!$B:$AO,19,0),0)</f>
        <v>293039.42</v>
      </c>
      <c r="P61" s="49">
        <f t="shared" si="17"/>
        <v>-25882.16</v>
      </c>
      <c r="Q61" s="56">
        <f t="shared" si="18"/>
        <v>-0.0883231341366973</v>
      </c>
      <c r="R61" s="49">
        <f>IFERROR(VLOOKUP($B61,'a-处'!$B:$AO,16,0),0)</f>
        <v>27401.97</v>
      </c>
      <c r="S61" s="49">
        <f>IFERROR(VLOOKUP($B61,'a-处'!$B:$AO,20,0),0)</f>
        <v>25343.51</v>
      </c>
      <c r="T61" s="49">
        <f t="shared" si="19"/>
        <v>2058.46</v>
      </c>
      <c r="U61" s="56">
        <f t="shared" si="20"/>
        <v>0.0812223721181479</v>
      </c>
      <c r="V61" s="56">
        <f>IFERROR(VLOOKUP($B61,'a-处'!$B:$AO,22,0),0)</f>
        <v>0.210513391005152</v>
      </c>
      <c r="W61" s="56">
        <f>IFERROR(VLOOKUP($B61,'a-处'!$B:$AO,23,0),0)</f>
        <v>0.213031903628573</v>
      </c>
      <c r="X61" s="56">
        <f t="shared" si="21"/>
        <v>-0.00251851262342126</v>
      </c>
      <c r="Y61" s="54">
        <f>IFERROR(VLOOKUP($B61,'a-处'!$B:$AO,37,0),0)</f>
        <v>-0.0213022419108911</v>
      </c>
      <c r="Z61" s="54">
        <f>IFERROR(VLOOKUP($B61,'a-处'!$B:$AO,38,0),0)</f>
        <v>-0.0479381686586708</v>
      </c>
      <c r="AA61" s="54">
        <f t="shared" si="22"/>
        <v>0.0266359267477797</v>
      </c>
      <c r="AB61" s="54">
        <f>IFERROR(VLOOKUP($B61,'a-处'!$B:$AO,33,0),0)</f>
        <v>-0.00638042500963336</v>
      </c>
      <c r="AC61" s="54">
        <f>IFERROR(VLOOKUP($B61,'a-处'!$B:$AO,34,0),0)</f>
        <v>-0.0237422331474891</v>
      </c>
      <c r="AD61" s="54">
        <f t="shared" si="23"/>
        <v>0.0173618081378557</v>
      </c>
    </row>
    <row r="62" spans="1:30">
      <c r="A62" s="50" t="s">
        <v>118</v>
      </c>
      <c r="B62" s="51" t="s">
        <v>149</v>
      </c>
      <c r="C62" s="50" t="s">
        <v>150</v>
      </c>
      <c r="D62" s="49">
        <f>IFERROR(VLOOKUP($B62,'a-处'!$B:$AO,5,0),0)</f>
        <v>9864.63</v>
      </c>
      <c r="E62" s="49">
        <f>IFERROR(VLOOKUP($B62,'a-处'!$B:$AO,6,0),0)</f>
        <v>76438.11</v>
      </c>
      <c r="F62" s="49">
        <f>IFERROR(VLOOKUP($B62,'a-处'!$B:$AO,7,0),0)</f>
        <v>9.15840757754527</v>
      </c>
      <c r="G62" s="49">
        <f>IFERROR(VLOOKUP($B62,'a-处'!$B:$AO,24,0),0)</f>
        <v>5692.06</v>
      </c>
      <c r="H62" s="49">
        <f>IFERROR(VLOOKUP($B62,'a-处'!$B:$AO,25,0),0)</f>
        <v>8915.76</v>
      </c>
      <c r="I62" s="49">
        <f>IFERROR(VLOOKUP($B62,'a-处'!$B:$AO,26,0),0)</f>
        <v>-3223.7</v>
      </c>
      <c r="J62" s="56">
        <f>IFERROR(VLOOKUP($B62,'a-处'!$B:$AO,27,0),0)</f>
        <v>-0.361573214173553</v>
      </c>
      <c r="K62" s="56">
        <f>IFERROR(VLOOKUP($B62,'a-处'!$B:$AO,28,0),0)</f>
        <v>0.0868298426080774</v>
      </c>
      <c r="L62" s="56">
        <f>IFERROR(VLOOKUP($B62,'a-处'!$B:$AO,29,0),0)</f>
        <v>0.113311037384371</v>
      </c>
      <c r="M62" s="56">
        <f>IFERROR(VLOOKUP($B62,'a-处'!$B:$AO,30,0),0)</f>
        <v>-0.0264811947762939</v>
      </c>
      <c r="N62" s="49">
        <f>IFERROR(VLOOKUP($B62,'a-处'!$B:$AO,15,0),0)</f>
        <v>65554.19</v>
      </c>
      <c r="O62" s="49">
        <f>IFERROR(VLOOKUP($B62,'a-处'!$B:$AO,19,0),0)</f>
        <v>78683.95</v>
      </c>
      <c r="P62" s="49">
        <f t="shared" si="17"/>
        <v>-13129.76</v>
      </c>
      <c r="Q62" s="56">
        <f t="shared" si="18"/>
        <v>-0.166867067553167</v>
      </c>
      <c r="R62" s="49">
        <f>IFERROR(VLOOKUP($B62,'a-处'!$B:$AO,16,0),0)</f>
        <v>10547.44</v>
      </c>
      <c r="S62" s="49">
        <f>IFERROR(VLOOKUP($B62,'a-处'!$B:$AO,20,0),0)</f>
        <v>11405.96</v>
      </c>
      <c r="T62" s="49">
        <f t="shared" si="19"/>
        <v>-858.519999999999</v>
      </c>
      <c r="U62" s="56">
        <f t="shared" si="20"/>
        <v>-0.0752694205485552</v>
      </c>
      <c r="V62" s="56">
        <f>IFERROR(VLOOKUP($B62,'a-处'!$B:$AO,22,0),0)</f>
        <v>0.0991722776169865</v>
      </c>
      <c r="W62" s="56">
        <f>IFERROR(VLOOKUP($B62,'a-处'!$B:$AO,23,0),0)</f>
        <v>0.27555296728148</v>
      </c>
      <c r="X62" s="56">
        <f t="shared" si="21"/>
        <v>-0.176380689664493</v>
      </c>
      <c r="Y62" s="54">
        <f>IFERROR(VLOOKUP($B62,'a-处'!$B:$AO,37,0),0)</f>
        <v>-0.089999879936126</v>
      </c>
      <c r="Z62" s="54">
        <f>IFERROR(VLOOKUP($B62,'a-处'!$B:$AO,38,0),0)</f>
        <v>-0.123169096054878</v>
      </c>
      <c r="AA62" s="54">
        <f t="shared" si="22"/>
        <v>0.0331692161187524</v>
      </c>
      <c r="AB62" s="54">
        <f>IFERROR(VLOOKUP($B62,'a-处'!$B:$AO,33,0),0)</f>
        <v>-0.00951280717876227</v>
      </c>
      <c r="AC62" s="54">
        <f>IFERROR(VLOOKUP($B62,'a-处'!$B:$AO,34,0),0)</f>
        <v>-0.0437005998833759</v>
      </c>
      <c r="AD62" s="54">
        <f t="shared" si="23"/>
        <v>0.0341877927046136</v>
      </c>
    </row>
    <row r="63" spans="1:30">
      <c r="A63" s="50" t="s">
        <v>62</v>
      </c>
      <c r="B63" s="51" t="s">
        <v>123</v>
      </c>
      <c r="C63" s="50" t="s">
        <v>124</v>
      </c>
      <c r="D63" s="49">
        <f>IFERROR(VLOOKUP($B63,'a-处'!$B:$AO,5,0),0)</f>
        <v>26669.43</v>
      </c>
      <c r="E63" s="49">
        <f>IFERROR(VLOOKUP($B63,'a-处'!$B:$AO,6,0),0)</f>
        <v>283997.63</v>
      </c>
      <c r="F63" s="49">
        <f>IFERROR(VLOOKUP($B63,'a-处'!$B:$AO,7,0),0)</f>
        <v>14.1628080476296</v>
      </c>
      <c r="G63" s="49">
        <f>IFERROR(VLOOKUP($B63,'a-处'!$B:$AO,24,0),0)</f>
        <v>26680.9</v>
      </c>
      <c r="H63" s="49">
        <f>IFERROR(VLOOKUP($B63,'a-处'!$B:$AO,25,0),0)</f>
        <v>32821.67</v>
      </c>
      <c r="I63" s="49">
        <f>IFERROR(VLOOKUP($B63,'a-处'!$B:$AO,26,0),0)</f>
        <v>-6140.77</v>
      </c>
      <c r="J63" s="56">
        <f>IFERROR(VLOOKUP($B63,'a-处'!$B:$AO,27,0),0)</f>
        <v>-0.187094989377445</v>
      </c>
      <c r="K63" s="56">
        <f>IFERROR(VLOOKUP($B63,'a-处'!$B:$AO,28,0),0)</f>
        <v>0.15720421151667</v>
      </c>
      <c r="L63" s="56">
        <f>IFERROR(VLOOKUP($B63,'a-处'!$B:$AO,29,0),0)</f>
        <v>0.17147734900521</v>
      </c>
      <c r="M63" s="56">
        <f>IFERROR(VLOOKUP($B63,'a-处'!$B:$AO,30,0),0)</f>
        <v>-0.0142731374885402</v>
      </c>
      <c r="N63" s="49">
        <f>IFERROR(VLOOKUP($B63,'a-处'!$B:$AO,15,0),0)</f>
        <v>169721.28</v>
      </c>
      <c r="O63" s="49">
        <f>IFERROR(VLOOKUP($B63,'a-处'!$B:$AO,19,0),0)</f>
        <v>191405.28</v>
      </c>
      <c r="P63" s="49">
        <f t="shared" si="17"/>
        <v>-21684</v>
      </c>
      <c r="Q63" s="56">
        <f t="shared" si="18"/>
        <v>-0.113288410852616</v>
      </c>
      <c r="R63" s="49">
        <f>IFERROR(VLOOKUP($B63,'a-处'!$B:$AO,16,0),0)</f>
        <v>20750.21</v>
      </c>
      <c r="S63" s="49">
        <f>IFERROR(VLOOKUP($B63,'a-处'!$B:$AO,20,0),0)</f>
        <v>21995.44</v>
      </c>
      <c r="T63" s="49">
        <f t="shared" si="19"/>
        <v>-1245.23</v>
      </c>
      <c r="U63" s="56">
        <f t="shared" si="20"/>
        <v>-0.0566130979875829</v>
      </c>
      <c r="V63" s="56">
        <f>IFERROR(VLOOKUP($B63,'a-处'!$B:$AO,22,0),0)</f>
        <v>0.218320251332786</v>
      </c>
      <c r="W63" s="56">
        <f>IFERROR(VLOOKUP($B63,'a-处'!$B:$AO,23,0),0)</f>
        <v>0.147049266851775</v>
      </c>
      <c r="X63" s="56">
        <f t="shared" si="21"/>
        <v>0.071270984481011</v>
      </c>
      <c r="Y63" s="54">
        <f>IFERROR(VLOOKUP($B63,'a-处'!$B:$AO,37,0),0)</f>
        <v>-0.0324959988866467</v>
      </c>
      <c r="Z63" s="54">
        <f>IFERROR(VLOOKUP($B63,'a-处'!$B:$AO,38,0),0)</f>
        <v>-0.0209789275536965</v>
      </c>
      <c r="AA63" s="54">
        <f t="shared" si="22"/>
        <v>-0.0115170713329503</v>
      </c>
      <c r="AB63" s="54">
        <f>IFERROR(VLOOKUP($B63,'a-处'!$B:$AO,33,0),0)</f>
        <v>0.0245733973861087</v>
      </c>
      <c r="AC63" s="54">
        <f>IFERROR(VLOOKUP($B63,'a-处'!$B:$AO,34,0),0)</f>
        <v>0.0182435506614429</v>
      </c>
      <c r="AD63" s="54">
        <f t="shared" si="23"/>
        <v>0.00632984672466581</v>
      </c>
    </row>
    <row r="64" spans="1:30">
      <c r="A64" s="50" t="s">
        <v>118</v>
      </c>
      <c r="B64" s="51" t="s">
        <v>137</v>
      </c>
      <c r="C64" s="50" t="s">
        <v>138</v>
      </c>
      <c r="D64" s="49">
        <f>IFERROR(VLOOKUP($B64,'a-处'!$B:$AO,5,0),0)</f>
        <v>20577.23</v>
      </c>
      <c r="E64" s="49">
        <f>IFERROR(VLOOKUP($B64,'a-处'!$B:$AO,6,0),0)</f>
        <v>188756.47</v>
      </c>
      <c r="F64" s="49">
        <f>IFERROR(VLOOKUP($B64,'a-处'!$B:$AO,7,0),0)</f>
        <v>15.6411967352527</v>
      </c>
      <c r="G64" s="49">
        <f>IFERROR(VLOOKUP($B64,'a-处'!$B:$AO,24,0),0)</f>
        <v>14812.74</v>
      </c>
      <c r="H64" s="49">
        <f>IFERROR(VLOOKUP($B64,'a-处'!$B:$AO,25,0),0)</f>
        <v>18613.91</v>
      </c>
      <c r="I64" s="49">
        <f>IFERROR(VLOOKUP($B64,'a-处'!$B:$AO,26,0),0)</f>
        <v>-3801.17</v>
      </c>
      <c r="J64" s="56">
        <f>IFERROR(VLOOKUP($B64,'a-处'!$B:$AO,27,0),0)</f>
        <v>-0.204211259214211</v>
      </c>
      <c r="K64" s="56">
        <f>IFERROR(VLOOKUP($B64,'a-处'!$B:$AO,28,0),0)</f>
        <v>0.151666818203041</v>
      </c>
      <c r="L64" s="56">
        <f>IFERROR(VLOOKUP($B64,'a-处'!$B:$AO,29,0),0)</f>
        <v>0.135593058598353</v>
      </c>
      <c r="M64" s="56">
        <f>IFERROR(VLOOKUP($B64,'a-处'!$B:$AO,30,0),0)</f>
        <v>0.0160737596046881</v>
      </c>
      <c r="N64" s="49">
        <f>IFERROR(VLOOKUP($B64,'a-处'!$B:$AO,15,0),0)</f>
        <v>97666.32</v>
      </c>
      <c r="O64" s="49">
        <f>IFERROR(VLOOKUP($B64,'a-处'!$B:$AO,19,0),0)</f>
        <v>137277.75</v>
      </c>
      <c r="P64" s="49">
        <f t="shared" si="17"/>
        <v>-39611.43</v>
      </c>
      <c r="Q64" s="56">
        <f t="shared" si="18"/>
        <v>-0.28854952823746</v>
      </c>
      <c r="R64" s="49">
        <f>IFERROR(VLOOKUP($B64,'a-处'!$B:$AO,16,0),0)</f>
        <v>13022.39</v>
      </c>
      <c r="S64" s="49">
        <f>IFERROR(VLOOKUP($B64,'a-处'!$B:$AO,20,0),0)</f>
        <v>22274.48</v>
      </c>
      <c r="T64" s="49">
        <f t="shared" si="19"/>
        <v>-9252.09</v>
      </c>
      <c r="U64" s="56">
        <f t="shared" si="20"/>
        <v>-0.415367272322407</v>
      </c>
      <c r="V64" s="56">
        <f>IFERROR(VLOOKUP($B64,'a-处'!$B:$AO,22,0),0)</f>
        <v>0.146352374622084</v>
      </c>
      <c r="W64" s="56">
        <f>IFERROR(VLOOKUP($B64,'a-处'!$B:$AO,23,0),0)</f>
        <v>0.272060772392169</v>
      </c>
      <c r="X64" s="56">
        <f t="shared" si="21"/>
        <v>-0.125708397770085</v>
      </c>
      <c r="Y64" s="54">
        <f>IFERROR(VLOOKUP($B64,'a-处'!$B:$AO,37,0),0)</f>
        <v>-0.0537118945383083</v>
      </c>
      <c r="Z64" s="54">
        <f>IFERROR(VLOOKUP($B64,'a-处'!$B:$AO,38,0),0)</f>
        <v>-0.0745075707982819</v>
      </c>
      <c r="AA64" s="54">
        <f t="shared" si="22"/>
        <v>0.0207956762599736</v>
      </c>
      <c r="AB64" s="54">
        <f>IFERROR(VLOOKUP($B64,'a-处'!$B:$AO,33,0),0)</f>
        <v>0.0137885930819163</v>
      </c>
      <c r="AC64" s="54">
        <f>IFERROR(VLOOKUP($B64,'a-处'!$B:$AO,34,0),0)</f>
        <v>-0.0554859102265812</v>
      </c>
      <c r="AD64" s="54">
        <f t="shared" si="23"/>
        <v>0.0692745033084975</v>
      </c>
    </row>
    <row r="65" spans="1:30">
      <c r="A65" s="50" t="s">
        <v>118</v>
      </c>
      <c r="B65" s="51" t="s">
        <v>195</v>
      </c>
      <c r="C65" s="50" t="s">
        <v>196</v>
      </c>
      <c r="D65" s="49">
        <f>IFERROR(VLOOKUP($B65,'a-处'!$B:$AO,5,0),0)</f>
        <v>16585.53</v>
      </c>
      <c r="E65" s="49">
        <f>IFERROR(VLOOKUP($B65,'a-处'!$B:$AO,6,0),0)</f>
        <v>161406.35</v>
      </c>
      <c r="F65" s="49">
        <f>IFERROR(VLOOKUP($B65,'a-处'!$B:$AO,7,0),0)</f>
        <v>6.3693906999067</v>
      </c>
      <c r="G65" s="49">
        <f>IFERROR(VLOOKUP($B65,'a-处'!$B:$AO,24,0),0)</f>
        <v>21638.75</v>
      </c>
      <c r="H65" s="49">
        <f>IFERROR(VLOOKUP($B65,'a-处'!$B:$AO,25,0),0)</f>
        <v>19414.23</v>
      </c>
      <c r="I65" s="49">
        <f>IFERROR(VLOOKUP($B65,'a-处'!$B:$AO,26,0),0)</f>
        <v>2224.52</v>
      </c>
      <c r="J65" s="56">
        <f>IFERROR(VLOOKUP($B65,'a-处'!$B:$AO,27,0),0)</f>
        <v>0.114581932943001</v>
      </c>
      <c r="K65" s="56">
        <f>IFERROR(VLOOKUP($B65,'a-处'!$B:$AO,28,0),0)</f>
        <v>0.108016759139312</v>
      </c>
      <c r="L65" s="56">
        <f>IFERROR(VLOOKUP($B65,'a-处'!$B:$AO,29,0),0)</f>
        <v>0.100789103816687</v>
      </c>
      <c r="M65" s="56">
        <f>IFERROR(VLOOKUP($B65,'a-处'!$B:$AO,30,0),0)</f>
        <v>0.00722765532262563</v>
      </c>
      <c r="N65" s="49">
        <f>IFERROR(VLOOKUP($B65,'a-处'!$B:$AO,15,0),0)</f>
        <v>200327.71</v>
      </c>
      <c r="O65" s="49">
        <f>IFERROR(VLOOKUP($B65,'a-处'!$B:$AO,19,0),0)</f>
        <v>192622.31</v>
      </c>
      <c r="P65" s="49">
        <f t="shared" si="17"/>
        <v>7705.39999999999</v>
      </c>
      <c r="Q65" s="56">
        <f t="shared" si="18"/>
        <v>0.0400026352087668</v>
      </c>
      <c r="R65" s="49">
        <f>IFERROR(VLOOKUP($B65,'a-处'!$B:$AO,16,0),0)</f>
        <v>100849.93</v>
      </c>
      <c r="S65" s="49">
        <f>IFERROR(VLOOKUP($B65,'a-处'!$B:$AO,20,0),0)</f>
        <v>43535.89</v>
      </c>
      <c r="T65" s="49">
        <f t="shared" si="19"/>
        <v>57314.04</v>
      </c>
      <c r="U65" s="56">
        <f t="shared" si="20"/>
        <v>1.31647796794782</v>
      </c>
      <c r="V65" s="56">
        <f>IFERROR(VLOOKUP($B65,'a-处'!$B:$AO,22,0),0)</f>
        <v>0.124002222941431</v>
      </c>
      <c r="W65" s="56">
        <f>IFERROR(VLOOKUP($B65,'a-处'!$B:$AO,23,0),0)</f>
        <v>0.127656489091928</v>
      </c>
      <c r="X65" s="56">
        <f t="shared" si="21"/>
        <v>-0.00365426615049744</v>
      </c>
      <c r="Y65" s="54">
        <f>IFERROR(VLOOKUP($B65,'a-处'!$B:$AO,37,0),0)</f>
        <v>-0.00813530665184362</v>
      </c>
      <c r="Z65" s="54">
        <f>IFERROR(VLOOKUP($B65,'a-处'!$B:$AO,38,0),0)</f>
        <v>-0.0243900173730302</v>
      </c>
      <c r="AA65" s="54">
        <f t="shared" si="22"/>
        <v>0.0162547107211865</v>
      </c>
      <c r="AB65" s="54">
        <f>IFERROR(VLOOKUP($B65,'a-处'!$B:$AO,33,0),0)</f>
        <v>-0.010936767442152</v>
      </c>
      <c r="AC65" s="54">
        <f>IFERROR(VLOOKUP($B65,'a-处'!$B:$AO,34,0),0)</f>
        <v>-0.0213450720061992</v>
      </c>
      <c r="AD65" s="54">
        <f t="shared" si="23"/>
        <v>0.0104083045640472</v>
      </c>
    </row>
    <row r="66" spans="1:30">
      <c r="A66" s="50" t="s">
        <v>94</v>
      </c>
      <c r="B66" s="51" t="s">
        <v>201</v>
      </c>
      <c r="C66" s="50" t="s">
        <v>202</v>
      </c>
      <c r="D66" s="49">
        <f>IFERROR(VLOOKUP($B66,'a-处'!$B:$AO,5,0),0)</f>
        <v>13728.6</v>
      </c>
      <c r="E66" s="49">
        <f>IFERROR(VLOOKUP($B66,'a-处'!$B:$AO,6,0),0)</f>
        <v>130650.58</v>
      </c>
      <c r="F66" s="49">
        <f>IFERROR(VLOOKUP($B66,'a-处'!$B:$AO,7,0),0)</f>
        <v>12.5789008052448</v>
      </c>
      <c r="G66" s="49">
        <f>IFERROR(VLOOKUP($B66,'a-处'!$B:$AO,24,0),0)</f>
        <v>4557.38</v>
      </c>
      <c r="H66" s="49">
        <f>IFERROR(VLOOKUP($B66,'a-处'!$B:$AO,25,0),0)</f>
        <v>-102.44</v>
      </c>
      <c r="I66" s="49">
        <f>IFERROR(VLOOKUP($B66,'a-处'!$B:$AO,26,0),0)</f>
        <v>4659.82</v>
      </c>
      <c r="J66" s="56">
        <f>IFERROR(VLOOKUP($B66,'a-处'!$B:$AO,27,0),0)</f>
        <v>-45.4882858258493</v>
      </c>
      <c r="K66" s="56">
        <f>IFERROR(VLOOKUP($B66,'a-处'!$B:$AO,28,0),0)</f>
        <v>0.0607656257104232</v>
      </c>
      <c r="L66" s="56">
        <f>IFERROR(VLOOKUP($B66,'a-处'!$B:$AO,29,0),0)</f>
        <v>-0.00112194492065284</v>
      </c>
      <c r="M66" s="56">
        <f>IFERROR(VLOOKUP($B66,'a-处'!$B:$AO,30,0),0)</f>
        <v>0.061887570631076</v>
      </c>
      <c r="N66" s="49">
        <f>IFERROR(VLOOKUP($B66,'a-处'!$B:$AO,15,0),0)</f>
        <v>74999.31</v>
      </c>
      <c r="O66" s="49">
        <f>IFERROR(VLOOKUP($B66,'a-处'!$B:$AO,19,0),0)</f>
        <v>91305.73</v>
      </c>
      <c r="P66" s="49">
        <f t="shared" si="17"/>
        <v>-16306.42</v>
      </c>
      <c r="Q66" s="56">
        <f t="shared" si="18"/>
        <v>-0.178591420275595</v>
      </c>
      <c r="R66" s="49">
        <f>IFERROR(VLOOKUP($B66,'a-处'!$B:$AO,16,0),0)</f>
        <v>11885.42</v>
      </c>
      <c r="S66" s="49">
        <f>IFERROR(VLOOKUP($B66,'a-处'!$B:$AO,20,0),0)</f>
        <v>13216.68</v>
      </c>
      <c r="T66" s="49">
        <f t="shared" si="19"/>
        <v>-1331.26</v>
      </c>
      <c r="U66" s="56">
        <f t="shared" si="20"/>
        <v>-0.100725749583103</v>
      </c>
      <c r="V66" s="56">
        <f>IFERROR(VLOOKUP($B66,'a-处'!$B:$AO,22,0),0)</f>
        <v>-0.07162254928081</v>
      </c>
      <c r="W66" s="56">
        <f>IFERROR(VLOOKUP($B66,'a-处'!$B:$AO,23,0),0)</f>
        <v>0.0563213538411491</v>
      </c>
      <c r="X66" s="56">
        <f t="shared" si="21"/>
        <v>-0.127943903121959</v>
      </c>
      <c r="Y66" s="54">
        <f>IFERROR(VLOOKUP($B66,'a-处'!$B:$AO,37,0),0)</f>
        <v>-0.0122462582200137</v>
      </c>
      <c r="Z66" s="54">
        <f>IFERROR(VLOOKUP($B66,'a-处'!$B:$AO,38,0),0)</f>
        <v>-0.135456105130313</v>
      </c>
      <c r="AA66" s="54">
        <f t="shared" si="22"/>
        <v>0.123209846910299</v>
      </c>
      <c r="AB66" s="54">
        <f>IFERROR(VLOOKUP($B66,'a-处'!$B:$AO,33,0),0)</f>
        <v>0.0230506063647035</v>
      </c>
      <c r="AC66" s="54">
        <f>IFERROR(VLOOKUP($B66,'a-处'!$B:$AO,34,0),0)</f>
        <v>-0.0678824796510622</v>
      </c>
      <c r="AD66" s="54">
        <f t="shared" si="23"/>
        <v>0.0909330860157657</v>
      </c>
    </row>
    <row r="67" spans="1:30">
      <c r="A67" s="50" t="s">
        <v>62</v>
      </c>
      <c r="B67" s="51" t="s">
        <v>78</v>
      </c>
      <c r="C67" s="50" t="s">
        <v>79</v>
      </c>
      <c r="D67" s="49">
        <f>IFERROR(VLOOKUP($B67,'a-处'!$B:$AO,5,0),0)</f>
        <v>35843.32</v>
      </c>
      <c r="E67" s="49">
        <f>IFERROR(VLOOKUP($B67,'a-处'!$B:$AO,6,0),0)</f>
        <v>404512.88</v>
      </c>
      <c r="F67" s="49">
        <f>IFERROR(VLOOKUP($B67,'a-处'!$B:$AO,7,0),0)</f>
        <v>15.3899977506601</v>
      </c>
      <c r="G67" s="49">
        <f>IFERROR(VLOOKUP($B67,'a-处'!$B:$AO,24,0),0)</f>
        <v>26211.39</v>
      </c>
      <c r="H67" s="49">
        <f>IFERROR(VLOOKUP($B67,'a-处'!$B:$AO,25,0),0)</f>
        <v>41983.36</v>
      </c>
      <c r="I67" s="49">
        <f>IFERROR(VLOOKUP($B67,'a-处'!$B:$AO,26,0),0)</f>
        <v>-15771.97</v>
      </c>
      <c r="J67" s="56">
        <f>IFERROR(VLOOKUP($B67,'a-处'!$B:$AO,27,0),0)</f>
        <v>-0.375671932880074</v>
      </c>
      <c r="K67" s="56">
        <f>IFERROR(VLOOKUP($B67,'a-处'!$B:$AO,28,0),0)</f>
        <v>0.124579584024164</v>
      </c>
      <c r="L67" s="56">
        <f>IFERROR(VLOOKUP($B67,'a-处'!$B:$AO,29,0),0)</f>
        <v>0.156413078693251</v>
      </c>
      <c r="M67" s="56">
        <f>IFERROR(VLOOKUP($B67,'a-处'!$B:$AO,30,0),0)</f>
        <v>-0.0318334946690869</v>
      </c>
      <c r="N67" s="49">
        <f>IFERROR(VLOOKUP($B67,'a-处'!$B:$AO,15,0),0)</f>
        <v>210398.76</v>
      </c>
      <c r="O67" s="49">
        <f>IFERROR(VLOOKUP($B67,'a-处'!$B:$AO,19,0),0)</f>
        <v>268413.36</v>
      </c>
      <c r="P67" s="49">
        <f t="shared" si="17"/>
        <v>-58014.6</v>
      </c>
      <c r="Q67" s="56">
        <f t="shared" si="18"/>
        <v>-0.216139017819381</v>
      </c>
      <c r="R67" s="49">
        <f>IFERROR(VLOOKUP($B67,'a-处'!$B:$AO,16,0),0)</f>
        <v>23745.5</v>
      </c>
      <c r="S67" s="49">
        <f>IFERROR(VLOOKUP($B67,'a-处'!$B:$AO,20,0),0)</f>
        <v>25895.78</v>
      </c>
      <c r="T67" s="49">
        <f t="shared" si="19"/>
        <v>-2150.28</v>
      </c>
      <c r="U67" s="56">
        <f t="shared" si="20"/>
        <v>-0.0830359232276455</v>
      </c>
      <c r="V67" s="56">
        <f>IFERROR(VLOOKUP($B67,'a-处'!$B:$AO,22,0),0)</f>
        <v>0.121110080471243</v>
      </c>
      <c r="W67" s="56">
        <f>IFERROR(VLOOKUP($B67,'a-处'!$B:$AO,23,0),0)</f>
        <v>0.240855820548897</v>
      </c>
      <c r="X67" s="56">
        <f t="shared" si="21"/>
        <v>-0.119745740077654</v>
      </c>
      <c r="Y67" s="54">
        <f>IFERROR(VLOOKUP($B67,'a-处'!$B:$AO,37,0),0)</f>
        <v>-0.0480013100348909</v>
      </c>
      <c r="Z67" s="54">
        <f>IFERROR(VLOOKUP($B67,'a-处'!$B:$AO,38,0),0)</f>
        <v>-0.0974113520466099</v>
      </c>
      <c r="AA67" s="54">
        <f t="shared" si="22"/>
        <v>0.049410042011719</v>
      </c>
      <c r="AB67" s="54">
        <f>IFERROR(VLOOKUP($B67,'a-处'!$B:$AO,33,0),0)</f>
        <v>-0.0414212494591784</v>
      </c>
      <c r="AC67" s="54">
        <f>IFERROR(VLOOKUP($B67,'a-处'!$B:$AO,34,0),0)</f>
        <v>-0.0562862938939563</v>
      </c>
      <c r="AD67" s="54">
        <f t="shared" si="23"/>
        <v>0.0148650444347779</v>
      </c>
    </row>
    <row r="68" spans="1:30">
      <c r="A68" s="50" t="s">
        <v>101</v>
      </c>
      <c r="B68" s="51" t="s">
        <v>102</v>
      </c>
      <c r="C68" s="50" t="s">
        <v>103</v>
      </c>
      <c r="D68" s="49">
        <f>IFERROR(VLOOKUP($B68,'a-处'!$B:$AO,5,0),0)</f>
        <v>35844.41</v>
      </c>
      <c r="E68" s="49">
        <f>IFERROR(VLOOKUP($B68,'a-处'!$B:$AO,6,0),0)</f>
        <v>284864.77</v>
      </c>
      <c r="F68" s="49">
        <f>IFERROR(VLOOKUP($B68,'a-处'!$B:$AO,7,0),0)</f>
        <v>13.481845030147</v>
      </c>
      <c r="G68" s="49">
        <f>IFERROR(VLOOKUP($B68,'a-处'!$B:$AO,24,0),0)</f>
        <v>22565.13</v>
      </c>
      <c r="H68" s="49">
        <f>IFERROR(VLOOKUP($B68,'a-处'!$B:$AO,25,0),0)</f>
        <v>31001.01</v>
      </c>
      <c r="I68" s="49">
        <f>IFERROR(VLOOKUP($B68,'a-处'!$B:$AO,26,0),0)</f>
        <v>-8435.88</v>
      </c>
      <c r="J68" s="56">
        <f>IFERROR(VLOOKUP($B68,'a-处'!$B:$AO,27,0),0)</f>
        <v>-0.272116295565854</v>
      </c>
      <c r="K68" s="56">
        <f>IFERROR(VLOOKUP($B68,'a-处'!$B:$AO,28,0),0)</f>
        <v>0.128019271597518</v>
      </c>
      <c r="L68" s="56">
        <f>IFERROR(VLOOKUP($B68,'a-处'!$B:$AO,29,0),0)</f>
        <v>0.160192665192529</v>
      </c>
      <c r="M68" s="56">
        <f>IFERROR(VLOOKUP($B68,'a-处'!$B:$AO,30,0),0)</f>
        <v>-0.0321733935950106</v>
      </c>
      <c r="N68" s="49">
        <f>IFERROR(VLOOKUP($B68,'a-处'!$B:$AO,15,0),0)</f>
        <v>176263.54</v>
      </c>
      <c r="O68" s="49">
        <f>IFERROR(VLOOKUP($B68,'a-处'!$B:$AO,19,0),0)</f>
        <v>193523.28</v>
      </c>
      <c r="P68" s="49">
        <f t="shared" si="17"/>
        <v>-17259.74</v>
      </c>
      <c r="Q68" s="56">
        <f t="shared" si="18"/>
        <v>-0.0891868926570488</v>
      </c>
      <c r="R68" s="49">
        <f>IFERROR(VLOOKUP($B68,'a-处'!$B:$AO,16,0),0)</f>
        <v>28633.46</v>
      </c>
      <c r="S68" s="49">
        <f>IFERROR(VLOOKUP($B68,'a-处'!$B:$AO,20,0),0)</f>
        <v>24959.44</v>
      </c>
      <c r="T68" s="49">
        <f t="shared" si="19"/>
        <v>3674.02</v>
      </c>
      <c r="U68" s="56">
        <f t="shared" si="20"/>
        <v>0.147199616658066</v>
      </c>
      <c r="V68" s="56">
        <f>IFERROR(VLOOKUP($B68,'a-处'!$B:$AO,22,0),0)</f>
        <v>0.173159101920357</v>
      </c>
      <c r="W68" s="56">
        <f>IFERROR(VLOOKUP($B68,'a-处'!$B:$AO,23,0),0)</f>
        <v>0.258317827310666</v>
      </c>
      <c r="X68" s="56">
        <f t="shared" si="21"/>
        <v>-0.0851587253903089</v>
      </c>
      <c r="Y68" s="54">
        <f>IFERROR(VLOOKUP($B68,'a-处'!$B:$AO,37,0),0)</f>
        <v>-0.0379648831228774</v>
      </c>
      <c r="Z68" s="54">
        <f>IFERROR(VLOOKUP($B68,'a-处'!$B:$AO,38,0),0)</f>
        <v>-0.0982041493417196</v>
      </c>
      <c r="AA68" s="54">
        <f t="shared" si="22"/>
        <v>0.0602392662188421</v>
      </c>
      <c r="AB68" s="54">
        <f>IFERROR(VLOOKUP($B68,'a-处'!$B:$AO,33,0),0)</f>
        <v>0.0047767384190897</v>
      </c>
      <c r="AC68" s="54">
        <f>IFERROR(VLOOKUP($B68,'a-处'!$B:$AO,34,0),0)</f>
        <v>-0.0386511943054259</v>
      </c>
      <c r="AD68" s="54">
        <f t="shared" si="23"/>
        <v>0.0434279327245156</v>
      </c>
    </row>
    <row r="69" spans="1:30">
      <c r="A69" s="50" t="s">
        <v>186</v>
      </c>
      <c r="B69" s="51" t="s">
        <v>189</v>
      </c>
      <c r="C69" s="50" t="s">
        <v>190</v>
      </c>
      <c r="D69" s="49">
        <f>IFERROR(VLOOKUP($B69,'a-处'!$B:$AO,5,0),0)</f>
        <v>23415.71</v>
      </c>
      <c r="E69" s="49">
        <f>IFERROR(VLOOKUP($B69,'a-处'!$B:$AO,6,0),0)</f>
        <v>243738.39</v>
      </c>
      <c r="F69" s="49">
        <f>IFERROR(VLOOKUP($B69,'a-处'!$B:$AO,7,0),0)</f>
        <v>15.6610254261256</v>
      </c>
      <c r="G69" s="49">
        <f>IFERROR(VLOOKUP($B69,'a-处'!$B:$AO,24,0),0)</f>
        <v>22618.58</v>
      </c>
      <c r="H69" s="49">
        <f>IFERROR(VLOOKUP($B69,'a-处'!$B:$AO,25,0),0)</f>
        <v>20963.37</v>
      </c>
      <c r="I69" s="49">
        <f>IFERROR(VLOOKUP($B69,'a-处'!$B:$AO,26,0),0)</f>
        <v>1655.21</v>
      </c>
      <c r="J69" s="56">
        <f>IFERROR(VLOOKUP($B69,'a-处'!$B:$AO,27,0),0)</f>
        <v>0.0789572478089162</v>
      </c>
      <c r="K69" s="56">
        <f>IFERROR(VLOOKUP($B69,'a-处'!$B:$AO,28,0),0)</f>
        <v>0.165393331056778</v>
      </c>
      <c r="L69" s="56">
        <f>IFERROR(VLOOKUP($B69,'a-处'!$B:$AO,29,0),0)</f>
        <v>0.145619367707872</v>
      </c>
      <c r="M69" s="56">
        <f>IFERROR(VLOOKUP($B69,'a-处'!$B:$AO,30,0),0)</f>
        <v>0.0197739633489054</v>
      </c>
      <c r="N69" s="49">
        <f>IFERROR(VLOOKUP($B69,'a-处'!$B:$AO,15,0),0)</f>
        <v>136756.3</v>
      </c>
      <c r="O69" s="49">
        <f>IFERROR(VLOOKUP($B69,'a-处'!$B:$AO,19,0),0)</f>
        <v>143960.04</v>
      </c>
      <c r="P69" s="49">
        <f t="shared" si="17"/>
        <v>-7203.74000000002</v>
      </c>
      <c r="Q69" s="56">
        <f t="shared" si="18"/>
        <v>-0.0500398582828959</v>
      </c>
      <c r="R69" s="49">
        <f>IFERROR(VLOOKUP($B69,'a-处'!$B:$AO,16,0),0)</f>
        <v>16349.1</v>
      </c>
      <c r="S69" s="49">
        <f>IFERROR(VLOOKUP($B69,'a-处'!$B:$AO,20,0),0)</f>
        <v>14073.98</v>
      </c>
      <c r="T69" s="49">
        <f t="shared" si="19"/>
        <v>2275.12</v>
      </c>
      <c r="U69" s="56">
        <f t="shared" si="20"/>
        <v>0.161654343689561</v>
      </c>
      <c r="V69" s="56">
        <f>IFERROR(VLOOKUP($B69,'a-处'!$B:$AO,22,0),0)</f>
        <v>0.0692403689921939</v>
      </c>
      <c r="W69" s="56">
        <f>IFERROR(VLOOKUP($B69,'a-处'!$B:$AO,23,0),0)</f>
        <v>0.321466346445334</v>
      </c>
      <c r="X69" s="56">
        <f t="shared" si="21"/>
        <v>-0.25222597745314</v>
      </c>
      <c r="Y69" s="54">
        <f>IFERROR(VLOOKUP($B69,'a-处'!$B:$AO,37,0),0)</f>
        <v>-0.0153557206438443</v>
      </c>
      <c r="Z69" s="54">
        <f>IFERROR(VLOOKUP($B69,'a-处'!$B:$AO,38,0),0)</f>
        <v>-0.126690219404173</v>
      </c>
      <c r="AA69" s="54">
        <f t="shared" si="22"/>
        <v>0.111334498760329</v>
      </c>
      <c r="AB69" s="54">
        <f>IFERROR(VLOOKUP($B69,'a-处'!$B:$AO,33,0),0)</f>
        <v>-0.0464832195701824</v>
      </c>
      <c r="AC69" s="54">
        <f>IFERROR(VLOOKUP($B69,'a-处'!$B:$AO,34,0),0)</f>
        <v>-0.104102503803207</v>
      </c>
      <c r="AD69" s="54">
        <f t="shared" si="23"/>
        <v>0.0576192842330246</v>
      </c>
    </row>
    <row r="70" spans="1:30">
      <c r="A70" s="50" t="s">
        <v>94</v>
      </c>
      <c r="B70" s="51" t="s">
        <v>121</v>
      </c>
      <c r="C70" s="50" t="s">
        <v>122</v>
      </c>
      <c r="D70" s="49">
        <f>IFERROR(VLOOKUP($B70,'a-处'!$B:$AO,5,0),0)</f>
        <v>29266.78</v>
      </c>
      <c r="E70" s="49">
        <f>IFERROR(VLOOKUP($B70,'a-处'!$B:$AO,6,0),0)</f>
        <v>333442.85</v>
      </c>
      <c r="F70" s="49">
        <f>IFERROR(VLOOKUP($B70,'a-处'!$B:$AO,7,0),0)</f>
        <v>18.3659710258049</v>
      </c>
      <c r="G70" s="49">
        <f>IFERROR(VLOOKUP($B70,'a-处'!$B:$AO,24,0),0)</f>
        <v>12933.2</v>
      </c>
      <c r="H70" s="49">
        <f>IFERROR(VLOOKUP($B70,'a-处'!$B:$AO,25,0),0)</f>
        <v>19130.83</v>
      </c>
      <c r="I70" s="49">
        <f>IFERROR(VLOOKUP($B70,'a-处'!$B:$AO,26,0),0)</f>
        <v>-6197.63</v>
      </c>
      <c r="J70" s="56">
        <f>IFERROR(VLOOKUP($B70,'a-处'!$B:$AO,27,0),0)</f>
        <v>-0.323960330001364</v>
      </c>
      <c r="K70" s="56">
        <f>IFERROR(VLOOKUP($B70,'a-处'!$B:$AO,28,0),0)</f>
        <v>0.0921949515615087</v>
      </c>
      <c r="L70" s="56">
        <f>IFERROR(VLOOKUP($B70,'a-处'!$B:$AO,29,0),0)</f>
        <v>0.111713228176019</v>
      </c>
      <c r="M70" s="56">
        <f>IFERROR(VLOOKUP($B70,'a-处'!$B:$AO,30,0),0)</f>
        <v>-0.0195182766145101</v>
      </c>
      <c r="N70" s="49">
        <f>IFERROR(VLOOKUP($B70,'a-处'!$B:$AO,15,0),0)</f>
        <v>140281</v>
      </c>
      <c r="O70" s="49">
        <f>IFERROR(VLOOKUP($B70,'a-处'!$B:$AO,19,0),0)</f>
        <v>171249.46</v>
      </c>
      <c r="P70" s="49">
        <f t="shared" si="17"/>
        <v>-30968.46</v>
      </c>
      <c r="Q70" s="56">
        <f t="shared" si="18"/>
        <v>-0.180838292862354</v>
      </c>
      <c r="R70" s="49">
        <f>IFERROR(VLOOKUP($B70,'a-处'!$B:$AO,16,0),0)</f>
        <v>18852.36</v>
      </c>
      <c r="S70" s="49">
        <f>IFERROR(VLOOKUP($B70,'a-处'!$B:$AO,20,0),0)</f>
        <v>19533.18</v>
      </c>
      <c r="T70" s="49">
        <f t="shared" si="19"/>
        <v>-680.82</v>
      </c>
      <c r="U70" s="56">
        <f t="shared" si="20"/>
        <v>-0.0348545398137937</v>
      </c>
      <c r="V70" s="56">
        <f>IFERROR(VLOOKUP($B70,'a-处'!$B:$AO,22,0),0)</f>
        <v>0.161820972048109</v>
      </c>
      <c r="W70" s="56">
        <f>IFERROR(VLOOKUP($B70,'a-处'!$B:$AO,23,0),0)</f>
        <v>0.141362148773475</v>
      </c>
      <c r="X70" s="56">
        <f t="shared" si="21"/>
        <v>0.020458823274634</v>
      </c>
      <c r="Y70" s="54">
        <f>IFERROR(VLOOKUP($B70,'a-处'!$B:$AO,37,0),0)</f>
        <v>-0.0222631119649851</v>
      </c>
      <c r="Z70" s="54">
        <f>IFERROR(VLOOKUP($B70,'a-处'!$B:$AO,38,0),0)</f>
        <v>-0.07883197261966</v>
      </c>
      <c r="AA70" s="54">
        <f t="shared" si="22"/>
        <v>0.0565688606546749</v>
      </c>
      <c r="AB70" s="54">
        <f>IFERROR(VLOOKUP($B70,'a-处'!$B:$AO,33,0),0)</f>
        <v>0.00254078280111631</v>
      </c>
      <c r="AC70" s="54">
        <f>IFERROR(VLOOKUP($B70,'a-处'!$B:$AO,34,0),0)</f>
        <v>-0.0515860486447979</v>
      </c>
      <c r="AD70" s="54">
        <f t="shared" si="23"/>
        <v>0.0541268314459142</v>
      </c>
    </row>
    <row r="71" spans="1:30">
      <c r="A71" s="50" t="s">
        <v>84</v>
      </c>
      <c r="B71" s="51" t="s">
        <v>106</v>
      </c>
      <c r="C71" s="50" t="s">
        <v>107</v>
      </c>
      <c r="D71" s="49">
        <f>IFERROR(VLOOKUP($B71,'a-处'!$B:$AO,5,0),0)</f>
        <v>46012.15</v>
      </c>
      <c r="E71" s="49">
        <f>IFERROR(VLOOKUP($B71,'a-处'!$B:$AO,6,0),0)</f>
        <v>360924.47</v>
      </c>
      <c r="F71" s="49">
        <f>IFERROR(VLOOKUP($B71,'a-处'!$B:$AO,7,0),0)</f>
        <v>15.5137645771521</v>
      </c>
      <c r="G71" s="49">
        <f>IFERROR(VLOOKUP($B71,'a-处'!$B:$AO,24,0),0)</f>
        <v>24139.51</v>
      </c>
      <c r="H71" s="49">
        <f>IFERROR(VLOOKUP($B71,'a-处'!$B:$AO,25,0),0)</f>
        <v>32542.7</v>
      </c>
      <c r="I71" s="49">
        <f>IFERROR(VLOOKUP($B71,'a-处'!$B:$AO,26,0),0)</f>
        <v>-8403.19</v>
      </c>
      <c r="J71" s="56">
        <f>IFERROR(VLOOKUP($B71,'a-处'!$B:$AO,27,0),0)</f>
        <v>-0.258220430388382</v>
      </c>
      <c r="K71" s="56">
        <f>IFERROR(VLOOKUP($B71,'a-处'!$B:$AO,28,0),0)</f>
        <v>0.123449132401933</v>
      </c>
      <c r="L71" s="56">
        <f>IFERROR(VLOOKUP($B71,'a-处'!$B:$AO,29,0),0)</f>
        <v>0.154379273185378</v>
      </c>
      <c r="M71" s="56">
        <f>IFERROR(VLOOKUP($B71,'a-处'!$B:$AO,30,0),0)</f>
        <v>-0.0309301407834449</v>
      </c>
      <c r="N71" s="49">
        <f>IFERROR(VLOOKUP($B71,'a-处'!$B:$AO,15,0),0)</f>
        <v>195542.16</v>
      </c>
      <c r="O71" s="49">
        <f>IFERROR(VLOOKUP($B71,'a-处'!$B:$AO,19,0),0)</f>
        <v>210797.08</v>
      </c>
      <c r="P71" s="49">
        <f t="shared" si="17"/>
        <v>-15254.92</v>
      </c>
      <c r="Q71" s="56">
        <f t="shared" si="18"/>
        <v>-0.0723677956070359</v>
      </c>
      <c r="R71" s="49">
        <f>IFERROR(VLOOKUP($B71,'a-处'!$B:$AO,16,0),0)</f>
        <v>25542.78</v>
      </c>
      <c r="S71" s="49">
        <f>IFERROR(VLOOKUP($B71,'a-处'!$B:$AO,20,0),0)</f>
        <v>23618.02</v>
      </c>
      <c r="T71" s="49">
        <f t="shared" si="19"/>
        <v>1924.76</v>
      </c>
      <c r="U71" s="56">
        <f t="shared" si="20"/>
        <v>0.0814954005458543</v>
      </c>
      <c r="V71" s="56">
        <f>IFERROR(VLOOKUP($B71,'a-处'!$B:$AO,22,0),0)</f>
        <v>0.275236736025039</v>
      </c>
      <c r="W71" s="56">
        <f>IFERROR(VLOOKUP($B71,'a-处'!$B:$AO,23,0),0)</f>
        <v>0.204134352340021</v>
      </c>
      <c r="X71" s="56">
        <f t="shared" si="21"/>
        <v>0.071102383685018</v>
      </c>
      <c r="Y71" s="54">
        <f>IFERROR(VLOOKUP($B71,'a-处'!$B:$AO,37,0),0)</f>
        <v>-0.0180782094703595</v>
      </c>
      <c r="Z71" s="54">
        <f>IFERROR(VLOOKUP($B71,'a-处'!$B:$AO,38,0),0)</f>
        <v>-0.0733078015046265</v>
      </c>
      <c r="AA71" s="54">
        <f t="shared" si="22"/>
        <v>0.055229592034267</v>
      </c>
      <c r="AB71" s="54">
        <f>IFERROR(VLOOKUP($B71,'a-处'!$B:$AO,33,0),0)</f>
        <v>0.035812804527818</v>
      </c>
      <c r="AC71" s="54">
        <f>IFERROR(VLOOKUP($B71,'a-处'!$B:$AO,34,0),0)</f>
        <v>-0.0818433540676346</v>
      </c>
      <c r="AD71" s="54">
        <f t="shared" si="23"/>
        <v>0.117656158595453</v>
      </c>
    </row>
    <row r="72" spans="1:30">
      <c r="A72" s="50" t="s">
        <v>67</v>
      </c>
      <c r="B72" s="51" t="s">
        <v>114</v>
      </c>
      <c r="C72" s="50" t="s">
        <v>115</v>
      </c>
      <c r="D72" s="49">
        <f>IFERROR(VLOOKUP($B72,'a-处'!$B:$AO,5,0),0)</f>
        <v>32331.2</v>
      </c>
      <c r="E72" s="49">
        <f>IFERROR(VLOOKUP($B72,'a-处'!$B:$AO,6,0),0)</f>
        <v>379796.44</v>
      </c>
      <c r="F72" s="49">
        <f>IFERROR(VLOOKUP($B72,'a-处'!$B:$AO,7,0),0)</f>
        <v>11.2641236378781</v>
      </c>
      <c r="G72" s="49">
        <f>IFERROR(VLOOKUP($B72,'a-处'!$B:$AO,24,0),0)</f>
        <v>37566.92</v>
      </c>
      <c r="H72" s="49">
        <f>IFERROR(VLOOKUP($B72,'a-处'!$B:$AO,25,0),0)</f>
        <v>44824.8</v>
      </c>
      <c r="I72" s="49">
        <f>IFERROR(VLOOKUP($B72,'a-处'!$B:$AO,26,0),0)</f>
        <v>-7257.88</v>
      </c>
      <c r="J72" s="56">
        <f>IFERROR(VLOOKUP($B72,'a-处'!$B:$AO,27,0),0)</f>
        <v>-0.161916617586693</v>
      </c>
      <c r="K72" s="56">
        <f>IFERROR(VLOOKUP($B72,'a-处'!$B:$AO,28,0),0)</f>
        <v>0.135714003415924</v>
      </c>
      <c r="L72" s="56">
        <f>IFERROR(VLOOKUP($B72,'a-处'!$B:$AO,29,0),0)</f>
        <v>0.127451863498147</v>
      </c>
      <c r="M72" s="56">
        <f>IFERROR(VLOOKUP($B72,'a-处'!$B:$AO,30,0),0)</f>
        <v>0.00826213991777712</v>
      </c>
      <c r="N72" s="49">
        <f>IFERROR(VLOOKUP($B72,'a-处'!$B:$AO,15,0),0)</f>
        <v>276809.46</v>
      </c>
      <c r="O72" s="49">
        <f>IFERROR(VLOOKUP($B72,'a-处'!$B:$AO,19,0),0)</f>
        <v>351699.84</v>
      </c>
      <c r="P72" s="49">
        <f t="shared" si="17"/>
        <v>-74890.38</v>
      </c>
      <c r="Q72" s="56">
        <f t="shared" si="18"/>
        <v>-0.212938339693302</v>
      </c>
      <c r="R72" s="49">
        <f>IFERROR(VLOOKUP($B72,'a-处'!$B:$AO,16,0),0)</f>
        <v>29921.73</v>
      </c>
      <c r="S72" s="49">
        <f>IFERROR(VLOOKUP($B72,'a-处'!$B:$AO,20,0),0)</f>
        <v>32810.47</v>
      </c>
      <c r="T72" s="49">
        <f t="shared" si="19"/>
        <v>-2888.74</v>
      </c>
      <c r="U72" s="56">
        <f t="shared" si="20"/>
        <v>-0.0880432374178121</v>
      </c>
      <c r="V72" s="56">
        <f>IFERROR(VLOOKUP($B72,'a-处'!$B:$AO,22,0),0)</f>
        <v>0.125016364430295</v>
      </c>
      <c r="W72" s="56">
        <f>IFERROR(VLOOKUP($B72,'a-处'!$B:$AO,23,0),0)</f>
        <v>0.162274502422618</v>
      </c>
      <c r="X72" s="56">
        <f t="shared" si="21"/>
        <v>-0.0372581379923229</v>
      </c>
      <c r="Y72" s="54">
        <f>IFERROR(VLOOKUP($B72,'a-处'!$B:$AO,37,0),0)</f>
        <v>-0.0430151987004678</v>
      </c>
      <c r="Z72" s="54">
        <f>IFERROR(VLOOKUP($B72,'a-处'!$B:$AO,38,0),0)</f>
        <v>-0.179305044225616</v>
      </c>
      <c r="AA72" s="54">
        <f t="shared" si="22"/>
        <v>0.136289845525149</v>
      </c>
      <c r="AB72" s="54">
        <f>IFERROR(VLOOKUP($B72,'a-处'!$B:$AO,33,0),0)</f>
        <v>-0.0310164216614654</v>
      </c>
      <c r="AC72" s="54">
        <f>IFERROR(VLOOKUP($B72,'a-处'!$B:$AO,34,0),0)</f>
        <v>-0.0950230599939485</v>
      </c>
      <c r="AD72" s="54">
        <f t="shared" si="23"/>
        <v>0.0640066383324831</v>
      </c>
    </row>
    <row r="73" spans="1:30">
      <c r="A73" s="50" t="s">
        <v>118</v>
      </c>
      <c r="B73" s="51" t="s">
        <v>119</v>
      </c>
      <c r="C73" s="50" t="s">
        <v>120</v>
      </c>
      <c r="D73" s="49">
        <f>IFERROR(VLOOKUP($B73,'a-处'!$B:$AO,5,0),0)</f>
        <v>23840.85</v>
      </c>
      <c r="E73" s="49">
        <f>IFERROR(VLOOKUP($B73,'a-处'!$B:$AO,6,0),0)</f>
        <v>249985.36</v>
      </c>
      <c r="F73" s="49">
        <f>IFERROR(VLOOKUP($B73,'a-处'!$B:$AO,7,0),0)</f>
        <v>8.52901708803882</v>
      </c>
      <c r="G73" s="49">
        <f>IFERROR(VLOOKUP($B73,'a-处'!$B:$AO,24,0),0)</f>
        <v>51899.96</v>
      </c>
      <c r="H73" s="49">
        <f>IFERROR(VLOOKUP($B73,'a-处'!$B:$AO,25,0),0)</f>
        <v>58389.11</v>
      </c>
      <c r="I73" s="49">
        <f>IFERROR(VLOOKUP($B73,'a-处'!$B:$AO,26,0),0)</f>
        <v>-6489.15</v>
      </c>
      <c r="J73" s="56">
        <f>IFERROR(VLOOKUP($B73,'a-处'!$B:$AO,27,0),0)</f>
        <v>-0.111136306068032</v>
      </c>
      <c r="K73" s="56">
        <f>IFERROR(VLOOKUP($B73,'a-处'!$B:$AO,28,0),0)</f>
        <v>0.202011491076379</v>
      </c>
      <c r="L73" s="56">
        <f>IFERROR(VLOOKUP($B73,'a-处'!$B:$AO,29,0),0)</f>
        <v>0.185837733082469</v>
      </c>
      <c r="M73" s="56">
        <f>IFERROR(VLOOKUP($B73,'a-处'!$B:$AO,30,0),0)</f>
        <v>0.0161737579939095</v>
      </c>
      <c r="N73" s="49">
        <f>IFERROR(VLOOKUP($B73,'a-处'!$B:$AO,15,0),0)</f>
        <v>256915.88</v>
      </c>
      <c r="O73" s="49">
        <f>IFERROR(VLOOKUP($B73,'a-处'!$B:$AO,19,0),0)</f>
        <v>314194.05</v>
      </c>
      <c r="P73" s="49">
        <f t="shared" si="17"/>
        <v>-57278.17</v>
      </c>
      <c r="Q73" s="56">
        <f t="shared" si="18"/>
        <v>-0.182301892731578</v>
      </c>
      <c r="R73" s="49">
        <f>IFERROR(VLOOKUP($B73,'a-处'!$B:$AO,16,0),0)</f>
        <v>26621.24</v>
      </c>
      <c r="S73" s="49">
        <f>IFERROR(VLOOKUP($B73,'a-处'!$B:$AO,20,0),0)</f>
        <v>30795.79</v>
      </c>
      <c r="T73" s="49">
        <f t="shared" si="19"/>
        <v>-4174.55</v>
      </c>
      <c r="U73" s="56">
        <f t="shared" si="20"/>
        <v>-0.135555866564878</v>
      </c>
      <c r="V73" s="56">
        <f>IFERROR(VLOOKUP($B73,'a-处'!$B:$AO,22,0),0)</f>
        <v>0.26697016318281</v>
      </c>
      <c r="W73" s="56">
        <f>IFERROR(VLOOKUP($B73,'a-处'!$B:$AO,23,0),0)</f>
        <v>0.357638406413036</v>
      </c>
      <c r="X73" s="56">
        <f t="shared" si="21"/>
        <v>-0.0906682432302263</v>
      </c>
      <c r="Y73" s="54">
        <f>IFERROR(VLOOKUP($B73,'a-处'!$B:$AO,37,0),0)</f>
        <v>-0.0358167900130512</v>
      </c>
      <c r="Z73" s="54">
        <f>IFERROR(VLOOKUP($B73,'a-处'!$B:$AO,38,0),0)</f>
        <v>-0.105782773447032</v>
      </c>
      <c r="AA73" s="54">
        <f t="shared" si="22"/>
        <v>0.0699659834339812</v>
      </c>
      <c r="AB73" s="54">
        <f>IFERROR(VLOOKUP($B73,'a-处'!$B:$AO,33,0),0)</f>
        <v>-0.0218839224778251</v>
      </c>
      <c r="AC73" s="54">
        <f>IFERROR(VLOOKUP($B73,'a-处'!$B:$AO,34,0),0)</f>
        <v>-0.0556383256956324</v>
      </c>
      <c r="AD73" s="54">
        <f t="shared" si="23"/>
        <v>0.0337544032178073</v>
      </c>
    </row>
    <row r="74" spans="1:30">
      <c r="A74" s="50" t="s">
        <v>67</v>
      </c>
      <c r="B74" s="51" t="s">
        <v>203</v>
      </c>
      <c r="C74" s="50" t="s">
        <v>204</v>
      </c>
      <c r="D74" s="49">
        <f>IFERROR(VLOOKUP($B74,'a-处'!$B:$AO,5,0),0)</f>
        <v>26925.06</v>
      </c>
      <c r="E74" s="49">
        <f>IFERROR(VLOOKUP($B74,'a-处'!$B:$AO,6,0),0)</f>
        <v>261090.37</v>
      </c>
      <c r="F74" s="49">
        <f>IFERROR(VLOOKUP($B74,'a-处'!$B:$AO,7,0),0)</f>
        <v>11.6856938091416</v>
      </c>
      <c r="G74" s="49">
        <f>IFERROR(VLOOKUP($B74,'a-处'!$B:$AO,24,0),0)</f>
        <v>23071.88</v>
      </c>
      <c r="H74" s="49">
        <f>IFERROR(VLOOKUP($B74,'a-处'!$B:$AO,25,0),0)</f>
        <v>17528.98</v>
      </c>
      <c r="I74" s="49">
        <f>IFERROR(VLOOKUP($B74,'a-处'!$B:$AO,26,0),0)</f>
        <v>5542.9</v>
      </c>
      <c r="J74" s="56">
        <f>IFERROR(VLOOKUP($B74,'a-处'!$B:$AO,27,0),0)</f>
        <v>0.316213493312218</v>
      </c>
      <c r="K74" s="56">
        <f>IFERROR(VLOOKUP($B74,'a-处'!$B:$AO,28,0),0)</f>
        <v>0.12269152530151</v>
      </c>
      <c r="L74" s="56">
        <f>IFERROR(VLOOKUP($B74,'a-处'!$B:$AO,29,0),0)</f>
        <v>0.12031661102815</v>
      </c>
      <c r="M74" s="56">
        <f>IFERROR(VLOOKUP($B74,'a-处'!$B:$AO,30,0),0)</f>
        <v>0.00237491427335984</v>
      </c>
      <c r="N74" s="49">
        <f>IFERROR(VLOOKUP($B74,'a-处'!$B:$AO,15,0),0)</f>
        <v>188047.87</v>
      </c>
      <c r="O74" s="49">
        <f>IFERROR(VLOOKUP($B74,'a-处'!$B:$AO,19,0),0)</f>
        <v>145690.44</v>
      </c>
      <c r="P74" s="49">
        <f t="shared" si="17"/>
        <v>42357.43</v>
      </c>
      <c r="Q74" s="56">
        <f t="shared" si="18"/>
        <v>0.290735823160394</v>
      </c>
      <c r="R74" s="49">
        <f>IFERROR(VLOOKUP($B74,'a-处'!$B:$AO,16,0),0)</f>
        <v>22434.3</v>
      </c>
      <c r="S74" s="49">
        <f>IFERROR(VLOOKUP($B74,'a-处'!$B:$AO,20,0),0)</f>
        <v>15939.16</v>
      </c>
      <c r="T74" s="49">
        <f t="shared" si="19"/>
        <v>6495.14</v>
      </c>
      <c r="U74" s="56">
        <f t="shared" si="20"/>
        <v>0.407495752599259</v>
      </c>
      <c r="V74" s="56">
        <f>IFERROR(VLOOKUP($B74,'a-处'!$B:$AO,22,0),0)</f>
        <v>0.0439894782004416</v>
      </c>
      <c r="W74" s="56">
        <f>IFERROR(VLOOKUP($B74,'a-处'!$B:$AO,23,0),0)</f>
        <v>0.363916585257369</v>
      </c>
      <c r="X74" s="56">
        <f t="shared" si="21"/>
        <v>-0.319927107056927</v>
      </c>
      <c r="Y74" s="54">
        <f>IFERROR(VLOOKUP($B74,'a-处'!$B:$AO,37,0),0)</f>
        <v>-0.023084196129002</v>
      </c>
      <c r="Z74" s="54">
        <f>IFERROR(VLOOKUP($B74,'a-处'!$B:$AO,38,0),0)</f>
        <v>-0.205983988257366</v>
      </c>
      <c r="AA74" s="54">
        <f t="shared" si="22"/>
        <v>0.182899792128364</v>
      </c>
      <c r="AB74" s="54">
        <f>IFERROR(VLOOKUP($B74,'a-处'!$B:$AO,33,0),0)</f>
        <v>0.026882369973958</v>
      </c>
      <c r="AC74" s="54">
        <f>IFERROR(VLOOKUP($B74,'a-处'!$B:$AO,34,0),0)</f>
        <v>-0.106232371306818</v>
      </c>
      <c r="AD74" s="54">
        <f t="shared" si="23"/>
        <v>0.133114741280776</v>
      </c>
    </row>
    <row r="75" spans="1:30">
      <c r="A75" s="50" t="s">
        <v>62</v>
      </c>
      <c r="B75" s="51" t="s">
        <v>63</v>
      </c>
      <c r="C75" s="50" t="s">
        <v>64</v>
      </c>
      <c r="D75" s="49">
        <f>IFERROR(VLOOKUP($B75,'a-处'!$B:$AO,5,0),0)</f>
        <v>50076.1</v>
      </c>
      <c r="E75" s="49">
        <f>IFERROR(VLOOKUP($B75,'a-处'!$B:$AO,6,0),0)</f>
        <v>512594.94</v>
      </c>
      <c r="F75" s="49">
        <f>IFERROR(VLOOKUP($B75,'a-处'!$B:$AO,7,0),0)</f>
        <v>12.4227808226774</v>
      </c>
      <c r="G75" s="49">
        <f>IFERROR(VLOOKUP($B75,'a-处'!$B:$AO,24,0),0)</f>
        <v>64272.11</v>
      </c>
      <c r="H75" s="49">
        <f>IFERROR(VLOOKUP($B75,'a-处'!$B:$AO,25,0),0)</f>
        <v>109066.1</v>
      </c>
      <c r="I75" s="49">
        <f>IFERROR(VLOOKUP($B75,'a-处'!$B:$AO,26,0),0)</f>
        <v>-44793.99</v>
      </c>
      <c r="J75" s="56">
        <f>IFERROR(VLOOKUP($B75,'a-处'!$B:$AO,27,0),0)</f>
        <v>-0.410704976156661</v>
      </c>
      <c r="K75" s="56">
        <f>IFERROR(VLOOKUP($B75,'a-处'!$B:$AO,28,0),0)</f>
        <v>0.184620404386129</v>
      </c>
      <c r="L75" s="56">
        <f>IFERROR(VLOOKUP($B75,'a-处'!$B:$AO,29,0),0)</f>
        <v>0.204064320035786</v>
      </c>
      <c r="M75" s="56">
        <f>IFERROR(VLOOKUP($B75,'a-处'!$B:$AO,30,0),0)</f>
        <v>-0.0194439156496569</v>
      </c>
      <c r="N75" s="49">
        <f>IFERROR(VLOOKUP($B75,'a-处'!$B:$AO,15,0),0)</f>
        <v>348131.13</v>
      </c>
      <c r="O75" s="49">
        <f>IFERROR(VLOOKUP($B75,'a-处'!$B:$AO,19,0),0)</f>
        <v>534469.23</v>
      </c>
      <c r="P75" s="49">
        <f t="shared" si="17"/>
        <v>-186338.1</v>
      </c>
      <c r="Q75" s="56">
        <f t="shared" si="18"/>
        <v>-0.348641398869679</v>
      </c>
      <c r="R75" s="49">
        <f>IFERROR(VLOOKUP($B75,'a-处'!$B:$AO,16,0),0)</f>
        <v>38965.91</v>
      </c>
      <c r="S75" s="49">
        <f>IFERROR(VLOOKUP($B75,'a-处'!$B:$AO,20,0),0)</f>
        <v>40707.69</v>
      </c>
      <c r="T75" s="49">
        <f t="shared" si="19"/>
        <v>-1741.78</v>
      </c>
      <c r="U75" s="56">
        <f t="shared" si="20"/>
        <v>-0.0427874929773711</v>
      </c>
      <c r="V75" s="56">
        <f>IFERROR(VLOOKUP($B75,'a-处'!$B:$AO,22,0),0)</f>
        <v>0.204931772004195</v>
      </c>
      <c r="W75" s="56">
        <f>IFERROR(VLOOKUP($B75,'a-处'!$B:$AO,23,0),0)</f>
        <v>0.289944867699971</v>
      </c>
      <c r="X75" s="56">
        <f t="shared" si="21"/>
        <v>-0.0850130956957758</v>
      </c>
      <c r="Y75" s="54">
        <f>IFERROR(VLOOKUP($B75,'a-处'!$B:$AO,37,0),0)</f>
        <v>-0.0305756730716051</v>
      </c>
      <c r="Z75" s="54">
        <f>IFERROR(VLOOKUP($B75,'a-处'!$B:$AO,38,0),0)</f>
        <v>-0.0838371841934787</v>
      </c>
      <c r="AA75" s="54">
        <f t="shared" si="22"/>
        <v>0.0532615111218736</v>
      </c>
      <c r="AB75" s="54">
        <f>IFERROR(VLOOKUP($B75,'a-处'!$B:$AO,33,0),0)</f>
        <v>0.0269960320443578</v>
      </c>
      <c r="AC75" s="54">
        <f>IFERROR(VLOOKUP($B75,'a-处'!$B:$AO,34,0),0)</f>
        <v>-0.0360037766941827</v>
      </c>
      <c r="AD75" s="54">
        <f t="shared" si="23"/>
        <v>0.0629998087385404</v>
      </c>
    </row>
    <row r="76" spans="1:30">
      <c r="A76" s="50" t="s">
        <v>186</v>
      </c>
      <c r="B76" s="51" t="s">
        <v>197</v>
      </c>
      <c r="C76" s="50" t="s">
        <v>198</v>
      </c>
      <c r="D76" s="49">
        <f>IFERROR(VLOOKUP($B76,'a-处'!$B:$AO,5,0),0)</f>
        <v>24503.8</v>
      </c>
      <c r="E76" s="49">
        <f>IFERROR(VLOOKUP($B76,'a-处'!$B:$AO,6,0),0)</f>
        <v>280445.83</v>
      </c>
      <c r="F76" s="49">
        <f>IFERROR(VLOOKUP($B76,'a-处'!$B:$AO,7,0),0)</f>
        <v>8.59076721567316</v>
      </c>
      <c r="G76" s="49">
        <f>IFERROR(VLOOKUP($B76,'a-处'!$B:$AO,24,0),0)</f>
        <v>48335.5</v>
      </c>
      <c r="H76" s="49">
        <f>IFERROR(VLOOKUP($B76,'a-处'!$B:$AO,25,0),0)</f>
        <v>44723.99</v>
      </c>
      <c r="I76" s="49">
        <f>IFERROR(VLOOKUP($B76,'a-处'!$B:$AO,26,0),0)</f>
        <v>3611.51</v>
      </c>
      <c r="J76" s="56">
        <f>IFERROR(VLOOKUP($B76,'a-处'!$B:$AO,27,0),0)</f>
        <v>0.0807510689453244</v>
      </c>
      <c r="K76" s="56">
        <f>IFERROR(VLOOKUP($B76,'a-处'!$B:$AO,28,0),0)</f>
        <v>0.170358594876684</v>
      </c>
      <c r="L76" s="56">
        <f>IFERROR(VLOOKUP($B76,'a-处'!$B:$AO,29,0),0)</f>
        <v>0.155161301838445</v>
      </c>
      <c r="M76" s="56">
        <f>IFERROR(VLOOKUP($B76,'a-处'!$B:$AO,30,0),0)</f>
        <v>0.015197293038239</v>
      </c>
      <c r="N76" s="49">
        <f>IFERROR(VLOOKUP($B76,'a-处'!$B:$AO,15,0),0)</f>
        <v>283727.98</v>
      </c>
      <c r="O76" s="49">
        <f>IFERROR(VLOOKUP($B76,'a-处'!$B:$AO,19,0),0)</f>
        <v>288241.91</v>
      </c>
      <c r="P76" s="49">
        <f t="shared" si="17"/>
        <v>-4513.92999999999</v>
      </c>
      <c r="Q76" s="56">
        <f t="shared" si="18"/>
        <v>-0.0156602140195366</v>
      </c>
      <c r="R76" s="49">
        <f>IFERROR(VLOOKUP($B76,'a-处'!$B:$AO,16,0),0)</f>
        <v>30489.11</v>
      </c>
      <c r="S76" s="49">
        <f>IFERROR(VLOOKUP($B76,'a-处'!$B:$AO,20,0),0)</f>
        <v>27705.38</v>
      </c>
      <c r="T76" s="49">
        <f t="shared" si="19"/>
        <v>2783.73</v>
      </c>
      <c r="U76" s="56">
        <f t="shared" si="20"/>
        <v>0.100476153007105</v>
      </c>
      <c r="V76" s="56">
        <f>IFERROR(VLOOKUP($B76,'a-处'!$B:$AO,22,0),0)</f>
        <v>0.0710448445350304</v>
      </c>
      <c r="W76" s="56">
        <f>IFERROR(VLOOKUP($B76,'a-处'!$B:$AO,23,0),0)</f>
        <v>0.154554505491673</v>
      </c>
      <c r="X76" s="56">
        <f t="shared" si="21"/>
        <v>-0.0835096609566422</v>
      </c>
      <c r="Y76" s="54">
        <f>IFERROR(VLOOKUP($B76,'a-处'!$B:$AO,37,0),0)</f>
        <v>-0.0290787207683368</v>
      </c>
      <c r="Z76" s="54">
        <f>IFERROR(VLOOKUP($B76,'a-处'!$B:$AO,38,0),0)</f>
        <v>-0.0404810374242492</v>
      </c>
      <c r="AA76" s="54">
        <f t="shared" si="22"/>
        <v>0.0114023166559124</v>
      </c>
      <c r="AB76" s="54">
        <f>IFERROR(VLOOKUP($B76,'a-处'!$B:$AO,33,0),0)</f>
        <v>0.016550717338124</v>
      </c>
      <c r="AC76" s="54">
        <f>IFERROR(VLOOKUP($B76,'a-处'!$B:$AO,34,0),0)</f>
        <v>-0.0350643164737506</v>
      </c>
      <c r="AD76" s="54">
        <f t="shared" si="23"/>
        <v>0.0516150338118746</v>
      </c>
    </row>
    <row r="77" spans="1:30">
      <c r="A77" s="50" t="s">
        <v>67</v>
      </c>
      <c r="B77" s="51" t="s">
        <v>191</v>
      </c>
      <c r="C77" s="50" t="s">
        <v>192</v>
      </c>
      <c r="D77" s="49">
        <f>IFERROR(VLOOKUP($B77,'a-处'!$B:$AO,5,0),0)</f>
        <v>8566.83</v>
      </c>
      <c r="E77" s="49">
        <f>IFERROR(VLOOKUP($B77,'a-处'!$B:$AO,6,0),0)</f>
        <v>69587.32</v>
      </c>
      <c r="F77" s="49">
        <f>IFERROR(VLOOKUP($B77,'a-处'!$B:$AO,7,0),0)</f>
        <v>10.1896629498043</v>
      </c>
      <c r="G77" s="49">
        <f>IFERROR(VLOOKUP($B77,'a-处'!$B:$AO,24,0),0)</f>
        <v>4812.66</v>
      </c>
      <c r="H77" s="49">
        <f>IFERROR(VLOOKUP($B77,'a-处'!$B:$AO,25,0),0)</f>
        <v>2946.07</v>
      </c>
      <c r="I77" s="49">
        <f>IFERROR(VLOOKUP($B77,'a-处'!$B:$AO,26,0),0)</f>
        <v>1866.59</v>
      </c>
      <c r="J77" s="56">
        <f>IFERROR(VLOOKUP($B77,'a-处'!$B:$AO,27,0),0)</f>
        <v>0.633586438882986</v>
      </c>
      <c r="K77" s="56">
        <f>IFERROR(VLOOKUP($B77,'a-处'!$B:$AO,28,0),0)</f>
        <v>0.0953799205236694</v>
      </c>
      <c r="L77" s="56">
        <f>IFERROR(VLOOKUP($B77,'a-处'!$B:$AO,29,0),0)</f>
        <v>0.0625797894599106</v>
      </c>
      <c r="M77" s="56">
        <f>IFERROR(VLOOKUP($B77,'a-处'!$B:$AO,30,0),0)</f>
        <v>0.0328001310637588</v>
      </c>
      <c r="N77" s="49">
        <f>IFERROR(VLOOKUP($B77,'a-处'!$B:$AO,15,0),0)</f>
        <v>50457.79</v>
      </c>
      <c r="O77" s="49">
        <f>IFERROR(VLOOKUP($B77,'a-处'!$B:$AO,19,0),0)</f>
        <v>47077.02</v>
      </c>
      <c r="P77" s="49">
        <f t="shared" si="17"/>
        <v>3380.77</v>
      </c>
      <c r="Q77" s="56">
        <f t="shared" si="18"/>
        <v>0.0718135939785484</v>
      </c>
      <c r="R77" s="49">
        <f>IFERROR(VLOOKUP($B77,'a-处'!$B:$AO,16,0),0)</f>
        <v>6561.04</v>
      </c>
      <c r="S77" s="49">
        <f>IFERROR(VLOOKUP($B77,'a-处'!$B:$AO,20,0),0)</f>
        <v>6086.12</v>
      </c>
      <c r="T77" s="49">
        <f t="shared" si="19"/>
        <v>474.92</v>
      </c>
      <c r="U77" s="56">
        <f t="shared" si="20"/>
        <v>0.0780332954328866</v>
      </c>
      <c r="V77" s="56">
        <f>IFERROR(VLOOKUP($B77,'a-处'!$B:$AO,22,0),0)</f>
        <v>0.150305377999317</v>
      </c>
      <c r="W77" s="56">
        <f>IFERROR(VLOOKUP($B77,'a-处'!$B:$AO,23,0),0)</f>
        <v>0.0708509101763169</v>
      </c>
      <c r="X77" s="56">
        <f t="shared" si="21"/>
        <v>0.0794544678230003</v>
      </c>
      <c r="Y77" s="54">
        <f>IFERROR(VLOOKUP($B77,'a-处'!$B:$AO,37,0),0)</f>
        <v>-0.0420434057361755</v>
      </c>
      <c r="Z77" s="54">
        <f>IFERROR(VLOOKUP($B77,'a-处'!$B:$AO,38,0),0)</f>
        <v>-0.0566578815416042</v>
      </c>
      <c r="AA77" s="54">
        <f t="shared" si="22"/>
        <v>0.0146144758054287</v>
      </c>
      <c r="AB77" s="54">
        <f>IFERROR(VLOOKUP($B77,'a-处'!$B:$AO,33,0),0)</f>
        <v>0.00284829290660362</v>
      </c>
      <c r="AC77" s="54">
        <f>IFERROR(VLOOKUP($B77,'a-处'!$B:$AO,34,0),0)</f>
        <v>0.00574022499489083</v>
      </c>
      <c r="AD77" s="54">
        <f t="shared" si="23"/>
        <v>-0.00289193208828722</v>
      </c>
    </row>
    <row r="78" spans="1:30">
      <c r="A78" s="50" t="s">
        <v>155</v>
      </c>
      <c r="B78" s="51" t="s">
        <v>156</v>
      </c>
      <c r="C78" s="50" t="s">
        <v>157</v>
      </c>
      <c r="D78" s="49">
        <f>IFERROR(VLOOKUP($B78,'a-处'!$B:$AO,5,0),0)</f>
        <v>14525.9</v>
      </c>
      <c r="E78" s="49">
        <f>IFERROR(VLOOKUP($B78,'a-处'!$B:$AO,6,0),0)</f>
        <v>161110.96</v>
      </c>
      <c r="F78" s="49">
        <f>IFERROR(VLOOKUP($B78,'a-处'!$B:$AO,7,0),0)</f>
        <v>24.0091907018153</v>
      </c>
      <c r="G78" s="49">
        <f>IFERROR(VLOOKUP($B78,'a-处'!$B:$AO,24,0),0)</f>
        <v>-4716.08</v>
      </c>
      <c r="H78" s="49">
        <f>IFERROR(VLOOKUP($B78,'a-处'!$B:$AO,25,0),0)</f>
        <v>-1822.7</v>
      </c>
      <c r="I78" s="49">
        <f>IFERROR(VLOOKUP($B78,'a-处'!$B:$AO,26,0),0)</f>
        <v>-2893.38</v>
      </c>
      <c r="J78" s="56">
        <f>IFERROR(VLOOKUP($B78,'a-处'!$B:$AO,27,0),0)</f>
        <v>1.58741427552532</v>
      </c>
      <c r="K78" s="56">
        <f>IFERROR(VLOOKUP($B78,'a-处'!$B:$AO,28,0),0)</f>
        <v>-0.114966194515308</v>
      </c>
      <c r="L78" s="56">
        <f>IFERROR(VLOOKUP($B78,'a-处'!$B:$AO,29,0),0)</f>
        <v>-0.0288370050269765</v>
      </c>
      <c r="M78" s="56">
        <f>IFERROR(VLOOKUP($B78,'a-处'!$B:$AO,30,0),0)</f>
        <v>-0.086129189488332</v>
      </c>
      <c r="N78" s="49">
        <f>IFERROR(VLOOKUP($B78,'a-处'!$B:$AO,15,0),0)</f>
        <v>41021.45</v>
      </c>
      <c r="O78" s="49">
        <f>IFERROR(VLOOKUP($B78,'a-处'!$B:$AO,19,0),0)</f>
        <v>63206.98</v>
      </c>
      <c r="P78" s="49">
        <f t="shared" si="17"/>
        <v>-22185.53</v>
      </c>
      <c r="Q78" s="56">
        <f t="shared" si="18"/>
        <v>-0.350998101791922</v>
      </c>
      <c r="R78" s="49">
        <f>IFERROR(VLOOKUP($B78,'a-处'!$B:$AO,16,0),0)</f>
        <v>5673.22</v>
      </c>
      <c r="S78" s="49">
        <f>IFERROR(VLOOKUP($B78,'a-处'!$B:$AO,20,0),0)</f>
        <v>6203.24</v>
      </c>
      <c r="T78" s="49">
        <f t="shared" si="19"/>
        <v>-530.02</v>
      </c>
      <c r="U78" s="56">
        <f t="shared" si="20"/>
        <v>-0.0854424462055312</v>
      </c>
      <c r="V78" s="56">
        <f>IFERROR(VLOOKUP($B78,'a-处'!$B:$AO,22,0),0)</f>
        <v>-0.0833526708272332</v>
      </c>
      <c r="W78" s="56">
        <f>IFERROR(VLOOKUP($B78,'a-处'!$B:$AO,23,0),0)</f>
        <v>0.0997065812412416</v>
      </c>
      <c r="X78" s="56">
        <f t="shared" si="21"/>
        <v>-0.183059252068475</v>
      </c>
      <c r="Y78" s="54">
        <f>IFERROR(VLOOKUP($B78,'a-处'!$B:$AO,37,0),0)</f>
        <v>-0.0500393602916805</v>
      </c>
      <c r="Z78" s="54">
        <f>IFERROR(VLOOKUP($B78,'a-处'!$B:$AO,38,0),0)</f>
        <v>-0.237906626506024</v>
      </c>
      <c r="AA78" s="54">
        <f t="shared" si="22"/>
        <v>0.187867266214344</v>
      </c>
      <c r="AB78" s="54">
        <f>IFERROR(VLOOKUP($B78,'a-处'!$B:$AO,33,0),0)</f>
        <v>0.0381134202043705</v>
      </c>
      <c r="AC78" s="54">
        <f>IFERROR(VLOOKUP($B78,'a-处'!$B:$AO,34,0),0)</f>
        <v>-0.0885214293237338</v>
      </c>
      <c r="AD78" s="54">
        <f t="shared" si="23"/>
        <v>0.126634849528104</v>
      </c>
    </row>
    <row r="79" spans="1:30">
      <c r="A79" s="50" t="s">
        <v>94</v>
      </c>
      <c r="B79" s="51" t="s">
        <v>164</v>
      </c>
      <c r="C79" s="50" t="s">
        <v>165</v>
      </c>
      <c r="D79" s="49">
        <f>IFERROR(VLOOKUP($B79,'a-处'!$B:$AO,5,0),0)</f>
        <v>25910.8</v>
      </c>
      <c r="E79" s="49">
        <f>IFERROR(VLOOKUP($B79,'a-处'!$B:$AO,6,0),0)</f>
        <v>253537.18</v>
      </c>
      <c r="F79" s="49">
        <f>IFERROR(VLOOKUP($B79,'a-处'!$B:$AO,7,0),0)</f>
        <v>12.0061543863021</v>
      </c>
      <c r="G79" s="49">
        <f>IFERROR(VLOOKUP($B79,'a-处'!$B:$AO,24,0),0)</f>
        <v>26384.17</v>
      </c>
      <c r="H79" s="49">
        <f>IFERROR(VLOOKUP($B79,'a-处'!$B:$AO,25,0),0)</f>
        <v>27675.63</v>
      </c>
      <c r="I79" s="49">
        <f>IFERROR(VLOOKUP($B79,'a-处'!$B:$AO,26,0),0)</f>
        <v>-1291.46</v>
      </c>
      <c r="J79" s="56">
        <f>IFERROR(VLOOKUP($B79,'a-处'!$B:$AO,27,0),0)</f>
        <v>-0.0466641590453406</v>
      </c>
      <c r="K79" s="56">
        <f>IFERROR(VLOOKUP($B79,'a-处'!$B:$AO,28,0),0)</f>
        <v>0.147123389356664</v>
      </c>
      <c r="L79" s="56">
        <f>IFERROR(VLOOKUP($B79,'a-处'!$B:$AO,29,0),0)</f>
        <v>0.139151512360245</v>
      </c>
      <c r="M79" s="56">
        <f>IFERROR(VLOOKUP($B79,'a-处'!$B:$AO,30,0),0)</f>
        <v>0.00797187699641932</v>
      </c>
      <c r="N79" s="49">
        <f>IFERROR(VLOOKUP($B79,'a-处'!$B:$AO,15,0),0)</f>
        <v>179333.62</v>
      </c>
      <c r="O79" s="49">
        <f>IFERROR(VLOOKUP($B79,'a-处'!$B:$AO,19,0),0)</f>
        <v>198888.46</v>
      </c>
      <c r="P79" s="49">
        <f t="shared" si="17"/>
        <v>-19554.84</v>
      </c>
      <c r="Q79" s="56">
        <f t="shared" si="18"/>
        <v>-0.0983206366020432</v>
      </c>
      <c r="R79" s="49">
        <f>IFERROR(VLOOKUP($B79,'a-处'!$B:$AO,16,0),0)</f>
        <v>24359.14</v>
      </c>
      <c r="S79" s="49">
        <f>IFERROR(VLOOKUP($B79,'a-处'!$B:$AO,20,0),0)</f>
        <v>21397.66</v>
      </c>
      <c r="T79" s="49">
        <f t="shared" si="19"/>
        <v>2961.48</v>
      </c>
      <c r="U79" s="56">
        <f t="shared" si="20"/>
        <v>0.138402049569906</v>
      </c>
      <c r="V79" s="56">
        <f>IFERROR(VLOOKUP($B79,'a-处'!$B:$AO,22,0),0)</f>
        <v>0.00176546317597993</v>
      </c>
      <c r="W79" s="56">
        <f>IFERROR(VLOOKUP($B79,'a-处'!$B:$AO,23,0),0)</f>
        <v>0.227488903850843</v>
      </c>
      <c r="X79" s="56">
        <f t="shared" si="21"/>
        <v>-0.225723440674863</v>
      </c>
      <c r="Y79" s="54">
        <f>IFERROR(VLOOKUP($B79,'a-处'!$B:$AO,37,0),0)</f>
        <v>-0.0149137689768057</v>
      </c>
      <c r="Z79" s="54">
        <f>IFERROR(VLOOKUP($B79,'a-处'!$B:$AO,38,0),0)</f>
        <v>-0.0937175843138765</v>
      </c>
      <c r="AA79" s="54">
        <f t="shared" si="22"/>
        <v>0.0788038153370708</v>
      </c>
      <c r="AB79" s="54">
        <f>IFERROR(VLOOKUP($B79,'a-处'!$B:$AO,33,0),0)</f>
        <v>0.0137606522939442</v>
      </c>
      <c r="AC79" s="54">
        <f>IFERROR(VLOOKUP($B79,'a-处'!$B:$AO,34,0),0)</f>
        <v>-0.0994329738114794</v>
      </c>
      <c r="AD79" s="54">
        <f t="shared" si="23"/>
        <v>0.113193626105424</v>
      </c>
    </row>
    <row r="80" spans="1:30">
      <c r="A80" s="50" t="s">
        <v>94</v>
      </c>
      <c r="B80" s="51" t="s">
        <v>205</v>
      </c>
      <c r="C80" s="50" t="s">
        <v>206</v>
      </c>
      <c r="D80" s="49">
        <f>IFERROR(VLOOKUP($B80,'a-处'!$B:$AO,5,0),0)</f>
        <v>39693.25</v>
      </c>
      <c r="E80" s="49">
        <f>IFERROR(VLOOKUP($B80,'a-处'!$B:$AO,6,0),0)</f>
        <v>405418.97</v>
      </c>
      <c r="F80" s="49">
        <f>IFERROR(VLOOKUP($B80,'a-处'!$B:$AO,7,0),0)</f>
        <v>13.1098435374998</v>
      </c>
      <c r="G80" s="49">
        <f>IFERROR(VLOOKUP($B80,'a-处'!$B:$AO,24,0),0)</f>
        <v>27497.79</v>
      </c>
      <c r="H80" s="49">
        <f>IFERROR(VLOOKUP($B80,'a-处'!$B:$AO,25,0),0)</f>
        <v>21950.68</v>
      </c>
      <c r="I80" s="49">
        <f>IFERROR(VLOOKUP($B80,'a-处'!$B:$AO,26,0),0)</f>
        <v>5547.11</v>
      </c>
      <c r="J80" s="56">
        <f>IFERROR(VLOOKUP($B80,'a-处'!$B:$AO,27,0),0)</f>
        <v>0.252707888776111</v>
      </c>
      <c r="K80" s="56">
        <f>IFERROR(VLOOKUP($B80,'a-处'!$B:$AO,28,0),0)</f>
        <v>0.113818568885098</v>
      </c>
      <c r="L80" s="56">
        <f>IFERROR(VLOOKUP($B80,'a-处'!$B:$AO,29,0),0)</f>
        <v>0.0947840547155204</v>
      </c>
      <c r="M80" s="56">
        <f>IFERROR(VLOOKUP($B80,'a-处'!$B:$AO,30,0),0)</f>
        <v>0.0190345141695781</v>
      </c>
      <c r="N80" s="49">
        <f>IFERROR(VLOOKUP($B80,'a-处'!$B:$AO,15,0),0)</f>
        <v>241593.18</v>
      </c>
      <c r="O80" s="49">
        <f>IFERROR(VLOOKUP($B80,'a-处'!$B:$AO,19,0),0)</f>
        <v>231586.21</v>
      </c>
      <c r="P80" s="49">
        <f t="shared" si="17"/>
        <v>10006.97</v>
      </c>
      <c r="Q80" s="56">
        <f t="shared" si="18"/>
        <v>0.0432105607669818</v>
      </c>
      <c r="R80" s="49">
        <f>IFERROR(VLOOKUP($B80,'a-处'!$B:$AO,16,0),0)</f>
        <v>27443.94</v>
      </c>
      <c r="S80" s="49">
        <f>IFERROR(VLOOKUP($B80,'a-处'!$B:$AO,20,0),0)</f>
        <v>23177.88</v>
      </c>
      <c r="T80" s="49">
        <f t="shared" si="19"/>
        <v>4266.06</v>
      </c>
      <c r="U80" s="56">
        <f t="shared" si="20"/>
        <v>0.184057385748826</v>
      </c>
      <c r="V80" s="56">
        <f>IFERROR(VLOOKUP($B80,'a-处'!$B:$AO,22,0),0)</f>
        <v>0.0831304710361644</v>
      </c>
      <c r="W80" s="56">
        <f>IFERROR(VLOOKUP($B80,'a-处'!$B:$AO,23,0),0)</f>
        <v>0.123801307367034</v>
      </c>
      <c r="X80" s="56">
        <f t="shared" si="21"/>
        <v>-0.0406708363308697</v>
      </c>
      <c r="Y80" s="54">
        <f>IFERROR(VLOOKUP($B80,'a-处'!$B:$AO,37,0),0)</f>
        <v>-0.0489292618823634</v>
      </c>
      <c r="Z80" s="54">
        <f>IFERROR(VLOOKUP($B80,'a-处'!$B:$AO,38,0),0)</f>
        <v>-0.111239857700744</v>
      </c>
      <c r="AA80" s="54">
        <f t="shared" si="22"/>
        <v>0.0623105958183808</v>
      </c>
      <c r="AB80" s="54">
        <f>IFERROR(VLOOKUP($B80,'a-处'!$B:$AO,33,0),0)</f>
        <v>-0.0158842925109224</v>
      </c>
      <c r="AC80" s="54">
        <f>IFERROR(VLOOKUP($B80,'a-处'!$B:$AO,34,0),0)</f>
        <v>-0.0850699903582046</v>
      </c>
      <c r="AD80" s="54">
        <f t="shared" si="23"/>
        <v>0.0691856978472823</v>
      </c>
    </row>
    <row r="81" spans="1:30">
      <c r="A81" s="50" t="s">
        <v>67</v>
      </c>
      <c r="B81" s="51" t="s">
        <v>135</v>
      </c>
      <c r="C81" s="50" t="s">
        <v>136</v>
      </c>
      <c r="D81" s="49">
        <f>IFERROR(VLOOKUP($B81,'a-处'!$B:$AO,5,0),0)</f>
        <v>30972.5</v>
      </c>
      <c r="E81" s="49">
        <f>IFERROR(VLOOKUP($B81,'a-处'!$B:$AO,6,0),0)</f>
        <v>424088.83</v>
      </c>
      <c r="F81" s="49">
        <f>IFERROR(VLOOKUP($B81,'a-处'!$B:$AO,7,0),0)</f>
        <v>8.98881265089368</v>
      </c>
      <c r="G81" s="49">
        <f>IFERROR(VLOOKUP($B81,'a-处'!$B:$AO,24,0),0)</f>
        <v>69945.33</v>
      </c>
      <c r="H81" s="49">
        <f>IFERROR(VLOOKUP($B81,'a-处'!$B:$AO,25,0),0)</f>
        <v>73767.94</v>
      </c>
      <c r="I81" s="49">
        <f>IFERROR(VLOOKUP($B81,'a-处'!$B:$AO,26,0),0)</f>
        <v>-3822.61</v>
      </c>
      <c r="J81" s="56">
        <f>IFERROR(VLOOKUP($B81,'a-处'!$B:$AO,27,0),0)</f>
        <v>-0.0518193947126624</v>
      </c>
      <c r="K81" s="56">
        <f>IFERROR(VLOOKUP($B81,'a-处'!$B:$AO,28,0),0)</f>
        <v>0.175459378053184</v>
      </c>
      <c r="L81" s="56">
        <f>IFERROR(VLOOKUP($B81,'a-处'!$B:$AO,29,0),0)</f>
        <v>0.17398148706981</v>
      </c>
      <c r="M81" s="56">
        <f>IFERROR(VLOOKUP($B81,'a-处'!$B:$AO,30,0),0)</f>
        <v>0.00147789098337467</v>
      </c>
      <c r="N81" s="49">
        <f>IFERROR(VLOOKUP($B81,'a-处'!$B:$AO,15,0),0)</f>
        <v>398641.16</v>
      </c>
      <c r="O81" s="49">
        <f>IFERROR(VLOOKUP($B81,'a-处'!$B:$AO,19,0),0)</f>
        <v>423998.79</v>
      </c>
      <c r="P81" s="49">
        <f t="shared" si="17"/>
        <v>-25357.63</v>
      </c>
      <c r="Q81" s="56">
        <f t="shared" si="18"/>
        <v>-0.0598059018045783</v>
      </c>
      <c r="R81" s="49">
        <f>IFERROR(VLOOKUP($B81,'a-处'!$B:$AO,16,0),0)</f>
        <v>35371.04</v>
      </c>
      <c r="S81" s="49">
        <f>IFERROR(VLOOKUP($B81,'a-处'!$B:$AO,20,0),0)</f>
        <v>34795.35</v>
      </c>
      <c r="T81" s="49">
        <f t="shared" si="19"/>
        <v>575.690000000002</v>
      </c>
      <c r="U81" s="56">
        <f t="shared" si="20"/>
        <v>0.0165450268498521</v>
      </c>
      <c r="V81" s="56">
        <f>IFERROR(VLOOKUP($B81,'a-处'!$B:$AO,22,0),0)</f>
        <v>0.22178351548666</v>
      </c>
      <c r="W81" s="56">
        <f>IFERROR(VLOOKUP($B81,'a-处'!$B:$AO,23,0),0)</f>
        <v>0.378082351431993</v>
      </c>
      <c r="X81" s="56">
        <f t="shared" si="21"/>
        <v>-0.156298835945333</v>
      </c>
      <c r="Y81" s="54">
        <f>IFERROR(VLOOKUP($B81,'a-处'!$B:$AO,37,0),0)</f>
        <v>-0.0157565496248309</v>
      </c>
      <c r="Z81" s="54">
        <f>IFERROR(VLOOKUP($B81,'a-处'!$B:$AO,38,0),0)</f>
        <v>-0.079388896008381</v>
      </c>
      <c r="AA81" s="54">
        <f t="shared" si="22"/>
        <v>0.06363234638355</v>
      </c>
      <c r="AB81" s="54">
        <f>IFERROR(VLOOKUP($B81,'a-处'!$B:$AO,33,0),0)</f>
        <v>0.0416334785871789</v>
      </c>
      <c r="AC81" s="54">
        <f>IFERROR(VLOOKUP($B81,'a-处'!$B:$AO,34,0),0)</f>
        <v>-0.056039877891192</v>
      </c>
      <c r="AD81" s="54">
        <f t="shared" si="23"/>
        <v>0.0976733564783709</v>
      </c>
    </row>
    <row r="82" spans="1:30">
      <c r="A82" s="50" t="s">
        <v>155</v>
      </c>
      <c r="B82" s="51" t="s">
        <v>162</v>
      </c>
      <c r="C82" s="50" t="s">
        <v>163</v>
      </c>
      <c r="D82" s="49">
        <f>IFERROR(VLOOKUP($B82,'a-处'!$B:$AO,5,0),0)</f>
        <v>44630.07</v>
      </c>
      <c r="E82" s="49">
        <f>IFERROR(VLOOKUP($B82,'a-处'!$B:$AO,6,0),0)</f>
        <v>464111.52</v>
      </c>
      <c r="F82" s="49">
        <f>IFERROR(VLOOKUP($B82,'a-处'!$B:$AO,7,0),0)</f>
        <v>16.0542234565119</v>
      </c>
      <c r="G82" s="49">
        <f>IFERROR(VLOOKUP($B82,'a-处'!$B:$AO,24,0),0)</f>
        <v>27686.53</v>
      </c>
      <c r="H82" s="49">
        <f>IFERROR(VLOOKUP($B82,'a-处'!$B:$AO,25,0),0)</f>
        <v>29199.26</v>
      </c>
      <c r="I82" s="49">
        <f>IFERROR(VLOOKUP($B82,'a-处'!$B:$AO,26,0),0)</f>
        <v>-1512.73</v>
      </c>
      <c r="J82" s="56">
        <f>IFERROR(VLOOKUP($B82,'a-处'!$B:$AO,27,0),0)</f>
        <v>-0.0518071348383486</v>
      </c>
      <c r="K82" s="56">
        <f>IFERROR(VLOOKUP($B82,'a-处'!$B:$AO,28,0),0)</f>
        <v>0.12159747368802</v>
      </c>
      <c r="L82" s="56">
        <f>IFERROR(VLOOKUP($B82,'a-处'!$B:$AO,29,0),0)</f>
        <v>0.114761456372366</v>
      </c>
      <c r="M82" s="56">
        <f>IFERROR(VLOOKUP($B82,'a-处'!$B:$AO,30,0),0)</f>
        <v>0.00683601731565392</v>
      </c>
      <c r="N82" s="49">
        <f>IFERROR(VLOOKUP($B82,'a-处'!$B:$AO,15,0),0)</f>
        <v>227690.01</v>
      </c>
      <c r="O82" s="49">
        <f>IFERROR(VLOOKUP($B82,'a-处'!$B:$AO,19,0),0)</f>
        <v>254434.38</v>
      </c>
      <c r="P82" s="49">
        <f t="shared" si="17"/>
        <v>-26744.37</v>
      </c>
      <c r="Q82" s="56">
        <f t="shared" si="18"/>
        <v>-0.105113035431768</v>
      </c>
      <c r="R82" s="49">
        <f>IFERROR(VLOOKUP($B82,'a-处'!$B:$AO,16,0),0)</f>
        <v>28344.06</v>
      </c>
      <c r="S82" s="49">
        <f>IFERROR(VLOOKUP($B82,'a-处'!$B:$AO,20,0),0)</f>
        <v>27419.26</v>
      </c>
      <c r="T82" s="49">
        <f t="shared" si="19"/>
        <v>924.800000000003</v>
      </c>
      <c r="U82" s="56">
        <f t="shared" si="20"/>
        <v>0.0337281166596036</v>
      </c>
      <c r="V82" s="56">
        <f>IFERROR(VLOOKUP($B82,'a-处'!$B:$AO,22,0),0)</f>
        <v>0.0538311203177545</v>
      </c>
      <c r="W82" s="56">
        <f>IFERROR(VLOOKUP($B82,'a-处'!$B:$AO,23,0),0)</f>
        <v>0.264465293955461</v>
      </c>
      <c r="X82" s="56">
        <f t="shared" si="21"/>
        <v>-0.210634173637707</v>
      </c>
      <c r="Y82" s="54">
        <f>IFERROR(VLOOKUP($B82,'a-处'!$B:$AO,37,0),0)</f>
        <v>-0.0390004929283737</v>
      </c>
      <c r="Z82" s="54">
        <f>IFERROR(VLOOKUP($B82,'a-处'!$B:$AO,38,0),0)</f>
        <v>-0.110964429036038</v>
      </c>
      <c r="AA82" s="54">
        <f t="shared" si="22"/>
        <v>0.0719639361076647</v>
      </c>
      <c r="AB82" s="54">
        <f>IFERROR(VLOOKUP($B82,'a-处'!$B:$AO,33,0),0)</f>
        <v>-0.0239263816809588</v>
      </c>
      <c r="AC82" s="54">
        <f>IFERROR(VLOOKUP($B82,'a-处'!$B:$AO,34,0),0)</f>
        <v>-0.0654696351284416</v>
      </c>
      <c r="AD82" s="54">
        <f t="shared" si="23"/>
        <v>0.0415432534474828</v>
      </c>
    </row>
    <row r="83" spans="1:30">
      <c r="A83" s="50" t="s">
        <v>101</v>
      </c>
      <c r="B83" s="51" t="s">
        <v>131</v>
      </c>
      <c r="C83" s="50" t="s">
        <v>132</v>
      </c>
      <c r="D83" s="49">
        <f>IFERROR(VLOOKUP($B83,'a-处'!$B:$AO,5,0),0)</f>
        <v>34181.6</v>
      </c>
      <c r="E83" s="49">
        <f>IFERROR(VLOOKUP($B83,'a-处'!$B:$AO,6,0),0)</f>
        <v>345798.38</v>
      </c>
      <c r="F83" s="49">
        <f>IFERROR(VLOOKUP($B83,'a-处'!$B:$AO,7,0),0)</f>
        <v>21.4037773203446</v>
      </c>
      <c r="G83" s="49">
        <f>IFERROR(VLOOKUP($B83,'a-处'!$B:$AO,24,0),0)</f>
        <v>7779.72</v>
      </c>
      <c r="H83" s="49">
        <f>IFERROR(VLOOKUP($B83,'a-处'!$B:$AO,25,0),0)</f>
        <v>12790.33</v>
      </c>
      <c r="I83" s="49">
        <f>IFERROR(VLOOKUP($B83,'a-处'!$B:$AO,26,0),0)</f>
        <v>-5010.61</v>
      </c>
      <c r="J83" s="56">
        <f>IFERROR(VLOOKUP($B83,'a-处'!$B:$AO,27,0),0)</f>
        <v>-0.391749861027823</v>
      </c>
      <c r="K83" s="56">
        <f>IFERROR(VLOOKUP($B83,'a-处'!$B:$AO,28,0),0)</f>
        <v>0.0653015082505298</v>
      </c>
      <c r="L83" s="56">
        <f>IFERROR(VLOOKUP($B83,'a-处'!$B:$AO,29,0),0)</f>
        <v>0.076112094572223</v>
      </c>
      <c r="M83" s="56">
        <f>IFERROR(VLOOKUP($B83,'a-处'!$B:$AO,30,0),0)</f>
        <v>-0.0108105863216932</v>
      </c>
      <c r="N83" s="49">
        <f>IFERROR(VLOOKUP($B83,'a-处'!$B:$AO,15,0),0)</f>
        <v>119135.38</v>
      </c>
      <c r="O83" s="49">
        <f>IFERROR(VLOOKUP($B83,'a-处'!$B:$AO,19,0),0)</f>
        <v>168045.96</v>
      </c>
      <c r="P83" s="49">
        <f t="shared" si="17"/>
        <v>-48910.58</v>
      </c>
      <c r="Q83" s="56">
        <f t="shared" si="18"/>
        <v>-0.291054780489814</v>
      </c>
      <c r="R83" s="49">
        <f>IFERROR(VLOOKUP($B83,'a-处'!$B:$AO,16,0),0)</f>
        <v>18071.49</v>
      </c>
      <c r="S83" s="49">
        <f>IFERROR(VLOOKUP($B83,'a-处'!$B:$AO,20,0),0)</f>
        <v>22045.42</v>
      </c>
      <c r="T83" s="49">
        <f t="shared" si="19"/>
        <v>-3973.93</v>
      </c>
      <c r="U83" s="56">
        <f t="shared" si="20"/>
        <v>-0.180261024738925</v>
      </c>
      <c r="V83" s="56">
        <f>IFERROR(VLOOKUP($B83,'a-处'!$B:$AO,22,0),0)</f>
        <v>-0.00428435013954403</v>
      </c>
      <c r="W83" s="56">
        <f>IFERROR(VLOOKUP($B83,'a-处'!$B:$AO,23,0),0)</f>
        <v>0.0165970541740126</v>
      </c>
      <c r="X83" s="56">
        <f t="shared" si="21"/>
        <v>-0.0208814043135566</v>
      </c>
      <c r="Y83" s="54">
        <f>IFERROR(VLOOKUP($B83,'a-处'!$B:$AO,37,0),0)</f>
        <v>-0.0136280910763184</v>
      </c>
      <c r="Z83" s="54">
        <f>IFERROR(VLOOKUP($B83,'a-处'!$B:$AO,38,0),0)</f>
        <v>-0.0869662804543822</v>
      </c>
      <c r="AA83" s="54">
        <f t="shared" si="22"/>
        <v>0.0733381893780638</v>
      </c>
      <c r="AB83" s="54">
        <f>IFERROR(VLOOKUP($B83,'a-处'!$B:$AO,33,0),0)</f>
        <v>0.0215753819787876</v>
      </c>
      <c r="AC83" s="54">
        <f>IFERROR(VLOOKUP($B83,'a-处'!$B:$AO,34,0),0)</f>
        <v>-0.0977129400260373</v>
      </c>
      <c r="AD83" s="54">
        <f t="shared" si="23"/>
        <v>0.119288322004825</v>
      </c>
    </row>
  </sheetData>
  <mergeCells count="24">
    <mergeCell ref="A1:AD1"/>
    <mergeCell ref="A2:AD2"/>
    <mergeCell ref="D3:E3"/>
    <mergeCell ref="G3:J3"/>
    <mergeCell ref="K3:M3"/>
    <mergeCell ref="N3:Q3"/>
    <mergeCell ref="R3:U3"/>
    <mergeCell ref="V3:X3"/>
    <mergeCell ref="Y3:AA3"/>
    <mergeCell ref="AB3:AD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ageMargins left="0.75" right="0.75" top="1" bottom="1" header="0.5" footer="0.5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/>
  <dimension ref="A1:AD83"/>
  <sheetViews>
    <sheetView workbookViewId="0">
      <selection activeCell="A1" sqref="$A1:$XFD1048576"/>
    </sheetView>
  </sheetViews>
  <sheetFormatPr defaultColWidth="9" defaultRowHeight="13.5"/>
  <cols>
    <col min="4" max="4" width="6.875" customWidth="1"/>
    <col min="5" max="5" width="8.125" customWidth="1"/>
    <col min="6" max="13" width="6.875" customWidth="1"/>
    <col min="14" max="15" width="8.125" customWidth="1"/>
    <col min="16" max="30" width="6.875" customWidth="1"/>
  </cols>
  <sheetData>
    <row r="1" ht="18.75" spans="1:30">
      <c r="A1" s="44" t="s">
        <v>221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</row>
    <row r="2" spans="1:30">
      <c r="A2" s="45" t="str">
        <f>'处-1'!A2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</row>
    <row r="3" spans="1:30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  <c r="Y3" s="47" t="s">
        <v>212</v>
      </c>
      <c r="Z3" s="47"/>
      <c r="AA3" s="47"/>
      <c r="AB3" s="47" t="s">
        <v>213</v>
      </c>
      <c r="AC3" s="47"/>
      <c r="AD3" s="47"/>
    </row>
    <row r="4" spans="1:30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  <c r="Y4" s="47" t="s">
        <v>11</v>
      </c>
      <c r="Z4" s="47" t="s">
        <v>12</v>
      </c>
      <c r="AA4" s="47" t="s">
        <v>15</v>
      </c>
      <c r="AB4" s="47" t="s">
        <v>11</v>
      </c>
      <c r="AC4" s="47" t="s">
        <v>12</v>
      </c>
      <c r="AD4" s="47" t="s">
        <v>15</v>
      </c>
    </row>
    <row r="5" spans="1:30">
      <c r="A5" s="45" t="s">
        <v>61</v>
      </c>
      <c r="B5" s="45"/>
      <c r="C5" s="45"/>
      <c r="D5" s="48">
        <f>VLOOKUP($A5,'蔬菜-汇总'!$A:$AM,4,0)</f>
        <v>177354.49</v>
      </c>
      <c r="E5" s="49">
        <f>VLOOKUP($A5,'蔬菜-汇总'!$A:$AM,5,0)</f>
        <v>691583.97</v>
      </c>
      <c r="F5" s="49">
        <f>VLOOKUP($A5,'蔬菜-汇总'!$A:$AM,6,0)</f>
        <v>3.02385722577831</v>
      </c>
      <c r="G5" s="49">
        <f>VLOOKUP($A5,'蔬菜-汇总'!$A:$AM,23,0)</f>
        <v>247997.37</v>
      </c>
      <c r="H5" s="49">
        <f>VLOOKUP($A5,'蔬菜-汇总'!$A:$AM,24,0)</f>
        <v>301354.9</v>
      </c>
      <c r="I5" s="52">
        <f t="shared" ref="I5:I14" si="0">G5-H5</f>
        <v>-53357.53</v>
      </c>
      <c r="J5" s="53">
        <f t="shared" ref="J5:J14" si="1">I5/H5</f>
        <v>-0.177058776877363</v>
      </c>
      <c r="K5" s="54">
        <f>VLOOKUP($A5,'蔬菜-汇总'!$A:$AM,27,0)</f>
        <v>0.125307654396672</v>
      </c>
      <c r="L5" s="54">
        <f>VLOOKUP($A5,'蔬菜-汇总'!$A:$AM,28,0)</f>
        <v>0.137839214458331</v>
      </c>
      <c r="M5" s="55">
        <f t="shared" ref="M5:M14" si="2">K5-L5</f>
        <v>-0.0125315600616585</v>
      </c>
      <c r="N5" s="49">
        <f>VLOOKUP($A5,'蔬菜-汇总'!$A:$AM,13,0)</f>
        <v>1979107.91</v>
      </c>
      <c r="O5" s="49">
        <f>VLOOKUP($A5,'蔬菜-汇总'!$A:$AM,14,0)</f>
        <v>2186278.42</v>
      </c>
      <c r="P5" s="52">
        <f t="shared" ref="P5:P68" si="3">N5-O5</f>
        <v>-207170.51</v>
      </c>
      <c r="Q5" s="55">
        <f t="shared" ref="Q5:Q68" si="4">P5/O5</f>
        <v>-0.0947594359916886</v>
      </c>
      <c r="R5" s="49">
        <f>VLOOKUP($A5,'蔬菜-汇总'!$A:$AM,15,0)</f>
        <v>519844.6</v>
      </c>
      <c r="S5" s="49">
        <f>VLOOKUP($A5,'蔬菜-汇总'!$A:$AM,16,0)</f>
        <v>458399.65</v>
      </c>
      <c r="T5" s="52">
        <f t="shared" ref="T5:T68" si="5">R5-S5</f>
        <v>61444.95</v>
      </c>
      <c r="U5" s="55">
        <f t="shared" ref="U5:U68" si="6">T5/S5</f>
        <v>0.134042314386584</v>
      </c>
      <c r="V5" s="54">
        <f>VLOOKUP($A5,'蔬菜-汇总'!$A:$AM,21,0)</f>
        <v>0.23141967060996</v>
      </c>
      <c r="W5" s="54">
        <f>VLOOKUP($A5,'蔬菜-汇总'!$A:$AM,22,0)</f>
        <v>0.180277881691904</v>
      </c>
      <c r="X5" s="55">
        <f t="shared" ref="X5:X68" si="7">V5-W5</f>
        <v>0.0511417889180561</v>
      </c>
      <c r="Y5" s="54">
        <f>VLOOKUP($A5,'蔬菜-汇总'!$A:$AM,36,0)</f>
        <v>-0.0317607415754631</v>
      </c>
      <c r="Z5" s="54">
        <f>VLOOKUP($A5,'蔬菜-汇总'!$A:$AM,37,0)</f>
        <v>-0.125169838153236</v>
      </c>
      <c r="AA5" s="55">
        <f t="shared" ref="AA5:AA68" si="8">Y5-Z5</f>
        <v>0.0934090965777728</v>
      </c>
      <c r="AB5" s="54">
        <f>VLOOKUP($A5,'蔬菜-汇总'!$A:$AM,32,0)</f>
        <v>-0.0394640016875078</v>
      </c>
      <c r="AC5" s="54">
        <f>VLOOKUP($A5,'蔬菜-汇总'!$A:$AM,33,0)</f>
        <v>-0.0944604379345244</v>
      </c>
      <c r="AD5" s="55">
        <f t="shared" ref="AD5:AD68" si="9">AB5-AC5</f>
        <v>0.0549964362470166</v>
      </c>
    </row>
    <row r="6" spans="1:30">
      <c r="A6" s="45" t="s">
        <v>67</v>
      </c>
      <c r="B6" s="45"/>
      <c r="C6" s="45"/>
      <c r="D6" s="48">
        <f>VLOOKUP($A6,'蔬菜-汇总'!$A:$AM,4,0)</f>
        <v>46784.14</v>
      </c>
      <c r="E6" s="49">
        <f>VLOOKUP($A6,'蔬菜-汇总'!$A:$AM,5,0)</f>
        <v>195509.12</v>
      </c>
      <c r="F6" s="49">
        <f>VLOOKUP($A6,'蔬菜-汇总'!$A:$AM,6,0)</f>
        <v>3.22446730634393</v>
      </c>
      <c r="G6" s="49">
        <f>VLOOKUP($A6,'蔬菜-汇总'!$A:$AM,23,0)</f>
        <v>80173.59</v>
      </c>
      <c r="H6" s="49">
        <f>VLOOKUP($A6,'蔬菜-汇总'!$A:$AM,24,0)</f>
        <v>112985.08</v>
      </c>
      <c r="I6" s="52">
        <f t="shared" si="0"/>
        <v>-32811.49</v>
      </c>
      <c r="J6" s="53">
        <f t="shared" si="1"/>
        <v>-0.290405511949011</v>
      </c>
      <c r="K6" s="54">
        <f>VLOOKUP($A6,'蔬菜-汇总'!$A:$AM,27,0)</f>
        <v>0.145322659680374</v>
      </c>
      <c r="L6" s="54">
        <f>VLOOKUP($A6,'蔬菜-汇总'!$A:$AM,28,0)</f>
        <v>0.183035423554216</v>
      </c>
      <c r="M6" s="55">
        <f t="shared" si="2"/>
        <v>-0.0377127638738423</v>
      </c>
      <c r="N6" s="49">
        <f>VLOOKUP($A6,'蔬菜-汇总'!$A:$AM,13,0)</f>
        <v>551693.66</v>
      </c>
      <c r="O6" s="49">
        <f>VLOOKUP($A6,'蔬菜-汇总'!$A:$AM,14,0)</f>
        <v>617285.32</v>
      </c>
      <c r="P6" s="52">
        <f t="shared" si="3"/>
        <v>-65591.6599999999</v>
      </c>
      <c r="Q6" s="55">
        <f t="shared" si="4"/>
        <v>-0.10625825347669</v>
      </c>
      <c r="R6" s="49">
        <f>VLOOKUP($A6,'蔬菜-汇总'!$A:$AM,15,0)</f>
        <v>114966.98</v>
      </c>
      <c r="S6" s="49">
        <f>VLOOKUP($A6,'蔬菜-汇总'!$A:$AM,16,0)</f>
        <v>112578.04</v>
      </c>
      <c r="T6" s="52">
        <f t="shared" si="5"/>
        <v>2388.94</v>
      </c>
      <c r="U6" s="55">
        <f t="shared" si="6"/>
        <v>0.0212203019345514</v>
      </c>
      <c r="V6" s="54">
        <f>VLOOKUP($A6,'蔬菜-汇总'!$A:$AM,21,0)</f>
        <v>0.305080421173091</v>
      </c>
      <c r="W6" s="54">
        <f>VLOOKUP($A6,'蔬菜-汇总'!$A:$AM,22,0)</f>
        <v>0.274864738568161</v>
      </c>
      <c r="X6" s="55">
        <f t="shared" si="7"/>
        <v>0.0302156826049297</v>
      </c>
      <c r="Y6" s="54">
        <f>VLOOKUP($A6,'蔬菜-汇总'!$A:$AM,36,0)</f>
        <v>-0.0392377011207914</v>
      </c>
      <c r="Z6" s="54">
        <f>VLOOKUP($A6,'蔬菜-汇总'!$A:$AM,37,0)</f>
        <v>-0.141038696356767</v>
      </c>
      <c r="AA6" s="55">
        <f t="shared" si="8"/>
        <v>0.101800995235976</v>
      </c>
      <c r="AB6" s="54">
        <f>VLOOKUP($A6,'蔬菜-汇总'!$A:$AM,32,0)</f>
        <v>-0.0530029819447264</v>
      </c>
      <c r="AC6" s="54">
        <f>VLOOKUP($A6,'蔬菜-汇总'!$A:$AM,33,0)</f>
        <v>-0.0744469586608669</v>
      </c>
      <c r="AD6" s="55">
        <f t="shared" si="9"/>
        <v>0.0214439767161406</v>
      </c>
    </row>
    <row r="7" spans="1:30">
      <c r="A7" s="45" t="s">
        <v>62</v>
      </c>
      <c r="B7" s="45"/>
      <c r="C7" s="45"/>
      <c r="D7" s="48">
        <f>VLOOKUP($A7,'蔬菜-汇总'!$A:$AM,4,0)</f>
        <v>47068.07</v>
      </c>
      <c r="E7" s="49">
        <f>VLOOKUP($A7,'蔬菜-汇总'!$A:$AM,5,0)</f>
        <v>191603.78</v>
      </c>
      <c r="F7" s="49">
        <f>VLOOKUP($A7,'蔬菜-汇总'!$A:$AM,6,0)</f>
        <v>3.06471286463994</v>
      </c>
      <c r="G7" s="49">
        <f>VLOOKUP($A7,'蔬菜-汇总'!$A:$AM,23,0)</f>
        <v>64858.08</v>
      </c>
      <c r="H7" s="49">
        <f>VLOOKUP($A7,'蔬菜-汇总'!$A:$AM,24,0)</f>
        <v>79108.54</v>
      </c>
      <c r="I7" s="52">
        <f t="shared" si="0"/>
        <v>-14250.46</v>
      </c>
      <c r="J7" s="53">
        <f t="shared" si="1"/>
        <v>-0.180138073588515</v>
      </c>
      <c r="K7" s="54">
        <f>VLOOKUP($A7,'蔬菜-汇总'!$A:$AM,27,0)</f>
        <v>0.124259690823311</v>
      </c>
      <c r="L7" s="54">
        <f>VLOOKUP($A7,'蔬菜-汇总'!$A:$AM,28,0)</f>
        <v>0.13494715666245</v>
      </c>
      <c r="M7" s="55">
        <f t="shared" si="2"/>
        <v>-0.010687465839139</v>
      </c>
      <c r="N7" s="49">
        <f>VLOOKUP($A7,'蔬菜-汇总'!$A:$AM,13,0)</f>
        <v>521955.91</v>
      </c>
      <c r="O7" s="49">
        <f>VLOOKUP($A7,'蔬菜-汇总'!$A:$AM,14,0)</f>
        <v>586218.65</v>
      </c>
      <c r="P7" s="52">
        <f t="shared" si="3"/>
        <v>-64262.74</v>
      </c>
      <c r="Q7" s="55">
        <f t="shared" si="4"/>
        <v>-0.109622476187</v>
      </c>
      <c r="R7" s="49">
        <f>VLOOKUP($A7,'蔬菜-汇总'!$A:$AM,15,0)</f>
        <v>121701.51</v>
      </c>
      <c r="S7" s="49">
        <f>VLOOKUP($A7,'蔬菜-汇总'!$A:$AM,16,0)</f>
        <v>119620.82</v>
      </c>
      <c r="T7" s="52">
        <f t="shared" si="5"/>
        <v>2080.68999999999</v>
      </c>
      <c r="U7" s="55">
        <f t="shared" si="6"/>
        <v>0.01739404561848</v>
      </c>
      <c r="V7" s="54">
        <f>VLOOKUP($A7,'蔬菜-汇总'!$A:$AM,21,0)</f>
        <v>0.232906292306142</v>
      </c>
      <c r="W7" s="54">
        <f>VLOOKUP($A7,'蔬菜-汇总'!$A:$AM,22,0)</f>
        <v>0.193311270728869</v>
      </c>
      <c r="X7" s="55">
        <f t="shared" si="7"/>
        <v>0.0395950215772724</v>
      </c>
      <c r="Y7" s="54">
        <f>VLOOKUP($A7,'蔬菜-汇总'!$A:$AM,36,0)</f>
        <v>-0.038407083034549</v>
      </c>
      <c r="Z7" s="54">
        <f>VLOOKUP($A7,'蔬菜-汇总'!$A:$AM,37,0)</f>
        <v>-0.131369188072779</v>
      </c>
      <c r="AA7" s="55">
        <f t="shared" si="8"/>
        <v>0.0929621050382296</v>
      </c>
      <c r="AB7" s="54">
        <f>VLOOKUP($A7,'蔬菜-汇总'!$A:$AM,32,0)</f>
        <v>-0.0276770352116523</v>
      </c>
      <c r="AC7" s="54">
        <f>VLOOKUP($A7,'蔬菜-汇总'!$A:$AM,33,0)</f>
        <v>-0.0971037954865475</v>
      </c>
      <c r="AD7" s="55">
        <f t="shared" si="9"/>
        <v>0.0694267602748953</v>
      </c>
    </row>
    <row r="8" spans="1:30">
      <c r="A8" s="45" t="s">
        <v>84</v>
      </c>
      <c r="B8" s="45"/>
      <c r="C8" s="45"/>
      <c r="D8" s="48">
        <f>VLOOKUP($A8,'蔬菜-汇总'!$A:$AM,4,0)</f>
        <v>19795.23</v>
      </c>
      <c r="E8" s="49">
        <f>VLOOKUP($A8,'蔬菜-汇总'!$A:$AM,5,0)</f>
        <v>74566.51</v>
      </c>
      <c r="F8" s="49">
        <f>VLOOKUP($A8,'蔬菜-汇总'!$A:$AM,6,0)</f>
        <v>3.31157707450738</v>
      </c>
      <c r="G8" s="49">
        <f>VLOOKUP($A8,'蔬菜-汇总'!$A:$AM,23,0)</f>
        <v>24923.76</v>
      </c>
      <c r="H8" s="49">
        <f>VLOOKUP($A8,'蔬菜-汇总'!$A:$AM,24,0)</f>
        <v>29954.03</v>
      </c>
      <c r="I8" s="52">
        <f t="shared" si="0"/>
        <v>-5030.27</v>
      </c>
      <c r="J8" s="53">
        <f t="shared" si="1"/>
        <v>-0.167932995994195</v>
      </c>
      <c r="K8" s="54">
        <f>VLOOKUP($A8,'蔬菜-汇总'!$A:$AM,27,0)</f>
        <v>0.121838160759874</v>
      </c>
      <c r="L8" s="54">
        <f>VLOOKUP($A8,'蔬菜-汇总'!$A:$AM,28,0)</f>
        <v>0.137089601745357</v>
      </c>
      <c r="M8" s="55">
        <f t="shared" si="2"/>
        <v>-0.0152514409854836</v>
      </c>
      <c r="N8" s="49">
        <f>VLOOKUP($A8,'蔬菜-汇总'!$A:$AM,13,0)</f>
        <v>204564.48</v>
      </c>
      <c r="O8" s="49">
        <f>VLOOKUP($A8,'蔬菜-汇总'!$A:$AM,14,0)</f>
        <v>218499.65</v>
      </c>
      <c r="P8" s="52">
        <f t="shared" si="3"/>
        <v>-13935.17</v>
      </c>
      <c r="Q8" s="55">
        <f t="shared" si="4"/>
        <v>-0.0637766238984821</v>
      </c>
      <c r="R8" s="49">
        <f>VLOOKUP($A8,'蔬菜-汇总'!$A:$AM,15,0)</f>
        <v>49784.89</v>
      </c>
      <c r="S8" s="49">
        <f>VLOOKUP($A8,'蔬菜-汇总'!$A:$AM,16,0)</f>
        <v>48657.61</v>
      </c>
      <c r="T8" s="52">
        <f t="shared" si="5"/>
        <v>1127.28</v>
      </c>
      <c r="U8" s="55">
        <f t="shared" si="6"/>
        <v>0.0231675990662098</v>
      </c>
      <c r="V8" s="54">
        <f>VLOOKUP($A8,'蔬菜-汇总'!$A:$AM,21,0)</f>
        <v>0.281250113058155</v>
      </c>
      <c r="W8" s="54">
        <f>VLOOKUP($A8,'蔬菜-汇总'!$A:$AM,22,0)</f>
        <v>0.170229369133887</v>
      </c>
      <c r="X8" s="55">
        <f t="shared" si="7"/>
        <v>0.111020743924269</v>
      </c>
      <c r="Y8" s="54">
        <f>VLOOKUP($A8,'蔬菜-汇总'!$A:$AM,36,0)</f>
        <v>-0.0333659469770848</v>
      </c>
      <c r="Z8" s="54">
        <f>VLOOKUP($A8,'蔬菜-汇总'!$A:$AM,37,0)</f>
        <v>-0.106605523781378</v>
      </c>
      <c r="AA8" s="55">
        <f t="shared" si="8"/>
        <v>0.0732395768042929</v>
      </c>
      <c r="AB8" s="54">
        <f>VLOOKUP($A8,'蔬菜-汇总'!$A:$AM,32,0)</f>
        <v>-0.0439260892213546</v>
      </c>
      <c r="AC8" s="54">
        <f>VLOOKUP($A8,'蔬菜-汇总'!$A:$AM,33,0)</f>
        <v>-0.086876858612817</v>
      </c>
      <c r="AD8" s="55">
        <f t="shared" si="9"/>
        <v>0.0429507693914625</v>
      </c>
    </row>
    <row r="9" spans="1:30">
      <c r="A9" s="45" t="s">
        <v>118</v>
      </c>
      <c r="B9" s="45"/>
      <c r="C9" s="45"/>
      <c r="D9" s="48">
        <f>VLOOKUP($A9,'蔬菜-汇总'!$A:$AM,4,0)</f>
        <v>8284.69</v>
      </c>
      <c r="E9" s="49">
        <f>VLOOKUP($A9,'蔬菜-汇总'!$A:$AM,5,0)</f>
        <v>29535.3</v>
      </c>
      <c r="F9" s="49">
        <f>VLOOKUP($A9,'蔬菜-汇总'!$A:$AM,6,0)</f>
        <v>1.31319839265974</v>
      </c>
      <c r="G9" s="49">
        <f>VLOOKUP($A9,'蔬菜-汇总'!$A:$AM,23,0)</f>
        <v>26349.65</v>
      </c>
      <c r="H9" s="49">
        <f>VLOOKUP($A9,'蔬菜-汇总'!$A:$AM,24,0)</f>
        <v>26475.56</v>
      </c>
      <c r="I9" s="52">
        <f t="shared" si="0"/>
        <v>-125.91</v>
      </c>
      <c r="J9" s="53">
        <f t="shared" si="1"/>
        <v>-0.00475570677258573</v>
      </c>
      <c r="K9" s="54">
        <f>VLOOKUP($A9,'蔬菜-汇总'!$A:$AM,27,0)</f>
        <v>0.138053925155755</v>
      </c>
      <c r="L9" s="54">
        <f>VLOOKUP($A9,'蔬菜-汇总'!$A:$AM,28,0)</f>
        <v>0.122575544059548</v>
      </c>
      <c r="M9" s="55">
        <f t="shared" si="2"/>
        <v>0.0154783810962078</v>
      </c>
      <c r="N9" s="49">
        <f>VLOOKUP($A9,'蔬菜-汇总'!$A:$AM,13,0)</f>
        <v>190864.91</v>
      </c>
      <c r="O9" s="49">
        <f>VLOOKUP($A9,'蔬菜-汇总'!$A:$AM,14,0)</f>
        <v>215993.82</v>
      </c>
      <c r="P9" s="52">
        <f t="shared" si="3"/>
        <v>-25128.91</v>
      </c>
      <c r="Q9" s="55">
        <f t="shared" si="4"/>
        <v>-0.116340874937996</v>
      </c>
      <c r="R9" s="49">
        <f>VLOOKUP($A9,'蔬菜-汇总'!$A:$AM,15,0)</f>
        <v>109869.75</v>
      </c>
      <c r="S9" s="49">
        <f>VLOOKUP($A9,'蔬菜-汇总'!$A:$AM,16,0)</f>
        <v>63423.63</v>
      </c>
      <c r="T9" s="52">
        <f t="shared" si="5"/>
        <v>46446.12</v>
      </c>
      <c r="U9" s="55">
        <f t="shared" si="6"/>
        <v>0.732315700000142</v>
      </c>
      <c r="V9" s="54">
        <f>VLOOKUP($A9,'蔬菜-汇总'!$A:$AM,21,0)</f>
        <v>0.188093749326393</v>
      </c>
      <c r="W9" s="54">
        <f>VLOOKUP($A9,'蔬菜-汇总'!$A:$AM,22,0)</f>
        <v>0.184814157899064</v>
      </c>
      <c r="X9" s="55">
        <f t="shared" si="7"/>
        <v>0.00327959142732931</v>
      </c>
      <c r="Y9" s="54">
        <f>VLOOKUP($A9,'蔬菜-汇总'!$A:$AM,36,0)</f>
        <v>-0.01744693148023</v>
      </c>
      <c r="Z9" s="54">
        <f>VLOOKUP($A9,'蔬菜-汇总'!$A:$AM,37,0)</f>
        <v>-0.0703392410683526</v>
      </c>
      <c r="AA9" s="55">
        <f t="shared" si="8"/>
        <v>0.0528923095881226</v>
      </c>
      <c r="AB9" s="54">
        <f>VLOOKUP($A9,'蔬菜-汇总'!$A:$AM,32,0)</f>
        <v>-0.0436666818431947</v>
      </c>
      <c r="AC9" s="54">
        <f>VLOOKUP($A9,'蔬菜-汇总'!$A:$AM,33,0)</f>
        <v>-0.0710634998723575</v>
      </c>
      <c r="AD9" s="55">
        <f t="shared" si="9"/>
        <v>0.0273968180291627</v>
      </c>
    </row>
    <row r="10" spans="1:30">
      <c r="A10" s="45" t="s">
        <v>89</v>
      </c>
      <c r="B10" s="45"/>
      <c r="C10" s="45"/>
      <c r="D10" s="48">
        <f>VLOOKUP($A10,'蔬菜-汇总'!$A:$AM,4,0)</f>
        <v>5831.1</v>
      </c>
      <c r="E10" s="49">
        <f>VLOOKUP($A10,'蔬菜-汇总'!$A:$AM,5,0)</f>
        <v>25313.99</v>
      </c>
      <c r="F10" s="49">
        <f>VLOOKUP($A10,'蔬菜-汇总'!$A:$AM,6,0)</f>
        <v>2.7328143203907</v>
      </c>
      <c r="G10" s="49">
        <f>VLOOKUP($A10,'蔬菜-汇总'!$A:$AM,23,0)</f>
        <v>7257.05</v>
      </c>
      <c r="H10" s="49">
        <f>VLOOKUP($A10,'蔬菜-汇总'!$A:$AM,24,0)</f>
        <v>8051.14</v>
      </c>
      <c r="I10" s="52">
        <f t="shared" si="0"/>
        <v>-794.09</v>
      </c>
      <c r="J10" s="53">
        <f t="shared" si="1"/>
        <v>-0.09863075291201</v>
      </c>
      <c r="K10" s="54">
        <f>VLOOKUP($A10,'蔬菜-汇总'!$A:$AM,27,0)</f>
        <v>0.0975352526289447</v>
      </c>
      <c r="L10" s="54">
        <f>VLOOKUP($A10,'蔬菜-汇总'!$A:$AM,28,0)</f>
        <v>0.0962657294462312</v>
      </c>
      <c r="M10" s="55">
        <f t="shared" si="2"/>
        <v>0.00126952318271349</v>
      </c>
      <c r="N10" s="49">
        <f>VLOOKUP($A10,'蔬菜-汇总'!$A:$AM,13,0)</f>
        <v>74404.38</v>
      </c>
      <c r="O10" s="49">
        <f>VLOOKUP($A10,'蔬菜-汇总'!$A:$AM,14,0)</f>
        <v>83634.54</v>
      </c>
      <c r="P10" s="52">
        <f t="shared" si="3"/>
        <v>-9230.15999999999</v>
      </c>
      <c r="Q10" s="55">
        <f t="shared" si="4"/>
        <v>-0.11036301508922</v>
      </c>
      <c r="R10" s="49">
        <f>VLOOKUP($A10,'蔬菜-汇总'!$A:$AM,15,0)</f>
        <v>16760.6</v>
      </c>
      <c r="S10" s="49">
        <f>VLOOKUP($A10,'蔬菜-汇总'!$A:$AM,16,0)</f>
        <v>16078.58</v>
      </c>
      <c r="T10" s="52">
        <f t="shared" si="5"/>
        <v>682.019999999999</v>
      </c>
      <c r="U10" s="55">
        <f t="shared" si="6"/>
        <v>0.0424179249660106</v>
      </c>
      <c r="V10" s="54">
        <f>VLOOKUP($A10,'蔬菜-汇总'!$A:$AM,21,0)</f>
        <v>0.07842463579331</v>
      </c>
      <c r="W10" s="54">
        <f>VLOOKUP($A10,'蔬菜-汇总'!$A:$AM,22,0)</f>
        <v>0.15388320635946</v>
      </c>
      <c r="X10" s="55">
        <f t="shared" si="7"/>
        <v>-0.0754585705661502</v>
      </c>
      <c r="Y10" s="54">
        <f>VLOOKUP($A10,'蔬菜-汇总'!$A:$AM,36,0)</f>
        <v>-0.028764483371717</v>
      </c>
      <c r="Z10" s="54">
        <f>VLOOKUP($A10,'蔬菜-汇总'!$A:$AM,37,0)</f>
        <v>-0.118925925050595</v>
      </c>
      <c r="AA10" s="55">
        <f t="shared" si="8"/>
        <v>0.0901614416788783</v>
      </c>
      <c r="AB10" s="54">
        <f>VLOOKUP($A10,'蔬菜-汇总'!$A:$AM,32,0)</f>
        <v>-0.0258754686216053</v>
      </c>
      <c r="AC10" s="54">
        <f>VLOOKUP($A10,'蔬菜-汇总'!$A:$AM,33,0)</f>
        <v>-0.093332941150869</v>
      </c>
      <c r="AD10" s="55">
        <f t="shared" si="9"/>
        <v>0.0674574725292637</v>
      </c>
    </row>
    <row r="11" spans="1:30">
      <c r="A11" s="45" t="s">
        <v>155</v>
      </c>
      <c r="B11" s="45"/>
      <c r="C11" s="45"/>
      <c r="D11" s="48">
        <f>VLOOKUP($A11,'蔬菜-汇总'!$A:$AM,4,0)</f>
        <v>15238.78</v>
      </c>
      <c r="E11" s="49">
        <f>VLOOKUP($A11,'蔬菜-汇总'!$A:$AM,5,0)</f>
        <v>37484.26</v>
      </c>
      <c r="F11" s="49">
        <f>VLOOKUP($A11,'蔬菜-汇总'!$A:$AM,6,0)</f>
        <v>3.65348414804073</v>
      </c>
      <c r="G11" s="49">
        <f>VLOOKUP($A11,'蔬菜-汇总'!$A:$AM,23,0)</f>
        <v>4919.58</v>
      </c>
      <c r="H11" s="49">
        <f>VLOOKUP($A11,'蔬菜-汇总'!$A:$AM,24,0)</f>
        <v>4155.61</v>
      </c>
      <c r="I11" s="52">
        <f t="shared" si="0"/>
        <v>763.97</v>
      </c>
      <c r="J11" s="53">
        <f t="shared" si="1"/>
        <v>0.183840639521033</v>
      </c>
      <c r="K11" s="54">
        <f>VLOOKUP($A11,'蔬菜-汇总'!$A:$AM,27,0)</f>
        <v>0.0617035703078142</v>
      </c>
      <c r="L11" s="54">
        <f>VLOOKUP($A11,'蔬菜-汇总'!$A:$AM,28,0)</f>
        <v>0.047426467525285</v>
      </c>
      <c r="M11" s="55">
        <f t="shared" si="2"/>
        <v>0.0142771027825292</v>
      </c>
      <c r="N11" s="49">
        <f>VLOOKUP($A11,'蔬菜-汇总'!$A:$AM,13,0)</f>
        <v>79729.26</v>
      </c>
      <c r="O11" s="49">
        <f>VLOOKUP($A11,'蔬菜-汇总'!$A:$AM,14,0)</f>
        <v>87622.17</v>
      </c>
      <c r="P11" s="52">
        <f t="shared" si="3"/>
        <v>-7892.91</v>
      </c>
      <c r="Q11" s="55">
        <f t="shared" si="4"/>
        <v>-0.090078914959536</v>
      </c>
      <c r="R11" s="49">
        <f>VLOOKUP($A11,'蔬菜-汇总'!$A:$AM,15,0)</f>
        <v>21128.04</v>
      </c>
      <c r="S11" s="49">
        <f>VLOOKUP($A11,'蔬菜-汇总'!$A:$AM,16,0)</f>
        <v>19238.8</v>
      </c>
      <c r="T11" s="52">
        <f t="shared" si="5"/>
        <v>1889.24</v>
      </c>
      <c r="U11" s="55">
        <f t="shared" si="6"/>
        <v>0.0981994719005344</v>
      </c>
      <c r="V11" s="54">
        <f>VLOOKUP($A11,'蔬菜-汇总'!$A:$AM,21,0)</f>
        <v>0.145525349946397</v>
      </c>
      <c r="W11" s="54">
        <f>VLOOKUP($A11,'蔬菜-汇总'!$A:$AM,22,0)</f>
        <v>0.00733995666412582</v>
      </c>
      <c r="X11" s="55">
        <f t="shared" si="7"/>
        <v>0.138185393282272</v>
      </c>
      <c r="Y11" s="54">
        <f>VLOOKUP($A11,'蔬菜-汇总'!$A:$AM,36,0)</f>
        <v>-0.0446520358727075</v>
      </c>
      <c r="Z11" s="54">
        <f>VLOOKUP($A11,'蔬菜-汇总'!$A:$AM,37,0)</f>
        <v>-0.227975757323742</v>
      </c>
      <c r="AA11" s="55">
        <f t="shared" si="8"/>
        <v>0.183323721451034</v>
      </c>
      <c r="AB11" s="54">
        <f>VLOOKUP($A11,'蔬菜-汇总'!$A:$AM,32,0)</f>
        <v>-0.0645131586571856</v>
      </c>
      <c r="AC11" s="54">
        <f>VLOOKUP($A11,'蔬菜-汇总'!$A:$AM,33,0)</f>
        <v>-0.189888285122361</v>
      </c>
      <c r="AD11" s="55">
        <f t="shared" si="9"/>
        <v>0.125375126465176</v>
      </c>
    </row>
    <row r="12" spans="1:30">
      <c r="A12" s="45" t="s">
        <v>101</v>
      </c>
      <c r="B12" s="45"/>
      <c r="C12" s="45"/>
      <c r="D12" s="48">
        <f>VLOOKUP($A12,'蔬菜-汇总'!$A:$AM,4,0)</f>
        <v>15083.18</v>
      </c>
      <c r="E12" s="49">
        <f>VLOOKUP($A12,'蔬菜-汇总'!$A:$AM,5,0)</f>
        <v>59107.95</v>
      </c>
      <c r="F12" s="49">
        <f>VLOOKUP($A12,'蔬菜-汇总'!$A:$AM,6,0)</f>
        <v>3.46933282245013</v>
      </c>
      <c r="G12" s="49">
        <f>VLOOKUP($A12,'蔬菜-汇总'!$A:$AM,23,0)</f>
        <v>15903.25</v>
      </c>
      <c r="H12" s="49">
        <f>VLOOKUP($A12,'蔬菜-汇总'!$A:$AM,24,0)</f>
        <v>18688.13</v>
      </c>
      <c r="I12" s="52">
        <f t="shared" si="0"/>
        <v>-2784.88</v>
      </c>
      <c r="J12" s="53">
        <f t="shared" si="1"/>
        <v>-0.149018655157044</v>
      </c>
      <c r="K12" s="54">
        <f>VLOOKUP($A12,'蔬菜-汇总'!$A:$AM,27,0)</f>
        <v>0.112481645014131</v>
      </c>
      <c r="L12" s="54">
        <f>VLOOKUP($A12,'蔬菜-汇总'!$A:$AM,28,0)</f>
        <v>0.12499132196532</v>
      </c>
      <c r="M12" s="55">
        <f t="shared" si="2"/>
        <v>-0.0125096769511884</v>
      </c>
      <c r="N12" s="49">
        <f>VLOOKUP($A12,'蔬菜-汇总'!$A:$AM,13,0)</f>
        <v>141385.29</v>
      </c>
      <c r="O12" s="49">
        <f>VLOOKUP($A12,'蔬菜-汇总'!$A:$AM,14,0)</f>
        <v>149515.42</v>
      </c>
      <c r="P12" s="52">
        <f t="shared" si="3"/>
        <v>-8130.13</v>
      </c>
      <c r="Q12" s="55">
        <f t="shared" si="4"/>
        <v>-0.054376531865409</v>
      </c>
      <c r="R12" s="49">
        <f>VLOOKUP($A12,'蔬菜-汇总'!$A:$AM,15,0)</f>
        <v>34745.42</v>
      </c>
      <c r="S12" s="49">
        <f>VLOOKUP($A12,'蔬菜-汇总'!$A:$AM,16,0)</f>
        <v>32871.13</v>
      </c>
      <c r="T12" s="52">
        <f t="shared" si="5"/>
        <v>1874.29</v>
      </c>
      <c r="U12" s="55">
        <f t="shared" si="6"/>
        <v>0.0570193358123071</v>
      </c>
      <c r="V12" s="54">
        <f>VLOOKUP($A12,'蔬菜-汇总'!$A:$AM,21,0)</f>
        <v>0.233409541494706</v>
      </c>
      <c r="W12" s="54">
        <f>VLOOKUP($A12,'蔬菜-汇总'!$A:$AM,22,0)</f>
        <v>0.136376768896087</v>
      </c>
      <c r="X12" s="55">
        <f t="shared" si="7"/>
        <v>0.0970327725986185</v>
      </c>
      <c r="Y12" s="54">
        <f>VLOOKUP($A12,'蔬菜-汇总'!$A:$AM,36,0)</f>
        <v>-0.026666536193835</v>
      </c>
      <c r="Z12" s="54">
        <f>VLOOKUP($A12,'蔬菜-汇总'!$A:$AM,37,0)</f>
        <v>-0.122993642141295</v>
      </c>
      <c r="AA12" s="55">
        <f t="shared" si="8"/>
        <v>0.0963271059474604</v>
      </c>
      <c r="AB12" s="54">
        <f>VLOOKUP($A12,'蔬菜-汇总'!$A:$AM,32,0)</f>
        <v>-0.0183892496878565</v>
      </c>
      <c r="AC12" s="54">
        <f>VLOOKUP($A12,'蔬菜-汇总'!$A:$AM,33,0)</f>
        <v>-0.103216074970729</v>
      </c>
      <c r="AD12" s="55">
        <f t="shared" si="9"/>
        <v>0.0848268252828723</v>
      </c>
    </row>
    <row r="13" spans="1:30">
      <c r="A13" s="45" t="s">
        <v>94</v>
      </c>
      <c r="B13" s="45"/>
      <c r="C13" s="45"/>
      <c r="D13" s="48">
        <f>VLOOKUP($A13,'蔬菜-汇总'!$A:$AM,4,0)</f>
        <v>12906.4</v>
      </c>
      <c r="E13" s="49">
        <f>VLOOKUP($A13,'蔬菜-汇总'!$A:$AM,5,0)</f>
        <v>57727.67</v>
      </c>
      <c r="F13" s="49">
        <f>VLOOKUP($A13,'蔬菜-汇总'!$A:$AM,6,0)</f>
        <v>3.68789229581351</v>
      </c>
      <c r="G13" s="49">
        <f>VLOOKUP($A13,'蔬菜-汇总'!$A:$AM,23,0)</f>
        <v>12698.15</v>
      </c>
      <c r="H13" s="49">
        <f>VLOOKUP($A13,'蔬菜-汇总'!$A:$AM,24,0)</f>
        <v>13756.66</v>
      </c>
      <c r="I13" s="52">
        <f t="shared" si="0"/>
        <v>-1058.51</v>
      </c>
      <c r="J13" s="53">
        <f t="shared" si="1"/>
        <v>-0.07694527596088</v>
      </c>
      <c r="K13" s="54">
        <f>VLOOKUP($A13,'蔬菜-汇总'!$A:$AM,27,0)</f>
        <v>0.0939269176143141</v>
      </c>
      <c r="L13" s="54">
        <f>VLOOKUP($A13,'蔬菜-汇总'!$A:$AM,28,0)</f>
        <v>0.0948897990220667</v>
      </c>
      <c r="M13" s="55">
        <f t="shared" si="2"/>
        <v>-0.000962881407752622</v>
      </c>
      <c r="N13" s="49">
        <f>VLOOKUP($A13,'蔬菜-汇总'!$A:$AM,13,0)</f>
        <v>135191.81</v>
      </c>
      <c r="O13" s="49">
        <f>VLOOKUP($A13,'蔬菜-汇总'!$A:$AM,14,0)</f>
        <v>144975.12</v>
      </c>
      <c r="P13" s="52">
        <f t="shared" si="3"/>
        <v>-9783.31</v>
      </c>
      <c r="Q13" s="55">
        <f t="shared" si="4"/>
        <v>-0.0674826825458051</v>
      </c>
      <c r="R13" s="49">
        <f>VLOOKUP($A13,'蔬菜-汇总'!$A:$AM,15,0)</f>
        <v>31665.58</v>
      </c>
      <c r="S13" s="49">
        <f>VLOOKUP($A13,'蔬菜-汇总'!$A:$AM,16,0)</f>
        <v>29369.91</v>
      </c>
      <c r="T13" s="52">
        <f t="shared" si="5"/>
        <v>2295.67</v>
      </c>
      <c r="U13" s="55">
        <f t="shared" si="6"/>
        <v>0.0781640120790292</v>
      </c>
      <c r="V13" s="54">
        <f>VLOOKUP($A13,'蔬菜-汇总'!$A:$AM,21,0)</f>
        <v>0.147209015358499</v>
      </c>
      <c r="W13" s="54">
        <f>VLOOKUP($A13,'蔬菜-汇总'!$A:$AM,22,0)</f>
        <v>0.138804438808588</v>
      </c>
      <c r="X13" s="55">
        <f t="shared" si="7"/>
        <v>0.00840457654991061</v>
      </c>
      <c r="Y13" s="54">
        <f>VLOOKUP($A13,'蔬菜-汇总'!$A:$AM,36,0)</f>
        <v>-0.0249516983424905</v>
      </c>
      <c r="Z13" s="54">
        <f>VLOOKUP($A13,'蔬菜-汇总'!$A:$AM,37,0)</f>
        <v>-0.129088580795787</v>
      </c>
      <c r="AA13" s="55">
        <f t="shared" si="8"/>
        <v>0.104136882453297</v>
      </c>
      <c r="AB13" s="54">
        <f>VLOOKUP($A13,'蔬菜-汇总'!$A:$AM,32,0)</f>
        <v>-0.00988325180349313</v>
      </c>
      <c r="AC13" s="54">
        <f>VLOOKUP($A13,'蔬菜-汇总'!$A:$AM,33,0)</f>
        <v>-0.132895568563765</v>
      </c>
      <c r="AD13" s="55">
        <f t="shared" si="9"/>
        <v>0.123012316760271</v>
      </c>
    </row>
    <row r="14" spans="1:30">
      <c r="A14" s="45" t="s">
        <v>186</v>
      </c>
      <c r="B14" s="45"/>
      <c r="C14" s="45"/>
      <c r="D14" s="48">
        <f>VLOOKUP($A14,'蔬菜-汇总'!$A:$AM,4,0)</f>
        <v>6362.9</v>
      </c>
      <c r="E14" s="49">
        <f>VLOOKUP($A14,'蔬菜-汇总'!$A:$AM,5,0)</f>
        <v>20735.39</v>
      </c>
      <c r="F14" s="49">
        <f>VLOOKUP($A14,'蔬菜-汇总'!$A:$AM,6,0)</f>
        <v>2.31743415402181</v>
      </c>
      <c r="G14" s="49">
        <f>VLOOKUP($A14,'蔬菜-汇总'!$A:$AM,23,0)</f>
        <v>10914.26</v>
      </c>
      <c r="H14" s="49">
        <f>VLOOKUP($A14,'蔬菜-汇总'!$A:$AM,24,0)</f>
        <v>8180.15</v>
      </c>
      <c r="I14" s="52">
        <f t="shared" si="0"/>
        <v>2734.11</v>
      </c>
      <c r="J14" s="53">
        <f t="shared" si="1"/>
        <v>0.334237147240576</v>
      </c>
      <c r="K14" s="54">
        <f>VLOOKUP($A14,'蔬菜-汇总'!$A:$AM,27,0)</f>
        <v>0.137600936783621</v>
      </c>
      <c r="L14" s="54">
        <f>VLOOKUP($A14,'蔬菜-汇总'!$A:$AM,28,0)</f>
        <v>0.0991128112106408</v>
      </c>
      <c r="M14" s="55">
        <f t="shared" si="2"/>
        <v>0.0384881255729805</v>
      </c>
      <c r="N14" s="49">
        <f>VLOOKUP($A14,'蔬菜-汇总'!$A:$AM,13,0)</f>
        <v>79318.21</v>
      </c>
      <c r="O14" s="49">
        <f>VLOOKUP($A14,'蔬菜-汇总'!$A:$AM,14,0)</f>
        <v>82533.73</v>
      </c>
      <c r="P14" s="52">
        <f t="shared" si="3"/>
        <v>-3215.51999999999</v>
      </c>
      <c r="Q14" s="55">
        <f t="shared" si="4"/>
        <v>-0.0389600712339063</v>
      </c>
      <c r="R14" s="49">
        <f>VLOOKUP($A14,'蔬菜-汇总'!$A:$AM,15,0)</f>
        <v>19221.83</v>
      </c>
      <c r="S14" s="49">
        <f>VLOOKUP($A14,'蔬菜-汇总'!$A:$AM,16,0)</f>
        <v>16561.13</v>
      </c>
      <c r="T14" s="52">
        <f t="shared" si="5"/>
        <v>2660.7</v>
      </c>
      <c r="U14" s="55">
        <f t="shared" si="6"/>
        <v>0.160659326990368</v>
      </c>
      <c r="V14" s="54">
        <f>VLOOKUP($A14,'蔬菜-汇总'!$A:$AM,21,0)</f>
        <v>0.173689458951931</v>
      </c>
      <c r="W14" s="54">
        <f>VLOOKUP($A14,'蔬菜-汇总'!$A:$AM,22,0)</f>
        <v>0.0297942446974769</v>
      </c>
      <c r="X14" s="55">
        <f t="shared" si="7"/>
        <v>0.143895214254454</v>
      </c>
      <c r="Y14" s="54">
        <f>VLOOKUP($A14,'蔬菜-汇总'!$A:$AM,36,0)</f>
        <v>-0.0314865962293913</v>
      </c>
      <c r="Z14" s="54">
        <f>VLOOKUP($A14,'蔬菜-汇总'!$A:$AM,37,0)</f>
        <v>-0.121049710979867</v>
      </c>
      <c r="AA14" s="55">
        <f t="shared" si="8"/>
        <v>0.0895631147504754</v>
      </c>
      <c r="AB14" s="54">
        <f>VLOOKUP($A14,'蔬菜-汇总'!$A:$AM,32,0)</f>
        <v>-0.0767897195360309</v>
      </c>
      <c r="AC14" s="54">
        <f>VLOOKUP($A14,'蔬菜-汇总'!$A:$AM,33,0)</f>
        <v>-0.12313364972115</v>
      </c>
      <c r="AD14" s="55">
        <f t="shared" si="9"/>
        <v>0.0463439301851195</v>
      </c>
    </row>
    <row r="15" spans="1:30">
      <c r="A15" s="50" t="s">
        <v>62</v>
      </c>
      <c r="B15" s="51" t="s">
        <v>74</v>
      </c>
      <c r="C15" s="50" t="s">
        <v>75</v>
      </c>
      <c r="D15" s="49">
        <f>IFERROR(VLOOKUP($B15,'a-蔬菜'!$B:$AO,5,0),0)</f>
        <v>3405</v>
      </c>
      <c r="E15" s="49">
        <f>IFERROR(VLOOKUP($B15,'a-蔬菜'!$B:$AO,6,0),0)</f>
        <v>18353.66</v>
      </c>
      <c r="F15" s="49">
        <f>IFERROR(VLOOKUP($B15,'a-蔬菜'!$B:$AO,7,0),0)</f>
        <v>5.71175502562608</v>
      </c>
      <c r="G15" s="49">
        <f>IFERROR(VLOOKUP($B15,'a-蔬菜'!$B:$AO,24,0),0)</f>
        <v>3636.48</v>
      </c>
      <c r="H15" s="49">
        <f>IFERROR(VLOOKUP($B15,'a-蔬菜'!$B:$AO,25,0),0)</f>
        <v>4204.24</v>
      </c>
      <c r="I15" s="49">
        <f>IFERROR(VLOOKUP($B15,'a-蔬菜'!$B:$AO,26,0),0)</f>
        <v>-567.76</v>
      </c>
      <c r="J15" s="56">
        <f>IFERROR(VLOOKUP($B15,'a-蔬菜'!$B:$AO,27,0),0)</f>
        <v>-0.135044621620079</v>
      </c>
      <c r="K15" s="56">
        <f>IFERROR(VLOOKUP($B15,'a-蔬菜'!$B:$AO,28,0),0)</f>
        <v>0.130053992463157</v>
      </c>
      <c r="L15" s="56">
        <f>IFERROR(VLOOKUP($B15,'a-蔬菜'!$B:$AO,29,0),0)</f>
        <v>0.123565150738527</v>
      </c>
      <c r="M15" s="56">
        <f>IFERROR(VLOOKUP($B15,'a-蔬菜'!$B:$AO,30,0),0)</f>
        <v>0.00648884172463004</v>
      </c>
      <c r="N15" s="49">
        <f>IFERROR(VLOOKUP($B15,'a-蔬菜'!$B:$AO,15,0),0)</f>
        <v>27961.31</v>
      </c>
      <c r="O15" s="49">
        <f>IFERROR(VLOOKUP($B15,'a-蔬菜'!$B:$AO,19,0),0)</f>
        <v>34024.48</v>
      </c>
      <c r="P15" s="49">
        <f t="shared" si="3"/>
        <v>-6063.17</v>
      </c>
      <c r="Q15" s="56">
        <f t="shared" si="4"/>
        <v>-0.178200225249585</v>
      </c>
      <c r="R15" s="49">
        <f>IFERROR(VLOOKUP($B15,'a-蔬菜'!$B:$AO,16,0),0)</f>
        <v>5458.1</v>
      </c>
      <c r="S15" s="49">
        <f>IFERROR(VLOOKUP($B15,'a-蔬菜'!$B:$AO,20,0),0)</f>
        <v>4500.84</v>
      </c>
      <c r="T15" s="49">
        <f t="shared" si="5"/>
        <v>957.26</v>
      </c>
      <c r="U15" s="56">
        <f t="shared" si="6"/>
        <v>0.212684743292363</v>
      </c>
      <c r="V15" s="56">
        <f>IFERROR(VLOOKUP($B15,'a-蔬菜'!$B:$AO,22,0),0)</f>
        <v>0.0382276296853865</v>
      </c>
      <c r="W15" s="56">
        <f>IFERROR(VLOOKUP($B15,'a-蔬菜'!$B:$AO,23,0),0)</f>
        <v>0.272336271445079</v>
      </c>
      <c r="X15" s="56">
        <f t="shared" si="7"/>
        <v>-0.234108641759693</v>
      </c>
      <c r="Y15" s="54">
        <f>IFERROR(VLOOKUP($B15,'a-蔬菜'!$B:$AO,37,0),0)</f>
        <v>-0.0626023707883696</v>
      </c>
      <c r="Z15" s="54">
        <f>IFERROR(VLOOKUP($B15,'a-蔬菜'!$B:$AO,38,0),0)</f>
        <v>-0.232683232463274</v>
      </c>
      <c r="AA15" s="54">
        <f t="shared" si="8"/>
        <v>0.170080861674904</v>
      </c>
      <c r="AB15" s="54">
        <f>IFERROR(VLOOKUP($B15,'a-蔬菜'!$B:$AO,33,0),0)</f>
        <v>-0.0754616990129016</v>
      </c>
      <c r="AC15" s="54">
        <f>IFERROR(VLOOKUP($B15,'a-蔬菜'!$B:$AO,34,0),0)</f>
        <v>-0.146810387697329</v>
      </c>
      <c r="AD15" s="54">
        <f t="shared" si="9"/>
        <v>0.0713486886844269</v>
      </c>
    </row>
    <row r="16" spans="1:30">
      <c r="A16" s="50" t="s">
        <v>67</v>
      </c>
      <c r="B16" s="51" t="s">
        <v>76</v>
      </c>
      <c r="C16" s="50" t="s">
        <v>77</v>
      </c>
      <c r="D16" s="49">
        <f>IFERROR(VLOOKUP($B16,'a-蔬菜'!$B:$AO,5,0),0)</f>
        <v>3185.6</v>
      </c>
      <c r="E16" s="49">
        <f>IFERROR(VLOOKUP($B16,'a-蔬菜'!$B:$AO,6,0),0)</f>
        <v>13037.65</v>
      </c>
      <c r="F16" s="49">
        <f>IFERROR(VLOOKUP($B16,'a-蔬菜'!$B:$AO,7,0),0)</f>
        <v>3.90318411682682</v>
      </c>
      <c r="G16" s="49">
        <f>IFERROR(VLOOKUP($B16,'a-蔬菜'!$B:$AO,24,0),0)</f>
        <v>2232.22</v>
      </c>
      <c r="H16" s="49">
        <f>IFERROR(VLOOKUP($B16,'a-蔬菜'!$B:$AO,25,0),0)</f>
        <v>7298.3</v>
      </c>
      <c r="I16" s="49">
        <f>IFERROR(VLOOKUP($B16,'a-蔬菜'!$B:$AO,26,0),0)</f>
        <v>-5066.08</v>
      </c>
      <c r="J16" s="56">
        <f>IFERROR(VLOOKUP($B16,'a-蔬菜'!$B:$AO,27,0),0)</f>
        <v>-0.694145211898661</v>
      </c>
      <c r="K16" s="56">
        <f>IFERROR(VLOOKUP($B16,'a-蔬菜'!$B:$AO,28,0),0)</f>
        <v>0.0770020721588708</v>
      </c>
      <c r="L16" s="56">
        <f>IFERROR(VLOOKUP($B16,'a-蔬菜'!$B:$AO,29,0),0)</f>
        <v>0.19842641110642</v>
      </c>
      <c r="M16" s="56">
        <f>IFERROR(VLOOKUP($B16,'a-蔬菜'!$B:$AO,30,0),0)</f>
        <v>-0.121424338947549</v>
      </c>
      <c r="N16" s="49">
        <f>IFERROR(VLOOKUP($B16,'a-蔬菜'!$B:$AO,15,0),0)</f>
        <v>28989.09</v>
      </c>
      <c r="O16" s="49">
        <f>IFERROR(VLOOKUP($B16,'a-蔬菜'!$B:$AO,19,0),0)</f>
        <v>36780.89</v>
      </c>
      <c r="P16" s="49">
        <f t="shared" si="3"/>
        <v>-7791.8</v>
      </c>
      <c r="Q16" s="56">
        <f t="shared" si="4"/>
        <v>-0.211843704706439</v>
      </c>
      <c r="R16" s="49">
        <f>IFERROR(VLOOKUP($B16,'a-蔬菜'!$B:$AO,16,0),0)</f>
        <v>7318.39</v>
      </c>
      <c r="S16" s="49">
        <f>IFERROR(VLOOKUP($B16,'a-蔬菜'!$B:$AO,20,0),0)</f>
        <v>7602.48</v>
      </c>
      <c r="T16" s="49">
        <f t="shared" si="5"/>
        <v>-284.089999999999</v>
      </c>
      <c r="U16" s="56">
        <f t="shared" si="6"/>
        <v>-0.0373680693668381</v>
      </c>
      <c r="V16" s="56">
        <f>IFERROR(VLOOKUP($B16,'a-蔬菜'!$B:$AO,22,0),0)</f>
        <v>0.233583643376854</v>
      </c>
      <c r="W16" s="56">
        <f>IFERROR(VLOOKUP($B16,'a-蔬菜'!$B:$AO,23,0),0)</f>
        <v>0.304337287490813</v>
      </c>
      <c r="X16" s="56">
        <f t="shared" si="7"/>
        <v>-0.0707536441139583</v>
      </c>
      <c r="Y16" s="54">
        <f>IFERROR(VLOOKUP($B16,'a-蔬菜'!$B:$AO,37,0),0)</f>
        <v>-0.055756798968079</v>
      </c>
      <c r="Z16" s="54">
        <f>IFERROR(VLOOKUP($B16,'a-蔬菜'!$B:$AO,38,0),0)</f>
        <v>-0.0877463669749871</v>
      </c>
      <c r="AA16" s="54">
        <f t="shared" si="8"/>
        <v>0.0319895680069081</v>
      </c>
      <c r="AB16" s="54">
        <f>IFERROR(VLOOKUP($B16,'a-蔬菜'!$B:$AO,33,0),0)</f>
        <v>-0.0935032572942949</v>
      </c>
      <c r="AC16" s="54">
        <f>IFERROR(VLOOKUP($B16,'a-蔬菜'!$B:$AO,34,0),0)</f>
        <v>-0.0610978037779945</v>
      </c>
      <c r="AD16" s="54">
        <f t="shared" si="9"/>
        <v>-0.0324054535163004</v>
      </c>
    </row>
    <row r="17" spans="1:30">
      <c r="A17" s="50" t="s">
        <v>84</v>
      </c>
      <c r="B17" s="51" t="s">
        <v>180</v>
      </c>
      <c r="C17" s="50" t="s">
        <v>181</v>
      </c>
      <c r="D17" s="49">
        <f>IFERROR(VLOOKUP($B17,'a-蔬菜'!$B:$AO,5,0),0)</f>
        <v>1838.4</v>
      </c>
      <c r="E17" s="49">
        <f>IFERROR(VLOOKUP($B17,'a-蔬菜'!$B:$AO,6,0),0)</f>
        <v>6678.22</v>
      </c>
      <c r="F17" s="49">
        <f>IFERROR(VLOOKUP($B17,'a-蔬菜'!$B:$AO,7,0),0)</f>
        <v>3.60388195968018</v>
      </c>
      <c r="G17" s="49">
        <f>IFERROR(VLOOKUP($B17,'a-蔬菜'!$B:$AO,24,0),0)</f>
        <v>2558.94</v>
      </c>
      <c r="H17" s="49">
        <f>IFERROR(VLOOKUP($B17,'a-蔬菜'!$B:$AO,25,0),0)</f>
        <v>2206.15</v>
      </c>
      <c r="I17" s="49">
        <f>IFERROR(VLOOKUP($B17,'a-蔬菜'!$B:$AO,26,0),0)</f>
        <v>352.79</v>
      </c>
      <c r="J17" s="56">
        <f>IFERROR(VLOOKUP($B17,'a-蔬菜'!$B:$AO,27,0),0)</f>
        <v>0.159912064002901</v>
      </c>
      <c r="K17" s="56">
        <f>IFERROR(VLOOKUP($B17,'a-蔬菜'!$B:$AO,28,0),0)</f>
        <v>0.143679955081415</v>
      </c>
      <c r="L17" s="56">
        <f>IFERROR(VLOOKUP($B17,'a-蔬菜'!$B:$AO,29,0),0)</f>
        <v>0.115064796477984</v>
      </c>
      <c r="M17" s="56">
        <f>IFERROR(VLOOKUP($B17,'a-蔬菜'!$B:$AO,30,0),0)</f>
        <v>0.0286151586034309</v>
      </c>
      <c r="N17" s="49">
        <f>IFERROR(VLOOKUP($B17,'a-蔬菜'!$B:$AO,15,0),0)</f>
        <v>17810</v>
      </c>
      <c r="O17" s="49">
        <f>IFERROR(VLOOKUP($B17,'a-蔬菜'!$B:$AO,19,0),0)</f>
        <v>19173.11</v>
      </c>
      <c r="P17" s="49">
        <f t="shared" si="3"/>
        <v>-1363.11</v>
      </c>
      <c r="Q17" s="56">
        <f t="shared" si="4"/>
        <v>-0.071094882363894</v>
      </c>
      <c r="R17" s="49">
        <f>IFERROR(VLOOKUP($B17,'a-蔬菜'!$B:$AO,16,0),0)</f>
        <v>4291.02</v>
      </c>
      <c r="S17" s="49">
        <f>IFERROR(VLOOKUP($B17,'a-蔬菜'!$B:$AO,20,0),0)</f>
        <v>4754.23</v>
      </c>
      <c r="T17" s="49">
        <f t="shared" si="5"/>
        <v>-463.209999999999</v>
      </c>
      <c r="U17" s="56">
        <f t="shared" si="6"/>
        <v>-0.0974311297518208</v>
      </c>
      <c r="V17" s="56">
        <f>IFERROR(VLOOKUP($B17,'a-蔬菜'!$B:$AO,22,0),0)</f>
        <v>0.378311539129566</v>
      </c>
      <c r="W17" s="56">
        <f>IFERROR(VLOOKUP($B17,'a-蔬菜'!$B:$AO,23,0),0)</f>
        <v>-0.0408138771787311</v>
      </c>
      <c r="X17" s="56">
        <f t="shared" si="7"/>
        <v>0.419125416308297</v>
      </c>
      <c r="Y17" s="54">
        <f>IFERROR(VLOOKUP($B17,'a-蔬菜'!$B:$AO,37,0),0)</f>
        <v>-0.0289395062246272</v>
      </c>
      <c r="Z17" s="54">
        <f>IFERROR(VLOOKUP($B17,'a-蔬菜'!$B:$AO,38,0),0)</f>
        <v>-0.0910957189702644</v>
      </c>
      <c r="AA17" s="54">
        <f t="shared" si="8"/>
        <v>0.0621562127456371</v>
      </c>
      <c r="AB17" s="54">
        <f>IFERROR(VLOOKUP($B17,'a-蔬菜'!$B:$AO,33,0),0)</f>
        <v>-0.0109536255184886</v>
      </c>
      <c r="AC17" s="54">
        <f>IFERROR(VLOOKUP($B17,'a-蔬菜'!$B:$AO,34,0),0)</f>
        <v>-0.0766296964863812</v>
      </c>
      <c r="AD17" s="54">
        <f t="shared" si="9"/>
        <v>0.0656760709678926</v>
      </c>
    </row>
    <row r="18" spans="1:30">
      <c r="A18" s="50" t="s">
        <v>84</v>
      </c>
      <c r="B18" s="51" t="s">
        <v>87</v>
      </c>
      <c r="C18" s="50" t="s">
        <v>88</v>
      </c>
      <c r="D18" s="49">
        <f>IFERROR(VLOOKUP($B18,'a-蔬菜'!$B:$AO,5,0),0)</f>
        <v>874.6</v>
      </c>
      <c r="E18" s="49">
        <f>IFERROR(VLOOKUP($B18,'a-蔬菜'!$B:$AO,6,0),0)</f>
        <v>5114.3</v>
      </c>
      <c r="F18" s="49">
        <f>IFERROR(VLOOKUP($B18,'a-蔬菜'!$B:$AO,7,0),0)</f>
        <v>5.91561959132458</v>
      </c>
      <c r="G18" s="49">
        <f>IFERROR(VLOOKUP($B18,'a-蔬菜'!$B:$AO,24,0),0)</f>
        <v>1407.37</v>
      </c>
      <c r="H18" s="49">
        <f>IFERROR(VLOOKUP($B18,'a-蔬菜'!$B:$AO,25,0),0)</f>
        <v>1553.48</v>
      </c>
      <c r="I18" s="49">
        <f>IFERROR(VLOOKUP($B18,'a-蔬菜'!$B:$AO,26,0),0)</f>
        <v>-146.11</v>
      </c>
      <c r="J18" s="56">
        <f>IFERROR(VLOOKUP($B18,'a-蔬菜'!$B:$AO,27,0),0)</f>
        <v>-0.094053351185725</v>
      </c>
      <c r="K18" s="56">
        <f>IFERROR(VLOOKUP($B18,'a-蔬菜'!$B:$AO,28,0),0)</f>
        <v>0.180088036955047</v>
      </c>
      <c r="L18" s="56">
        <f>IFERROR(VLOOKUP($B18,'a-蔬菜'!$B:$AO,29,0),0)</f>
        <v>0.120270226329261</v>
      </c>
      <c r="M18" s="56">
        <f>IFERROR(VLOOKUP($B18,'a-蔬菜'!$B:$AO,30,0),0)</f>
        <v>0.0598178106257869</v>
      </c>
      <c r="N18" s="49">
        <f>IFERROR(VLOOKUP($B18,'a-蔬菜'!$B:$AO,15,0),0)</f>
        <v>7814.9</v>
      </c>
      <c r="O18" s="49">
        <f>IFERROR(VLOOKUP($B18,'a-蔬菜'!$B:$AO,19,0),0)</f>
        <v>12916.58</v>
      </c>
      <c r="P18" s="49">
        <f t="shared" si="3"/>
        <v>-5101.68</v>
      </c>
      <c r="Q18" s="56">
        <f t="shared" si="4"/>
        <v>-0.394971424324395</v>
      </c>
      <c r="R18" s="49">
        <f>IFERROR(VLOOKUP($B18,'a-蔬菜'!$B:$AO,16,0),0)</f>
        <v>1452.06</v>
      </c>
      <c r="S18" s="49">
        <f>IFERROR(VLOOKUP($B18,'a-蔬菜'!$B:$AO,20,0),0)</f>
        <v>2189.34</v>
      </c>
      <c r="T18" s="49">
        <f t="shared" si="5"/>
        <v>-737.28</v>
      </c>
      <c r="U18" s="56">
        <f t="shared" si="6"/>
        <v>-0.336759023267286</v>
      </c>
      <c r="V18" s="56">
        <f>IFERROR(VLOOKUP($B18,'a-蔬菜'!$B:$AO,22,0),0)</f>
        <v>0.290972229181297</v>
      </c>
      <c r="W18" s="56">
        <f>IFERROR(VLOOKUP($B18,'a-蔬菜'!$B:$AO,23,0),0)</f>
        <v>0.374165273064321</v>
      </c>
      <c r="X18" s="56">
        <f t="shared" si="7"/>
        <v>-0.0831930438830245</v>
      </c>
      <c r="Y18" s="54">
        <f>IFERROR(VLOOKUP($B18,'a-蔬菜'!$B:$AO,37,0),0)</f>
        <v>-0.0399708001046789</v>
      </c>
      <c r="Z18" s="54">
        <f>IFERROR(VLOOKUP($B18,'a-蔬菜'!$B:$AO,38,0),0)</f>
        <v>-0.156681922405839</v>
      </c>
      <c r="AA18" s="54">
        <f t="shared" si="8"/>
        <v>0.11671112230116</v>
      </c>
      <c r="AB18" s="54">
        <f>IFERROR(VLOOKUP($B18,'a-蔬菜'!$B:$AO,33,0),0)</f>
        <v>-0.000768455239382414</v>
      </c>
      <c r="AC18" s="54">
        <f>IFERROR(VLOOKUP($B18,'a-蔬菜'!$B:$AO,34,0),0)</f>
        <v>-0.0951372576951484</v>
      </c>
      <c r="AD18" s="54">
        <f t="shared" si="9"/>
        <v>0.094368802455766</v>
      </c>
    </row>
    <row r="19" spans="1:30">
      <c r="A19" s="50" t="s">
        <v>67</v>
      </c>
      <c r="B19" s="51" t="s">
        <v>72</v>
      </c>
      <c r="C19" s="50" t="s">
        <v>73</v>
      </c>
      <c r="D19" s="49">
        <f>IFERROR(VLOOKUP($B19,'a-蔬菜'!$B:$AO,5,0),0)</f>
        <v>4080.56</v>
      </c>
      <c r="E19" s="49">
        <f>IFERROR(VLOOKUP($B19,'a-蔬菜'!$B:$AO,6,0),0)</f>
        <v>14977.78</v>
      </c>
      <c r="F19" s="49">
        <f>IFERROR(VLOOKUP($B19,'a-蔬菜'!$B:$AO,7,0),0)</f>
        <v>4.94903740777045</v>
      </c>
      <c r="G19" s="49">
        <f>IFERROR(VLOOKUP($B19,'a-蔬菜'!$B:$AO,24,0),0)</f>
        <v>721.08</v>
      </c>
      <c r="H19" s="49">
        <f>IFERROR(VLOOKUP($B19,'a-蔬菜'!$B:$AO,25,0),0)</f>
        <v>3519.76</v>
      </c>
      <c r="I19" s="49">
        <f>IFERROR(VLOOKUP($B19,'a-蔬菜'!$B:$AO,26,0),0)</f>
        <v>-2798.68</v>
      </c>
      <c r="J19" s="56">
        <f>IFERROR(VLOOKUP($B19,'a-蔬菜'!$B:$AO,27,0),0)</f>
        <v>-0.79513375911994</v>
      </c>
      <c r="K19" s="56">
        <f>IFERROR(VLOOKUP($B19,'a-蔬菜'!$B:$AO,28,0),0)</f>
        <v>0.0330643086772488</v>
      </c>
      <c r="L19" s="56">
        <f>IFERROR(VLOOKUP($B19,'a-蔬菜'!$B:$AO,29,0),0)</f>
        <v>0.138675924966481</v>
      </c>
      <c r="M19" s="56">
        <f>IFERROR(VLOOKUP($B19,'a-蔬菜'!$B:$AO,30,0),0)</f>
        <v>-0.105611616289232</v>
      </c>
      <c r="N19" s="49">
        <f>IFERROR(VLOOKUP($B19,'a-蔬菜'!$B:$AO,15,0),0)</f>
        <v>21808.41</v>
      </c>
      <c r="O19" s="49">
        <f>IFERROR(VLOOKUP($B19,'a-蔬菜'!$B:$AO,19,0),0)</f>
        <v>25381.19</v>
      </c>
      <c r="P19" s="49">
        <f t="shared" si="3"/>
        <v>-3572.78</v>
      </c>
      <c r="Q19" s="56">
        <f t="shared" si="4"/>
        <v>-0.140764873514599</v>
      </c>
      <c r="R19" s="49">
        <f>IFERROR(VLOOKUP($B19,'a-蔬菜'!$B:$AO,16,0),0)</f>
        <v>6392.74</v>
      </c>
      <c r="S19" s="49">
        <f>IFERROR(VLOOKUP($B19,'a-蔬菜'!$B:$AO,20,0),0)</f>
        <v>5527.05</v>
      </c>
      <c r="T19" s="49">
        <f t="shared" si="5"/>
        <v>865.69</v>
      </c>
      <c r="U19" s="56">
        <f t="shared" si="6"/>
        <v>0.156627857537022</v>
      </c>
      <c r="V19" s="56">
        <f>IFERROR(VLOOKUP($B19,'a-蔬菜'!$B:$AO,22,0),0)</f>
        <v>0.0873180325550885</v>
      </c>
      <c r="W19" s="56">
        <f>IFERROR(VLOOKUP($B19,'a-蔬菜'!$B:$AO,23,0),0)</f>
        <v>0.25535649031254</v>
      </c>
      <c r="X19" s="56">
        <f t="shared" si="7"/>
        <v>-0.168038457757452</v>
      </c>
      <c r="Y19" s="54">
        <f>IFERROR(VLOOKUP($B19,'a-蔬菜'!$B:$AO,37,0),0)</f>
        <v>-0.0371593401264559</v>
      </c>
      <c r="Z19" s="54">
        <f>IFERROR(VLOOKUP($B19,'a-蔬菜'!$B:$AO,38,0),0)</f>
        <v>-0.122696556028985</v>
      </c>
      <c r="AA19" s="54">
        <f t="shared" si="8"/>
        <v>0.0855372159025288</v>
      </c>
      <c r="AB19" s="54">
        <f>IFERROR(VLOOKUP($B19,'a-蔬菜'!$B:$AO,33,0),0)</f>
        <v>-0.0432881924833537</v>
      </c>
      <c r="AC19" s="54">
        <f>IFERROR(VLOOKUP($B19,'a-蔬菜'!$B:$AO,34,0),0)</f>
        <v>-0.0879265865784859</v>
      </c>
      <c r="AD19" s="54">
        <f t="shared" si="9"/>
        <v>0.0446383940951321</v>
      </c>
    </row>
    <row r="20" spans="1:30">
      <c r="A20" s="50" t="s">
        <v>62</v>
      </c>
      <c r="B20" s="51" t="s">
        <v>65</v>
      </c>
      <c r="C20" s="50" t="s">
        <v>66</v>
      </c>
      <c r="D20" s="49">
        <f>IFERROR(VLOOKUP($B20,'a-蔬菜'!$B:$AO,5,0),0)</f>
        <v>3015.5</v>
      </c>
      <c r="E20" s="49">
        <f>IFERROR(VLOOKUP($B20,'a-蔬菜'!$B:$AO,6,0),0)</f>
        <v>13790.04</v>
      </c>
      <c r="F20" s="49">
        <f>IFERROR(VLOOKUP($B20,'a-蔬菜'!$B:$AO,7,0),0)</f>
        <v>3.95429031952214</v>
      </c>
      <c r="G20" s="49">
        <f>IFERROR(VLOOKUP($B20,'a-蔬菜'!$B:$AO,24,0),0)</f>
        <v>1326.28</v>
      </c>
      <c r="H20" s="49">
        <f>IFERROR(VLOOKUP($B20,'a-蔬菜'!$B:$AO,25,0),0)</f>
        <v>3857.11</v>
      </c>
      <c r="I20" s="49">
        <f>IFERROR(VLOOKUP($B20,'a-蔬菜'!$B:$AO,26,0),0)</f>
        <v>-2530.83</v>
      </c>
      <c r="J20" s="56">
        <f>IFERROR(VLOOKUP($B20,'a-蔬菜'!$B:$AO,27,0),0)</f>
        <v>-0.65614670050893</v>
      </c>
      <c r="K20" s="56">
        <f>IFERROR(VLOOKUP($B20,'a-蔬菜'!$B:$AO,28,0),0)</f>
        <v>0.0564975987199989</v>
      </c>
      <c r="L20" s="56">
        <f>IFERROR(VLOOKUP($B20,'a-蔬菜'!$B:$AO,29,0),0)</f>
        <v>0.0906616466101808</v>
      </c>
      <c r="M20" s="56">
        <f>IFERROR(VLOOKUP($B20,'a-蔬菜'!$B:$AO,30,0),0)</f>
        <v>-0.0341640478901819</v>
      </c>
      <c r="N20" s="49">
        <f>IFERROR(VLOOKUP($B20,'a-蔬菜'!$B:$AO,15,0),0)</f>
        <v>23474.98</v>
      </c>
      <c r="O20" s="49">
        <f>IFERROR(VLOOKUP($B20,'a-蔬菜'!$B:$AO,19,0),0)</f>
        <v>42544.01</v>
      </c>
      <c r="P20" s="49">
        <f t="shared" si="3"/>
        <v>-19069.03</v>
      </c>
      <c r="Q20" s="56">
        <f t="shared" si="4"/>
        <v>-0.448218914954185</v>
      </c>
      <c r="R20" s="49">
        <f>IFERROR(VLOOKUP($B20,'a-蔬菜'!$B:$AO,16,0),0)</f>
        <v>5519.89</v>
      </c>
      <c r="S20" s="49">
        <f>IFERROR(VLOOKUP($B20,'a-蔬菜'!$B:$AO,20,0),0)</f>
        <v>7231.78</v>
      </c>
      <c r="T20" s="49">
        <f t="shared" si="5"/>
        <v>-1711.89</v>
      </c>
      <c r="U20" s="56">
        <f t="shared" si="6"/>
        <v>-0.236717654574669</v>
      </c>
      <c r="V20" s="56">
        <f>IFERROR(VLOOKUP($B20,'a-蔬菜'!$B:$AO,22,0),0)</f>
        <v>0.234836651343838</v>
      </c>
      <c r="W20" s="56">
        <f>IFERROR(VLOOKUP($B20,'a-蔬菜'!$B:$AO,23,0),0)</f>
        <v>0.354127413353436</v>
      </c>
      <c r="X20" s="56">
        <f t="shared" si="7"/>
        <v>-0.119290762009598</v>
      </c>
      <c r="Y20" s="54">
        <f>IFERROR(VLOOKUP($B20,'a-蔬菜'!$B:$AO,37,0),0)</f>
        <v>-0.0407018980450697</v>
      </c>
      <c r="Z20" s="54">
        <f>IFERROR(VLOOKUP($B20,'a-蔬菜'!$B:$AO,38,0),0)</f>
        <v>-0.359648661878542</v>
      </c>
      <c r="AA20" s="54">
        <f t="shared" si="8"/>
        <v>0.318946763833472</v>
      </c>
      <c r="AB20" s="54">
        <f>IFERROR(VLOOKUP($B20,'a-蔬菜'!$B:$AO,33,0),0)</f>
        <v>0.0731259216116522</v>
      </c>
      <c r="AC20" s="54">
        <f>IFERROR(VLOOKUP($B20,'a-蔬菜'!$B:$AO,34,0),0)</f>
        <v>-0.229619152026337</v>
      </c>
      <c r="AD20" s="54">
        <f t="shared" si="9"/>
        <v>0.302745073637989</v>
      </c>
    </row>
    <row r="21" spans="1:30">
      <c r="A21" s="50" t="s">
        <v>67</v>
      </c>
      <c r="B21" s="51" t="s">
        <v>82</v>
      </c>
      <c r="C21" s="50" t="s">
        <v>83</v>
      </c>
      <c r="D21" s="49">
        <f>IFERROR(VLOOKUP($B21,'a-蔬菜'!$B:$AO,5,0),0)</f>
        <v>2939.9</v>
      </c>
      <c r="E21" s="49">
        <f>IFERROR(VLOOKUP($B21,'a-蔬菜'!$B:$AO,6,0),0)</f>
        <v>21229.09</v>
      </c>
      <c r="F21" s="49">
        <f>IFERROR(VLOOKUP($B21,'a-蔬菜'!$B:$AO,7,0),0)</f>
        <v>8.22942729769167</v>
      </c>
      <c r="G21" s="49">
        <f>IFERROR(VLOOKUP($B21,'a-蔬菜'!$B:$AO,24,0),0)</f>
        <v>1847.75</v>
      </c>
      <c r="H21" s="49">
        <f>IFERROR(VLOOKUP($B21,'a-蔬菜'!$B:$AO,25,0),0)</f>
        <v>3773.71</v>
      </c>
      <c r="I21" s="49">
        <f>IFERROR(VLOOKUP($B21,'a-蔬菜'!$B:$AO,26,0),0)</f>
        <v>-1925.96</v>
      </c>
      <c r="J21" s="56">
        <f>IFERROR(VLOOKUP($B21,'a-蔬菜'!$B:$AO,27,0),0)</f>
        <v>-0.510362481483739</v>
      </c>
      <c r="K21" s="56">
        <f>IFERROR(VLOOKUP($B21,'a-蔬菜'!$B:$AO,28,0),0)</f>
        <v>0.0892002846298894</v>
      </c>
      <c r="L21" s="56">
        <f>IFERROR(VLOOKUP($B21,'a-蔬菜'!$B:$AO,29,0),0)</f>
        <v>0.160300729267199</v>
      </c>
      <c r="M21" s="56">
        <f>IFERROR(VLOOKUP($B21,'a-蔬菜'!$B:$AO,30,0),0)</f>
        <v>-0.0711004446373092</v>
      </c>
      <c r="N21" s="49">
        <f>IFERROR(VLOOKUP($B21,'a-蔬菜'!$B:$AO,15,0),0)</f>
        <v>20714.62</v>
      </c>
      <c r="O21" s="49">
        <f>IFERROR(VLOOKUP($B21,'a-蔬菜'!$B:$AO,19,0),0)</f>
        <v>23541.44</v>
      </c>
      <c r="P21" s="49">
        <f t="shared" si="3"/>
        <v>-2826.82</v>
      </c>
      <c r="Q21" s="56">
        <f t="shared" si="4"/>
        <v>-0.120078465888238</v>
      </c>
      <c r="R21" s="49">
        <f>IFERROR(VLOOKUP($B21,'a-蔬菜'!$B:$AO,16,0),0)</f>
        <v>3650.4</v>
      </c>
      <c r="S21" s="49">
        <f>IFERROR(VLOOKUP($B21,'a-蔬菜'!$B:$AO,20,0),0)</f>
        <v>2574.08</v>
      </c>
      <c r="T21" s="49">
        <f t="shared" si="5"/>
        <v>1076.32</v>
      </c>
      <c r="U21" s="56">
        <f t="shared" si="6"/>
        <v>0.418137742416708</v>
      </c>
      <c r="V21" s="56">
        <f>IFERROR(VLOOKUP($B21,'a-蔬菜'!$B:$AO,22,0),0)</f>
        <v>0.183036330331178</v>
      </c>
      <c r="W21" s="56">
        <f>IFERROR(VLOOKUP($B21,'a-蔬菜'!$B:$AO,23,0),0)</f>
        <v>0.366623747399172</v>
      </c>
      <c r="X21" s="56">
        <f t="shared" si="7"/>
        <v>-0.183587417067994</v>
      </c>
      <c r="Y21" s="54">
        <f>IFERROR(VLOOKUP($B21,'a-蔬菜'!$B:$AO,37,0),0)</f>
        <v>-0.0326923076923077</v>
      </c>
      <c r="Z21" s="54">
        <f>IFERROR(VLOOKUP($B21,'a-蔬菜'!$B:$AO,38,0),0)</f>
        <v>-0.232176156141223</v>
      </c>
      <c r="AA21" s="54">
        <f t="shared" si="8"/>
        <v>0.199483848448916</v>
      </c>
      <c r="AB21" s="54">
        <f>IFERROR(VLOOKUP($B21,'a-蔬菜'!$B:$AO,33,0),0)</f>
        <v>0.050046976525518</v>
      </c>
      <c r="AC21" s="54">
        <f>IFERROR(VLOOKUP($B21,'a-蔬菜'!$B:$AO,34,0),0)</f>
        <v>-0.0239913276333138</v>
      </c>
      <c r="AD21" s="54">
        <f t="shared" si="9"/>
        <v>0.0740383041588319</v>
      </c>
    </row>
    <row r="22" spans="1:30">
      <c r="A22" s="50" t="s">
        <v>67</v>
      </c>
      <c r="B22" s="51" t="s">
        <v>70</v>
      </c>
      <c r="C22" s="50" t="s">
        <v>71</v>
      </c>
      <c r="D22" s="49">
        <f>IFERROR(VLOOKUP($B22,'a-蔬菜'!$B:$AO,5,0),0)</f>
        <v>4758</v>
      </c>
      <c r="E22" s="49">
        <f>IFERROR(VLOOKUP($B22,'a-蔬菜'!$B:$AO,6,0),0)</f>
        <v>22568.19</v>
      </c>
      <c r="F22" s="49">
        <f>IFERROR(VLOOKUP($B22,'a-蔬菜'!$B:$AO,7,0),0)</f>
        <v>3.86574545069088</v>
      </c>
      <c r="G22" s="49">
        <f>IFERROR(VLOOKUP($B22,'a-蔬菜'!$B:$AO,24,0),0)</f>
        <v>9853.18</v>
      </c>
      <c r="H22" s="49">
        <f>IFERROR(VLOOKUP($B22,'a-蔬菜'!$B:$AO,25,0),0)</f>
        <v>15632.47</v>
      </c>
      <c r="I22" s="49">
        <f>IFERROR(VLOOKUP($B22,'a-蔬菜'!$B:$AO,26,0),0)</f>
        <v>-5779.29</v>
      </c>
      <c r="J22" s="56">
        <f>IFERROR(VLOOKUP($B22,'a-蔬菜'!$B:$AO,27,0),0)</f>
        <v>-0.369697814868668</v>
      </c>
      <c r="K22" s="56">
        <f>IFERROR(VLOOKUP($B22,'a-蔬菜'!$B:$AO,28,0),0)</f>
        <v>0.175111857697956</v>
      </c>
      <c r="L22" s="56">
        <f>IFERROR(VLOOKUP($B22,'a-蔬菜'!$B:$AO,29,0),0)</f>
        <v>0.230426701099918</v>
      </c>
      <c r="M22" s="56">
        <f>IFERROR(VLOOKUP($B22,'a-蔬菜'!$B:$AO,30,0),0)</f>
        <v>-0.0553148434019618</v>
      </c>
      <c r="N22" s="49">
        <f>IFERROR(VLOOKUP($B22,'a-蔬菜'!$B:$AO,15,0),0)</f>
        <v>56267.92</v>
      </c>
      <c r="O22" s="49">
        <f>IFERROR(VLOOKUP($B22,'a-蔬菜'!$B:$AO,19,0),0)</f>
        <v>67841.4</v>
      </c>
      <c r="P22" s="49">
        <f t="shared" si="3"/>
        <v>-11573.48</v>
      </c>
      <c r="Q22" s="56">
        <f t="shared" si="4"/>
        <v>-0.170596125669576</v>
      </c>
      <c r="R22" s="49">
        <f>IFERROR(VLOOKUP($B22,'a-蔬菜'!$B:$AO,16,0),0)</f>
        <v>9656.85</v>
      </c>
      <c r="S22" s="49">
        <f>IFERROR(VLOOKUP($B22,'a-蔬菜'!$B:$AO,20,0),0)</f>
        <v>9821.82</v>
      </c>
      <c r="T22" s="49">
        <f t="shared" si="5"/>
        <v>-164.969999999999</v>
      </c>
      <c r="U22" s="56">
        <f t="shared" si="6"/>
        <v>-0.0167962760465982</v>
      </c>
      <c r="V22" s="56">
        <f>IFERROR(VLOOKUP($B22,'a-蔬菜'!$B:$AO,22,0),0)</f>
        <v>0.385234310315197</v>
      </c>
      <c r="W22" s="56">
        <f>IFERROR(VLOOKUP($B22,'a-蔬菜'!$B:$AO,23,0),0)</f>
        <v>0.334571644195391</v>
      </c>
      <c r="X22" s="56">
        <f t="shared" si="7"/>
        <v>0.0506626661198051</v>
      </c>
      <c r="Y22" s="54">
        <f>IFERROR(VLOOKUP($B22,'a-蔬菜'!$B:$AO,37,0),0)</f>
        <v>-0.0535557661142091</v>
      </c>
      <c r="Z22" s="54">
        <f>IFERROR(VLOOKUP($B22,'a-蔬菜'!$B:$AO,38,0),0)</f>
        <v>-0.192949982793413</v>
      </c>
      <c r="AA22" s="54">
        <f t="shared" si="8"/>
        <v>0.139394216679204</v>
      </c>
      <c r="AB22" s="54">
        <f>IFERROR(VLOOKUP($B22,'a-蔬菜'!$B:$AO,33,0),0)</f>
        <v>-0.0671078002375969</v>
      </c>
      <c r="AC22" s="54">
        <f>IFERROR(VLOOKUP($B22,'a-蔬菜'!$B:$AO,34,0),0)</f>
        <v>-0.104942025076133</v>
      </c>
      <c r="AD22" s="54">
        <f t="shared" si="9"/>
        <v>0.0378342248385365</v>
      </c>
    </row>
    <row r="23" spans="1:30">
      <c r="A23" s="50" t="s">
        <v>67</v>
      </c>
      <c r="B23" s="51" t="s">
        <v>112</v>
      </c>
      <c r="C23" s="50" t="s">
        <v>113</v>
      </c>
      <c r="D23" s="49">
        <f>IFERROR(VLOOKUP($B23,'a-蔬菜'!$B:$AO,5,0),0)</f>
        <v>2231.2</v>
      </c>
      <c r="E23" s="49">
        <f>IFERROR(VLOOKUP($B23,'a-蔬菜'!$B:$AO,6,0),0)</f>
        <v>8610.73</v>
      </c>
      <c r="F23" s="49">
        <f>IFERROR(VLOOKUP($B23,'a-蔬菜'!$B:$AO,7,0),0)</f>
        <v>2.94304146851064</v>
      </c>
      <c r="G23" s="49">
        <f>IFERROR(VLOOKUP($B23,'a-蔬菜'!$B:$AO,24,0),0)</f>
        <v>3628.51</v>
      </c>
      <c r="H23" s="49">
        <f>IFERROR(VLOOKUP($B23,'a-蔬菜'!$B:$AO,25,0),0)</f>
        <v>6813.35</v>
      </c>
      <c r="I23" s="49">
        <f>IFERROR(VLOOKUP($B23,'a-蔬菜'!$B:$AO,26,0),0)</f>
        <v>-3184.84</v>
      </c>
      <c r="J23" s="56">
        <f>IFERROR(VLOOKUP($B23,'a-蔬菜'!$B:$AO,27,0),0)</f>
        <v>-0.467441126611725</v>
      </c>
      <c r="K23" s="56">
        <f>IFERROR(VLOOKUP($B23,'a-蔬菜'!$B:$AO,28,0),0)</f>
        <v>0.131319971076028</v>
      </c>
      <c r="L23" s="56">
        <f>IFERROR(VLOOKUP($B23,'a-蔬菜'!$B:$AO,29,0),0)</f>
        <v>0.202921405872595</v>
      </c>
      <c r="M23" s="56">
        <f>IFERROR(VLOOKUP($B23,'a-蔬菜'!$B:$AO,30,0),0)</f>
        <v>-0.0716014347965664</v>
      </c>
      <c r="N23" s="49">
        <f>IFERROR(VLOOKUP($B23,'a-蔬菜'!$B:$AO,15,0),0)</f>
        <v>27631.06</v>
      </c>
      <c r="O23" s="49">
        <f>IFERROR(VLOOKUP($B23,'a-蔬菜'!$B:$AO,19,0),0)</f>
        <v>33576.3</v>
      </c>
      <c r="P23" s="49">
        <f t="shared" si="3"/>
        <v>-5945.24</v>
      </c>
      <c r="Q23" s="56">
        <f t="shared" si="4"/>
        <v>-0.177066561830815</v>
      </c>
      <c r="R23" s="49">
        <f>IFERROR(VLOOKUP($B23,'a-蔬菜'!$B:$AO,16,0),0)</f>
        <v>7103.22</v>
      </c>
      <c r="S23" s="49">
        <f>IFERROR(VLOOKUP($B23,'a-蔬菜'!$B:$AO,20,0),0)</f>
        <v>7976.64</v>
      </c>
      <c r="T23" s="49">
        <f t="shared" si="5"/>
        <v>-873.42</v>
      </c>
      <c r="U23" s="56">
        <f t="shared" si="6"/>
        <v>-0.109497231917198</v>
      </c>
      <c r="V23" s="56">
        <f>IFERROR(VLOOKUP($B23,'a-蔬菜'!$B:$AO,22,0),0)</f>
        <v>0.311774891299901</v>
      </c>
      <c r="W23" s="56">
        <f>IFERROR(VLOOKUP($B23,'a-蔬菜'!$B:$AO,23,0),0)</f>
        <v>0.214080658110886</v>
      </c>
      <c r="X23" s="56">
        <f t="shared" si="7"/>
        <v>0.0976942331890153</v>
      </c>
      <c r="Y23" s="54">
        <f>IFERROR(VLOOKUP($B23,'a-蔬菜'!$B:$AO,37,0),0)</f>
        <v>-0.0209749944391417</v>
      </c>
      <c r="Z23" s="54">
        <f>IFERROR(VLOOKUP($B23,'a-蔬菜'!$B:$AO,38,0),0)</f>
        <v>-0.00429128053917439</v>
      </c>
      <c r="AA23" s="54">
        <f t="shared" si="8"/>
        <v>-0.0166837138999673</v>
      </c>
      <c r="AB23" s="54">
        <f>IFERROR(VLOOKUP($B23,'a-蔬菜'!$B:$AO,33,0),0)</f>
        <v>0.034030271783623</v>
      </c>
      <c r="AC23" s="54">
        <f>IFERROR(VLOOKUP($B23,'a-蔬菜'!$B:$AO,34,0),0)</f>
        <v>0.0731873017574897</v>
      </c>
      <c r="AD23" s="54">
        <f t="shared" si="9"/>
        <v>-0.0391570299738667</v>
      </c>
    </row>
    <row r="24" spans="1:30">
      <c r="A24" s="50" t="s">
        <v>89</v>
      </c>
      <c r="B24" s="51" t="s">
        <v>90</v>
      </c>
      <c r="C24" s="50" t="s">
        <v>91</v>
      </c>
      <c r="D24" s="49">
        <f>IFERROR(VLOOKUP($B24,'a-蔬菜'!$B:$AO,5,0),0)</f>
        <v>1536.5</v>
      </c>
      <c r="E24" s="49">
        <f>IFERROR(VLOOKUP($B24,'a-蔬菜'!$B:$AO,6,0),0)</f>
        <v>8719.88</v>
      </c>
      <c r="F24" s="49">
        <f>IFERROR(VLOOKUP($B24,'a-蔬菜'!$B:$AO,7,0),0)</f>
        <v>2.07963279081331</v>
      </c>
      <c r="G24" s="49">
        <f>IFERROR(VLOOKUP($B24,'a-蔬菜'!$B:$AO,24,0),0)</f>
        <v>3631.34</v>
      </c>
      <c r="H24" s="49">
        <f>IFERROR(VLOOKUP($B24,'a-蔬菜'!$B:$AO,25,0),0)</f>
        <v>4147.76</v>
      </c>
      <c r="I24" s="49">
        <f>IFERROR(VLOOKUP($B24,'a-蔬菜'!$B:$AO,26,0),0)</f>
        <v>-516.42</v>
      </c>
      <c r="J24" s="56">
        <f>IFERROR(VLOOKUP($B24,'a-蔬菜'!$B:$AO,27,0),0)</f>
        <v>-0.124505757324435</v>
      </c>
      <c r="K24" s="56">
        <f>IFERROR(VLOOKUP($B24,'a-蔬菜'!$B:$AO,28,0),0)</f>
        <v>0.105928957524452</v>
      </c>
      <c r="L24" s="56">
        <f>IFERROR(VLOOKUP($B24,'a-蔬菜'!$B:$AO,29,0),0)</f>
        <v>0.107829784424142</v>
      </c>
      <c r="M24" s="56">
        <f>IFERROR(VLOOKUP($B24,'a-蔬菜'!$B:$AO,30,0),0)</f>
        <v>-0.00190082689968946</v>
      </c>
      <c r="N24" s="49">
        <f>IFERROR(VLOOKUP($B24,'a-蔬菜'!$B:$AO,15,0),0)</f>
        <v>34280.9</v>
      </c>
      <c r="O24" s="49">
        <f>IFERROR(VLOOKUP($B24,'a-蔬菜'!$B:$AO,19,0),0)</f>
        <v>38465.81</v>
      </c>
      <c r="P24" s="49">
        <f t="shared" si="3"/>
        <v>-4184.91</v>
      </c>
      <c r="Q24" s="56">
        <f t="shared" si="4"/>
        <v>-0.1087955771632</v>
      </c>
      <c r="R24" s="49">
        <f>IFERROR(VLOOKUP($B24,'a-蔬菜'!$B:$AO,16,0),0)</f>
        <v>7424.91</v>
      </c>
      <c r="S24" s="49">
        <f>IFERROR(VLOOKUP($B24,'a-蔬菜'!$B:$AO,20,0),0)</f>
        <v>7333.69</v>
      </c>
      <c r="T24" s="49">
        <f t="shared" si="5"/>
        <v>91.2200000000003</v>
      </c>
      <c r="U24" s="56">
        <f t="shared" si="6"/>
        <v>0.0124384859463654</v>
      </c>
      <c r="V24" s="56">
        <f>IFERROR(VLOOKUP($B24,'a-蔬菜'!$B:$AO,22,0),0)</f>
        <v>0.116770423468279</v>
      </c>
      <c r="W24" s="56">
        <f>IFERROR(VLOOKUP($B24,'a-蔬菜'!$B:$AO,23,0),0)</f>
        <v>0.187935320905606</v>
      </c>
      <c r="X24" s="56">
        <f t="shared" si="7"/>
        <v>-0.071164897437327</v>
      </c>
      <c r="Y24" s="54">
        <f>IFERROR(VLOOKUP($B24,'a-蔬菜'!$B:$AO,37,0),0)</f>
        <v>-0.00193807062981235</v>
      </c>
      <c r="Z24" s="54">
        <f>IFERROR(VLOOKUP($B24,'a-蔬菜'!$B:$AO,38,0),0)</f>
        <v>-0.0991738129100085</v>
      </c>
      <c r="AA24" s="54">
        <f t="shared" si="8"/>
        <v>0.0972357422801961</v>
      </c>
      <c r="AB24" s="54">
        <f>IFERROR(VLOOKUP($B24,'a-蔬菜'!$B:$AO,33,0),0)</f>
        <v>0.0470656805513684</v>
      </c>
      <c r="AC24" s="54">
        <f>IFERROR(VLOOKUP($B24,'a-蔬菜'!$B:$AO,34,0),0)</f>
        <v>-0.114857810091611</v>
      </c>
      <c r="AD24" s="54">
        <f t="shared" si="9"/>
        <v>0.16192349064298</v>
      </c>
    </row>
    <row r="25" spans="1:30">
      <c r="A25" s="50" t="s">
        <v>101</v>
      </c>
      <c r="B25" s="51" t="s">
        <v>182</v>
      </c>
      <c r="C25" s="50" t="s">
        <v>183</v>
      </c>
      <c r="D25" s="49">
        <f>IFERROR(VLOOKUP($B25,'a-蔬菜'!$B:$AO,5,0),0)</f>
        <v>1964.5</v>
      </c>
      <c r="E25" s="49">
        <f>IFERROR(VLOOKUP($B25,'a-蔬菜'!$B:$AO,6,0),0)</f>
        <v>5898.84</v>
      </c>
      <c r="F25" s="49">
        <f>IFERROR(VLOOKUP($B25,'a-蔬菜'!$B:$AO,7,0),0)</f>
        <v>10.5823240047952</v>
      </c>
      <c r="G25" s="49">
        <f>IFERROR(VLOOKUP($B25,'a-蔬菜'!$B:$AO,24,0),0)</f>
        <v>301.05</v>
      </c>
      <c r="H25" s="49">
        <f>IFERROR(VLOOKUP($B25,'a-蔬菜'!$B:$AO,25,0),0)</f>
        <v>367.98</v>
      </c>
      <c r="I25" s="49">
        <f>IFERROR(VLOOKUP($B25,'a-蔬菜'!$B:$AO,26,0),0)</f>
        <v>-66.93</v>
      </c>
      <c r="J25" s="56">
        <f>IFERROR(VLOOKUP($B25,'a-蔬菜'!$B:$AO,27,0),0)</f>
        <v>-0.1818848850481</v>
      </c>
      <c r="K25" s="56">
        <f>IFERROR(VLOOKUP($B25,'a-蔬菜'!$B:$AO,28,0),0)</f>
        <v>0.072166381804627</v>
      </c>
      <c r="L25" s="56">
        <f>IFERROR(VLOOKUP($B25,'a-蔬菜'!$B:$AO,29,0),0)</f>
        <v>0.0565365487170269</v>
      </c>
      <c r="M25" s="56">
        <f>IFERROR(VLOOKUP($B25,'a-蔬菜'!$B:$AO,30,0),0)</f>
        <v>0.0156298330876001</v>
      </c>
      <c r="N25" s="49">
        <f>IFERROR(VLOOKUP($B25,'a-蔬菜'!$B:$AO,15,0),0)</f>
        <v>4171.61</v>
      </c>
      <c r="O25" s="49">
        <f>IFERROR(VLOOKUP($B25,'a-蔬菜'!$B:$AO,19,0),0)</f>
        <v>6508.71</v>
      </c>
      <c r="P25" s="49">
        <f t="shared" si="3"/>
        <v>-2337.1</v>
      </c>
      <c r="Q25" s="56">
        <f t="shared" si="4"/>
        <v>-0.35907268875092</v>
      </c>
      <c r="R25" s="49">
        <f>IFERROR(VLOOKUP($B25,'a-蔬菜'!$B:$AO,16,0),0)</f>
        <v>1211.38</v>
      </c>
      <c r="S25" s="49">
        <f>IFERROR(VLOOKUP($B25,'a-蔬菜'!$B:$AO,20,0),0)</f>
        <v>1484.02</v>
      </c>
      <c r="T25" s="49">
        <f t="shared" si="5"/>
        <v>-272.64</v>
      </c>
      <c r="U25" s="56">
        <f t="shared" si="6"/>
        <v>-0.183717200576812</v>
      </c>
      <c r="V25" s="56">
        <f>IFERROR(VLOOKUP($B25,'a-蔬菜'!$B:$AO,22,0),0)</f>
        <v>0.354646999159037</v>
      </c>
      <c r="W25" s="56">
        <f>IFERROR(VLOOKUP($B25,'a-蔬菜'!$B:$AO,23,0),0)</f>
        <v>-0.23749891743274</v>
      </c>
      <c r="X25" s="56">
        <f t="shared" si="7"/>
        <v>0.592145916591777</v>
      </c>
      <c r="Y25" s="54">
        <f>IFERROR(VLOOKUP($B25,'a-蔬菜'!$B:$AO,37,0),0)</f>
        <v>-0.0360415394013439</v>
      </c>
      <c r="Z25" s="54">
        <f>IFERROR(VLOOKUP($B25,'a-蔬菜'!$B:$AO,38,0),0)</f>
        <v>-0.210697969030067</v>
      </c>
      <c r="AA25" s="54">
        <f t="shared" si="8"/>
        <v>0.174656429628723</v>
      </c>
      <c r="AB25" s="54">
        <f>IFERROR(VLOOKUP($B25,'a-蔬菜'!$B:$AO,33,0),0)</f>
        <v>-0.116888641436898</v>
      </c>
      <c r="AC25" s="54">
        <f>IFERROR(VLOOKUP($B25,'a-蔬菜'!$B:$AO,34,0),0)</f>
        <v>-0.101464622021875</v>
      </c>
      <c r="AD25" s="54">
        <f t="shared" si="9"/>
        <v>-0.0154240194150227</v>
      </c>
    </row>
    <row r="26" spans="1:30">
      <c r="A26" s="50" t="s">
        <v>67</v>
      </c>
      <c r="B26" s="51" t="s">
        <v>168</v>
      </c>
      <c r="C26" s="50" t="s">
        <v>169</v>
      </c>
      <c r="D26" s="49">
        <f>IFERROR(VLOOKUP($B26,'a-蔬菜'!$B:$AO,5,0),0)</f>
        <v>2523.5</v>
      </c>
      <c r="E26" s="49">
        <f>IFERROR(VLOOKUP($B26,'a-蔬菜'!$B:$AO,6,0),0)</f>
        <v>9251.81</v>
      </c>
      <c r="F26" s="49">
        <f>IFERROR(VLOOKUP($B26,'a-蔬菜'!$B:$AO,7,0),0)</f>
        <v>3.12830468726809</v>
      </c>
      <c r="G26" s="49">
        <f>IFERROR(VLOOKUP($B26,'a-蔬菜'!$B:$AO,24,0),0)</f>
        <v>1945.45</v>
      </c>
      <c r="H26" s="49">
        <f>IFERROR(VLOOKUP($B26,'a-蔬菜'!$B:$AO,25,0),0)</f>
        <v>3562.72</v>
      </c>
      <c r="I26" s="49">
        <f>IFERROR(VLOOKUP($B26,'a-蔬菜'!$B:$AO,26,0),0)</f>
        <v>-1617.27</v>
      </c>
      <c r="J26" s="56">
        <f>IFERROR(VLOOKUP($B26,'a-蔬菜'!$B:$AO,27,0),0)</f>
        <v>-0.453942493375848</v>
      </c>
      <c r="K26" s="56">
        <f>IFERROR(VLOOKUP($B26,'a-蔬菜'!$B:$AO,28,0),0)</f>
        <v>0.076213403012965</v>
      </c>
      <c r="L26" s="56">
        <f>IFERROR(VLOOKUP($B26,'a-蔬菜'!$B:$AO,29,0),0)</f>
        <v>0.138218283335997</v>
      </c>
      <c r="M26" s="56">
        <f>IFERROR(VLOOKUP($B26,'a-蔬菜'!$B:$AO,30,0),0)</f>
        <v>-0.0620048803230323</v>
      </c>
      <c r="N26" s="49">
        <f>IFERROR(VLOOKUP($B26,'a-蔬菜'!$B:$AO,15,0),0)</f>
        <v>25526.35</v>
      </c>
      <c r="O26" s="49">
        <f>IFERROR(VLOOKUP($B26,'a-蔬菜'!$B:$AO,19,0),0)</f>
        <v>25776.04</v>
      </c>
      <c r="P26" s="49">
        <f t="shared" si="3"/>
        <v>-249.690000000002</v>
      </c>
      <c r="Q26" s="56">
        <f t="shared" si="4"/>
        <v>-0.00968690303087683</v>
      </c>
      <c r="R26" s="49">
        <f>IFERROR(VLOOKUP($B26,'a-蔬菜'!$B:$AO,16,0),0)</f>
        <v>6716.69</v>
      </c>
      <c r="S26" s="49">
        <f>IFERROR(VLOOKUP($B26,'a-蔬菜'!$B:$AO,20,0),0)</f>
        <v>4642.27</v>
      </c>
      <c r="T26" s="49">
        <f t="shared" si="5"/>
        <v>2074.42</v>
      </c>
      <c r="U26" s="56">
        <f t="shared" si="6"/>
        <v>0.446854663774403</v>
      </c>
      <c r="V26" s="56">
        <f>IFERROR(VLOOKUP($B26,'a-蔬菜'!$B:$AO,22,0),0)</f>
        <v>0.212819596369021</v>
      </c>
      <c r="W26" s="56">
        <f>IFERROR(VLOOKUP($B26,'a-蔬菜'!$B:$AO,23,0),0)</f>
        <v>0.467640105066768</v>
      </c>
      <c r="X26" s="56">
        <f t="shared" si="7"/>
        <v>-0.254820508697747</v>
      </c>
      <c r="Y26" s="54">
        <f>IFERROR(VLOOKUP($B26,'a-蔬菜'!$B:$AO,37,0),0)</f>
        <v>-0.0292346378945582</v>
      </c>
      <c r="Z26" s="54">
        <f>IFERROR(VLOOKUP($B26,'a-蔬菜'!$B:$AO,38,0),0)</f>
        <v>-0.330383626975596</v>
      </c>
      <c r="AA26" s="54">
        <f t="shared" si="8"/>
        <v>0.301148989081038</v>
      </c>
      <c r="AB26" s="54">
        <f>IFERROR(VLOOKUP($B26,'a-蔬菜'!$B:$AO,33,0),0)</f>
        <v>-0.00168723415984971</v>
      </c>
      <c r="AC26" s="54">
        <f>IFERROR(VLOOKUP($B26,'a-蔬菜'!$B:$AO,34,0),0)</f>
        <v>-0.169337268253774</v>
      </c>
      <c r="AD26" s="54">
        <f t="shared" si="9"/>
        <v>0.167650034093924</v>
      </c>
    </row>
    <row r="27" spans="1:30">
      <c r="A27" s="50" t="s">
        <v>62</v>
      </c>
      <c r="B27" s="51" t="s">
        <v>153</v>
      </c>
      <c r="C27" s="50" t="s">
        <v>154</v>
      </c>
      <c r="D27" s="49">
        <f>IFERROR(VLOOKUP($B27,'a-蔬菜'!$B:$AO,5,0),0)</f>
        <v>1057</v>
      </c>
      <c r="E27" s="49">
        <f>IFERROR(VLOOKUP($B27,'a-蔬菜'!$B:$AO,6,0),0)</f>
        <v>4127.1</v>
      </c>
      <c r="F27" s="49">
        <f>IFERROR(VLOOKUP($B27,'a-蔬菜'!$B:$AO,7,0),0)</f>
        <v>0.931447515715147</v>
      </c>
      <c r="G27" s="49">
        <f>IFERROR(VLOOKUP($B27,'a-蔬菜'!$B:$AO,24,0),0)</f>
        <v>7602.36</v>
      </c>
      <c r="H27" s="49">
        <f>IFERROR(VLOOKUP($B27,'a-蔬菜'!$B:$AO,25,0),0)</f>
        <v>7604.7</v>
      </c>
      <c r="I27" s="49">
        <f>IFERROR(VLOOKUP($B27,'a-蔬菜'!$B:$AO,26,0),0)</f>
        <v>-2.34</v>
      </c>
      <c r="J27" s="56">
        <f>IFERROR(VLOOKUP($B27,'a-蔬菜'!$B:$AO,27,0),0)</f>
        <v>-0.000307704445934751</v>
      </c>
      <c r="K27" s="56">
        <f>IFERROR(VLOOKUP($B27,'a-蔬菜'!$B:$AO,28,0),0)</f>
        <v>0.210859147933071</v>
      </c>
      <c r="L27" s="56">
        <f>IFERROR(VLOOKUP($B27,'a-蔬菜'!$B:$AO,29,0),0)</f>
        <v>0.2079533466086</v>
      </c>
      <c r="M27" s="56">
        <f>IFERROR(VLOOKUP($B27,'a-蔬菜'!$B:$AO,30,0),0)</f>
        <v>0.0029058013244711</v>
      </c>
      <c r="N27" s="49">
        <f>IFERROR(VLOOKUP($B27,'a-蔬菜'!$B:$AO,15,0),0)</f>
        <v>36054.21</v>
      </c>
      <c r="O27" s="49">
        <f>IFERROR(VLOOKUP($B27,'a-蔬菜'!$B:$AO,19,0),0)</f>
        <v>36569.26</v>
      </c>
      <c r="P27" s="49">
        <f t="shared" si="3"/>
        <v>-515.050000000003</v>
      </c>
      <c r="Q27" s="56">
        <f t="shared" si="4"/>
        <v>-0.0140842335885386</v>
      </c>
      <c r="R27" s="49">
        <f>IFERROR(VLOOKUP($B27,'a-蔬菜'!$B:$AO,16,0),0)</f>
        <v>7056.01</v>
      </c>
      <c r="S27" s="49">
        <f>IFERROR(VLOOKUP($B27,'a-蔬菜'!$B:$AO,20,0),0)</f>
        <v>6977.5</v>
      </c>
      <c r="T27" s="49">
        <f t="shared" si="5"/>
        <v>78.5100000000002</v>
      </c>
      <c r="U27" s="56">
        <f t="shared" si="6"/>
        <v>0.01125188104622</v>
      </c>
      <c r="V27" s="56">
        <f>IFERROR(VLOOKUP($B27,'a-蔬菜'!$B:$AO,22,0),0)</f>
        <v>0.258751118017824</v>
      </c>
      <c r="W27" s="56">
        <f>IFERROR(VLOOKUP($B27,'a-蔬菜'!$B:$AO,23,0),0)</f>
        <v>0.244587999081129</v>
      </c>
      <c r="X27" s="56">
        <f t="shared" si="7"/>
        <v>0.014163118936695</v>
      </c>
      <c r="Y27" s="54">
        <f>IFERROR(VLOOKUP($B27,'a-蔬菜'!$B:$AO,37,0),0)</f>
        <v>-0.0430923425562039</v>
      </c>
      <c r="Z27" s="54">
        <f>IFERROR(VLOOKUP($B27,'a-蔬菜'!$B:$AO,38,0),0)</f>
        <v>-0.084587603009674</v>
      </c>
      <c r="AA27" s="54">
        <f t="shared" si="8"/>
        <v>0.0414952604534701</v>
      </c>
      <c r="AB27" s="54">
        <f>IFERROR(VLOOKUP($B27,'a-蔬菜'!$B:$AO,33,0),0)</f>
        <v>-0.0420119359549555</v>
      </c>
      <c r="AC27" s="54">
        <f>IFERROR(VLOOKUP($B27,'a-蔬菜'!$B:$AO,34,0),0)</f>
        <v>-0.0437951601973898</v>
      </c>
      <c r="AD27" s="54">
        <f t="shared" si="9"/>
        <v>0.00178322424243435</v>
      </c>
    </row>
    <row r="28" spans="1:30">
      <c r="A28" s="50" t="s">
        <v>62</v>
      </c>
      <c r="B28" s="51" t="s">
        <v>139</v>
      </c>
      <c r="C28" s="50" t="s">
        <v>140</v>
      </c>
      <c r="D28" s="49">
        <f>IFERROR(VLOOKUP($B28,'a-蔬菜'!$B:$AO,5,0),0)</f>
        <v>979</v>
      </c>
      <c r="E28" s="49">
        <f>IFERROR(VLOOKUP($B28,'a-蔬菜'!$B:$AO,6,0),0)</f>
        <v>1583.42</v>
      </c>
      <c r="F28" s="49">
        <f>IFERROR(VLOOKUP($B28,'a-蔬菜'!$B:$AO,7,0),0)</f>
        <v>0.922116567062634</v>
      </c>
      <c r="G28" s="49">
        <f>IFERROR(VLOOKUP($B28,'a-蔬菜'!$B:$AO,24,0),0)</f>
        <v>3161.23</v>
      </c>
      <c r="H28" s="49">
        <f>IFERROR(VLOOKUP($B28,'a-蔬菜'!$B:$AO,25,0),0)</f>
        <v>2833.24</v>
      </c>
      <c r="I28" s="49">
        <f>IFERROR(VLOOKUP($B28,'a-蔬菜'!$B:$AO,26,0),0)</f>
        <v>327.99</v>
      </c>
      <c r="J28" s="56">
        <f>IFERROR(VLOOKUP($B28,'a-蔬菜'!$B:$AO,27,0),0)</f>
        <v>0.11576498990555</v>
      </c>
      <c r="K28" s="56">
        <f>IFERROR(VLOOKUP($B28,'a-蔬菜'!$B:$AO,28,0),0)</f>
        <v>0.16801754781322</v>
      </c>
      <c r="L28" s="56">
        <f>IFERROR(VLOOKUP($B28,'a-蔬菜'!$B:$AO,29,0),0)</f>
        <v>0.155775065125286</v>
      </c>
      <c r="M28" s="56">
        <f>IFERROR(VLOOKUP($B28,'a-蔬菜'!$B:$AO,30,0),0)</f>
        <v>0.0122424826879344</v>
      </c>
      <c r="N28" s="49">
        <f>IFERROR(VLOOKUP($B28,'a-蔬菜'!$B:$AO,15,0),0)</f>
        <v>18814.88</v>
      </c>
      <c r="O28" s="49">
        <f>IFERROR(VLOOKUP($B28,'a-蔬菜'!$B:$AO,19,0),0)</f>
        <v>18188.02</v>
      </c>
      <c r="P28" s="49">
        <f t="shared" si="3"/>
        <v>626.860000000001</v>
      </c>
      <c r="Q28" s="56">
        <f t="shared" si="4"/>
        <v>0.0344655438030088</v>
      </c>
      <c r="R28" s="49">
        <f>IFERROR(VLOOKUP($B28,'a-蔬菜'!$B:$AO,16,0),0)</f>
        <v>4833.45</v>
      </c>
      <c r="S28" s="49">
        <f>IFERROR(VLOOKUP($B28,'a-蔬菜'!$B:$AO,20,0),0)</f>
        <v>4930.1</v>
      </c>
      <c r="T28" s="49">
        <f t="shared" si="5"/>
        <v>-96.6500000000005</v>
      </c>
      <c r="U28" s="56">
        <f t="shared" si="6"/>
        <v>-0.0196040648262714</v>
      </c>
      <c r="V28" s="56">
        <f>IFERROR(VLOOKUP($B28,'a-蔬菜'!$B:$AO,22,0),0)</f>
        <v>0.365060992608072</v>
      </c>
      <c r="W28" s="56">
        <f>IFERROR(VLOOKUP($B28,'a-蔬菜'!$B:$AO,23,0),0)</f>
        <v>0.037522013581858</v>
      </c>
      <c r="X28" s="56">
        <f t="shared" si="7"/>
        <v>0.327538979026214</v>
      </c>
      <c r="Y28" s="54">
        <f>IFERROR(VLOOKUP($B28,'a-蔬菜'!$B:$AO,37,0),0)</f>
        <v>-0.0140479367739399</v>
      </c>
      <c r="Z28" s="54">
        <f>IFERROR(VLOOKUP($B28,'a-蔬菜'!$B:$AO,38,0),0)</f>
        <v>0.0648769801829577</v>
      </c>
      <c r="AA28" s="54">
        <f t="shared" si="8"/>
        <v>-0.0789249169568977</v>
      </c>
      <c r="AB28" s="54">
        <f>IFERROR(VLOOKUP($B28,'a-蔬菜'!$B:$AO,33,0),0)</f>
        <v>-0.0609342741149828</v>
      </c>
      <c r="AC28" s="54">
        <f>IFERROR(VLOOKUP($B28,'a-蔬菜'!$B:$AO,34,0),0)</f>
        <v>0.0662158112867701</v>
      </c>
      <c r="AD28" s="54">
        <f t="shared" si="9"/>
        <v>-0.127150085401753</v>
      </c>
    </row>
    <row r="29" spans="1:30">
      <c r="A29" s="50" t="s">
        <v>62</v>
      </c>
      <c r="B29" s="51" t="s">
        <v>97</v>
      </c>
      <c r="C29" s="50" t="s">
        <v>98</v>
      </c>
      <c r="D29" s="49">
        <f>IFERROR(VLOOKUP($B29,'a-蔬菜'!$B:$AO,5,0),0)</f>
        <v>6773.4</v>
      </c>
      <c r="E29" s="49">
        <f>IFERROR(VLOOKUP($B29,'a-蔬菜'!$B:$AO,6,0),0)</f>
        <v>18462.53</v>
      </c>
      <c r="F29" s="49">
        <f>IFERROR(VLOOKUP($B29,'a-蔬菜'!$B:$AO,7,0),0)</f>
        <v>5.91264861107009</v>
      </c>
      <c r="G29" s="49">
        <f>IFERROR(VLOOKUP($B29,'a-蔬菜'!$B:$AO,24,0),0)</f>
        <v>1362.51</v>
      </c>
      <c r="H29" s="49">
        <f>IFERROR(VLOOKUP($B29,'a-蔬菜'!$B:$AO,25,0),0)</f>
        <v>3049.48</v>
      </c>
      <c r="I29" s="49">
        <f>IFERROR(VLOOKUP($B29,'a-蔬菜'!$B:$AO,26,0),0)</f>
        <v>-1686.97</v>
      </c>
      <c r="J29" s="56">
        <f>IFERROR(VLOOKUP($B29,'a-蔬菜'!$B:$AO,27,0),0)</f>
        <v>-0.553199233967758</v>
      </c>
      <c r="K29" s="56">
        <f>IFERROR(VLOOKUP($B29,'a-蔬菜'!$B:$AO,28,0),0)</f>
        <v>0.058300521256321</v>
      </c>
      <c r="L29" s="56">
        <f>IFERROR(VLOOKUP($B29,'a-蔬菜'!$B:$AO,29,0),0)</f>
        <v>0.108344788455369</v>
      </c>
      <c r="M29" s="56">
        <f>IFERROR(VLOOKUP($B29,'a-蔬菜'!$B:$AO,30,0),0)</f>
        <v>-0.0500442671990477</v>
      </c>
      <c r="N29" s="49">
        <f>IFERROR(VLOOKUP($B29,'a-蔬菜'!$B:$AO,15,0),0)</f>
        <v>23370.46</v>
      </c>
      <c r="O29" s="49">
        <f>IFERROR(VLOOKUP($B29,'a-蔬菜'!$B:$AO,19,0),0)</f>
        <v>28146.07</v>
      </c>
      <c r="P29" s="49">
        <f t="shared" si="3"/>
        <v>-4775.61</v>
      </c>
      <c r="Q29" s="56">
        <f t="shared" si="4"/>
        <v>-0.169672355678786</v>
      </c>
      <c r="R29" s="49">
        <f>IFERROR(VLOOKUP($B29,'a-蔬菜'!$B:$AO,16,0),0)</f>
        <v>4850.41</v>
      </c>
      <c r="S29" s="49">
        <f>IFERROR(VLOOKUP($B29,'a-蔬菜'!$B:$AO,20,0),0)</f>
        <v>5224.58</v>
      </c>
      <c r="T29" s="49">
        <f t="shared" si="5"/>
        <v>-374.17</v>
      </c>
      <c r="U29" s="56">
        <f t="shared" si="6"/>
        <v>-0.0716172400460898</v>
      </c>
      <c r="V29" s="56">
        <f>IFERROR(VLOOKUP($B29,'a-蔬菜'!$B:$AO,22,0),0)</f>
        <v>0.383557839983218</v>
      </c>
      <c r="W29" s="56">
        <f>IFERROR(VLOOKUP($B29,'a-蔬菜'!$B:$AO,23,0),0)</f>
        <v>0.274416096180906</v>
      </c>
      <c r="X29" s="56">
        <f t="shared" si="7"/>
        <v>0.109141743802311</v>
      </c>
      <c r="Y29" s="54">
        <f>IFERROR(VLOOKUP($B29,'a-蔬菜'!$B:$AO,37,0),0)</f>
        <v>-0.0429757484418843</v>
      </c>
      <c r="Z29" s="54">
        <f>IFERROR(VLOOKUP($B29,'a-蔬菜'!$B:$AO,38,0),0)</f>
        <v>-0.278523823924603</v>
      </c>
      <c r="AA29" s="54">
        <f t="shared" si="8"/>
        <v>0.235548075482718</v>
      </c>
      <c r="AB29" s="54">
        <f>IFERROR(VLOOKUP($B29,'a-蔬菜'!$B:$AO,33,0),0)</f>
        <v>-0.143750758248724</v>
      </c>
      <c r="AC29" s="54">
        <f>IFERROR(VLOOKUP($B29,'a-蔬菜'!$B:$AO,34,0),0)</f>
        <v>-0.208472436826882</v>
      </c>
      <c r="AD29" s="54">
        <f t="shared" si="9"/>
        <v>0.0647216785781583</v>
      </c>
    </row>
    <row r="30" spans="1:30">
      <c r="A30" s="50" t="s">
        <v>67</v>
      </c>
      <c r="B30" s="51" t="s">
        <v>166</v>
      </c>
      <c r="C30" s="50" t="s">
        <v>167</v>
      </c>
      <c r="D30" s="49">
        <f>IFERROR(VLOOKUP($B30,'a-蔬菜'!$B:$AO,5,0),0)</f>
        <v>2235.2</v>
      </c>
      <c r="E30" s="49">
        <f>IFERROR(VLOOKUP($B30,'a-蔬菜'!$B:$AO,6,0),0)</f>
        <v>8681.13</v>
      </c>
      <c r="F30" s="49">
        <f>IFERROR(VLOOKUP($B30,'a-蔬菜'!$B:$AO,7,0),0)</f>
        <v>3.15863088568321</v>
      </c>
      <c r="G30" s="49">
        <f>IFERROR(VLOOKUP($B30,'a-蔬菜'!$B:$AO,24,0),0)</f>
        <v>4562.1</v>
      </c>
      <c r="H30" s="49">
        <f>IFERROR(VLOOKUP($B30,'a-蔬菜'!$B:$AO,25,0),0)</f>
        <v>3882.17</v>
      </c>
      <c r="I30" s="49">
        <f>IFERROR(VLOOKUP($B30,'a-蔬菜'!$B:$AO,26,0),0)</f>
        <v>679.93</v>
      </c>
      <c r="J30" s="56">
        <f>IFERROR(VLOOKUP($B30,'a-蔬菜'!$B:$AO,27,0),0)</f>
        <v>0.17514173773946</v>
      </c>
      <c r="K30" s="56">
        <f>IFERROR(VLOOKUP($B30,'a-蔬菜'!$B:$AO,28,0),0)</f>
        <v>0.189247242244435</v>
      </c>
      <c r="L30" s="56">
        <f>IFERROR(VLOOKUP($B30,'a-蔬菜'!$B:$AO,29,0),0)</f>
        <v>0.155239855467707</v>
      </c>
      <c r="M30" s="56">
        <f>IFERROR(VLOOKUP($B30,'a-蔬菜'!$B:$AO,30,0),0)</f>
        <v>0.0340073867767281</v>
      </c>
      <c r="N30" s="49">
        <f>IFERROR(VLOOKUP($B30,'a-蔬菜'!$B:$AO,15,0),0)</f>
        <v>24106.56</v>
      </c>
      <c r="O30" s="49">
        <f>IFERROR(VLOOKUP($B30,'a-蔬菜'!$B:$AO,19,0),0)</f>
        <v>25007.56</v>
      </c>
      <c r="P30" s="49">
        <f t="shared" si="3"/>
        <v>-901</v>
      </c>
      <c r="Q30" s="56">
        <f t="shared" si="4"/>
        <v>-0.0360291047987089</v>
      </c>
      <c r="R30" s="49">
        <f>IFERROR(VLOOKUP($B30,'a-蔬菜'!$B:$AO,16,0),0)</f>
        <v>4773.54</v>
      </c>
      <c r="S30" s="49">
        <f>IFERROR(VLOOKUP($B30,'a-蔬菜'!$B:$AO,20,0),0)</f>
        <v>4663.24</v>
      </c>
      <c r="T30" s="49">
        <f t="shared" si="5"/>
        <v>110.3</v>
      </c>
      <c r="U30" s="56">
        <f t="shared" si="6"/>
        <v>0.023653082406224</v>
      </c>
      <c r="V30" s="56">
        <f>IFERROR(VLOOKUP($B30,'a-蔬菜'!$B:$AO,22,0),0)</f>
        <v>0.330962890566585</v>
      </c>
      <c r="W30" s="56">
        <f>IFERROR(VLOOKUP($B30,'a-蔬菜'!$B:$AO,23,0),0)</f>
        <v>0.330687462077372</v>
      </c>
      <c r="X30" s="56">
        <f t="shared" si="7"/>
        <v>0.000275428489213636</v>
      </c>
      <c r="Y30" s="54">
        <f>IFERROR(VLOOKUP($B30,'a-蔬菜'!$B:$AO,37,0),0)</f>
        <v>-0.0457312602387327</v>
      </c>
      <c r="Z30" s="54">
        <f>IFERROR(VLOOKUP($B30,'a-蔬菜'!$B:$AO,38,0),0)</f>
        <v>-0.21243813314348</v>
      </c>
      <c r="AA30" s="54">
        <f t="shared" si="8"/>
        <v>0.166706872904747</v>
      </c>
      <c r="AB30" s="54">
        <f>IFERROR(VLOOKUP($B30,'a-蔬菜'!$B:$AO,33,0),0)</f>
        <v>-0.0696252953522379</v>
      </c>
      <c r="AC30" s="54">
        <f>IFERROR(VLOOKUP($B30,'a-蔬菜'!$B:$AO,34,0),0)</f>
        <v>-0.1279494041002</v>
      </c>
      <c r="AD30" s="54">
        <f t="shared" si="9"/>
        <v>0.0583241087479622</v>
      </c>
    </row>
    <row r="31" spans="1:30">
      <c r="A31" s="50" t="s">
        <v>62</v>
      </c>
      <c r="B31" s="51" t="s">
        <v>99</v>
      </c>
      <c r="C31" s="50" t="s">
        <v>100</v>
      </c>
      <c r="D31" s="49">
        <f>IFERROR(VLOOKUP($B31,'a-蔬菜'!$B:$AO,5,0),0)</f>
        <v>2955.9</v>
      </c>
      <c r="E31" s="49">
        <f>IFERROR(VLOOKUP($B31,'a-蔬菜'!$B:$AO,6,0),0)</f>
        <v>12922.57</v>
      </c>
      <c r="F31" s="49">
        <f>IFERROR(VLOOKUP($B31,'a-蔬菜'!$B:$AO,7,0),0)</f>
        <v>3.79795828992317</v>
      </c>
      <c r="G31" s="49">
        <f>IFERROR(VLOOKUP($B31,'a-蔬菜'!$B:$AO,24,0),0)</f>
        <v>1058.45</v>
      </c>
      <c r="H31" s="49">
        <f>IFERROR(VLOOKUP($B31,'a-蔬菜'!$B:$AO,25,0),0)</f>
        <v>2854</v>
      </c>
      <c r="I31" s="49">
        <f>IFERROR(VLOOKUP($B31,'a-蔬菜'!$B:$AO,26,0),0)</f>
        <v>-1795.55</v>
      </c>
      <c r="J31" s="56">
        <f>IFERROR(VLOOKUP($B31,'a-蔬菜'!$B:$AO,27,0),0)</f>
        <v>-0.629134548002803</v>
      </c>
      <c r="K31" s="56">
        <f>IFERROR(VLOOKUP($B31,'a-蔬菜'!$B:$AO,28,0),0)</f>
        <v>0.0427870587388763</v>
      </c>
      <c r="L31" s="56">
        <f>IFERROR(VLOOKUP($B31,'a-蔬菜'!$B:$AO,29,0),0)</f>
        <v>0.127143825772864</v>
      </c>
      <c r="M31" s="56">
        <f>IFERROR(VLOOKUP($B31,'a-蔬菜'!$B:$AO,30,0),0)</f>
        <v>-0.084356767033988</v>
      </c>
      <c r="N31" s="49">
        <f>IFERROR(VLOOKUP($B31,'a-蔬菜'!$B:$AO,15,0),0)</f>
        <v>24737.62</v>
      </c>
      <c r="O31" s="49">
        <f>IFERROR(VLOOKUP($B31,'a-蔬菜'!$B:$AO,19,0),0)</f>
        <v>22447.02</v>
      </c>
      <c r="P31" s="49">
        <f t="shared" si="3"/>
        <v>2290.6</v>
      </c>
      <c r="Q31" s="56">
        <f t="shared" si="4"/>
        <v>0.102044725758698</v>
      </c>
      <c r="R31" s="49">
        <f>IFERROR(VLOOKUP($B31,'a-蔬菜'!$B:$AO,16,0),0)</f>
        <v>6344.05</v>
      </c>
      <c r="S31" s="49">
        <f>IFERROR(VLOOKUP($B31,'a-蔬菜'!$B:$AO,20,0),0)</f>
        <v>4980.83</v>
      </c>
      <c r="T31" s="49">
        <f t="shared" si="5"/>
        <v>1363.22</v>
      </c>
      <c r="U31" s="56">
        <f t="shared" si="6"/>
        <v>0.273693340266582</v>
      </c>
      <c r="V31" s="56">
        <f>IFERROR(VLOOKUP($B31,'a-蔬菜'!$B:$AO,22,0),0)</f>
        <v>0.113180621585933</v>
      </c>
      <c r="W31" s="56">
        <f>IFERROR(VLOOKUP($B31,'a-蔬菜'!$B:$AO,23,0),0)</f>
        <v>-0.00467193521921081</v>
      </c>
      <c r="X31" s="56">
        <f t="shared" si="7"/>
        <v>0.117852556805144</v>
      </c>
      <c r="Y31" s="54">
        <f>IFERROR(VLOOKUP($B31,'a-蔬菜'!$B:$AO,37,0),0)</f>
        <v>-0.0347396379284526</v>
      </c>
      <c r="Z31" s="54">
        <f>IFERROR(VLOOKUP($B31,'a-蔬菜'!$B:$AO,38,0),0)</f>
        <v>-0.160866763169994</v>
      </c>
      <c r="AA31" s="54">
        <f t="shared" si="8"/>
        <v>0.126127125241541</v>
      </c>
      <c r="AB31" s="54">
        <f>IFERROR(VLOOKUP($B31,'a-蔬菜'!$B:$AO,33,0),0)</f>
        <v>0.0274883114568627</v>
      </c>
      <c r="AC31" s="54">
        <f>IFERROR(VLOOKUP($B31,'a-蔬菜'!$B:$AO,34,0),0)</f>
        <v>-0.0927292130536704</v>
      </c>
      <c r="AD31" s="54">
        <f t="shared" si="9"/>
        <v>0.120217524510533</v>
      </c>
    </row>
    <row r="32" spans="1:30">
      <c r="A32" s="50" t="s">
        <v>67</v>
      </c>
      <c r="B32" s="51" t="s">
        <v>127</v>
      </c>
      <c r="C32" s="50" t="s">
        <v>128</v>
      </c>
      <c r="D32" s="49">
        <f>IFERROR(VLOOKUP($B32,'a-蔬菜'!$B:$AO,5,0),0)</f>
        <v>1101.8</v>
      </c>
      <c r="E32" s="49">
        <f>IFERROR(VLOOKUP($B32,'a-蔬菜'!$B:$AO,6,0),0)</f>
        <v>4991.84</v>
      </c>
      <c r="F32" s="49">
        <f>IFERROR(VLOOKUP($B32,'a-蔬菜'!$B:$AO,7,0),0)</f>
        <v>5.64570711777406</v>
      </c>
      <c r="G32" s="49">
        <f>IFERROR(VLOOKUP($B32,'a-蔬菜'!$B:$AO,24,0),0)</f>
        <v>1144.15</v>
      </c>
      <c r="H32" s="49">
        <f>IFERROR(VLOOKUP($B32,'a-蔬菜'!$B:$AO,25,0),0)</f>
        <v>2589.31</v>
      </c>
      <c r="I32" s="49">
        <f>IFERROR(VLOOKUP($B32,'a-蔬菜'!$B:$AO,26,0),0)</f>
        <v>-1445.16</v>
      </c>
      <c r="J32" s="56">
        <f>IFERROR(VLOOKUP($B32,'a-蔬菜'!$B:$AO,27,0),0)</f>
        <v>-0.558125523788191</v>
      </c>
      <c r="K32" s="56">
        <f>IFERROR(VLOOKUP($B32,'a-蔬菜'!$B:$AO,28,0),0)</f>
        <v>0.158758460688844</v>
      </c>
      <c r="L32" s="56">
        <f>IFERROR(VLOOKUP($B32,'a-蔬菜'!$B:$AO,29,0),0)</f>
        <v>0.184306038093896</v>
      </c>
      <c r="M32" s="56">
        <f>IFERROR(VLOOKUP($B32,'a-蔬菜'!$B:$AO,30,0),0)</f>
        <v>-0.0255475774050522</v>
      </c>
      <c r="N32" s="49">
        <f>IFERROR(VLOOKUP($B32,'a-蔬菜'!$B:$AO,15,0),0)</f>
        <v>7206.86</v>
      </c>
      <c r="O32" s="49">
        <f>IFERROR(VLOOKUP($B32,'a-蔬菜'!$B:$AO,19,0),0)</f>
        <v>14048.97</v>
      </c>
      <c r="P32" s="49">
        <f t="shared" si="3"/>
        <v>-6842.11</v>
      </c>
      <c r="Q32" s="56">
        <f t="shared" si="4"/>
        <v>-0.487018621293945</v>
      </c>
      <c r="R32" s="49">
        <f>IFERROR(VLOOKUP($B32,'a-蔬菜'!$B:$AO,16,0),0)</f>
        <v>1156.47</v>
      </c>
      <c r="S32" s="49">
        <f>IFERROR(VLOOKUP($B32,'a-蔬菜'!$B:$AO,20,0),0)</f>
        <v>1606.69</v>
      </c>
      <c r="T32" s="49">
        <f t="shared" si="5"/>
        <v>-450.22</v>
      </c>
      <c r="U32" s="56">
        <f t="shared" si="6"/>
        <v>-0.280215847487692</v>
      </c>
      <c r="V32" s="56">
        <f>IFERROR(VLOOKUP($B32,'a-蔬菜'!$B:$AO,22,0),0)</f>
        <v>0.388935649224255</v>
      </c>
      <c r="W32" s="56">
        <f>IFERROR(VLOOKUP($B32,'a-蔬菜'!$B:$AO,23,0),0)</f>
        <v>0.383019416775492</v>
      </c>
      <c r="X32" s="56">
        <f t="shared" si="7"/>
        <v>0.00591623244876338</v>
      </c>
      <c r="Y32" s="54">
        <f>IFERROR(VLOOKUP($B32,'a-蔬菜'!$B:$AO,37,0),0)</f>
        <v>-0.0332823160133856</v>
      </c>
      <c r="Z32" s="54">
        <f>IFERROR(VLOOKUP($B32,'a-蔬菜'!$B:$AO,38,0),0)</f>
        <v>-0.196802121131021</v>
      </c>
      <c r="AA32" s="54">
        <f t="shared" si="8"/>
        <v>0.163519805117635</v>
      </c>
      <c r="AB32" s="54">
        <f>IFERROR(VLOOKUP($B32,'a-蔬菜'!$B:$AO,33,0),0)</f>
        <v>-0.0709440992559433</v>
      </c>
      <c r="AC32" s="54">
        <f>IFERROR(VLOOKUP($B32,'a-蔬菜'!$B:$AO,34,0),0)</f>
        <v>-0.134868079296916</v>
      </c>
      <c r="AD32" s="54">
        <f t="shared" si="9"/>
        <v>0.0639239800409731</v>
      </c>
    </row>
    <row r="33" spans="1:30">
      <c r="A33" s="50" t="s">
        <v>62</v>
      </c>
      <c r="B33" s="51" t="s">
        <v>145</v>
      </c>
      <c r="C33" s="50" t="s">
        <v>146</v>
      </c>
      <c r="D33" s="49">
        <f>IFERROR(VLOOKUP($B33,'a-蔬菜'!$B:$AO,5,0),0)</f>
        <v>1921.7</v>
      </c>
      <c r="E33" s="49">
        <f>IFERROR(VLOOKUP($B33,'a-蔬菜'!$B:$AO,6,0),0)</f>
        <v>9263.24</v>
      </c>
      <c r="F33" s="49">
        <f>IFERROR(VLOOKUP($B33,'a-蔬菜'!$B:$AO,7,0),0)</f>
        <v>3.50149617551069</v>
      </c>
      <c r="G33" s="49">
        <f>IFERROR(VLOOKUP($B33,'a-蔬菜'!$B:$AO,24,0),0)</f>
        <v>3736.98</v>
      </c>
      <c r="H33" s="49">
        <f>IFERROR(VLOOKUP($B33,'a-蔬菜'!$B:$AO,25,0),0)</f>
        <v>4267.25</v>
      </c>
      <c r="I33" s="49">
        <f>IFERROR(VLOOKUP($B33,'a-蔬菜'!$B:$AO,26,0),0)</f>
        <v>-530.27</v>
      </c>
      <c r="J33" s="56">
        <f>IFERROR(VLOOKUP($B33,'a-蔬菜'!$B:$AO,27,0),0)</f>
        <v>-0.124265041888804</v>
      </c>
      <c r="K33" s="56">
        <f>IFERROR(VLOOKUP($B33,'a-蔬菜'!$B:$AO,28,0),0)</f>
        <v>0.159310166660556</v>
      </c>
      <c r="L33" s="56">
        <f>IFERROR(VLOOKUP($B33,'a-蔬菜'!$B:$AO,29,0),0)</f>
        <v>0.161318126641865</v>
      </c>
      <c r="M33" s="56">
        <f>IFERROR(VLOOKUP($B33,'a-蔬菜'!$B:$AO,30,0),0)</f>
        <v>-0.00200795998130861</v>
      </c>
      <c r="N33" s="49">
        <f>IFERROR(VLOOKUP($B33,'a-蔬菜'!$B:$AO,15,0),0)</f>
        <v>23457.26</v>
      </c>
      <c r="O33" s="49">
        <f>IFERROR(VLOOKUP($B33,'a-蔬菜'!$B:$AO,19,0),0)</f>
        <v>26452.39</v>
      </c>
      <c r="P33" s="49">
        <f t="shared" si="3"/>
        <v>-2995.13</v>
      </c>
      <c r="Q33" s="56">
        <f t="shared" si="4"/>
        <v>-0.113227197996098</v>
      </c>
      <c r="R33" s="49">
        <f>IFERROR(VLOOKUP($B33,'a-蔬菜'!$B:$AO,16,0),0)</f>
        <v>5007.51</v>
      </c>
      <c r="S33" s="49">
        <f>IFERROR(VLOOKUP($B33,'a-蔬菜'!$B:$AO,20,0),0)</f>
        <v>5161.32</v>
      </c>
      <c r="T33" s="49">
        <f t="shared" si="5"/>
        <v>-153.809999999999</v>
      </c>
      <c r="U33" s="56">
        <f t="shared" si="6"/>
        <v>-0.0298005161470321</v>
      </c>
      <c r="V33" s="56">
        <f>IFERROR(VLOOKUP($B33,'a-蔬菜'!$B:$AO,22,0),0)</f>
        <v>0.262046767776719</v>
      </c>
      <c r="W33" s="56">
        <f>IFERROR(VLOOKUP($B33,'a-蔬菜'!$B:$AO,23,0),0)</f>
        <v>0.406449547107004</v>
      </c>
      <c r="X33" s="56">
        <f t="shared" si="7"/>
        <v>-0.144402779330285</v>
      </c>
      <c r="Y33" s="54">
        <f>IFERROR(VLOOKUP($B33,'a-蔬菜'!$B:$AO,37,0),0)</f>
        <v>-0.0360079161100028</v>
      </c>
      <c r="Z33" s="54">
        <f>IFERROR(VLOOKUP($B33,'a-蔬菜'!$B:$AO,38,0),0)</f>
        <v>-0.0901726690071532</v>
      </c>
      <c r="AA33" s="54">
        <f t="shared" si="8"/>
        <v>0.0541647528971504</v>
      </c>
      <c r="AB33" s="54">
        <f>IFERROR(VLOOKUP($B33,'a-蔬菜'!$B:$AO,33,0),0)</f>
        <v>0.00475812209562947</v>
      </c>
      <c r="AC33" s="54">
        <f>IFERROR(VLOOKUP($B33,'a-蔬菜'!$B:$AO,34,0),0)</f>
        <v>-0.0590263942123944</v>
      </c>
      <c r="AD33" s="54">
        <f t="shared" si="9"/>
        <v>0.0637845163080239</v>
      </c>
    </row>
    <row r="34" spans="1:30">
      <c r="A34" s="50" t="s">
        <v>62</v>
      </c>
      <c r="B34" s="51" t="s">
        <v>104</v>
      </c>
      <c r="C34" s="50" t="s">
        <v>105</v>
      </c>
      <c r="D34" s="49">
        <f>IFERROR(VLOOKUP($B34,'a-蔬菜'!$B:$AO,5,0),0)</f>
        <v>3413.4</v>
      </c>
      <c r="E34" s="49">
        <f>IFERROR(VLOOKUP($B34,'a-蔬菜'!$B:$AO,6,0),0)</f>
        <v>13146.38</v>
      </c>
      <c r="F34" s="49">
        <f>IFERROR(VLOOKUP($B34,'a-蔬菜'!$B:$AO,7,0),0)</f>
        <v>2.78958710479068</v>
      </c>
      <c r="G34" s="49">
        <f>IFERROR(VLOOKUP($B34,'a-蔬菜'!$B:$AO,24,0),0)</f>
        <v>4186.01</v>
      </c>
      <c r="H34" s="49">
        <f>IFERROR(VLOOKUP($B34,'a-蔬菜'!$B:$AO,25,0),0)</f>
        <v>4594.53</v>
      </c>
      <c r="I34" s="49">
        <f>IFERROR(VLOOKUP($B34,'a-蔬菜'!$B:$AO,26,0),0)</f>
        <v>-408.52</v>
      </c>
      <c r="J34" s="56">
        <f>IFERROR(VLOOKUP($B34,'a-蔬菜'!$B:$AO,27,0),0)</f>
        <v>-0.0889144265028197</v>
      </c>
      <c r="K34" s="56">
        <f>IFERROR(VLOOKUP($B34,'a-蔬菜'!$B:$AO,28,0),0)</f>
        <v>0.110710896613302</v>
      </c>
      <c r="L34" s="56">
        <f>IFERROR(VLOOKUP($B34,'a-蔬菜'!$B:$AO,29,0),0)</f>
        <v>0.109834373380405</v>
      </c>
      <c r="M34" s="56">
        <f>IFERROR(VLOOKUP($B34,'a-蔬菜'!$B:$AO,30,0),0)</f>
        <v>0.000876523232897204</v>
      </c>
      <c r="N34" s="49">
        <f>IFERROR(VLOOKUP($B34,'a-蔬菜'!$B:$AO,15,0),0)</f>
        <v>37810.28</v>
      </c>
      <c r="O34" s="49">
        <f>IFERROR(VLOOKUP($B34,'a-蔬菜'!$B:$AO,19,0),0)</f>
        <v>41831.44</v>
      </c>
      <c r="P34" s="49">
        <f t="shared" si="3"/>
        <v>-4021.16</v>
      </c>
      <c r="Q34" s="56">
        <f t="shared" si="4"/>
        <v>-0.0961276972535491</v>
      </c>
      <c r="R34" s="49">
        <f>IFERROR(VLOOKUP($B34,'a-蔬菜'!$B:$AO,16,0),0)</f>
        <v>8205.15</v>
      </c>
      <c r="S34" s="49">
        <f>IFERROR(VLOOKUP($B34,'a-蔬菜'!$B:$AO,20,0),0)</f>
        <v>8749.91</v>
      </c>
      <c r="T34" s="49">
        <f t="shared" si="5"/>
        <v>-544.76</v>
      </c>
      <c r="U34" s="56">
        <f t="shared" si="6"/>
        <v>-0.0622589260918113</v>
      </c>
      <c r="V34" s="56">
        <f>IFERROR(VLOOKUP($B34,'a-蔬菜'!$B:$AO,22,0),0)</f>
        <v>0.240466968015143</v>
      </c>
      <c r="W34" s="56">
        <f>IFERROR(VLOOKUP($B34,'a-蔬菜'!$B:$AO,23,0),0)</f>
        <v>0.239982029682504</v>
      </c>
      <c r="X34" s="56">
        <f t="shared" si="7"/>
        <v>0.000484938332639434</v>
      </c>
      <c r="Y34" s="54">
        <f>IFERROR(VLOOKUP($B34,'a-蔬菜'!$B:$AO,37,0),0)</f>
        <v>-0.0597490600415593</v>
      </c>
      <c r="Z34" s="54">
        <f>IFERROR(VLOOKUP($B34,'a-蔬菜'!$B:$AO,38,0),0)</f>
        <v>-0.0973598585585452</v>
      </c>
      <c r="AA34" s="54">
        <f t="shared" si="8"/>
        <v>0.0376107985169859</v>
      </c>
      <c r="AB34" s="54">
        <f>IFERROR(VLOOKUP($B34,'a-蔬菜'!$B:$AO,33,0),0)</f>
        <v>-0.0493084459528787</v>
      </c>
      <c r="AC34" s="54">
        <f>IFERROR(VLOOKUP($B34,'a-蔬菜'!$B:$AO,34,0),0)</f>
        <v>-0.0771229008611704</v>
      </c>
      <c r="AD34" s="54">
        <f t="shared" si="9"/>
        <v>0.0278144549082918</v>
      </c>
    </row>
    <row r="35" spans="1:30">
      <c r="A35" s="50" t="s">
        <v>67</v>
      </c>
      <c r="B35" s="51" t="s">
        <v>80</v>
      </c>
      <c r="C35" s="50" t="s">
        <v>81</v>
      </c>
      <c r="D35" s="49">
        <f>IFERROR(VLOOKUP($B35,'a-蔬菜'!$B:$AO,5,0),0)</f>
        <v>450.8</v>
      </c>
      <c r="E35" s="49">
        <f>IFERROR(VLOOKUP($B35,'a-蔬菜'!$B:$AO,6,0),0)</f>
        <v>4228.01</v>
      </c>
      <c r="F35" s="49">
        <f>IFERROR(VLOOKUP($B35,'a-蔬菜'!$B:$AO,7,0),0)</f>
        <v>0.601668640503435</v>
      </c>
      <c r="G35" s="49">
        <f>IFERROR(VLOOKUP($B35,'a-蔬菜'!$B:$AO,24,0),0)</f>
        <v>17316.93</v>
      </c>
      <c r="H35" s="49">
        <f>IFERROR(VLOOKUP($B35,'a-蔬菜'!$B:$AO,25,0),0)</f>
        <v>20061.4</v>
      </c>
      <c r="I35" s="49">
        <f>IFERROR(VLOOKUP($B35,'a-蔬菜'!$B:$AO,26,0),0)</f>
        <v>-2744.47</v>
      </c>
      <c r="J35" s="56">
        <f>IFERROR(VLOOKUP($B35,'a-蔬菜'!$B:$AO,27,0),0)</f>
        <v>-0.136803513214432</v>
      </c>
      <c r="K35" s="56">
        <f>IFERROR(VLOOKUP($B35,'a-蔬菜'!$B:$AO,28,0),0)</f>
        <v>0.247841131432185</v>
      </c>
      <c r="L35" s="56">
        <f>IFERROR(VLOOKUP($B35,'a-蔬菜'!$B:$AO,29,0),0)</f>
        <v>0.244793080087387</v>
      </c>
      <c r="M35" s="56">
        <f>IFERROR(VLOOKUP($B35,'a-蔬菜'!$B:$AO,30,0),0)</f>
        <v>0.00304805134479739</v>
      </c>
      <c r="N35" s="49">
        <f>IFERROR(VLOOKUP($B35,'a-蔬菜'!$B:$AO,15,0),0)</f>
        <v>69871.09</v>
      </c>
      <c r="O35" s="49">
        <f>IFERROR(VLOOKUP($B35,'a-蔬菜'!$B:$AO,19,0),0)</f>
        <v>81952.48</v>
      </c>
      <c r="P35" s="49">
        <f t="shared" si="3"/>
        <v>-12081.39</v>
      </c>
      <c r="Q35" s="56">
        <f t="shared" si="4"/>
        <v>-0.147419455762657</v>
      </c>
      <c r="R35" s="49">
        <f>IFERROR(VLOOKUP($B35,'a-蔬菜'!$B:$AO,16,0),0)</f>
        <v>12148.51</v>
      </c>
      <c r="S35" s="49">
        <f>IFERROR(VLOOKUP($B35,'a-蔬菜'!$B:$AO,20,0),0)</f>
        <v>12792.87</v>
      </c>
      <c r="T35" s="49">
        <f t="shared" si="5"/>
        <v>-644.360000000001</v>
      </c>
      <c r="U35" s="56">
        <f t="shared" si="6"/>
        <v>-0.0503686819298563</v>
      </c>
      <c r="V35" s="56">
        <f>IFERROR(VLOOKUP($B35,'a-蔬菜'!$B:$AO,22,0),0)</f>
        <v>0.281245675601219</v>
      </c>
      <c r="W35" s="56">
        <f>IFERROR(VLOOKUP($B35,'a-蔬菜'!$B:$AO,23,0),0)</f>
        <v>0.402546290484316</v>
      </c>
      <c r="X35" s="56">
        <f t="shared" si="7"/>
        <v>-0.121300614883097</v>
      </c>
      <c r="Y35" s="54">
        <f>IFERROR(VLOOKUP($B35,'a-蔬菜'!$B:$AO,37,0),0)</f>
        <v>-0.0182886625602646</v>
      </c>
      <c r="Z35" s="54">
        <f>IFERROR(VLOOKUP($B35,'a-蔬菜'!$B:$AO,38,0),0)</f>
        <v>-0.067194460664417</v>
      </c>
      <c r="AA35" s="54">
        <f t="shared" si="8"/>
        <v>0.0489057981041524</v>
      </c>
      <c r="AB35" s="54">
        <f>IFERROR(VLOOKUP($B35,'a-蔬菜'!$B:$AO,33,0),0)</f>
        <v>0.00264649649047763</v>
      </c>
      <c r="AC35" s="54">
        <f>IFERROR(VLOOKUP($B35,'a-蔬菜'!$B:$AO,34,0),0)</f>
        <v>-0.00362213809759021</v>
      </c>
      <c r="AD35" s="54">
        <f t="shared" si="9"/>
        <v>0.00626863458806785</v>
      </c>
    </row>
    <row r="36" spans="1:30">
      <c r="A36" s="50" t="s">
        <v>101</v>
      </c>
      <c r="B36" s="51" t="s">
        <v>170</v>
      </c>
      <c r="C36" s="50" t="s">
        <v>171</v>
      </c>
      <c r="D36" s="49">
        <f>IFERROR(VLOOKUP($B36,'a-蔬菜'!$B:$AO,5,0),0)</f>
        <v>1116.5</v>
      </c>
      <c r="E36" s="49">
        <f>IFERROR(VLOOKUP($B36,'a-蔬菜'!$B:$AO,6,0),0)</f>
        <v>4933.88</v>
      </c>
      <c r="F36" s="49">
        <f>IFERROR(VLOOKUP($B36,'a-蔬菜'!$B:$AO,7,0),0)</f>
        <v>4.23219765283699</v>
      </c>
      <c r="G36" s="49">
        <f>IFERROR(VLOOKUP($B36,'a-蔬菜'!$B:$AO,24,0),0)</f>
        <v>631.31</v>
      </c>
      <c r="H36" s="49">
        <f>IFERROR(VLOOKUP($B36,'a-蔬菜'!$B:$AO,25,0),0)</f>
        <v>0</v>
      </c>
      <c r="I36" s="49">
        <f>IFERROR(VLOOKUP($B36,'a-蔬菜'!$B:$AO,26,0),0)</f>
        <v>631.31</v>
      </c>
      <c r="J36" s="56">
        <f>IFERROR(VLOOKUP($B36,'a-蔬菜'!$B:$AO,27,0),0)</f>
        <v>0</v>
      </c>
      <c r="K36" s="56">
        <f>IFERROR(VLOOKUP($B36,'a-蔬菜'!$B:$AO,28,0),0)</f>
        <v>0.0646228177477058</v>
      </c>
      <c r="L36" s="56">
        <f>IFERROR(VLOOKUP($B36,'a-蔬菜'!$B:$AO,29,0),0)</f>
        <v>0</v>
      </c>
      <c r="M36" s="56">
        <f>IFERROR(VLOOKUP($B36,'a-蔬菜'!$B:$AO,30,0),0)</f>
        <v>0.0646228177477058</v>
      </c>
      <c r="N36" s="49">
        <f>IFERROR(VLOOKUP($B36,'a-蔬菜'!$B:$AO,15,0),0)</f>
        <v>9769.15</v>
      </c>
      <c r="O36" s="49">
        <f>IFERROR(VLOOKUP($B36,'a-蔬菜'!$B:$AO,19,0),0)</f>
        <v>0</v>
      </c>
      <c r="P36" s="49">
        <f t="shared" si="3"/>
        <v>9769.15</v>
      </c>
      <c r="Q36" s="56" t="e">
        <f t="shared" si="4"/>
        <v>#DIV/0!</v>
      </c>
      <c r="R36" s="49">
        <f>IFERROR(VLOOKUP($B36,'a-蔬菜'!$B:$AO,16,0),0)</f>
        <v>2577.62</v>
      </c>
      <c r="S36" s="49">
        <f>IFERROR(VLOOKUP($B36,'a-蔬菜'!$B:$AO,20,0),0)</f>
        <v>0</v>
      </c>
      <c r="T36" s="49">
        <f t="shared" si="5"/>
        <v>2577.62</v>
      </c>
      <c r="U36" s="56" t="e">
        <f t="shared" si="6"/>
        <v>#DIV/0!</v>
      </c>
      <c r="V36" s="56">
        <f>IFERROR(VLOOKUP($B36,'a-蔬菜'!$B:$AO,22,0),0)</f>
        <v>0.168665674988682</v>
      </c>
      <c r="W36" s="56">
        <f>IFERROR(VLOOKUP($B36,'a-蔬菜'!$B:$AO,23,0),0)</f>
        <v>0</v>
      </c>
      <c r="X36" s="56">
        <f t="shared" si="7"/>
        <v>0.168665674988682</v>
      </c>
      <c r="Y36" s="54">
        <f>IFERROR(VLOOKUP($B36,'a-蔬菜'!$B:$AO,37,0),0)</f>
        <v>-0.0130314010598925</v>
      </c>
      <c r="Z36" s="54">
        <f>IFERROR(VLOOKUP($B36,'a-蔬菜'!$B:$AO,38,0),0)</f>
        <v>0</v>
      </c>
      <c r="AA36" s="54">
        <f t="shared" si="8"/>
        <v>-0.0130314010598925</v>
      </c>
      <c r="AB36" s="54">
        <f>IFERROR(VLOOKUP($B36,'a-蔬菜'!$B:$AO,33,0),0)</f>
        <v>0.0197335694212199</v>
      </c>
      <c r="AC36" s="54">
        <f>IFERROR(VLOOKUP($B36,'a-蔬菜'!$B:$AO,34,0),0)</f>
        <v>0</v>
      </c>
      <c r="AD36" s="54">
        <f t="shared" si="9"/>
        <v>0.0197335694212199</v>
      </c>
    </row>
    <row r="37" spans="1:30">
      <c r="A37" s="50" t="s">
        <v>67</v>
      </c>
      <c r="B37" s="51" t="s">
        <v>68</v>
      </c>
      <c r="C37" s="50" t="s">
        <v>69</v>
      </c>
      <c r="D37" s="49">
        <f>IFERROR(VLOOKUP($B37,'a-蔬菜'!$B:$AO,5,0),0)</f>
        <v>1603.51</v>
      </c>
      <c r="E37" s="49">
        <f>IFERROR(VLOOKUP($B37,'a-蔬菜'!$B:$AO,6,0),0)</f>
        <v>6291.23</v>
      </c>
      <c r="F37" s="49">
        <f>IFERROR(VLOOKUP($B37,'a-蔬菜'!$B:$AO,7,0),0)</f>
        <v>1.68975466573264</v>
      </c>
      <c r="G37" s="49">
        <f>IFERROR(VLOOKUP($B37,'a-蔬菜'!$B:$AO,24,0),0)</f>
        <v>5160.18</v>
      </c>
      <c r="H37" s="49">
        <f>IFERROR(VLOOKUP($B37,'a-蔬菜'!$B:$AO,25,0),0)</f>
        <v>11334.15</v>
      </c>
      <c r="I37" s="49">
        <f>IFERROR(VLOOKUP($B37,'a-蔬菜'!$B:$AO,26,0),0)</f>
        <v>-6173.97</v>
      </c>
      <c r="J37" s="56">
        <f>IFERROR(VLOOKUP($B37,'a-蔬菜'!$B:$AO,27,0),0)</f>
        <v>-0.544722806738926</v>
      </c>
      <c r="K37" s="56">
        <f>IFERROR(VLOOKUP($B37,'a-蔬菜'!$B:$AO,28,0),0)</f>
        <v>0.146616349084759</v>
      </c>
      <c r="L37" s="56">
        <f>IFERROR(VLOOKUP($B37,'a-蔬菜'!$B:$AO,29,0),0)</f>
        <v>0.214198565149406</v>
      </c>
      <c r="M37" s="56">
        <f>IFERROR(VLOOKUP($B37,'a-蔬菜'!$B:$AO,30,0),0)</f>
        <v>-0.0675822160646465</v>
      </c>
      <c r="N37" s="49">
        <f>IFERROR(VLOOKUP($B37,'a-蔬菜'!$B:$AO,15,0),0)</f>
        <v>35195.12</v>
      </c>
      <c r="O37" s="49">
        <f>IFERROR(VLOOKUP($B37,'a-蔬菜'!$B:$AO,19,0),0)</f>
        <v>52914.22</v>
      </c>
      <c r="P37" s="49">
        <f t="shared" si="3"/>
        <v>-17719.1</v>
      </c>
      <c r="Q37" s="56">
        <f t="shared" si="4"/>
        <v>-0.334864616732515</v>
      </c>
      <c r="R37" s="49">
        <f>IFERROR(VLOOKUP($B37,'a-蔬菜'!$B:$AO,16,0),0)</f>
        <v>7886.79</v>
      </c>
      <c r="S37" s="49">
        <f>IFERROR(VLOOKUP($B37,'a-蔬菜'!$B:$AO,20,0),0)</f>
        <v>10231.68</v>
      </c>
      <c r="T37" s="49">
        <f t="shared" si="5"/>
        <v>-2344.89</v>
      </c>
      <c r="U37" s="56">
        <f t="shared" si="6"/>
        <v>-0.229179372302496</v>
      </c>
      <c r="V37" s="56">
        <f>IFERROR(VLOOKUP($B37,'a-蔬菜'!$B:$AO,22,0),0)</f>
        <v>0.266652808432668</v>
      </c>
      <c r="W37" s="56">
        <f>IFERROR(VLOOKUP($B37,'a-蔬菜'!$B:$AO,23,0),0)</f>
        <v>0.233243870312175</v>
      </c>
      <c r="X37" s="56">
        <f t="shared" si="7"/>
        <v>0.0334089381204931</v>
      </c>
      <c r="Y37" s="54">
        <f>IFERROR(VLOOKUP($B37,'a-蔬菜'!$B:$AO,37,0),0)</f>
        <v>-0.0862885914294662</v>
      </c>
      <c r="Z37" s="54">
        <f>IFERROR(VLOOKUP($B37,'a-蔬菜'!$B:$AO,38,0),0)</f>
        <v>-0.118106703884406</v>
      </c>
      <c r="AA37" s="54">
        <f t="shared" si="8"/>
        <v>0.0318181124549398</v>
      </c>
      <c r="AB37" s="54">
        <f>IFERROR(VLOOKUP($B37,'a-蔬菜'!$B:$AO,33,0),0)</f>
        <v>-0.0801080674707524</v>
      </c>
      <c r="AC37" s="54">
        <f>IFERROR(VLOOKUP($B37,'a-蔬菜'!$B:$AO,34,0),0)</f>
        <v>-0.0753542072433459</v>
      </c>
      <c r="AD37" s="54">
        <f t="shared" si="9"/>
        <v>-0.00475386022740647</v>
      </c>
    </row>
    <row r="38" spans="1:30">
      <c r="A38" s="50" t="s">
        <v>62</v>
      </c>
      <c r="B38" s="51" t="s">
        <v>110</v>
      </c>
      <c r="C38" s="50" t="s">
        <v>111</v>
      </c>
      <c r="D38" s="49">
        <f>IFERROR(VLOOKUP($B38,'a-蔬菜'!$B:$AO,5,0),0)</f>
        <v>2472.05</v>
      </c>
      <c r="E38" s="49">
        <f>IFERROR(VLOOKUP($B38,'a-蔬菜'!$B:$AO,6,0),0)</f>
        <v>11839.26</v>
      </c>
      <c r="F38" s="49">
        <f>IFERROR(VLOOKUP($B38,'a-蔬菜'!$B:$AO,7,0),0)</f>
        <v>2.82586915214826</v>
      </c>
      <c r="G38" s="49">
        <f>IFERROR(VLOOKUP($B38,'a-蔬菜'!$B:$AO,24,0),0)</f>
        <v>2137.03</v>
      </c>
      <c r="H38" s="49">
        <f>IFERROR(VLOOKUP($B38,'a-蔬菜'!$B:$AO,25,0),0)</f>
        <v>3309.62</v>
      </c>
      <c r="I38" s="49">
        <f>IFERROR(VLOOKUP($B38,'a-蔬菜'!$B:$AO,26,0),0)</f>
        <v>-1172.59</v>
      </c>
      <c r="J38" s="56">
        <f>IFERROR(VLOOKUP($B38,'a-蔬菜'!$B:$AO,27,0),0)</f>
        <v>-0.354297472217354</v>
      </c>
      <c r="K38" s="56">
        <f>IFERROR(VLOOKUP($B38,'a-蔬菜'!$B:$AO,28,0),0)</f>
        <v>0.0621072397076205</v>
      </c>
      <c r="L38" s="56">
        <f>IFERROR(VLOOKUP($B38,'a-蔬菜'!$B:$AO,29,0),0)</f>
        <v>0.0913289109611968</v>
      </c>
      <c r="M38" s="56">
        <f>IFERROR(VLOOKUP($B38,'a-蔬菜'!$B:$AO,30,0),0)</f>
        <v>-0.0292216712535762</v>
      </c>
      <c r="N38" s="49">
        <f>IFERROR(VLOOKUP($B38,'a-蔬菜'!$B:$AO,15,0),0)</f>
        <v>34408.71</v>
      </c>
      <c r="O38" s="49">
        <f>IFERROR(VLOOKUP($B38,'a-蔬菜'!$B:$AO,19,0),0)</f>
        <v>36238.47</v>
      </c>
      <c r="P38" s="49">
        <f t="shared" si="3"/>
        <v>-1829.76</v>
      </c>
      <c r="Q38" s="56">
        <f t="shared" si="4"/>
        <v>-0.0504921979321975</v>
      </c>
      <c r="R38" s="49">
        <f>IFERROR(VLOOKUP($B38,'a-蔬菜'!$B:$AO,16,0),0)</f>
        <v>8336.01</v>
      </c>
      <c r="S38" s="49">
        <f>IFERROR(VLOOKUP($B38,'a-蔬菜'!$B:$AO,20,0),0)</f>
        <v>8521.79</v>
      </c>
      <c r="T38" s="49">
        <f t="shared" si="5"/>
        <v>-185.780000000001</v>
      </c>
      <c r="U38" s="56">
        <f t="shared" si="6"/>
        <v>-0.0218005841495743</v>
      </c>
      <c r="V38" s="56">
        <f>IFERROR(VLOOKUP($B38,'a-蔬菜'!$B:$AO,22,0),0)</f>
        <v>0.127023586106187</v>
      </c>
      <c r="W38" s="56">
        <f>IFERROR(VLOOKUP($B38,'a-蔬菜'!$B:$AO,23,0),0)</f>
        <v>0.159432341278369</v>
      </c>
      <c r="X38" s="56">
        <f t="shared" si="7"/>
        <v>-0.0324087551721818</v>
      </c>
      <c r="Y38" s="54">
        <f>IFERROR(VLOOKUP($B38,'a-蔬菜'!$B:$AO,37,0),0)</f>
        <v>-0.0443677490789958</v>
      </c>
      <c r="Z38" s="54">
        <f>IFERROR(VLOOKUP($B38,'a-蔬菜'!$B:$AO,38,0),0)</f>
        <v>-0.0864677491465995</v>
      </c>
      <c r="AA38" s="54">
        <f t="shared" si="8"/>
        <v>0.0421000000676037</v>
      </c>
      <c r="AB38" s="54">
        <f>IFERROR(VLOOKUP($B38,'a-蔬菜'!$B:$AO,33,0),0)</f>
        <v>-0.0394133370187111</v>
      </c>
      <c r="AC38" s="54">
        <f>IFERROR(VLOOKUP($B38,'a-蔬菜'!$B:$AO,34,0),0)</f>
        <v>-0.0717913835766245</v>
      </c>
      <c r="AD38" s="54">
        <f t="shared" si="9"/>
        <v>0.0323780465579134</v>
      </c>
    </row>
    <row r="39" spans="1:30">
      <c r="A39" s="50" t="s">
        <v>67</v>
      </c>
      <c r="B39" s="51" t="s">
        <v>199</v>
      </c>
      <c r="C39" s="50" t="s">
        <v>200</v>
      </c>
      <c r="D39" s="49">
        <f>IFERROR(VLOOKUP($B39,'a-蔬菜'!$B:$AO,5,0),0)</f>
        <v>6898.6</v>
      </c>
      <c r="E39" s="49">
        <f>IFERROR(VLOOKUP($B39,'a-蔬菜'!$B:$AO,6,0),0)</f>
        <v>12450.28</v>
      </c>
      <c r="F39" s="49">
        <f>IFERROR(VLOOKUP($B39,'a-蔬菜'!$B:$AO,7,0),0)</f>
        <v>3.73999469230628</v>
      </c>
      <c r="G39" s="49">
        <f>IFERROR(VLOOKUP($B39,'a-蔬菜'!$B:$AO,24,0),0)</f>
        <v>2214.72</v>
      </c>
      <c r="H39" s="49">
        <f>IFERROR(VLOOKUP($B39,'a-蔬菜'!$B:$AO,25,0),0)</f>
        <v>2452.43</v>
      </c>
      <c r="I39" s="49">
        <f>IFERROR(VLOOKUP($B39,'a-蔬菜'!$B:$AO,26,0),0)</f>
        <v>-237.71</v>
      </c>
      <c r="J39" s="56">
        <f>IFERROR(VLOOKUP($B39,'a-蔬菜'!$B:$AO,27,0),0)</f>
        <v>-0.096928352695082</v>
      </c>
      <c r="K39" s="56">
        <f>IFERROR(VLOOKUP($B39,'a-蔬菜'!$B:$AO,28,0),0)</f>
        <v>0.0778712272509915</v>
      </c>
      <c r="L39" s="56">
        <f>IFERROR(VLOOKUP($B39,'a-蔬菜'!$B:$AO,29,0),0)</f>
        <v>0.0827086585705984</v>
      </c>
      <c r="M39" s="56">
        <f>IFERROR(VLOOKUP($B39,'a-蔬菜'!$B:$AO,30,0),0)</f>
        <v>-0.00483743131960692</v>
      </c>
      <c r="N39" s="49">
        <f>IFERROR(VLOOKUP($B39,'a-蔬菜'!$B:$AO,15,0),0)</f>
        <v>28440.8</v>
      </c>
      <c r="O39" s="49">
        <f>IFERROR(VLOOKUP($B39,'a-蔬菜'!$B:$AO,19,0),0)</f>
        <v>29651.43</v>
      </c>
      <c r="P39" s="49">
        <f t="shared" si="3"/>
        <v>-1210.63</v>
      </c>
      <c r="Q39" s="56">
        <f t="shared" si="4"/>
        <v>-0.0408287222572402</v>
      </c>
      <c r="R39" s="49">
        <f>IFERROR(VLOOKUP($B39,'a-蔬菜'!$B:$AO,16,0),0)</f>
        <v>7407.17</v>
      </c>
      <c r="S39" s="49">
        <f>IFERROR(VLOOKUP($B39,'a-蔬菜'!$B:$AO,20,0),0)</f>
        <v>6639.77</v>
      </c>
      <c r="T39" s="49">
        <f t="shared" si="5"/>
        <v>767.4</v>
      </c>
      <c r="U39" s="56">
        <f t="shared" si="6"/>
        <v>0.115576292552302</v>
      </c>
      <c r="V39" s="56">
        <f>IFERROR(VLOOKUP($B39,'a-蔬菜'!$B:$AO,22,0),0)</f>
        <v>0.147148913784559</v>
      </c>
      <c r="W39" s="56">
        <f>IFERROR(VLOOKUP($B39,'a-蔬菜'!$B:$AO,23,0),0)</f>
        <v>0.245517684622233</v>
      </c>
      <c r="X39" s="56">
        <f t="shared" si="7"/>
        <v>-0.0983687708376748</v>
      </c>
      <c r="Y39" s="54">
        <f>IFERROR(VLOOKUP($B39,'a-蔬菜'!$B:$AO,37,0),0)</f>
        <v>-0.0447782351424363</v>
      </c>
      <c r="Z39" s="54">
        <f>IFERROR(VLOOKUP($B39,'a-蔬菜'!$B:$AO,38,0),0)</f>
        <v>-0.242487315072661</v>
      </c>
      <c r="AA39" s="54">
        <f t="shared" si="8"/>
        <v>0.197709079930224</v>
      </c>
      <c r="AB39" s="54">
        <f>IFERROR(VLOOKUP($B39,'a-蔬菜'!$B:$AO,33,0),0)</f>
        <v>-0.0917331373960577</v>
      </c>
      <c r="AC39" s="54">
        <f>IFERROR(VLOOKUP($B39,'a-蔬菜'!$B:$AO,34,0),0)</f>
        <v>-0.140241560019196</v>
      </c>
      <c r="AD39" s="54">
        <f t="shared" si="9"/>
        <v>0.0485084226231387</v>
      </c>
    </row>
    <row r="40" spans="1:30">
      <c r="A40" s="50" t="s">
        <v>84</v>
      </c>
      <c r="B40" s="51" t="s">
        <v>129</v>
      </c>
      <c r="C40" s="50" t="s">
        <v>130</v>
      </c>
      <c r="D40" s="49">
        <f>IFERROR(VLOOKUP($B40,'a-蔬菜'!$B:$AO,5,0),0)</f>
        <v>3408.88</v>
      </c>
      <c r="E40" s="49">
        <f>IFERROR(VLOOKUP($B40,'a-蔬菜'!$B:$AO,6,0),0)</f>
        <v>11263.72</v>
      </c>
      <c r="F40" s="49">
        <f>IFERROR(VLOOKUP($B40,'a-蔬菜'!$B:$AO,7,0),0)</f>
        <v>4.04785423677365</v>
      </c>
      <c r="G40" s="49">
        <f>IFERROR(VLOOKUP($B40,'a-蔬菜'!$B:$AO,24,0),0)</f>
        <v>1573.39</v>
      </c>
      <c r="H40" s="49">
        <f>IFERROR(VLOOKUP($B40,'a-蔬菜'!$B:$AO,25,0),0)</f>
        <v>3410.04</v>
      </c>
      <c r="I40" s="49">
        <f>IFERROR(VLOOKUP($B40,'a-蔬菜'!$B:$AO,26,0),0)</f>
        <v>-1836.65</v>
      </c>
      <c r="J40" s="56">
        <f>IFERROR(VLOOKUP($B40,'a-蔬菜'!$B:$AO,27,0),0)</f>
        <v>-0.538600720226156</v>
      </c>
      <c r="K40" s="56">
        <f>IFERROR(VLOOKUP($B40,'a-蔬菜'!$B:$AO,28,0),0)</f>
        <v>0.0603211602715121</v>
      </c>
      <c r="L40" s="56">
        <f>IFERROR(VLOOKUP($B40,'a-蔬菜'!$B:$AO,29,0),0)</f>
        <v>0.122551646287753</v>
      </c>
      <c r="M40" s="56">
        <f>IFERROR(VLOOKUP($B40,'a-蔬菜'!$B:$AO,30,0),0)</f>
        <v>-0.0622304860162408</v>
      </c>
      <c r="N40" s="49">
        <f>IFERROR(VLOOKUP($B40,'a-蔬菜'!$B:$AO,15,0),0)</f>
        <v>26083.55</v>
      </c>
      <c r="O40" s="49">
        <f>IFERROR(VLOOKUP($B40,'a-蔬菜'!$B:$AO,19,0),0)</f>
        <v>27825.33</v>
      </c>
      <c r="P40" s="49">
        <f t="shared" si="3"/>
        <v>-1741.78</v>
      </c>
      <c r="Q40" s="56">
        <f t="shared" si="4"/>
        <v>-0.0625969215818825</v>
      </c>
      <c r="R40" s="49">
        <f>IFERROR(VLOOKUP($B40,'a-蔬菜'!$B:$AO,16,0),0)</f>
        <v>6230.72</v>
      </c>
      <c r="S40" s="49">
        <f>IFERROR(VLOOKUP($B40,'a-蔬菜'!$B:$AO,20,0),0)</f>
        <v>6507.54</v>
      </c>
      <c r="T40" s="49">
        <f t="shared" si="5"/>
        <v>-276.82</v>
      </c>
      <c r="U40" s="56">
        <f t="shared" si="6"/>
        <v>-0.0425383478242162</v>
      </c>
      <c r="V40" s="56">
        <f>IFERROR(VLOOKUP($B40,'a-蔬菜'!$B:$AO,22,0),0)</f>
        <v>0.272232241426395</v>
      </c>
      <c r="W40" s="56">
        <f>IFERROR(VLOOKUP($B40,'a-蔬菜'!$B:$AO,23,0),0)</f>
        <v>0.185579958135206</v>
      </c>
      <c r="X40" s="56">
        <f t="shared" si="7"/>
        <v>0.0866522832911885</v>
      </c>
      <c r="Y40" s="54">
        <f>IFERROR(VLOOKUP($B40,'a-蔬菜'!$B:$AO,37,0),0)</f>
        <v>-0.0480763057880951</v>
      </c>
      <c r="Z40" s="54">
        <f>IFERROR(VLOOKUP($B40,'a-蔬菜'!$B:$AO,38,0),0)</f>
        <v>-0.100156126585469</v>
      </c>
      <c r="AA40" s="54">
        <f t="shared" si="8"/>
        <v>0.0520798207973734</v>
      </c>
      <c r="AB40" s="54">
        <f>IFERROR(VLOOKUP($B40,'a-蔬菜'!$B:$AO,33,0),0)</f>
        <v>-0.110660473044648</v>
      </c>
      <c r="AC40" s="54">
        <f>IFERROR(VLOOKUP($B40,'a-蔬菜'!$B:$AO,34,0),0)</f>
        <v>-0.0949397114068369</v>
      </c>
      <c r="AD40" s="54">
        <f t="shared" si="9"/>
        <v>-0.0157207616378107</v>
      </c>
    </row>
    <row r="41" spans="1:30">
      <c r="A41" s="50" t="s">
        <v>84</v>
      </c>
      <c r="B41" s="51" t="s">
        <v>193</v>
      </c>
      <c r="C41" s="50" t="s">
        <v>194</v>
      </c>
      <c r="D41" s="49">
        <f>IFERROR(VLOOKUP($B41,'a-蔬菜'!$B:$AO,5,0),0)</f>
        <v>2582.6</v>
      </c>
      <c r="E41" s="49">
        <f>IFERROR(VLOOKUP($B41,'a-蔬菜'!$B:$AO,6,0),0)</f>
        <v>10443.54</v>
      </c>
      <c r="F41" s="49">
        <f>IFERROR(VLOOKUP($B41,'a-蔬菜'!$B:$AO,7,0),0)</f>
        <v>3.10215330731324</v>
      </c>
      <c r="G41" s="49">
        <f>IFERROR(VLOOKUP($B41,'a-蔬菜'!$B:$AO,24,0),0)</f>
        <v>5292.62</v>
      </c>
      <c r="H41" s="49">
        <f>IFERROR(VLOOKUP($B41,'a-蔬菜'!$B:$AO,25,0),0)</f>
        <v>4328.08</v>
      </c>
      <c r="I41" s="49">
        <f>IFERROR(VLOOKUP($B41,'a-蔬菜'!$B:$AO,26,0),0)</f>
        <v>964.54</v>
      </c>
      <c r="J41" s="56">
        <f>IFERROR(VLOOKUP($B41,'a-蔬菜'!$B:$AO,27,0),0)</f>
        <v>0.222856324282361</v>
      </c>
      <c r="K41" s="56">
        <f>IFERROR(VLOOKUP($B41,'a-蔬菜'!$B:$AO,28,0),0)</f>
        <v>0.171518218597241</v>
      </c>
      <c r="L41" s="56">
        <f>IFERROR(VLOOKUP($B41,'a-蔬菜'!$B:$AO,29,0),0)</f>
        <v>0.145843814540508</v>
      </c>
      <c r="M41" s="56">
        <f>IFERROR(VLOOKUP($B41,'a-蔬菜'!$B:$AO,30,0),0)</f>
        <v>0.0256744040567334</v>
      </c>
      <c r="N41" s="49">
        <f>IFERROR(VLOOKUP($B41,'a-蔬菜'!$B:$AO,15,0),0)</f>
        <v>30857.48</v>
      </c>
      <c r="O41" s="49">
        <f>IFERROR(VLOOKUP($B41,'a-蔬菜'!$B:$AO,19,0),0)</f>
        <v>29676.13</v>
      </c>
      <c r="P41" s="49">
        <f t="shared" si="3"/>
        <v>1181.35</v>
      </c>
      <c r="Q41" s="56">
        <f t="shared" si="4"/>
        <v>0.0398080881840051</v>
      </c>
      <c r="R41" s="49">
        <f>IFERROR(VLOOKUP($B41,'a-蔬菜'!$B:$AO,16,0),0)</f>
        <v>7989.57</v>
      </c>
      <c r="S41" s="49">
        <f>IFERROR(VLOOKUP($B41,'a-蔬菜'!$B:$AO,20,0),0)</f>
        <v>7091.36</v>
      </c>
      <c r="T41" s="49">
        <f t="shared" si="5"/>
        <v>898.21</v>
      </c>
      <c r="U41" s="56">
        <f t="shared" si="6"/>
        <v>0.126662586584238</v>
      </c>
      <c r="V41" s="56">
        <f>IFERROR(VLOOKUP($B41,'a-蔬菜'!$B:$AO,22,0),0)</f>
        <v>0.353192053160267</v>
      </c>
      <c r="W41" s="56">
        <f>IFERROR(VLOOKUP($B41,'a-蔬菜'!$B:$AO,23,0),0)</f>
        <v>0.132698461166874</v>
      </c>
      <c r="X41" s="56">
        <f t="shared" si="7"/>
        <v>0.220493591993393</v>
      </c>
      <c r="Y41" s="54">
        <f>IFERROR(VLOOKUP($B41,'a-蔬菜'!$B:$AO,37,0),0)</f>
        <v>-0.0434441402979134</v>
      </c>
      <c r="Z41" s="54">
        <f>IFERROR(VLOOKUP($B41,'a-蔬菜'!$B:$AO,38,0),0)</f>
        <v>-0.0633066153742018</v>
      </c>
      <c r="AA41" s="54">
        <f t="shared" si="8"/>
        <v>0.0198624750762884</v>
      </c>
      <c r="AB41" s="54">
        <f>IFERROR(VLOOKUP($B41,'a-蔬菜'!$B:$AO,33,0),0)</f>
        <v>-0.017041180745758</v>
      </c>
      <c r="AC41" s="54">
        <f>IFERROR(VLOOKUP($B41,'a-蔬菜'!$B:$AO,34,0),0)</f>
        <v>-0.0610079110719626</v>
      </c>
      <c r="AD41" s="54">
        <f t="shared" si="9"/>
        <v>0.0439667303262045</v>
      </c>
    </row>
    <row r="42" spans="1:30">
      <c r="A42" s="50" t="s">
        <v>94</v>
      </c>
      <c r="B42" s="51" t="s">
        <v>95</v>
      </c>
      <c r="C42" s="50" t="s">
        <v>96</v>
      </c>
      <c r="D42" s="49">
        <f>IFERROR(VLOOKUP($B42,'a-蔬菜'!$B:$AO,5,0),0)</f>
        <v>2518</v>
      </c>
      <c r="E42" s="49">
        <f>IFERROR(VLOOKUP($B42,'a-蔬菜'!$B:$AO,6,0),0)</f>
        <v>10176.34</v>
      </c>
      <c r="F42" s="49">
        <f>IFERROR(VLOOKUP($B42,'a-蔬菜'!$B:$AO,7,0),0)</f>
        <v>7.10162748422399</v>
      </c>
      <c r="G42" s="49">
        <f>IFERROR(VLOOKUP($B42,'a-蔬菜'!$B:$AO,24,0),0)</f>
        <v>-377.6</v>
      </c>
      <c r="H42" s="49">
        <f>IFERROR(VLOOKUP($B42,'a-蔬菜'!$B:$AO,25,0),0)</f>
        <v>852.52</v>
      </c>
      <c r="I42" s="49">
        <f>IFERROR(VLOOKUP($B42,'a-蔬菜'!$B:$AO,26,0),0)</f>
        <v>-1230.12</v>
      </c>
      <c r="J42" s="56">
        <f>IFERROR(VLOOKUP($B42,'a-蔬菜'!$B:$AO,27,0),0)</f>
        <v>-1.44292216018393</v>
      </c>
      <c r="K42" s="56">
        <f>IFERROR(VLOOKUP($B42,'a-蔬菜'!$B:$AO,28,0),0)</f>
        <v>-0.0400625553035142</v>
      </c>
      <c r="L42" s="56">
        <f>IFERROR(VLOOKUP($B42,'a-蔬菜'!$B:$AO,29,0),0)</f>
        <v>0.0645872949732944</v>
      </c>
      <c r="M42" s="56">
        <f>IFERROR(VLOOKUP($B42,'a-蔬菜'!$B:$AO,30,0),0)</f>
        <v>-0.104649850276809</v>
      </c>
      <c r="N42" s="49">
        <f>IFERROR(VLOOKUP($B42,'a-蔬菜'!$B:$AO,15,0),0)</f>
        <v>9425.26</v>
      </c>
      <c r="O42" s="49">
        <f>IFERROR(VLOOKUP($B42,'a-蔬菜'!$B:$AO,19,0),0)</f>
        <v>13199.5</v>
      </c>
      <c r="P42" s="49">
        <f t="shared" si="3"/>
        <v>-3774.24</v>
      </c>
      <c r="Q42" s="56">
        <f t="shared" si="4"/>
        <v>-0.28593810371605</v>
      </c>
      <c r="R42" s="49">
        <f>IFERROR(VLOOKUP($B42,'a-蔬菜'!$B:$AO,16,0),0)</f>
        <v>2686.17</v>
      </c>
      <c r="S42" s="49">
        <f>IFERROR(VLOOKUP($B42,'a-蔬菜'!$B:$AO,20,0),0)</f>
        <v>3262.57</v>
      </c>
      <c r="T42" s="49">
        <f t="shared" si="5"/>
        <v>-576.4</v>
      </c>
      <c r="U42" s="56">
        <f t="shared" si="6"/>
        <v>-0.176670538869664</v>
      </c>
      <c r="V42" s="56">
        <f>IFERROR(VLOOKUP($B42,'a-蔬菜'!$B:$AO,22,0),0)</f>
        <v>0.0178070753350982</v>
      </c>
      <c r="W42" s="56">
        <f>IFERROR(VLOOKUP($B42,'a-蔬菜'!$B:$AO,23,0),0)</f>
        <v>0.0466706312468906</v>
      </c>
      <c r="X42" s="56">
        <f t="shared" si="7"/>
        <v>-0.0288635559117924</v>
      </c>
      <c r="Y42" s="54">
        <f>IFERROR(VLOOKUP($B42,'a-蔬菜'!$B:$AO,37,0),0)</f>
        <v>-0.0224743780177725</v>
      </c>
      <c r="Z42" s="54">
        <f>IFERROR(VLOOKUP($B42,'a-蔬菜'!$B:$AO,38,0),0)</f>
        <v>-0.108242888275194</v>
      </c>
      <c r="AA42" s="54">
        <f t="shared" si="8"/>
        <v>0.0857685102574216</v>
      </c>
      <c r="AB42" s="54">
        <f>IFERROR(VLOOKUP($B42,'a-蔬菜'!$B:$AO,33,0),0)</f>
        <v>0.055366535888506</v>
      </c>
      <c r="AC42" s="54">
        <f>IFERROR(VLOOKUP($B42,'a-蔬菜'!$B:$AO,34,0),0)</f>
        <v>-0.0924220917458995</v>
      </c>
      <c r="AD42" s="54">
        <f t="shared" si="9"/>
        <v>0.147788627634405</v>
      </c>
    </row>
    <row r="43" spans="1:30">
      <c r="A43" s="50" t="s">
        <v>62</v>
      </c>
      <c r="B43" s="51" t="s">
        <v>92</v>
      </c>
      <c r="C43" s="50" t="s">
        <v>93</v>
      </c>
      <c r="D43" s="49">
        <f>IFERROR(VLOOKUP($B43,'a-蔬菜'!$B:$AO,5,0),0)</f>
        <v>2977</v>
      </c>
      <c r="E43" s="49">
        <f>IFERROR(VLOOKUP($B43,'a-蔬菜'!$B:$AO,6,0),0)</f>
        <v>12045.4</v>
      </c>
      <c r="F43" s="49">
        <f>IFERROR(VLOOKUP($B43,'a-蔬菜'!$B:$AO,7,0),0)</f>
        <v>2.6538050304338</v>
      </c>
      <c r="G43" s="49">
        <f>IFERROR(VLOOKUP($B43,'a-蔬菜'!$B:$AO,24,0),0)</f>
        <v>6061.47</v>
      </c>
      <c r="H43" s="49">
        <f>IFERROR(VLOOKUP($B43,'a-蔬菜'!$B:$AO,25,0),0)</f>
        <v>8965.19</v>
      </c>
      <c r="I43" s="49">
        <f>IFERROR(VLOOKUP($B43,'a-蔬菜'!$B:$AO,26,0),0)</f>
        <v>-2903.72</v>
      </c>
      <c r="J43" s="56">
        <f>IFERROR(VLOOKUP($B43,'a-蔬菜'!$B:$AO,27,0),0)</f>
        <v>-0.323888283460808</v>
      </c>
      <c r="K43" s="56">
        <f>IFERROR(VLOOKUP($B43,'a-蔬菜'!$B:$AO,28,0),0)</f>
        <v>0.14511497692609</v>
      </c>
      <c r="L43" s="56">
        <f>IFERROR(VLOOKUP($B43,'a-蔬菜'!$B:$AO,29,0),0)</f>
        <v>0.194502455256705</v>
      </c>
      <c r="M43" s="56">
        <f>IFERROR(VLOOKUP($B43,'a-蔬菜'!$B:$AO,30,0),0)</f>
        <v>-0.0493874783306155</v>
      </c>
      <c r="N43" s="49">
        <f>IFERROR(VLOOKUP($B43,'a-蔬菜'!$B:$AO,15,0),0)</f>
        <v>41770.12</v>
      </c>
      <c r="O43" s="49">
        <f>IFERROR(VLOOKUP($B43,'a-蔬菜'!$B:$AO,19,0),0)</f>
        <v>46092.94</v>
      </c>
      <c r="P43" s="49">
        <f t="shared" si="3"/>
        <v>-4322.82</v>
      </c>
      <c r="Q43" s="56">
        <f t="shared" si="4"/>
        <v>-0.0937848616295684</v>
      </c>
      <c r="R43" s="49">
        <f>IFERROR(VLOOKUP($B43,'a-蔬菜'!$B:$AO,16,0),0)</f>
        <v>10415.84</v>
      </c>
      <c r="S43" s="49">
        <f>IFERROR(VLOOKUP($B43,'a-蔬菜'!$B:$AO,20,0),0)</f>
        <v>9411.93</v>
      </c>
      <c r="T43" s="49">
        <f t="shared" si="5"/>
        <v>1003.91</v>
      </c>
      <c r="U43" s="56">
        <f t="shared" si="6"/>
        <v>0.106663564221153</v>
      </c>
      <c r="V43" s="56">
        <f>IFERROR(VLOOKUP($B43,'a-蔬菜'!$B:$AO,22,0),0)</f>
        <v>0.22015577340516</v>
      </c>
      <c r="W43" s="56">
        <f>IFERROR(VLOOKUP($B43,'a-蔬菜'!$B:$AO,23,0),0)</f>
        <v>0.273969675528944</v>
      </c>
      <c r="X43" s="56">
        <f t="shared" si="7"/>
        <v>-0.0538139021237831</v>
      </c>
      <c r="Y43" s="54">
        <f>IFERROR(VLOOKUP($B43,'a-蔬菜'!$B:$AO,37,0),0)</f>
        <v>-0.0226299559133013</v>
      </c>
      <c r="Z43" s="54">
        <f>IFERROR(VLOOKUP($B43,'a-蔬菜'!$B:$AO,38,0),0)</f>
        <v>-0.101924897443989</v>
      </c>
      <c r="AA43" s="54">
        <f t="shared" si="8"/>
        <v>0.0792949415306874</v>
      </c>
      <c r="AB43" s="54">
        <f>IFERROR(VLOOKUP($B43,'a-蔬菜'!$B:$AO,33,0),0)</f>
        <v>-0.0136996638069487</v>
      </c>
      <c r="AC43" s="54">
        <f>IFERROR(VLOOKUP($B43,'a-蔬菜'!$B:$AO,34,0),0)</f>
        <v>-0.0730211763450107</v>
      </c>
      <c r="AD43" s="54">
        <f t="shared" si="9"/>
        <v>0.059321512538062</v>
      </c>
    </row>
    <row r="44" spans="1:30">
      <c r="A44" s="50" t="s">
        <v>186</v>
      </c>
      <c r="B44" s="51" t="s">
        <v>187</v>
      </c>
      <c r="C44" s="50" t="s">
        <v>188</v>
      </c>
      <c r="D44" s="49">
        <f>IFERROR(VLOOKUP($B44,'a-蔬菜'!$B:$AO,5,0),0)</f>
        <v>1888</v>
      </c>
      <c r="E44" s="49">
        <f>IFERROR(VLOOKUP($B44,'a-蔬菜'!$B:$AO,6,0),0)</f>
        <v>3742.63</v>
      </c>
      <c r="F44" s="49">
        <f>IFERROR(VLOOKUP($B44,'a-蔬菜'!$B:$AO,7,0),0)</f>
        <v>1.46283355607529</v>
      </c>
      <c r="G44" s="49">
        <f>IFERROR(VLOOKUP($B44,'a-蔬菜'!$B:$AO,24,0),0)</f>
        <v>1778.89</v>
      </c>
      <c r="H44" s="49">
        <f>IFERROR(VLOOKUP($B44,'a-蔬菜'!$B:$AO,25,0),0)</f>
        <v>956.48</v>
      </c>
      <c r="I44" s="49">
        <f>IFERROR(VLOOKUP($B44,'a-蔬菜'!$B:$AO,26,0),0)</f>
        <v>822.41</v>
      </c>
      <c r="J44" s="56">
        <f>IFERROR(VLOOKUP($B44,'a-蔬菜'!$B:$AO,27,0),0)</f>
        <v>0.859829792572767</v>
      </c>
      <c r="K44" s="56">
        <f>IFERROR(VLOOKUP($B44,'a-蔬菜'!$B:$AO,28,0),0)</f>
        <v>0.0901302079506954</v>
      </c>
      <c r="L44" s="56">
        <f>IFERROR(VLOOKUP($B44,'a-蔬菜'!$B:$AO,29,0),0)</f>
        <v>0.0484263266508837</v>
      </c>
      <c r="M44" s="56">
        <f>IFERROR(VLOOKUP($B44,'a-蔬菜'!$B:$AO,30,0),0)</f>
        <v>0.0417038812998117</v>
      </c>
      <c r="N44" s="49">
        <f>IFERROR(VLOOKUP($B44,'a-蔬菜'!$B:$AO,15,0),0)</f>
        <v>19736.89</v>
      </c>
      <c r="O44" s="49">
        <f>IFERROR(VLOOKUP($B44,'a-蔬菜'!$B:$AO,19,0),0)</f>
        <v>19751.24</v>
      </c>
      <c r="P44" s="49">
        <f t="shared" si="3"/>
        <v>-14.3500000000022</v>
      </c>
      <c r="Q44" s="56">
        <f t="shared" si="4"/>
        <v>-0.000726536663014686</v>
      </c>
      <c r="R44" s="49">
        <f>IFERROR(VLOOKUP($B44,'a-蔬菜'!$B:$AO,16,0),0)</f>
        <v>5421.69</v>
      </c>
      <c r="S44" s="49">
        <f>IFERROR(VLOOKUP($B44,'a-蔬菜'!$B:$AO,20,0),0)</f>
        <v>4456.07</v>
      </c>
      <c r="T44" s="49">
        <f t="shared" si="5"/>
        <v>965.62</v>
      </c>
      <c r="U44" s="56">
        <f t="shared" si="6"/>
        <v>0.216697673061689</v>
      </c>
      <c r="V44" s="56">
        <f>IFERROR(VLOOKUP($B44,'a-蔬菜'!$B:$AO,22,0),0)</f>
        <v>0.085677762665751</v>
      </c>
      <c r="W44" s="56">
        <f>IFERROR(VLOOKUP($B44,'a-蔬菜'!$B:$AO,23,0),0)</f>
        <v>-0.0622861935713987</v>
      </c>
      <c r="X44" s="56">
        <f t="shared" si="7"/>
        <v>0.14796395623715</v>
      </c>
      <c r="Y44" s="54">
        <f>IFERROR(VLOOKUP($B44,'a-蔬菜'!$B:$AO,37,0),0)</f>
        <v>-0.0306970704706466</v>
      </c>
      <c r="Z44" s="54">
        <f>IFERROR(VLOOKUP($B44,'a-蔬菜'!$B:$AO,38,0),0)</f>
        <v>-0.257812377274145</v>
      </c>
      <c r="AA44" s="54">
        <f t="shared" si="8"/>
        <v>0.227115306803499</v>
      </c>
      <c r="AB44" s="54">
        <f>IFERROR(VLOOKUP($B44,'a-蔬菜'!$B:$AO,33,0),0)</f>
        <v>-0.109784185321305</v>
      </c>
      <c r="AC44" s="54">
        <f>IFERROR(VLOOKUP($B44,'a-蔬菜'!$B:$AO,34,0),0)</f>
        <v>-0.180450017315369</v>
      </c>
      <c r="AD44" s="54">
        <f t="shared" si="9"/>
        <v>0.0706658319940633</v>
      </c>
    </row>
    <row r="45" spans="1:30">
      <c r="A45" s="50" t="s">
        <v>155</v>
      </c>
      <c r="B45" s="51" t="s">
        <v>174</v>
      </c>
      <c r="C45" s="50" t="s">
        <v>175</v>
      </c>
      <c r="D45" s="49">
        <f>IFERROR(VLOOKUP($B45,'a-蔬菜'!$B:$AO,5,0),0)</f>
        <v>2662</v>
      </c>
      <c r="E45" s="49">
        <f>IFERROR(VLOOKUP($B45,'a-蔬菜'!$B:$AO,6,0),0)</f>
        <v>2992.48</v>
      </c>
      <c r="F45" s="49">
        <f>IFERROR(VLOOKUP($B45,'a-蔬菜'!$B:$AO,7,0),0)</f>
        <v>1.82133324104157</v>
      </c>
      <c r="G45" s="49">
        <f>IFERROR(VLOOKUP($B45,'a-蔬菜'!$B:$AO,24,0),0)</f>
        <v>2008.14</v>
      </c>
      <c r="H45" s="49">
        <f>IFERROR(VLOOKUP($B45,'a-蔬菜'!$B:$AO,25,0),0)</f>
        <v>2258.1</v>
      </c>
      <c r="I45" s="49">
        <f>IFERROR(VLOOKUP($B45,'a-蔬菜'!$B:$AO,26,0),0)</f>
        <v>-249.96</v>
      </c>
      <c r="J45" s="56">
        <f>IFERROR(VLOOKUP($B45,'a-蔬菜'!$B:$AO,27,0),0)</f>
        <v>-0.110694831938355</v>
      </c>
      <c r="K45" s="56">
        <f>IFERROR(VLOOKUP($B45,'a-蔬菜'!$B:$AO,28,0),0)</f>
        <v>0.110405850662306</v>
      </c>
      <c r="L45" s="56">
        <f>IFERROR(VLOOKUP($B45,'a-蔬菜'!$B:$AO,29,0),0)</f>
        <v>0.129596066147311</v>
      </c>
      <c r="M45" s="56">
        <f>IFERROR(VLOOKUP($B45,'a-蔬菜'!$B:$AO,30,0),0)</f>
        <v>-0.0191902154850041</v>
      </c>
      <c r="N45" s="49">
        <f>IFERROR(VLOOKUP($B45,'a-蔬菜'!$B:$AO,15,0),0)</f>
        <v>18188.71</v>
      </c>
      <c r="O45" s="49">
        <f>IFERROR(VLOOKUP($B45,'a-蔬菜'!$B:$AO,19,0),0)</f>
        <v>17424.14</v>
      </c>
      <c r="P45" s="49">
        <f t="shared" si="3"/>
        <v>764.57</v>
      </c>
      <c r="Q45" s="56">
        <f t="shared" si="4"/>
        <v>0.0438799275028782</v>
      </c>
      <c r="R45" s="49">
        <f>IFERROR(VLOOKUP($B45,'a-蔬菜'!$B:$AO,16,0),0)</f>
        <v>4141.52</v>
      </c>
      <c r="S45" s="49">
        <f>IFERROR(VLOOKUP($B45,'a-蔬菜'!$B:$AO,20,0),0)</f>
        <v>3197.65</v>
      </c>
      <c r="T45" s="49">
        <f t="shared" si="5"/>
        <v>943.87</v>
      </c>
      <c r="U45" s="56">
        <f t="shared" si="6"/>
        <v>0.295176144981471</v>
      </c>
      <c r="V45" s="56">
        <f>IFERROR(VLOOKUP($B45,'a-蔬菜'!$B:$AO,22,0),0)</f>
        <v>0.451517948108194</v>
      </c>
      <c r="W45" s="56">
        <f>IFERROR(VLOOKUP($B45,'a-蔬菜'!$B:$AO,23,0),0)</f>
        <v>-0.00537975790607106</v>
      </c>
      <c r="X45" s="56">
        <f t="shared" si="7"/>
        <v>0.456897706014265</v>
      </c>
      <c r="Y45" s="54">
        <f>IFERROR(VLOOKUP($B45,'a-蔬菜'!$B:$AO,37,0),0)</f>
        <v>-0.0210429987057892</v>
      </c>
      <c r="Z45" s="54">
        <f>IFERROR(VLOOKUP($B45,'a-蔬菜'!$B:$AO,38,0),0)</f>
        <v>-0.291679827373227</v>
      </c>
      <c r="AA45" s="54">
        <f t="shared" si="8"/>
        <v>0.270636828667438</v>
      </c>
      <c r="AB45" s="54">
        <f>IFERROR(VLOOKUP($B45,'a-蔬菜'!$B:$AO,33,0),0)</f>
        <v>-0.130814316182928</v>
      </c>
      <c r="AC45" s="54">
        <f>IFERROR(VLOOKUP($B45,'a-蔬菜'!$B:$AO,34,0),0)</f>
        <v>-0.116492900080004</v>
      </c>
      <c r="AD45" s="54">
        <f t="shared" si="9"/>
        <v>-0.0143214161029241</v>
      </c>
    </row>
    <row r="46" spans="1:30">
      <c r="A46" s="50" t="s">
        <v>155</v>
      </c>
      <c r="B46" s="51" t="s">
        <v>172</v>
      </c>
      <c r="C46" s="50" t="s">
        <v>173</v>
      </c>
      <c r="D46" s="49">
        <f>IFERROR(VLOOKUP($B46,'a-蔬菜'!$B:$AO,5,0),0)</f>
        <v>5767.08</v>
      </c>
      <c r="E46" s="49">
        <f>IFERROR(VLOOKUP($B46,'a-蔬菜'!$B:$AO,6,0),0)</f>
        <v>19299.17</v>
      </c>
      <c r="F46" s="49">
        <f>IFERROR(VLOOKUP($B46,'a-蔬菜'!$B:$AO,7,0),0)</f>
        <v>6.82576426603065</v>
      </c>
      <c r="G46" s="49">
        <f>IFERROR(VLOOKUP($B46,'a-蔬菜'!$B:$AO,24,0),0)</f>
        <v>942.29</v>
      </c>
      <c r="H46" s="49">
        <f>IFERROR(VLOOKUP($B46,'a-蔬菜'!$B:$AO,25,0),0)</f>
        <v>564.69</v>
      </c>
      <c r="I46" s="49">
        <f>IFERROR(VLOOKUP($B46,'a-蔬菜'!$B:$AO,26,0),0)</f>
        <v>377.6</v>
      </c>
      <c r="J46" s="56">
        <f>IFERROR(VLOOKUP($B46,'a-蔬菜'!$B:$AO,27,0),0)</f>
        <v>0.668685473445607</v>
      </c>
      <c r="K46" s="56">
        <f>IFERROR(VLOOKUP($B46,'a-蔬菜'!$B:$AO,28,0),0)</f>
        <v>0.0481787936409249</v>
      </c>
      <c r="L46" s="56">
        <f>IFERROR(VLOOKUP($B46,'a-蔬菜'!$B:$AO,29,0),0)</f>
        <v>0.0269430907187592</v>
      </c>
      <c r="M46" s="56">
        <f>IFERROR(VLOOKUP($B46,'a-蔬菜'!$B:$AO,30,0),0)</f>
        <v>0.0212357029221657</v>
      </c>
      <c r="N46" s="49">
        <f>IFERROR(VLOOKUP($B46,'a-蔬菜'!$B:$AO,15,0),0)</f>
        <v>19558.19</v>
      </c>
      <c r="O46" s="49">
        <f>IFERROR(VLOOKUP($B46,'a-蔬菜'!$B:$AO,19,0),0)</f>
        <v>20958.62</v>
      </c>
      <c r="P46" s="49">
        <f t="shared" si="3"/>
        <v>-1400.43</v>
      </c>
      <c r="Q46" s="56">
        <f t="shared" si="4"/>
        <v>-0.0668188077268446</v>
      </c>
      <c r="R46" s="49">
        <f>IFERROR(VLOOKUP($B46,'a-蔬菜'!$B:$AO,16,0),0)</f>
        <v>5026.76</v>
      </c>
      <c r="S46" s="49">
        <f>IFERROR(VLOOKUP($B46,'a-蔬菜'!$B:$AO,20,0),0)</f>
        <v>4739.64</v>
      </c>
      <c r="T46" s="49">
        <f t="shared" si="5"/>
        <v>287.12</v>
      </c>
      <c r="U46" s="56">
        <f t="shared" si="6"/>
        <v>0.0605784405566667</v>
      </c>
      <c r="V46" s="56">
        <f>IFERROR(VLOOKUP($B46,'a-蔬菜'!$B:$AO,22,0),0)</f>
        <v>0.135714680335795</v>
      </c>
      <c r="W46" s="56">
        <f>IFERROR(VLOOKUP($B46,'a-蔬菜'!$B:$AO,23,0),0)</f>
        <v>-0.0550670436168437</v>
      </c>
      <c r="X46" s="56">
        <f t="shared" si="7"/>
        <v>0.190781723952639</v>
      </c>
      <c r="Y46" s="54">
        <f>IFERROR(VLOOKUP($B46,'a-蔬菜'!$B:$AO,37,0),0)</f>
        <v>-0.0640511979883663</v>
      </c>
      <c r="Z46" s="54">
        <f>IFERROR(VLOOKUP($B46,'a-蔬菜'!$B:$AO,38,0),0)</f>
        <v>-0.329117823294596</v>
      </c>
      <c r="AA46" s="54">
        <f t="shared" si="8"/>
        <v>0.26506662530623</v>
      </c>
      <c r="AB46" s="54">
        <f>IFERROR(VLOOKUP($B46,'a-蔬菜'!$B:$AO,33,0),0)</f>
        <v>0.00722176741387738</v>
      </c>
      <c r="AC46" s="54">
        <f>IFERROR(VLOOKUP($B46,'a-蔬菜'!$B:$AO,34,0),0)</f>
        <v>-0.254971057254724</v>
      </c>
      <c r="AD46" s="54">
        <f t="shared" si="9"/>
        <v>0.262192824668601</v>
      </c>
    </row>
    <row r="47" spans="1:30">
      <c r="A47" s="50" t="s">
        <v>62</v>
      </c>
      <c r="B47" s="51" t="s">
        <v>151</v>
      </c>
      <c r="C47" s="50" t="s">
        <v>152</v>
      </c>
      <c r="D47" s="49">
        <f>IFERROR(VLOOKUP($B47,'a-蔬菜'!$B:$AO,5,0),0)</f>
        <v>891.4</v>
      </c>
      <c r="E47" s="49">
        <f>IFERROR(VLOOKUP($B47,'a-蔬菜'!$B:$AO,6,0),0)</f>
        <v>4170.14</v>
      </c>
      <c r="F47" s="49">
        <f>IFERROR(VLOOKUP($B47,'a-蔬菜'!$B:$AO,7,0),0)</f>
        <v>1.98514080598102</v>
      </c>
      <c r="G47" s="49">
        <f>IFERROR(VLOOKUP($B47,'a-蔬菜'!$B:$AO,24,0),0)</f>
        <v>1753.05</v>
      </c>
      <c r="H47" s="49">
        <f>IFERROR(VLOOKUP($B47,'a-蔬菜'!$B:$AO,25,0),0)</f>
        <v>2459.89</v>
      </c>
      <c r="I47" s="49">
        <f>IFERROR(VLOOKUP($B47,'a-蔬菜'!$B:$AO,26,0),0)</f>
        <v>-706.84</v>
      </c>
      <c r="J47" s="56">
        <f>IFERROR(VLOOKUP($B47,'a-蔬菜'!$B:$AO,27,0),0)</f>
        <v>-0.287346182146356</v>
      </c>
      <c r="K47" s="56">
        <f>IFERROR(VLOOKUP($B47,'a-蔬菜'!$B:$AO,28,0),0)</f>
        <v>0.0986574416429457</v>
      </c>
      <c r="L47" s="56">
        <f>IFERROR(VLOOKUP($B47,'a-蔬菜'!$B:$AO,29,0),0)</f>
        <v>0.126452794243365</v>
      </c>
      <c r="M47" s="56">
        <f>IFERROR(VLOOKUP($B47,'a-蔬菜'!$B:$AO,30,0),0)</f>
        <v>-0.027795352600419</v>
      </c>
      <c r="N47" s="49">
        <f>IFERROR(VLOOKUP($B47,'a-蔬菜'!$B:$AO,15,0),0)</f>
        <v>17769.06</v>
      </c>
      <c r="O47" s="49">
        <f>IFERROR(VLOOKUP($B47,'a-蔬菜'!$B:$AO,19,0),0)</f>
        <v>19453.03</v>
      </c>
      <c r="P47" s="49">
        <f t="shared" si="3"/>
        <v>-1683.97</v>
      </c>
      <c r="Q47" s="56">
        <f t="shared" si="4"/>
        <v>-0.0865659488521838</v>
      </c>
      <c r="R47" s="49">
        <f>IFERROR(VLOOKUP($B47,'a-蔬菜'!$B:$AO,16,0),0)</f>
        <v>4814.56</v>
      </c>
      <c r="S47" s="49">
        <f>IFERROR(VLOOKUP($B47,'a-蔬菜'!$B:$AO,20,0),0)</f>
        <v>4768.91</v>
      </c>
      <c r="T47" s="49">
        <f t="shared" si="5"/>
        <v>45.6500000000005</v>
      </c>
      <c r="U47" s="56">
        <f t="shared" si="6"/>
        <v>0.00957241801585699</v>
      </c>
      <c r="V47" s="56">
        <f>IFERROR(VLOOKUP($B47,'a-蔬菜'!$B:$AO,22,0),0)</f>
        <v>0.191873993846828</v>
      </c>
      <c r="W47" s="56">
        <f>IFERROR(VLOOKUP($B47,'a-蔬菜'!$B:$AO,23,0),0)</f>
        <v>0.270724427618169</v>
      </c>
      <c r="X47" s="56">
        <f t="shared" si="7"/>
        <v>-0.0788504337713407</v>
      </c>
      <c r="Y47" s="54">
        <f>IFERROR(VLOOKUP($B47,'a-蔬菜'!$B:$AO,37,0),0)</f>
        <v>-0.039457395899106</v>
      </c>
      <c r="Z47" s="54">
        <f>IFERROR(VLOOKUP($B47,'a-蔬菜'!$B:$AO,38,0),0)</f>
        <v>-0.121843356238637</v>
      </c>
      <c r="AA47" s="54">
        <f t="shared" si="8"/>
        <v>0.0823859603395313</v>
      </c>
      <c r="AB47" s="54">
        <f>IFERROR(VLOOKUP($B47,'a-蔬菜'!$B:$AO,33,0),0)</f>
        <v>0.0576517934242049</v>
      </c>
      <c r="AC47" s="54">
        <f>IFERROR(VLOOKUP($B47,'a-蔬菜'!$B:$AO,34,0),0)</f>
        <v>-0.0880975251670305</v>
      </c>
      <c r="AD47" s="54">
        <f t="shared" si="9"/>
        <v>0.145749318591235</v>
      </c>
    </row>
    <row r="48" spans="1:30">
      <c r="A48" s="50" t="s">
        <v>84</v>
      </c>
      <c r="B48" s="51" t="s">
        <v>207</v>
      </c>
      <c r="C48" s="50" t="s">
        <v>208</v>
      </c>
      <c r="D48" s="49">
        <f>IFERROR(VLOOKUP($B48,'a-蔬菜'!$B:$AO,5,0),0)</f>
        <v>3685.5</v>
      </c>
      <c r="E48" s="49">
        <f>IFERROR(VLOOKUP($B48,'a-蔬菜'!$B:$AO,6,0),0)</f>
        <v>15600.45</v>
      </c>
      <c r="F48" s="49">
        <f>IFERROR(VLOOKUP($B48,'a-蔬菜'!$B:$AO,7,0),0)</f>
        <v>3.15251937068224</v>
      </c>
      <c r="G48" s="49">
        <f>IFERROR(VLOOKUP($B48,'a-蔬菜'!$B:$AO,24,0),0)</f>
        <v>4693.38</v>
      </c>
      <c r="H48" s="49">
        <f>IFERROR(VLOOKUP($B48,'a-蔬菜'!$B:$AO,25,0),0)</f>
        <v>6002.27</v>
      </c>
      <c r="I48" s="49">
        <f>IFERROR(VLOOKUP($B48,'a-蔬菜'!$B:$AO,26,0),0)</f>
        <v>-1308.89</v>
      </c>
      <c r="J48" s="56">
        <f>IFERROR(VLOOKUP($B48,'a-蔬菜'!$B:$AO,27,0),0)</f>
        <v>-0.218065831760317</v>
      </c>
      <c r="K48" s="56">
        <f>IFERROR(VLOOKUP($B48,'a-蔬菜'!$B:$AO,28,0),0)</f>
        <v>0.10658594678265</v>
      </c>
      <c r="L48" s="56">
        <f>IFERROR(VLOOKUP($B48,'a-蔬菜'!$B:$AO,29,0),0)</f>
        <v>0.137992608232652</v>
      </c>
      <c r="M48" s="56">
        <f>IFERROR(VLOOKUP($B48,'a-蔬菜'!$B:$AO,30,0),0)</f>
        <v>-0.0314066614500018</v>
      </c>
      <c r="N48" s="49">
        <f>IFERROR(VLOOKUP($B48,'a-蔬菜'!$B:$AO,15,0),0)</f>
        <v>44033.76</v>
      </c>
      <c r="O48" s="49">
        <f>IFERROR(VLOOKUP($B48,'a-蔬菜'!$B:$AO,19,0),0)</f>
        <v>43497.04</v>
      </c>
      <c r="P48" s="49">
        <f t="shared" si="3"/>
        <v>536.720000000001</v>
      </c>
      <c r="Q48" s="56">
        <f t="shared" si="4"/>
        <v>0.0123392304395886</v>
      </c>
      <c r="R48" s="49">
        <f>IFERROR(VLOOKUP($B48,'a-蔬菜'!$B:$AO,16,0),0)</f>
        <v>9849.03</v>
      </c>
      <c r="S48" s="49">
        <f>IFERROR(VLOOKUP($B48,'a-蔬菜'!$B:$AO,20,0),0)</f>
        <v>9316.9</v>
      </c>
      <c r="T48" s="49">
        <f t="shared" si="5"/>
        <v>532.130000000001</v>
      </c>
      <c r="U48" s="56">
        <f t="shared" si="6"/>
        <v>0.0571144908714273</v>
      </c>
      <c r="V48" s="56">
        <f>IFERROR(VLOOKUP($B48,'a-蔬菜'!$B:$AO,22,0),0)</f>
        <v>0.270262416835853</v>
      </c>
      <c r="W48" s="56">
        <f>IFERROR(VLOOKUP($B48,'a-蔬菜'!$B:$AO,23,0),0)</f>
        <v>0.293241563228083</v>
      </c>
      <c r="X48" s="56">
        <f t="shared" si="7"/>
        <v>-0.0229791463922306</v>
      </c>
      <c r="Y48" s="54">
        <f>IFERROR(VLOOKUP($B48,'a-蔬菜'!$B:$AO,37,0),0)</f>
        <v>-0.0285378357056482</v>
      </c>
      <c r="Z48" s="54">
        <f>IFERROR(VLOOKUP($B48,'a-蔬菜'!$B:$AO,38,0),0)</f>
        <v>-0.13187004261074</v>
      </c>
      <c r="AA48" s="54">
        <f t="shared" si="8"/>
        <v>0.103332206905091</v>
      </c>
      <c r="AB48" s="54">
        <f>IFERROR(VLOOKUP($B48,'a-蔬菜'!$B:$AO,33,0),0)</f>
        <v>-0.0689368785964955</v>
      </c>
      <c r="AC48" s="54">
        <f>IFERROR(VLOOKUP($B48,'a-蔬菜'!$B:$AO,34,0),0)</f>
        <v>-0.0947007129680548</v>
      </c>
      <c r="AD48" s="54">
        <f t="shared" si="9"/>
        <v>0.0257638343715593</v>
      </c>
    </row>
    <row r="49" spans="1:30">
      <c r="A49" s="50" t="s">
        <v>101</v>
      </c>
      <c r="B49" s="51" t="s">
        <v>147</v>
      </c>
      <c r="C49" s="50" t="s">
        <v>148</v>
      </c>
      <c r="D49" s="49">
        <f>IFERROR(VLOOKUP($B49,'a-蔬菜'!$B:$AO,5,0),0)</f>
        <v>3870.58</v>
      </c>
      <c r="E49" s="49">
        <f>IFERROR(VLOOKUP($B49,'a-蔬菜'!$B:$AO,6,0),0)</f>
        <v>17132.66</v>
      </c>
      <c r="F49" s="49">
        <f>IFERROR(VLOOKUP($B49,'a-蔬菜'!$B:$AO,7,0),0)</f>
        <v>4.82922741262803</v>
      </c>
      <c r="G49" s="49">
        <f>IFERROR(VLOOKUP($B49,'a-蔬菜'!$B:$AO,24,0),0)</f>
        <v>3075.98</v>
      </c>
      <c r="H49" s="49">
        <f>IFERROR(VLOOKUP($B49,'a-蔬菜'!$B:$AO,25,0),0)</f>
        <v>2599.5</v>
      </c>
      <c r="I49" s="49">
        <f>IFERROR(VLOOKUP($B49,'a-蔬菜'!$B:$AO,26,0),0)</f>
        <v>476.48</v>
      </c>
      <c r="J49" s="56">
        <f>IFERROR(VLOOKUP($B49,'a-蔬菜'!$B:$AO,27,0),0)</f>
        <v>0.183296787843816</v>
      </c>
      <c r="K49" s="56">
        <f>IFERROR(VLOOKUP($B49,'a-蔬菜'!$B:$AO,28,0),0)</f>
        <v>0.105172028845223</v>
      </c>
      <c r="L49" s="56">
        <f>IFERROR(VLOOKUP($B49,'a-蔬菜'!$B:$AO,29,0),0)</f>
        <v>0.0873803247542964</v>
      </c>
      <c r="M49" s="56">
        <f>IFERROR(VLOOKUP($B49,'a-蔬菜'!$B:$AO,30,0),0)</f>
        <v>0.017791704090927</v>
      </c>
      <c r="N49" s="49">
        <f>IFERROR(VLOOKUP($B49,'a-蔬菜'!$B:$AO,15,0),0)</f>
        <v>29247.13</v>
      </c>
      <c r="O49" s="49">
        <f>IFERROR(VLOOKUP($B49,'a-蔬菜'!$B:$AO,19,0),0)</f>
        <v>29749.26</v>
      </c>
      <c r="P49" s="49">
        <f t="shared" si="3"/>
        <v>-502.129999999997</v>
      </c>
      <c r="Q49" s="56">
        <f t="shared" si="4"/>
        <v>-0.0168787391686381</v>
      </c>
      <c r="R49" s="49">
        <f>IFERROR(VLOOKUP($B49,'a-蔬菜'!$B:$AO,16,0),0)</f>
        <v>6826.03</v>
      </c>
      <c r="S49" s="49">
        <f>IFERROR(VLOOKUP($B49,'a-蔬菜'!$B:$AO,20,0),0)</f>
        <v>6627.76</v>
      </c>
      <c r="T49" s="49">
        <f t="shared" si="5"/>
        <v>198.27</v>
      </c>
      <c r="U49" s="56">
        <f t="shared" si="6"/>
        <v>0.0299150844327495</v>
      </c>
      <c r="V49" s="56">
        <f>IFERROR(VLOOKUP($B49,'a-蔬菜'!$B:$AO,22,0),0)</f>
        <v>0.220261013216765</v>
      </c>
      <c r="W49" s="56">
        <f>IFERROR(VLOOKUP($B49,'a-蔬菜'!$B:$AO,23,0),0)</f>
        <v>0.0202234237458884</v>
      </c>
      <c r="X49" s="56">
        <f t="shared" si="7"/>
        <v>0.200037589470877</v>
      </c>
      <c r="Y49" s="54">
        <f>IFERROR(VLOOKUP($B49,'a-蔬菜'!$B:$AO,37,0),0)</f>
        <v>-0.0241399466454147</v>
      </c>
      <c r="Z49" s="54">
        <f>IFERROR(VLOOKUP($B49,'a-蔬菜'!$B:$AO,38,0),0)</f>
        <v>-0.115299890158968</v>
      </c>
      <c r="AA49" s="54">
        <f t="shared" si="8"/>
        <v>0.091159943513553</v>
      </c>
      <c r="AB49" s="54">
        <f>IFERROR(VLOOKUP($B49,'a-蔬菜'!$B:$AO,33,0),0)</f>
        <v>-0.0244752828973889</v>
      </c>
      <c r="AC49" s="54">
        <f>IFERROR(VLOOKUP($B49,'a-蔬菜'!$B:$AO,34,0),0)</f>
        <v>-0.134549427447943</v>
      </c>
      <c r="AD49" s="54">
        <f t="shared" si="9"/>
        <v>0.110074144550554</v>
      </c>
    </row>
    <row r="50" spans="1:30">
      <c r="A50" s="50" t="s">
        <v>62</v>
      </c>
      <c r="B50" s="51" t="s">
        <v>158</v>
      </c>
      <c r="C50" s="50" t="s">
        <v>159</v>
      </c>
      <c r="D50" s="49">
        <f>IFERROR(VLOOKUP($B50,'a-蔬菜'!$B:$AO,5,0),0)</f>
        <v>2054</v>
      </c>
      <c r="E50" s="49">
        <f>IFERROR(VLOOKUP($B50,'a-蔬菜'!$B:$AO,6,0),0)</f>
        <v>9008.41</v>
      </c>
      <c r="F50" s="49">
        <f>IFERROR(VLOOKUP($B50,'a-蔬菜'!$B:$AO,7,0),0)</f>
        <v>5.1912446178813</v>
      </c>
      <c r="G50" s="49">
        <f>IFERROR(VLOOKUP($B50,'a-蔬菜'!$B:$AO,24,0),0)</f>
        <v>550.05</v>
      </c>
      <c r="H50" s="49">
        <f>IFERROR(VLOOKUP($B50,'a-蔬菜'!$B:$AO,25,0),0)</f>
        <v>1264.84</v>
      </c>
      <c r="I50" s="49">
        <f>IFERROR(VLOOKUP($B50,'a-蔬菜'!$B:$AO,26,0),0)</f>
        <v>-714.79</v>
      </c>
      <c r="J50" s="56">
        <f>IFERROR(VLOOKUP($B50,'a-蔬菜'!$B:$AO,27,0),0)</f>
        <v>-0.565122861389583</v>
      </c>
      <c r="K50" s="56">
        <f>IFERROR(VLOOKUP($B50,'a-蔬菜'!$B:$AO,28,0),0)</f>
        <v>0.0355456438895807</v>
      </c>
      <c r="L50" s="56">
        <f>IFERROR(VLOOKUP($B50,'a-蔬菜'!$B:$AO,29,0),0)</f>
        <v>0.0753258926949654</v>
      </c>
      <c r="M50" s="56">
        <f>IFERROR(VLOOKUP($B50,'a-蔬菜'!$B:$AO,30,0),0)</f>
        <v>-0.0397802488053847</v>
      </c>
      <c r="N50" s="49">
        <f>IFERROR(VLOOKUP($B50,'a-蔬菜'!$B:$AO,15,0),0)</f>
        <v>15474.47</v>
      </c>
      <c r="O50" s="49">
        <f>IFERROR(VLOOKUP($B50,'a-蔬菜'!$B:$AO,19,0),0)</f>
        <v>16791.57</v>
      </c>
      <c r="P50" s="49">
        <f t="shared" si="3"/>
        <v>-1317.1</v>
      </c>
      <c r="Q50" s="56">
        <f t="shared" si="4"/>
        <v>-0.0784381686763061</v>
      </c>
      <c r="R50" s="49">
        <f>IFERROR(VLOOKUP($B50,'a-蔬菜'!$B:$AO,16,0),0)</f>
        <v>4024.06</v>
      </c>
      <c r="S50" s="49">
        <f>IFERROR(VLOOKUP($B50,'a-蔬菜'!$B:$AO,20,0),0)</f>
        <v>3438.56</v>
      </c>
      <c r="T50" s="49">
        <f t="shared" si="5"/>
        <v>585.5</v>
      </c>
      <c r="U50" s="56">
        <f t="shared" si="6"/>
        <v>0.170274766181192</v>
      </c>
      <c r="V50" s="56">
        <f>IFERROR(VLOOKUP($B50,'a-蔬菜'!$B:$AO,22,0),0)</f>
        <v>0.044745873591813</v>
      </c>
      <c r="W50" s="56">
        <f>IFERROR(VLOOKUP($B50,'a-蔬菜'!$B:$AO,23,0),0)</f>
        <v>0.200724306982614</v>
      </c>
      <c r="X50" s="56">
        <f t="shared" si="7"/>
        <v>-0.155978433390801</v>
      </c>
      <c r="Y50" s="54">
        <f>IFERROR(VLOOKUP($B50,'a-蔬菜'!$B:$AO,37,0),0)</f>
        <v>-0.038167919961432</v>
      </c>
      <c r="Z50" s="54">
        <f>IFERROR(VLOOKUP($B50,'a-蔬菜'!$B:$AO,38,0),0)</f>
        <v>-0.232001186543204</v>
      </c>
      <c r="AA50" s="54">
        <f t="shared" si="8"/>
        <v>0.193833266581772</v>
      </c>
      <c r="AB50" s="54">
        <f>IFERROR(VLOOKUP($B50,'a-蔬菜'!$B:$AO,33,0),0)</f>
        <v>0.0560831040670257</v>
      </c>
      <c r="AC50" s="54">
        <f>IFERROR(VLOOKUP($B50,'a-蔬菜'!$B:$AO,34,0),0)</f>
        <v>-0.157104582835316</v>
      </c>
      <c r="AD50" s="54">
        <f t="shared" si="9"/>
        <v>0.213187686902341</v>
      </c>
    </row>
    <row r="51" spans="1:30">
      <c r="A51" s="50" t="s">
        <v>84</v>
      </c>
      <c r="B51" s="51" t="s">
        <v>143</v>
      </c>
      <c r="C51" s="50" t="s">
        <v>144</v>
      </c>
      <c r="D51" s="49">
        <f>IFERROR(VLOOKUP($B51,'a-蔬菜'!$B:$AO,5,0),0)</f>
        <v>1750.05</v>
      </c>
      <c r="E51" s="49">
        <f>IFERROR(VLOOKUP($B51,'a-蔬菜'!$B:$AO,6,0),0)</f>
        <v>6376.78</v>
      </c>
      <c r="F51" s="49">
        <f>IFERROR(VLOOKUP($B51,'a-蔬菜'!$B:$AO,7,0),0)</f>
        <v>2.88053014201426</v>
      </c>
      <c r="G51" s="49">
        <f>IFERROR(VLOOKUP($B51,'a-蔬菜'!$B:$AO,24,0),0)</f>
        <v>2077.47</v>
      </c>
      <c r="H51" s="49">
        <f>IFERROR(VLOOKUP($B51,'a-蔬菜'!$B:$AO,25,0),0)</f>
        <v>952.99</v>
      </c>
      <c r="I51" s="49">
        <f>IFERROR(VLOOKUP($B51,'a-蔬菜'!$B:$AO,26,0),0)</f>
        <v>1124.48</v>
      </c>
      <c r="J51" s="56">
        <f>IFERROR(VLOOKUP($B51,'a-蔬菜'!$B:$AO,27,0),0)</f>
        <v>1.17994942234441</v>
      </c>
      <c r="K51" s="56">
        <f>IFERROR(VLOOKUP($B51,'a-蔬菜'!$B:$AO,28,0),0)</f>
        <v>0.110261617045126</v>
      </c>
      <c r="L51" s="56">
        <f>IFERROR(VLOOKUP($B51,'a-蔬菜'!$B:$AO,29,0),0)</f>
        <v>0.0532371070440191</v>
      </c>
      <c r="M51" s="56">
        <f>IFERROR(VLOOKUP($B51,'a-蔬菜'!$B:$AO,30,0),0)</f>
        <v>0.0570245100011073</v>
      </c>
      <c r="N51" s="49">
        <f>IFERROR(VLOOKUP($B51,'a-蔬菜'!$B:$AO,15,0),0)</f>
        <v>18841.28</v>
      </c>
      <c r="O51" s="49">
        <f>IFERROR(VLOOKUP($B51,'a-蔬菜'!$B:$AO,19,0),0)</f>
        <v>17900.86</v>
      </c>
      <c r="P51" s="49">
        <f t="shared" si="3"/>
        <v>940.419999999998</v>
      </c>
      <c r="Q51" s="56">
        <f t="shared" si="4"/>
        <v>0.052534906144174</v>
      </c>
      <c r="R51" s="49">
        <f>IFERROR(VLOOKUP($B51,'a-蔬菜'!$B:$AO,16,0),0)</f>
        <v>6136.18</v>
      </c>
      <c r="S51" s="49">
        <f>IFERROR(VLOOKUP($B51,'a-蔬菜'!$B:$AO,20,0),0)</f>
        <v>4607.28</v>
      </c>
      <c r="T51" s="49">
        <f t="shared" si="5"/>
        <v>1528.9</v>
      </c>
      <c r="U51" s="56">
        <f t="shared" si="6"/>
        <v>0.331844385407442</v>
      </c>
      <c r="V51" s="56">
        <f>IFERROR(VLOOKUP($B51,'a-蔬菜'!$B:$AO,22,0),0)</f>
        <v>0.104901908676788</v>
      </c>
      <c r="W51" s="56">
        <f>IFERROR(VLOOKUP($B51,'a-蔬菜'!$B:$AO,23,0),0)</f>
        <v>0.135335838954691</v>
      </c>
      <c r="X51" s="56">
        <f t="shared" si="7"/>
        <v>-0.030433930277903</v>
      </c>
      <c r="Y51" s="54">
        <f>IFERROR(VLOOKUP($B51,'a-蔬菜'!$B:$AO,37,0),0)</f>
        <v>0.00866988908408815</v>
      </c>
      <c r="Z51" s="54">
        <f>IFERROR(VLOOKUP($B51,'a-蔬菜'!$B:$AO,38,0),0)</f>
        <v>-0.154765935649667</v>
      </c>
      <c r="AA51" s="54">
        <f t="shared" si="8"/>
        <v>0.163435824733756</v>
      </c>
      <c r="AB51" s="54">
        <f>IFERROR(VLOOKUP($B51,'a-蔬菜'!$B:$AO,33,0),0)</f>
        <v>0.0243568317703434</v>
      </c>
      <c r="AC51" s="54">
        <f>IFERROR(VLOOKUP($B51,'a-蔬菜'!$B:$AO,34,0),0)</f>
        <v>-0.119013717776688</v>
      </c>
      <c r="AD51" s="54">
        <f t="shared" si="9"/>
        <v>0.143370549547031</v>
      </c>
    </row>
    <row r="52" spans="1:30">
      <c r="A52" s="50" t="s">
        <v>62</v>
      </c>
      <c r="B52" s="51" t="s">
        <v>108</v>
      </c>
      <c r="C52" s="50" t="s">
        <v>109</v>
      </c>
      <c r="D52" s="49">
        <f>IFERROR(VLOOKUP($B52,'a-蔬菜'!$B:$AO,5,0),0)</f>
        <v>1970</v>
      </c>
      <c r="E52" s="49">
        <f>IFERROR(VLOOKUP($B52,'a-蔬菜'!$B:$AO,6,0),0)</f>
        <v>7760.65</v>
      </c>
      <c r="F52" s="49">
        <f>IFERROR(VLOOKUP($B52,'a-蔬菜'!$B:$AO,7,0),0)</f>
        <v>2.11458095375736</v>
      </c>
      <c r="G52" s="49">
        <f>IFERROR(VLOOKUP($B52,'a-蔬菜'!$B:$AO,24,0),0)</f>
        <v>2263.38</v>
      </c>
      <c r="H52" s="49">
        <f>IFERROR(VLOOKUP($B52,'a-蔬菜'!$B:$AO,25,0),0)</f>
        <v>2495.02</v>
      </c>
      <c r="I52" s="49">
        <f>IFERROR(VLOOKUP($B52,'a-蔬菜'!$B:$AO,26,0),0)</f>
        <v>-231.64</v>
      </c>
      <c r="J52" s="56">
        <f>IFERROR(VLOOKUP($B52,'a-蔬菜'!$B:$AO,27,0),0)</f>
        <v>-0.0928409391507884</v>
      </c>
      <c r="K52" s="56">
        <f>IFERROR(VLOOKUP($B52,'a-蔬菜'!$B:$AO,28,0),0)</f>
        <v>0.0808255895920689</v>
      </c>
      <c r="L52" s="56">
        <f>IFERROR(VLOOKUP($B52,'a-蔬菜'!$B:$AO,29,0),0)</f>
        <v>0.0843908030659153</v>
      </c>
      <c r="M52" s="56">
        <f>IFERROR(VLOOKUP($B52,'a-蔬菜'!$B:$AO,30,0),0)</f>
        <v>-0.00356521347384636</v>
      </c>
      <c r="N52" s="49">
        <f>IFERROR(VLOOKUP($B52,'a-蔬菜'!$B:$AO,15,0),0)</f>
        <v>28003.26</v>
      </c>
      <c r="O52" s="49">
        <f>IFERROR(VLOOKUP($B52,'a-蔬菜'!$B:$AO,19,0),0)</f>
        <v>29565.07</v>
      </c>
      <c r="P52" s="49">
        <f t="shared" si="3"/>
        <v>-1561.81</v>
      </c>
      <c r="Q52" s="56">
        <f t="shared" si="4"/>
        <v>-0.0528261898246817</v>
      </c>
      <c r="R52" s="49">
        <f>IFERROR(VLOOKUP($B52,'a-蔬菜'!$B:$AO,16,0),0)</f>
        <v>8051.93</v>
      </c>
      <c r="S52" s="49">
        <f>IFERROR(VLOOKUP($B52,'a-蔬菜'!$B:$AO,20,0),0)</f>
        <v>7784.47</v>
      </c>
      <c r="T52" s="49">
        <f t="shared" si="5"/>
        <v>267.46</v>
      </c>
      <c r="U52" s="56">
        <f t="shared" si="6"/>
        <v>0.0343581515504588</v>
      </c>
      <c r="V52" s="56">
        <f>IFERROR(VLOOKUP($B52,'a-蔬菜'!$B:$AO,22,0),0)</f>
        <v>0.150283592280871</v>
      </c>
      <c r="W52" s="56">
        <f>IFERROR(VLOOKUP($B52,'a-蔬菜'!$B:$AO,23,0),0)</f>
        <v>0.0080989740549411</v>
      </c>
      <c r="X52" s="56">
        <f t="shared" si="7"/>
        <v>0.14218461822593</v>
      </c>
      <c r="Y52" s="54">
        <f>IFERROR(VLOOKUP($B52,'a-蔬菜'!$B:$AO,37,0),0)</f>
        <v>-0.0430319190554314</v>
      </c>
      <c r="Z52" s="54">
        <f>IFERROR(VLOOKUP($B52,'a-蔬菜'!$B:$AO,38,0),0)</f>
        <v>-0.0995032417107395</v>
      </c>
      <c r="AA52" s="54">
        <f t="shared" si="8"/>
        <v>0.056471322655308</v>
      </c>
      <c r="AB52" s="54">
        <f>IFERROR(VLOOKUP($B52,'a-蔬菜'!$B:$AO,33,0),0)</f>
        <v>-0.038539282234416</v>
      </c>
      <c r="AC52" s="54">
        <f>IFERROR(VLOOKUP($B52,'a-蔬菜'!$B:$AO,34,0),0)</f>
        <v>-0.0704477648792984</v>
      </c>
      <c r="AD52" s="54">
        <f t="shared" si="9"/>
        <v>0.0319084826448824</v>
      </c>
    </row>
    <row r="53" spans="1:30">
      <c r="A53" s="50" t="s">
        <v>67</v>
      </c>
      <c r="B53" s="51" t="s">
        <v>176</v>
      </c>
      <c r="C53" s="50" t="s">
        <v>177</v>
      </c>
      <c r="D53" s="49">
        <f>IFERROR(VLOOKUP($B53,'a-蔬菜'!$B:$AO,5,0),0)</f>
        <v>648.97</v>
      </c>
      <c r="E53" s="49">
        <f>IFERROR(VLOOKUP($B53,'a-蔬菜'!$B:$AO,6,0),0)</f>
        <v>5232.01</v>
      </c>
      <c r="F53" s="49">
        <f>IFERROR(VLOOKUP($B53,'a-蔬菜'!$B:$AO,7,0),0)</f>
        <v>8.26181985873243</v>
      </c>
      <c r="G53" s="49">
        <f>IFERROR(VLOOKUP($B53,'a-蔬菜'!$B:$AO,24,0),0)</f>
        <v>823.11</v>
      </c>
      <c r="H53" s="49">
        <f>IFERROR(VLOOKUP($B53,'a-蔬菜'!$B:$AO,25,0),0)</f>
        <v>641.14</v>
      </c>
      <c r="I53" s="49">
        <f>IFERROR(VLOOKUP($B53,'a-蔬菜'!$B:$AO,26,0),0)</f>
        <v>181.97</v>
      </c>
      <c r="J53" s="56">
        <f>IFERROR(VLOOKUP($B53,'a-蔬菜'!$B:$AO,27,0),0)</f>
        <v>0.283822566054216</v>
      </c>
      <c r="K53" s="56">
        <f>IFERROR(VLOOKUP($B53,'a-蔬菜'!$B:$AO,28,0),0)</f>
        <v>0.158185434663541</v>
      </c>
      <c r="L53" s="56">
        <f>IFERROR(VLOOKUP($B53,'a-蔬菜'!$B:$AO,29,0),0)</f>
        <v>0.0706619613064208</v>
      </c>
      <c r="M53" s="56">
        <f>IFERROR(VLOOKUP($B53,'a-蔬菜'!$B:$AO,30,0),0)</f>
        <v>0.0875234733571197</v>
      </c>
      <c r="N53" s="49">
        <f>IFERROR(VLOOKUP($B53,'a-蔬菜'!$B:$AO,15,0),0)</f>
        <v>5203.45</v>
      </c>
      <c r="O53" s="49">
        <f>IFERROR(VLOOKUP($B53,'a-蔬菜'!$B:$AO,19,0),0)</f>
        <v>9073.34</v>
      </c>
      <c r="P53" s="49">
        <f t="shared" si="3"/>
        <v>-3869.89</v>
      </c>
      <c r="Q53" s="56">
        <f t="shared" si="4"/>
        <v>-0.426512177434109</v>
      </c>
      <c r="R53" s="49">
        <f>IFERROR(VLOOKUP($B53,'a-蔬菜'!$B:$AO,16,0),0)</f>
        <v>726.04</v>
      </c>
      <c r="S53" s="49">
        <f>IFERROR(VLOOKUP($B53,'a-蔬菜'!$B:$AO,20,0),0)</f>
        <v>976.54</v>
      </c>
      <c r="T53" s="49">
        <f t="shared" si="5"/>
        <v>-250.5</v>
      </c>
      <c r="U53" s="56">
        <f t="shared" si="6"/>
        <v>-0.25651791017265</v>
      </c>
      <c r="V53" s="56">
        <f>IFERROR(VLOOKUP($B53,'a-蔬菜'!$B:$AO,22,0),0)</f>
        <v>0.115093418065387</v>
      </c>
      <c r="W53" s="56">
        <f>IFERROR(VLOOKUP($B53,'a-蔬菜'!$B:$AO,23,0),0)</f>
        <v>0.196638430763917</v>
      </c>
      <c r="X53" s="56">
        <f t="shared" si="7"/>
        <v>-0.0815450126985304</v>
      </c>
      <c r="Y53" s="54">
        <f>IFERROR(VLOOKUP($B53,'a-蔬菜'!$B:$AO,37,0),0)</f>
        <v>-0.0489642443942482</v>
      </c>
      <c r="Z53" s="54">
        <f>IFERROR(VLOOKUP($B53,'a-蔬菜'!$B:$AO,38,0),0)</f>
        <v>-0.0555327994756999</v>
      </c>
      <c r="AA53" s="54">
        <f t="shared" si="8"/>
        <v>0.00656855508145167</v>
      </c>
      <c r="AB53" s="54">
        <f>IFERROR(VLOOKUP($B53,'a-蔬菜'!$B:$AO,33,0),0)</f>
        <v>-0.13100679399316</v>
      </c>
      <c r="AC53" s="54">
        <f>IFERROR(VLOOKUP($B53,'a-蔬菜'!$B:$AO,34,0),0)</f>
        <v>0.0247084755999445</v>
      </c>
      <c r="AD53" s="54">
        <f t="shared" si="9"/>
        <v>-0.155715269593105</v>
      </c>
    </row>
    <row r="54" spans="1:30">
      <c r="A54" s="50" t="s">
        <v>62</v>
      </c>
      <c r="B54" s="51" t="s">
        <v>184</v>
      </c>
      <c r="C54" s="50" t="s">
        <v>185</v>
      </c>
      <c r="D54" s="49">
        <f>IFERROR(VLOOKUP($B54,'a-蔬菜'!$B:$AO,5,0),0)</f>
        <v>1053.8</v>
      </c>
      <c r="E54" s="49">
        <f>IFERROR(VLOOKUP($B54,'a-蔬菜'!$B:$AO,6,0),0)</f>
        <v>4818.65</v>
      </c>
      <c r="F54" s="49">
        <f>IFERROR(VLOOKUP($B54,'a-蔬菜'!$B:$AO,7,0),0)</f>
        <v>1.80793901840136</v>
      </c>
      <c r="G54" s="49">
        <f>IFERROR(VLOOKUP($B54,'a-蔬菜'!$B:$AO,24,0),0)</f>
        <v>5450.97</v>
      </c>
      <c r="H54" s="49">
        <f>IFERROR(VLOOKUP($B54,'a-蔬菜'!$B:$AO,25,0),0)</f>
        <v>3666.12</v>
      </c>
      <c r="I54" s="49">
        <f>IFERROR(VLOOKUP($B54,'a-蔬菜'!$B:$AO,26,0),0)</f>
        <v>1784.85</v>
      </c>
      <c r="J54" s="56">
        <f>IFERROR(VLOOKUP($B54,'a-蔬菜'!$B:$AO,27,0),0)</f>
        <v>0.486849857615135</v>
      </c>
      <c r="K54" s="56">
        <f>IFERROR(VLOOKUP($B54,'a-蔬菜'!$B:$AO,28,0),0)</f>
        <v>0.207884316374899</v>
      </c>
      <c r="L54" s="56">
        <f>IFERROR(VLOOKUP($B54,'a-蔬菜'!$B:$AO,29,0),0)</f>
        <v>0.141757620962737</v>
      </c>
      <c r="M54" s="56">
        <f>IFERROR(VLOOKUP($B54,'a-蔬菜'!$B:$AO,30,0),0)</f>
        <v>0.0661266954121615</v>
      </c>
      <c r="N54" s="49">
        <f>IFERROR(VLOOKUP($B54,'a-蔬菜'!$B:$AO,15,0),0)</f>
        <v>26221.17</v>
      </c>
      <c r="O54" s="49">
        <f>IFERROR(VLOOKUP($B54,'a-蔬菜'!$B:$AO,19,0),0)</f>
        <v>25861.89</v>
      </c>
      <c r="P54" s="49">
        <f t="shared" si="3"/>
        <v>359.279999999999</v>
      </c>
      <c r="Q54" s="56">
        <f t="shared" si="4"/>
        <v>0.0138922561344124</v>
      </c>
      <c r="R54" s="49">
        <f>IFERROR(VLOOKUP($B54,'a-蔬菜'!$B:$AO,16,0),0)</f>
        <v>6146.21</v>
      </c>
      <c r="S54" s="49">
        <f>IFERROR(VLOOKUP($B54,'a-蔬菜'!$B:$AO,20,0),0)</f>
        <v>5748.02</v>
      </c>
      <c r="T54" s="49">
        <f t="shared" si="5"/>
        <v>398.19</v>
      </c>
      <c r="U54" s="56">
        <f t="shared" si="6"/>
        <v>0.0692742892335099</v>
      </c>
      <c r="V54" s="56">
        <f>IFERROR(VLOOKUP($B54,'a-蔬菜'!$B:$AO,22,0),0)</f>
        <v>0.233662093988729</v>
      </c>
      <c r="W54" s="56">
        <f>IFERROR(VLOOKUP($B54,'a-蔬菜'!$B:$AO,23,0),0)</f>
        <v>0.0914264128205927</v>
      </c>
      <c r="X54" s="56">
        <f t="shared" si="7"/>
        <v>0.142235681168137</v>
      </c>
      <c r="Y54" s="54">
        <f>IFERROR(VLOOKUP($B54,'a-蔬菜'!$B:$AO,37,0),0)</f>
        <v>-0.00319221113499213</v>
      </c>
      <c r="Z54" s="54">
        <f>IFERROR(VLOOKUP($B54,'a-蔬菜'!$B:$AO,38,0),0)</f>
        <v>-0.068439219070219</v>
      </c>
      <c r="AA54" s="54">
        <f t="shared" si="8"/>
        <v>0.0652470079352268</v>
      </c>
      <c r="AB54" s="54">
        <f>IFERROR(VLOOKUP($B54,'a-蔬菜'!$B:$AO,33,0),0)</f>
        <v>-0.0398021059017246</v>
      </c>
      <c r="AC54" s="54">
        <f>IFERROR(VLOOKUP($B54,'a-蔬菜'!$B:$AO,34,0),0)</f>
        <v>-0.0571159261755425</v>
      </c>
      <c r="AD54" s="54">
        <f t="shared" si="9"/>
        <v>0.0173138202738179</v>
      </c>
    </row>
    <row r="55" spans="1:30">
      <c r="A55" s="50" t="s">
        <v>62</v>
      </c>
      <c r="B55" s="51" t="s">
        <v>133</v>
      </c>
      <c r="C55" s="50" t="s">
        <v>134</v>
      </c>
      <c r="D55" s="49">
        <f>IFERROR(VLOOKUP($B55,'a-蔬菜'!$B:$AO,5,0),0)</f>
        <v>1745</v>
      </c>
      <c r="E55" s="49">
        <f>IFERROR(VLOOKUP($B55,'a-蔬菜'!$B:$AO,6,0),0)</f>
        <v>6409.73</v>
      </c>
      <c r="F55" s="49">
        <f>IFERROR(VLOOKUP($B55,'a-蔬菜'!$B:$AO,7,0),0)</f>
        <v>3.96166176139378</v>
      </c>
      <c r="G55" s="49">
        <f>IFERROR(VLOOKUP($B55,'a-蔬菜'!$B:$AO,24,0),0)</f>
        <v>2541.43</v>
      </c>
      <c r="H55" s="49">
        <f>IFERROR(VLOOKUP($B55,'a-蔬菜'!$B:$AO,25,0),0)</f>
        <v>2797.97</v>
      </c>
      <c r="I55" s="49">
        <f>IFERROR(VLOOKUP($B55,'a-蔬菜'!$B:$AO,26,0),0)</f>
        <v>-256.54</v>
      </c>
      <c r="J55" s="56">
        <f>IFERROR(VLOOKUP($B55,'a-蔬菜'!$B:$AO,27,0),0)</f>
        <v>-0.0916879023005965</v>
      </c>
      <c r="K55" s="56">
        <f>IFERROR(VLOOKUP($B55,'a-蔬菜'!$B:$AO,28,0),0)</f>
        <v>0.162499888104412</v>
      </c>
      <c r="L55" s="56">
        <f>IFERROR(VLOOKUP($B55,'a-蔬菜'!$B:$AO,29,0),0)</f>
        <v>0.15429958926531</v>
      </c>
      <c r="M55" s="56">
        <f>IFERROR(VLOOKUP($B55,'a-蔬菜'!$B:$AO,30,0),0)</f>
        <v>0.00820029883910211</v>
      </c>
      <c r="N55" s="49">
        <f>IFERROR(VLOOKUP($B55,'a-蔬菜'!$B:$AO,15,0),0)</f>
        <v>15639.58</v>
      </c>
      <c r="O55" s="49">
        <f>IFERROR(VLOOKUP($B55,'a-蔬菜'!$B:$AO,19,0),0)</f>
        <v>18133.36</v>
      </c>
      <c r="P55" s="49">
        <f t="shared" si="3"/>
        <v>-2493.78</v>
      </c>
      <c r="Q55" s="56">
        <f t="shared" si="4"/>
        <v>-0.137524430111132</v>
      </c>
      <c r="R55" s="49">
        <f>IFERROR(VLOOKUP($B55,'a-蔬菜'!$B:$AO,16,0),0)</f>
        <v>4070.49</v>
      </c>
      <c r="S55" s="49">
        <f>IFERROR(VLOOKUP($B55,'a-蔬菜'!$B:$AO,20,0),0)</f>
        <v>4239.66</v>
      </c>
      <c r="T55" s="49">
        <f t="shared" si="5"/>
        <v>-169.17</v>
      </c>
      <c r="U55" s="56">
        <f t="shared" si="6"/>
        <v>-0.0399017845770652</v>
      </c>
      <c r="V55" s="56">
        <f>IFERROR(VLOOKUP($B55,'a-蔬菜'!$B:$AO,22,0),0)</f>
        <v>0.37079072471649</v>
      </c>
      <c r="W55" s="56">
        <f>IFERROR(VLOOKUP($B55,'a-蔬菜'!$B:$AO,23,0),0)</f>
        <v>0.228919733533771</v>
      </c>
      <c r="X55" s="56">
        <f t="shared" si="7"/>
        <v>0.141870991182719</v>
      </c>
      <c r="Y55" s="54">
        <f>IFERROR(VLOOKUP($B55,'a-蔬菜'!$B:$AO,37,0),0)</f>
        <v>-0.0441224520880779</v>
      </c>
      <c r="Z55" s="54">
        <f>IFERROR(VLOOKUP($B55,'a-蔬菜'!$B:$AO,38,0),0)</f>
        <v>-0.104977757650378</v>
      </c>
      <c r="AA55" s="54">
        <f t="shared" si="8"/>
        <v>0.0608553055622998</v>
      </c>
      <c r="AB55" s="54">
        <f>IFERROR(VLOOKUP($B55,'a-蔬菜'!$B:$AO,33,0),0)</f>
        <v>-0.0605088352171872</v>
      </c>
      <c r="AC55" s="54">
        <f>IFERROR(VLOOKUP($B55,'a-蔬菜'!$B:$AO,34,0),0)</f>
        <v>-0.061730258484914</v>
      </c>
      <c r="AD55" s="54">
        <f t="shared" si="9"/>
        <v>0.00122142326772683</v>
      </c>
    </row>
    <row r="56" spans="1:30">
      <c r="A56" s="50" t="s">
        <v>84</v>
      </c>
      <c r="B56" s="51" t="s">
        <v>85</v>
      </c>
      <c r="C56" s="50" t="s">
        <v>86</v>
      </c>
      <c r="D56" s="49">
        <f>IFERROR(VLOOKUP($B56,'a-蔬菜'!$B:$AO,5,0),0)</f>
        <v>938.8</v>
      </c>
      <c r="E56" s="49">
        <f>IFERROR(VLOOKUP($B56,'a-蔬菜'!$B:$AO,6,0),0)</f>
        <v>6456.57</v>
      </c>
      <c r="F56" s="49">
        <f>IFERROR(VLOOKUP($B56,'a-蔬菜'!$B:$AO,7,0),0)</f>
        <v>2.63480138165116</v>
      </c>
      <c r="G56" s="49">
        <f>IFERROR(VLOOKUP($B56,'a-蔬菜'!$B:$AO,24,0),0)</f>
        <v>3703.97</v>
      </c>
      <c r="H56" s="49">
        <f>IFERROR(VLOOKUP($B56,'a-蔬菜'!$B:$AO,25,0),0)</f>
        <v>3362.43</v>
      </c>
      <c r="I56" s="49">
        <f>IFERROR(VLOOKUP($B56,'a-蔬菜'!$B:$AO,26,0),0)</f>
        <v>341.54</v>
      </c>
      <c r="J56" s="56">
        <f>IFERROR(VLOOKUP($B56,'a-蔬菜'!$B:$AO,27,0),0)</f>
        <v>0.101575348780495</v>
      </c>
      <c r="K56" s="56">
        <f>IFERROR(VLOOKUP($B56,'a-蔬菜'!$B:$AO,28,0),0)</f>
        <v>0.150829815028374</v>
      </c>
      <c r="L56" s="56">
        <f>IFERROR(VLOOKUP($B56,'a-蔬菜'!$B:$AO,29,0),0)</f>
        <v>0.124590787167086</v>
      </c>
      <c r="M56" s="56">
        <f>IFERROR(VLOOKUP($B56,'a-蔬菜'!$B:$AO,30,0),0)</f>
        <v>0.0262390278612889</v>
      </c>
      <c r="N56" s="49">
        <f>IFERROR(VLOOKUP($B56,'a-蔬菜'!$B:$AO,15,0),0)</f>
        <v>24557.28</v>
      </c>
      <c r="O56" s="49">
        <f>IFERROR(VLOOKUP($B56,'a-蔬菜'!$B:$AO,19,0),0)</f>
        <v>26987.79</v>
      </c>
      <c r="P56" s="49">
        <f t="shared" si="3"/>
        <v>-2430.51</v>
      </c>
      <c r="Q56" s="56">
        <f t="shared" si="4"/>
        <v>-0.0900596158485004</v>
      </c>
      <c r="R56" s="49">
        <f>IFERROR(VLOOKUP($B56,'a-蔬菜'!$B:$AO,16,0),0)</f>
        <v>5724.71</v>
      </c>
      <c r="S56" s="49">
        <f>IFERROR(VLOOKUP($B56,'a-蔬菜'!$B:$AO,20,0),0)</f>
        <v>5693.96</v>
      </c>
      <c r="T56" s="49">
        <f t="shared" si="5"/>
        <v>30.75</v>
      </c>
      <c r="U56" s="56">
        <f t="shared" si="6"/>
        <v>0.00540045943420748</v>
      </c>
      <c r="V56" s="56">
        <f>IFERROR(VLOOKUP($B56,'a-蔬菜'!$B:$AO,22,0),0)</f>
        <v>0.284066448043015</v>
      </c>
      <c r="W56" s="56">
        <f>IFERROR(VLOOKUP($B56,'a-蔬菜'!$B:$AO,23,0),0)</f>
        <v>0.124604849110643</v>
      </c>
      <c r="X56" s="56">
        <f t="shared" si="7"/>
        <v>0.159461598932373</v>
      </c>
      <c r="Y56" s="54">
        <f>IFERROR(VLOOKUP($B56,'a-蔬菜'!$B:$AO,37,0),0)</f>
        <v>-0.0500986076150582</v>
      </c>
      <c r="Z56" s="54">
        <f>IFERROR(VLOOKUP($B56,'a-蔬菜'!$B:$AO,38,0),0)</f>
        <v>-0.135622659800912</v>
      </c>
      <c r="AA56" s="54">
        <f t="shared" si="8"/>
        <v>0.0855240521858536</v>
      </c>
      <c r="AB56" s="54">
        <f>IFERROR(VLOOKUP($B56,'a-蔬菜'!$B:$AO,33,0),0)</f>
        <v>-0.0733712202043704</v>
      </c>
      <c r="AC56" s="54">
        <f>IFERROR(VLOOKUP($B56,'a-蔬菜'!$B:$AO,34,0),0)</f>
        <v>-0.107546583102951</v>
      </c>
      <c r="AD56" s="54">
        <f t="shared" si="9"/>
        <v>0.0341753628985809</v>
      </c>
    </row>
    <row r="57" spans="1:30">
      <c r="A57" s="50" t="s">
        <v>89</v>
      </c>
      <c r="B57" s="51" t="s">
        <v>125</v>
      </c>
      <c r="C57" s="50" t="s">
        <v>126</v>
      </c>
      <c r="D57" s="49">
        <f>IFERROR(VLOOKUP($B57,'a-蔬菜'!$B:$AO,5,0),0)</f>
        <v>2916.6</v>
      </c>
      <c r="E57" s="49">
        <f>IFERROR(VLOOKUP($B57,'a-蔬菜'!$B:$AO,6,0),0)</f>
        <v>12721.4</v>
      </c>
      <c r="F57" s="49">
        <f>IFERROR(VLOOKUP($B57,'a-蔬菜'!$B:$AO,7,0),0)</f>
        <v>3.39213837644382</v>
      </c>
      <c r="G57" s="49">
        <f>IFERROR(VLOOKUP($B57,'a-蔬菜'!$B:$AO,24,0),0)</f>
        <v>2691.3</v>
      </c>
      <c r="H57" s="49">
        <f>IFERROR(VLOOKUP($B57,'a-蔬菜'!$B:$AO,25,0),0)</f>
        <v>3234.81</v>
      </c>
      <c r="I57" s="49">
        <f>IFERROR(VLOOKUP($B57,'a-蔬菜'!$B:$AO,26,0),0)</f>
        <v>-543.51</v>
      </c>
      <c r="J57" s="56">
        <f>IFERROR(VLOOKUP($B57,'a-蔬菜'!$B:$AO,27,0),0)</f>
        <v>-0.168019141773396</v>
      </c>
      <c r="K57" s="56">
        <f>IFERROR(VLOOKUP($B57,'a-蔬菜'!$B:$AO,28,0),0)</f>
        <v>0.0924446355799696</v>
      </c>
      <c r="L57" s="56">
        <f>IFERROR(VLOOKUP($B57,'a-蔬菜'!$B:$AO,29,0),0)</f>
        <v>0.0926138480007261</v>
      </c>
      <c r="M57" s="56">
        <f>IFERROR(VLOOKUP($B57,'a-蔬菜'!$B:$AO,30,0),0)</f>
        <v>-0.000169212420756459</v>
      </c>
      <c r="N57" s="49">
        <f>IFERROR(VLOOKUP($B57,'a-蔬菜'!$B:$AO,15,0),0)</f>
        <v>29112.56</v>
      </c>
      <c r="O57" s="49">
        <f>IFERROR(VLOOKUP($B57,'a-蔬菜'!$B:$AO,19,0),0)</f>
        <v>34927.93</v>
      </c>
      <c r="P57" s="49">
        <f t="shared" si="3"/>
        <v>-5815.37</v>
      </c>
      <c r="Q57" s="56">
        <f t="shared" si="4"/>
        <v>-0.166496268172777</v>
      </c>
      <c r="R57" s="49">
        <f>IFERROR(VLOOKUP($B57,'a-蔬菜'!$B:$AO,16,0),0)</f>
        <v>6765.9</v>
      </c>
      <c r="S57" s="49">
        <f>IFERROR(VLOOKUP($B57,'a-蔬菜'!$B:$AO,20,0),0)</f>
        <v>5897.57</v>
      </c>
      <c r="T57" s="49">
        <f t="shared" si="5"/>
        <v>868.33</v>
      </c>
      <c r="U57" s="56">
        <f t="shared" si="6"/>
        <v>0.147235217216582</v>
      </c>
      <c r="V57" s="56">
        <f>IFERROR(VLOOKUP($B57,'a-蔬菜'!$B:$AO,22,0),0)</f>
        <v>-0.0181658490327486</v>
      </c>
      <c r="W57" s="56">
        <f>IFERROR(VLOOKUP($B57,'a-蔬菜'!$B:$AO,23,0),0)</f>
        <v>0.25771223790012</v>
      </c>
      <c r="X57" s="56">
        <f t="shared" si="7"/>
        <v>-0.275878086932869</v>
      </c>
      <c r="Y57" s="54">
        <f>IFERROR(VLOOKUP($B57,'a-蔬菜'!$B:$AO,37,0),0)</f>
        <v>-0.0577764968444701</v>
      </c>
      <c r="Z57" s="54">
        <f>IFERROR(VLOOKUP($B57,'a-蔬菜'!$B:$AO,38,0),0)</f>
        <v>-0.153727721756588</v>
      </c>
      <c r="AA57" s="54">
        <f t="shared" si="8"/>
        <v>0.0959512249121178</v>
      </c>
      <c r="AB57" s="54">
        <f>IFERROR(VLOOKUP($B57,'a-蔬菜'!$B:$AO,33,0),0)</f>
        <v>-0.0912931934358922</v>
      </c>
      <c r="AC57" s="54">
        <f>IFERROR(VLOOKUP($B57,'a-蔬菜'!$B:$AO,34,0),0)</f>
        <v>-0.0743749200138686</v>
      </c>
      <c r="AD57" s="54">
        <f t="shared" si="9"/>
        <v>-0.0169182734220236</v>
      </c>
    </row>
    <row r="58" spans="1:30">
      <c r="A58" s="50" t="s">
        <v>62</v>
      </c>
      <c r="B58" s="51" t="s">
        <v>178</v>
      </c>
      <c r="C58" s="50" t="s">
        <v>179</v>
      </c>
      <c r="D58" s="49">
        <f>IFERROR(VLOOKUP($B58,'a-蔬菜'!$B:$AO,5,0),0)</f>
        <v>99.62</v>
      </c>
      <c r="E58" s="49">
        <f>IFERROR(VLOOKUP($B58,'a-蔬菜'!$B:$AO,6,0),0)</f>
        <v>638.11</v>
      </c>
      <c r="F58" s="49">
        <f>IFERROR(VLOOKUP($B58,'a-蔬菜'!$B:$AO,7,0),0)</f>
        <v>9.26175841276016</v>
      </c>
      <c r="G58" s="49">
        <f>IFERROR(VLOOKUP($B58,'a-蔬菜'!$B:$AO,24,0),0)</f>
        <v>124.29</v>
      </c>
      <c r="H58" s="49">
        <f>IFERROR(VLOOKUP($B58,'a-蔬菜'!$B:$AO,25,0),0)</f>
        <v>-11.75</v>
      </c>
      <c r="I58" s="49">
        <f>IFERROR(VLOOKUP($B58,'a-蔬菜'!$B:$AO,26,0),0)</f>
        <v>136.04</v>
      </c>
      <c r="J58" s="56">
        <f>IFERROR(VLOOKUP($B58,'a-蔬菜'!$B:$AO,27,0),0)</f>
        <v>-11.5778723404255</v>
      </c>
      <c r="K58" s="56">
        <f>IFERROR(VLOOKUP($B58,'a-蔬菜'!$B:$AO,28,0),0)</f>
        <v>0.194692899324864</v>
      </c>
      <c r="L58" s="56">
        <f>IFERROR(VLOOKUP($B58,'a-蔬菜'!$B:$AO,29,0),0)</f>
        <v>-0.0727959853788489</v>
      </c>
      <c r="M58" s="56">
        <f>IFERROR(VLOOKUP($B58,'a-蔬菜'!$B:$AO,30,0),0)</f>
        <v>0.267488884703713</v>
      </c>
      <c r="N58" s="49">
        <f>IFERROR(VLOOKUP($B58,'a-蔬菜'!$B:$AO,15,0),0)</f>
        <v>638.39</v>
      </c>
      <c r="O58" s="49">
        <f>IFERROR(VLOOKUP($B58,'a-蔬菜'!$B:$AO,19,0),0)</f>
        <v>161.41</v>
      </c>
      <c r="P58" s="49">
        <f t="shared" si="3"/>
        <v>476.98</v>
      </c>
      <c r="Q58" s="56">
        <f t="shared" si="4"/>
        <v>2.9550833281705</v>
      </c>
      <c r="R58" s="49">
        <f>IFERROR(VLOOKUP($B58,'a-蔬菜'!$B:$AO,16,0),0)</f>
        <v>187.45</v>
      </c>
      <c r="S58" s="49">
        <f>IFERROR(VLOOKUP($B58,'a-蔬菜'!$B:$AO,20,0),0)</f>
        <v>41.09</v>
      </c>
      <c r="T58" s="49">
        <f t="shared" si="5"/>
        <v>146.36</v>
      </c>
      <c r="U58" s="56">
        <f t="shared" si="6"/>
        <v>3.56193721100024</v>
      </c>
      <c r="V58" s="56">
        <f>IFERROR(VLOOKUP($B58,'a-蔬菜'!$B:$AO,22,0),0)</f>
        <v>0.771510899300991</v>
      </c>
      <c r="W58" s="56">
        <f>IFERROR(VLOOKUP($B58,'a-蔬菜'!$B:$AO,23,0),0)</f>
        <v>0.0355891723012677</v>
      </c>
      <c r="X58" s="56">
        <f t="shared" si="7"/>
        <v>0.735921726999723</v>
      </c>
      <c r="Y58" s="54">
        <f>IFERROR(VLOOKUP($B58,'a-蔬菜'!$B:$AO,37,0),0)</f>
        <v>-0.0461456388370232</v>
      </c>
      <c r="Z58" s="54">
        <f>IFERROR(VLOOKUP($B58,'a-蔬菜'!$B:$AO,38,0),0)</f>
        <v>-0.110975906546605</v>
      </c>
      <c r="AA58" s="54">
        <f t="shared" si="8"/>
        <v>0.0648302677095818</v>
      </c>
      <c r="AB58" s="54">
        <f>IFERROR(VLOOKUP($B58,'a-蔬菜'!$B:$AO,33,0),0)</f>
        <v>-0.0254059521493873</v>
      </c>
      <c r="AC58" s="54">
        <f>IFERROR(VLOOKUP($B58,'a-蔬菜'!$B:$AO,34,0),0)</f>
        <v>0.010128244842327</v>
      </c>
      <c r="AD58" s="54">
        <f t="shared" si="9"/>
        <v>-0.0355341969917143</v>
      </c>
    </row>
    <row r="59" spans="1:30">
      <c r="A59" s="50" t="s">
        <v>101</v>
      </c>
      <c r="B59" s="51" t="s">
        <v>141</v>
      </c>
      <c r="C59" s="50" t="s">
        <v>142</v>
      </c>
      <c r="D59" s="49">
        <f>IFERROR(VLOOKUP($B59,'a-蔬菜'!$B:$AO,5,0),0)</f>
        <v>1679.6</v>
      </c>
      <c r="E59" s="49">
        <f>IFERROR(VLOOKUP($B59,'a-蔬菜'!$B:$AO,6,0),0)</f>
        <v>11065.21</v>
      </c>
      <c r="F59" s="49">
        <f>IFERROR(VLOOKUP($B59,'a-蔬菜'!$B:$AO,7,0),0)</f>
        <v>2.96038600806734</v>
      </c>
      <c r="G59" s="49">
        <f>IFERROR(VLOOKUP($B59,'a-蔬菜'!$B:$AO,24,0),0)</f>
        <v>5063.38</v>
      </c>
      <c r="H59" s="49">
        <f>IFERROR(VLOOKUP($B59,'a-蔬菜'!$B:$AO,25,0),0)</f>
        <v>5436.21</v>
      </c>
      <c r="I59" s="49">
        <f>IFERROR(VLOOKUP($B59,'a-蔬菜'!$B:$AO,26,0),0)</f>
        <v>-372.83</v>
      </c>
      <c r="J59" s="56">
        <f>IFERROR(VLOOKUP($B59,'a-蔬菜'!$B:$AO,27,0),0)</f>
        <v>-0.0685827074377186</v>
      </c>
      <c r="K59" s="56">
        <f>IFERROR(VLOOKUP($B59,'a-蔬菜'!$B:$AO,28,0),0)</f>
        <v>0.147058071816343</v>
      </c>
      <c r="L59" s="56">
        <f>IFERROR(VLOOKUP($B59,'a-蔬菜'!$B:$AO,29,0),0)</f>
        <v>0.143093705383653</v>
      </c>
      <c r="M59" s="56">
        <f>IFERROR(VLOOKUP($B59,'a-蔬菜'!$B:$AO,30,0),0)</f>
        <v>0.0039643664326899</v>
      </c>
      <c r="N59" s="49">
        <f>IFERROR(VLOOKUP($B59,'a-蔬菜'!$B:$AO,15,0),0)</f>
        <v>34431.16</v>
      </c>
      <c r="O59" s="49">
        <f>IFERROR(VLOOKUP($B59,'a-蔬菜'!$B:$AO,19,0),0)</f>
        <v>37990.56</v>
      </c>
      <c r="P59" s="49">
        <f t="shared" si="3"/>
        <v>-3559.39999999999</v>
      </c>
      <c r="Q59" s="56">
        <f t="shared" si="4"/>
        <v>-0.0936916960423851</v>
      </c>
      <c r="R59" s="49">
        <f>IFERROR(VLOOKUP($B59,'a-蔬菜'!$B:$AO,16,0),0)</f>
        <v>7226.57</v>
      </c>
      <c r="S59" s="49">
        <f>IFERROR(VLOOKUP($B59,'a-蔬菜'!$B:$AO,20,0),0)</f>
        <v>5751.43</v>
      </c>
      <c r="T59" s="49">
        <f t="shared" si="5"/>
        <v>1475.14</v>
      </c>
      <c r="U59" s="56">
        <f t="shared" si="6"/>
        <v>0.256482300923422</v>
      </c>
      <c r="V59" s="56">
        <f>IFERROR(VLOOKUP($B59,'a-蔬菜'!$B:$AO,22,0),0)</f>
        <v>0.324268918575007</v>
      </c>
      <c r="W59" s="56">
        <f>IFERROR(VLOOKUP($B59,'a-蔬菜'!$B:$AO,23,0),0)</f>
        <v>0.438732183040976</v>
      </c>
      <c r="X59" s="56">
        <f t="shared" si="7"/>
        <v>-0.114463264465969</v>
      </c>
      <c r="Y59" s="54">
        <f>IFERROR(VLOOKUP($B59,'a-蔬菜'!$B:$AO,37,0),0)</f>
        <v>-0.0125938031458908</v>
      </c>
      <c r="Z59" s="54">
        <f>IFERROR(VLOOKUP($B59,'a-蔬菜'!$B:$AO,38,0),0)</f>
        <v>-0.24674906936188</v>
      </c>
      <c r="AA59" s="54">
        <f t="shared" si="8"/>
        <v>0.23415526621599</v>
      </c>
      <c r="AB59" s="54">
        <f>IFERROR(VLOOKUP($B59,'a-蔬菜'!$B:$AO,33,0),0)</f>
        <v>0.0151629438793126</v>
      </c>
      <c r="AC59" s="54">
        <f>IFERROR(VLOOKUP($B59,'a-蔬菜'!$B:$AO,34,0),0)</f>
        <v>-0.140977479668633</v>
      </c>
      <c r="AD59" s="54">
        <f t="shared" si="9"/>
        <v>0.156140423547946</v>
      </c>
    </row>
    <row r="60" spans="1:30">
      <c r="A60" s="50" t="s">
        <v>89</v>
      </c>
      <c r="B60" s="51" t="s">
        <v>160</v>
      </c>
      <c r="C60" s="50" t="s">
        <v>161</v>
      </c>
      <c r="D60" s="49">
        <f>IFERROR(VLOOKUP($B60,'a-蔬菜'!$B:$AO,5,0),0)</f>
        <v>1378</v>
      </c>
      <c r="E60" s="49">
        <f>IFERROR(VLOOKUP($B60,'a-蔬菜'!$B:$AO,6,0),0)</f>
        <v>3872.71</v>
      </c>
      <c r="F60" s="49">
        <f>IFERROR(VLOOKUP($B60,'a-蔬菜'!$B:$AO,7,0),0)</f>
        <v>2.99079592041292</v>
      </c>
      <c r="G60" s="49">
        <f>IFERROR(VLOOKUP($B60,'a-蔬菜'!$B:$AO,24,0),0)</f>
        <v>934.41</v>
      </c>
      <c r="H60" s="49">
        <f>IFERROR(VLOOKUP($B60,'a-蔬菜'!$B:$AO,25,0),0)</f>
        <v>668.57</v>
      </c>
      <c r="I60" s="49">
        <f>IFERROR(VLOOKUP($B60,'a-蔬菜'!$B:$AO,26,0),0)</f>
        <v>265.84</v>
      </c>
      <c r="J60" s="56">
        <f>IFERROR(VLOOKUP($B60,'a-蔬菜'!$B:$AO,27,0),0)</f>
        <v>0.397624781249533</v>
      </c>
      <c r="K60" s="56">
        <f>IFERROR(VLOOKUP($B60,'a-蔬菜'!$B:$AO,28,0),0)</f>
        <v>0.084862118696712</v>
      </c>
      <c r="L60" s="56">
        <f>IFERROR(VLOOKUP($B60,'a-蔬菜'!$B:$AO,29,0),0)</f>
        <v>0.0652849386766659</v>
      </c>
      <c r="M60" s="56">
        <f>IFERROR(VLOOKUP($B60,'a-蔬菜'!$B:$AO,30,0),0)</f>
        <v>0.0195771800200461</v>
      </c>
      <c r="N60" s="49">
        <f>IFERROR(VLOOKUP($B60,'a-蔬菜'!$B:$AO,15,0),0)</f>
        <v>11010.92</v>
      </c>
      <c r="O60" s="49">
        <f>IFERROR(VLOOKUP($B60,'a-蔬菜'!$B:$AO,19,0),0)</f>
        <v>10240.8</v>
      </c>
      <c r="P60" s="49">
        <f t="shared" si="3"/>
        <v>770.120000000001</v>
      </c>
      <c r="Q60" s="56">
        <f t="shared" si="4"/>
        <v>0.0752011561596751</v>
      </c>
      <c r="R60" s="49">
        <f>IFERROR(VLOOKUP($B60,'a-蔬菜'!$B:$AO,16,0),0)</f>
        <v>2569.79</v>
      </c>
      <c r="S60" s="49">
        <f>IFERROR(VLOOKUP($B60,'a-蔬菜'!$B:$AO,20,0),0)</f>
        <v>2847.32</v>
      </c>
      <c r="T60" s="49">
        <f t="shared" si="5"/>
        <v>-277.53</v>
      </c>
      <c r="U60" s="56">
        <f t="shared" si="6"/>
        <v>-0.0974706039363332</v>
      </c>
      <c r="V60" s="56">
        <f>IFERROR(VLOOKUP($B60,'a-蔬菜'!$B:$AO,22,0),0)</f>
        <v>0.24306684975694</v>
      </c>
      <c r="W60" s="56">
        <f>IFERROR(VLOOKUP($B60,'a-蔬菜'!$B:$AO,23,0),0)</f>
        <v>-0.179962134907229</v>
      </c>
      <c r="X60" s="56">
        <f t="shared" si="7"/>
        <v>0.423028984664169</v>
      </c>
      <c r="Y60" s="54">
        <f>IFERROR(VLOOKUP($B60,'a-蔬菜'!$B:$AO,37,0),0)</f>
        <v>-0.0298896018740831</v>
      </c>
      <c r="Z60" s="54">
        <f>IFERROR(VLOOKUP($B60,'a-蔬菜'!$B:$AO,38,0),0)</f>
        <v>-0.0977164491521852</v>
      </c>
      <c r="AA60" s="54">
        <f t="shared" si="8"/>
        <v>0.0678268472781021</v>
      </c>
      <c r="AB60" s="54">
        <f>IFERROR(VLOOKUP($B60,'a-蔬菜'!$B:$AO,33,0),0)</f>
        <v>-0.0948452787721146</v>
      </c>
      <c r="AC60" s="54">
        <f>IFERROR(VLOOKUP($B60,'a-蔬菜'!$B:$AO,34,0),0)</f>
        <v>-0.0771421080384345</v>
      </c>
      <c r="AD60" s="54">
        <f t="shared" si="9"/>
        <v>-0.0177031707336801</v>
      </c>
    </row>
    <row r="61" spans="1:30">
      <c r="A61" s="50" t="s">
        <v>67</v>
      </c>
      <c r="B61" s="51" t="s">
        <v>116</v>
      </c>
      <c r="C61" s="50" t="s">
        <v>117</v>
      </c>
      <c r="D61" s="49">
        <f>IFERROR(VLOOKUP($B61,'a-蔬菜'!$B:$AO,5,0),0)</f>
        <v>4852</v>
      </c>
      <c r="E61" s="49">
        <f>IFERROR(VLOOKUP($B61,'a-蔬菜'!$B:$AO,6,0),0)</f>
        <v>21650.17</v>
      </c>
      <c r="F61" s="49">
        <f>IFERROR(VLOOKUP($B61,'a-蔬菜'!$B:$AO,7,0),0)</f>
        <v>3.71972444973412</v>
      </c>
      <c r="G61" s="49">
        <f>IFERROR(VLOOKUP($B61,'a-蔬菜'!$B:$AO,24,0),0)</f>
        <v>7867.43</v>
      </c>
      <c r="H61" s="49">
        <f>IFERROR(VLOOKUP($B61,'a-蔬菜'!$B:$AO,25,0),0)</f>
        <v>8176.19</v>
      </c>
      <c r="I61" s="49">
        <f>IFERROR(VLOOKUP($B61,'a-蔬菜'!$B:$AO,26,0),0)</f>
        <v>-308.76</v>
      </c>
      <c r="J61" s="56">
        <f>IFERROR(VLOOKUP($B61,'a-蔬菜'!$B:$AO,27,0),0)</f>
        <v>-0.0377633102948929</v>
      </c>
      <c r="K61" s="56">
        <f>IFERROR(VLOOKUP($B61,'a-蔬菜'!$B:$AO,28,0),0)</f>
        <v>0.167018007323171</v>
      </c>
      <c r="L61" s="56">
        <f>IFERROR(VLOOKUP($B61,'a-蔬菜'!$B:$AO,29,0),0)</f>
        <v>0.201755797259876</v>
      </c>
      <c r="M61" s="56">
        <f>IFERROR(VLOOKUP($B61,'a-蔬菜'!$B:$AO,30,0),0)</f>
        <v>-0.0347377899367059</v>
      </c>
      <c r="N61" s="49">
        <f>IFERROR(VLOOKUP($B61,'a-蔬菜'!$B:$AO,15,0),0)</f>
        <v>47105.28</v>
      </c>
      <c r="O61" s="49">
        <f>IFERROR(VLOOKUP($B61,'a-蔬菜'!$B:$AO,19,0),0)</f>
        <v>40525.18</v>
      </c>
      <c r="P61" s="49">
        <f t="shared" si="3"/>
        <v>6580.1</v>
      </c>
      <c r="Q61" s="56">
        <f t="shared" si="4"/>
        <v>0.162370654491849</v>
      </c>
      <c r="R61" s="49">
        <f>IFERROR(VLOOKUP($B61,'a-蔬菜'!$B:$AO,16,0),0)</f>
        <v>9142.9</v>
      </c>
      <c r="S61" s="49">
        <f>IFERROR(VLOOKUP($B61,'a-蔬菜'!$B:$AO,20,0),0)</f>
        <v>7565.72</v>
      </c>
      <c r="T61" s="49">
        <f t="shared" si="5"/>
        <v>1577.18</v>
      </c>
      <c r="U61" s="56">
        <f t="shared" si="6"/>
        <v>0.208463966416944</v>
      </c>
      <c r="V61" s="56">
        <f>IFERROR(VLOOKUP($B61,'a-蔬菜'!$B:$AO,22,0),0)</f>
        <v>0.371619199385767</v>
      </c>
      <c r="W61" s="56">
        <f>IFERROR(VLOOKUP($B61,'a-蔬菜'!$B:$AO,23,0),0)</f>
        <v>-0.012465826588156</v>
      </c>
      <c r="X61" s="56">
        <f t="shared" si="7"/>
        <v>0.384085025973923</v>
      </c>
      <c r="Y61" s="54">
        <f>IFERROR(VLOOKUP($B61,'a-蔬菜'!$B:$AO,37,0),0)</f>
        <v>-0.0317656323485984</v>
      </c>
      <c r="Z61" s="54">
        <f>IFERROR(VLOOKUP($B61,'a-蔬菜'!$B:$AO,38,0),0)</f>
        <v>-0.0981069878346013</v>
      </c>
      <c r="AA61" s="54">
        <f t="shared" si="8"/>
        <v>0.066341355486003</v>
      </c>
      <c r="AB61" s="54">
        <f>IFERROR(VLOOKUP($B61,'a-蔬菜'!$B:$AO,33,0),0)</f>
        <v>-0.0456086763163629</v>
      </c>
      <c r="AC61" s="54">
        <f>IFERROR(VLOOKUP($B61,'a-蔬菜'!$B:$AO,34,0),0)</f>
        <v>-0.0850282614414051</v>
      </c>
      <c r="AD61" s="54">
        <f t="shared" si="9"/>
        <v>0.0394195851250422</v>
      </c>
    </row>
    <row r="62" spans="1:30">
      <c r="A62" s="50" t="s">
        <v>118</v>
      </c>
      <c r="B62" s="51" t="s">
        <v>149</v>
      </c>
      <c r="C62" s="50" t="s">
        <v>150</v>
      </c>
      <c r="D62" s="49">
        <f>IFERROR(VLOOKUP($B62,'a-蔬菜'!$B:$AO,5,0),0)</f>
        <v>1893.99</v>
      </c>
      <c r="E62" s="49">
        <f>IFERROR(VLOOKUP($B62,'a-蔬菜'!$B:$AO,6,0),0)</f>
        <v>5479.5</v>
      </c>
      <c r="F62" s="49">
        <f>IFERROR(VLOOKUP($B62,'a-蔬菜'!$B:$AO,7,0),0)</f>
        <v>3.11602207871768</v>
      </c>
      <c r="G62" s="49">
        <f>IFERROR(VLOOKUP($B62,'a-蔬菜'!$B:$AO,24,0),0)</f>
        <v>2005.5</v>
      </c>
      <c r="H62" s="49">
        <f>IFERROR(VLOOKUP($B62,'a-蔬菜'!$B:$AO,25,0),0)</f>
        <v>1696.16</v>
      </c>
      <c r="I62" s="49">
        <f>IFERROR(VLOOKUP($B62,'a-蔬菜'!$B:$AO,26,0),0)</f>
        <v>309.34</v>
      </c>
      <c r="J62" s="56">
        <f>IFERROR(VLOOKUP($B62,'a-蔬菜'!$B:$AO,27,0),0)</f>
        <v>0.182376662579002</v>
      </c>
      <c r="K62" s="56">
        <f>IFERROR(VLOOKUP($B62,'a-蔬菜'!$B:$AO,28,0),0)</f>
        <v>0.12034954476607</v>
      </c>
      <c r="L62" s="56">
        <f>IFERROR(VLOOKUP($B62,'a-蔬菜'!$B:$AO,29,0),0)</f>
        <v>0.0993976344891321</v>
      </c>
      <c r="M62" s="56">
        <f>IFERROR(VLOOKUP($B62,'a-蔬菜'!$B:$AO,30,0),0)</f>
        <v>0.020951910276938</v>
      </c>
      <c r="N62" s="49">
        <f>IFERROR(VLOOKUP($B62,'a-蔬菜'!$B:$AO,15,0),0)</f>
        <v>16663.96</v>
      </c>
      <c r="O62" s="49">
        <f>IFERROR(VLOOKUP($B62,'a-蔬菜'!$B:$AO,19,0),0)</f>
        <v>17064.39</v>
      </c>
      <c r="P62" s="49">
        <f t="shared" si="3"/>
        <v>-400.43</v>
      </c>
      <c r="Q62" s="56">
        <f t="shared" si="4"/>
        <v>-0.023465825616972</v>
      </c>
      <c r="R62" s="49">
        <f>IFERROR(VLOOKUP($B62,'a-蔬菜'!$B:$AO,16,0),0)</f>
        <v>4508.7</v>
      </c>
      <c r="S62" s="49">
        <f>IFERROR(VLOOKUP($B62,'a-蔬菜'!$B:$AO,20,0),0)</f>
        <v>4533.53</v>
      </c>
      <c r="T62" s="49">
        <f t="shared" si="5"/>
        <v>-24.8299999999999</v>
      </c>
      <c r="U62" s="56">
        <f t="shared" si="6"/>
        <v>-0.00547696827858202</v>
      </c>
      <c r="V62" s="56">
        <f>IFERROR(VLOOKUP($B62,'a-蔬菜'!$B:$AO,22,0),0)</f>
        <v>0.310550547528431</v>
      </c>
      <c r="W62" s="56">
        <f>IFERROR(VLOOKUP($B62,'a-蔬菜'!$B:$AO,23,0),0)</f>
        <v>0.317943486407463</v>
      </c>
      <c r="X62" s="56">
        <f t="shared" si="7"/>
        <v>-0.0073929388790312</v>
      </c>
      <c r="Y62" s="54">
        <f>IFERROR(VLOOKUP($B62,'a-蔬菜'!$B:$AO,37,0),0)</f>
        <v>-0.100164127131989</v>
      </c>
      <c r="Z62" s="54">
        <f>IFERROR(VLOOKUP($B62,'a-蔬菜'!$B:$AO,38,0),0)</f>
        <v>-0.153328642360368</v>
      </c>
      <c r="AA62" s="54">
        <f t="shared" si="8"/>
        <v>0.0531645152283789</v>
      </c>
      <c r="AB62" s="54">
        <f>IFERROR(VLOOKUP($B62,'a-蔬菜'!$B:$AO,33,0),0)</f>
        <v>-0.107335449972234</v>
      </c>
      <c r="AC62" s="54">
        <f>IFERROR(VLOOKUP($B62,'a-蔬菜'!$B:$AO,34,0),0)</f>
        <v>-0.140254676551579</v>
      </c>
      <c r="AD62" s="54">
        <f t="shared" si="9"/>
        <v>0.0329192265793446</v>
      </c>
    </row>
    <row r="63" spans="1:30">
      <c r="A63" s="50" t="s">
        <v>62</v>
      </c>
      <c r="B63" s="51" t="s">
        <v>123</v>
      </c>
      <c r="C63" s="50" t="s">
        <v>124</v>
      </c>
      <c r="D63" s="49">
        <f>IFERROR(VLOOKUP($B63,'a-蔬菜'!$B:$AO,5,0),0)</f>
        <v>3148.6</v>
      </c>
      <c r="E63" s="49">
        <f>IFERROR(VLOOKUP($B63,'a-蔬菜'!$B:$AO,6,0),0)</f>
        <v>13173.78</v>
      </c>
      <c r="F63" s="49">
        <f>IFERROR(VLOOKUP($B63,'a-蔬菜'!$B:$AO,7,0),0)</f>
        <v>3.50035585295999</v>
      </c>
      <c r="G63" s="49">
        <f>IFERROR(VLOOKUP($B63,'a-蔬菜'!$B:$AO,24,0),0)</f>
        <v>6686.79</v>
      </c>
      <c r="H63" s="49">
        <f>IFERROR(VLOOKUP($B63,'a-蔬菜'!$B:$AO,25,0),0)</f>
        <v>6916.86</v>
      </c>
      <c r="I63" s="49">
        <f>IFERROR(VLOOKUP($B63,'a-蔬菜'!$B:$AO,26,0),0)</f>
        <v>-230.07</v>
      </c>
      <c r="J63" s="56">
        <f>IFERROR(VLOOKUP($B63,'a-蔬菜'!$B:$AO,27,0),0)</f>
        <v>-0.03326220279144</v>
      </c>
      <c r="K63" s="56">
        <f>IFERROR(VLOOKUP($B63,'a-蔬菜'!$B:$AO,28,0),0)</f>
        <v>0.207283514909723</v>
      </c>
      <c r="L63" s="56">
        <f>IFERROR(VLOOKUP($B63,'a-蔬菜'!$B:$AO,29,0),0)</f>
        <v>0.208164912562647</v>
      </c>
      <c r="M63" s="56">
        <f>IFERROR(VLOOKUP($B63,'a-蔬菜'!$B:$AO,30,0),0)</f>
        <v>-0.000881397652923822</v>
      </c>
      <c r="N63" s="49">
        <f>IFERROR(VLOOKUP($B63,'a-蔬菜'!$B:$AO,15,0),0)</f>
        <v>32259.15</v>
      </c>
      <c r="O63" s="49">
        <f>IFERROR(VLOOKUP($B63,'a-蔬菜'!$B:$AO,19,0),0)</f>
        <v>33227.79</v>
      </c>
      <c r="P63" s="49">
        <f t="shared" si="3"/>
        <v>-968.639999999999</v>
      </c>
      <c r="Q63" s="56">
        <f t="shared" si="4"/>
        <v>-0.0291515024020556</v>
      </c>
      <c r="R63" s="49">
        <f>IFERROR(VLOOKUP($B63,'a-蔬菜'!$B:$AO,16,0),0)</f>
        <v>6643.51</v>
      </c>
      <c r="S63" s="49">
        <f>IFERROR(VLOOKUP($B63,'a-蔬菜'!$B:$AO,20,0),0)</f>
        <v>6614.17</v>
      </c>
      <c r="T63" s="49">
        <f t="shared" si="5"/>
        <v>29.3400000000001</v>
      </c>
      <c r="U63" s="56">
        <f t="shared" si="6"/>
        <v>0.00443593073658526</v>
      </c>
      <c r="V63" s="56">
        <f>IFERROR(VLOOKUP($B63,'a-蔬菜'!$B:$AO,22,0),0)</f>
        <v>0.449067490472327</v>
      </c>
      <c r="W63" s="56">
        <f>IFERROR(VLOOKUP($B63,'a-蔬菜'!$B:$AO,23,0),0)</f>
        <v>0.0402767970120146</v>
      </c>
      <c r="X63" s="56">
        <f t="shared" si="7"/>
        <v>0.408790693460312</v>
      </c>
      <c r="Y63" s="54">
        <f>IFERROR(VLOOKUP($B63,'a-蔬菜'!$B:$AO,37,0),0)</f>
        <v>-0.0429366404205006</v>
      </c>
      <c r="Z63" s="54">
        <f>IFERROR(VLOOKUP($B63,'a-蔬菜'!$B:$AO,38,0),0)</f>
        <v>-0.0604233033018504</v>
      </c>
      <c r="AA63" s="54">
        <f t="shared" si="8"/>
        <v>0.0174866628813498</v>
      </c>
      <c r="AB63" s="54">
        <f>IFERROR(VLOOKUP($B63,'a-蔬菜'!$B:$AO,33,0),0)</f>
        <v>-0.05197125724806</v>
      </c>
      <c r="AC63" s="54">
        <f>IFERROR(VLOOKUP($B63,'a-蔬菜'!$B:$AO,34,0),0)</f>
        <v>-0.0576641389631992</v>
      </c>
      <c r="AD63" s="54">
        <f t="shared" si="9"/>
        <v>0.00569288171513916</v>
      </c>
    </row>
    <row r="64" spans="1:30">
      <c r="A64" s="50" t="s">
        <v>118</v>
      </c>
      <c r="B64" s="51" t="s">
        <v>137</v>
      </c>
      <c r="C64" s="50" t="s">
        <v>138</v>
      </c>
      <c r="D64" s="49">
        <f>IFERROR(VLOOKUP($B64,'a-蔬菜'!$B:$AO,5,0),0)</f>
        <v>2589.1</v>
      </c>
      <c r="E64" s="49">
        <f>IFERROR(VLOOKUP($B64,'a-蔬菜'!$B:$AO,6,0),0)</f>
        <v>6830.12</v>
      </c>
      <c r="F64" s="49">
        <f>IFERROR(VLOOKUP($B64,'a-蔬菜'!$B:$AO,7,0),0)</f>
        <v>2.86764163204751</v>
      </c>
      <c r="G64" s="49">
        <f>IFERROR(VLOOKUP($B64,'a-蔬菜'!$B:$AO,24,0),0)</f>
        <v>2973.33</v>
      </c>
      <c r="H64" s="49">
        <f>IFERROR(VLOOKUP($B64,'a-蔬菜'!$B:$AO,25,0),0)</f>
        <v>5770.84</v>
      </c>
      <c r="I64" s="49">
        <f>IFERROR(VLOOKUP($B64,'a-蔬菜'!$B:$AO,26,0),0)</f>
        <v>-2797.51</v>
      </c>
      <c r="J64" s="56">
        <f>IFERROR(VLOOKUP($B64,'a-蔬菜'!$B:$AO,27,0),0)</f>
        <v>-0.484766515793195</v>
      </c>
      <c r="K64" s="56">
        <f>IFERROR(VLOOKUP($B64,'a-蔬菜'!$B:$AO,28,0),0)</f>
        <v>0.156808052489269</v>
      </c>
      <c r="L64" s="56">
        <f>IFERROR(VLOOKUP($B64,'a-蔬菜'!$B:$AO,29,0),0)</f>
        <v>0.124974256235297</v>
      </c>
      <c r="M64" s="56">
        <f>IFERROR(VLOOKUP($B64,'a-蔬菜'!$B:$AO,30,0),0)</f>
        <v>0.0318337962539723</v>
      </c>
      <c r="N64" s="49">
        <f>IFERROR(VLOOKUP($B64,'a-蔬菜'!$B:$AO,15,0),0)</f>
        <v>18961.59</v>
      </c>
      <c r="O64" s="49">
        <f>IFERROR(VLOOKUP($B64,'a-蔬菜'!$B:$AO,19,0),0)</f>
        <v>46176.23</v>
      </c>
      <c r="P64" s="49">
        <f t="shared" si="3"/>
        <v>-27214.64</v>
      </c>
      <c r="Q64" s="56">
        <f t="shared" si="4"/>
        <v>-0.58936470127596</v>
      </c>
      <c r="R64" s="49">
        <f>IFERROR(VLOOKUP($B64,'a-蔬菜'!$B:$AO,16,0),0)</f>
        <v>5026.75</v>
      </c>
      <c r="S64" s="49">
        <f>IFERROR(VLOOKUP($B64,'a-蔬菜'!$B:$AO,20,0),0)</f>
        <v>13847.2</v>
      </c>
      <c r="T64" s="49">
        <f t="shared" si="5"/>
        <v>-8820.45</v>
      </c>
      <c r="U64" s="56">
        <f t="shared" si="6"/>
        <v>-0.636984372291871</v>
      </c>
      <c r="V64" s="56">
        <f>IFERROR(VLOOKUP($B64,'a-蔬菜'!$B:$AO,22,0),0)</f>
        <v>0.212294999098333</v>
      </c>
      <c r="W64" s="56">
        <f>IFERROR(VLOOKUP($B64,'a-蔬菜'!$B:$AO,23,0),0)</f>
        <v>0.182862169290342</v>
      </c>
      <c r="X64" s="56">
        <f t="shared" si="7"/>
        <v>0.0294328298079909</v>
      </c>
      <c r="Y64" s="54">
        <f>IFERROR(VLOOKUP($B64,'a-蔬菜'!$B:$AO,37,0),0)</f>
        <v>-0.0592151986870244</v>
      </c>
      <c r="Z64" s="54">
        <f>IFERROR(VLOOKUP($B64,'a-蔬菜'!$B:$AO,38,0),0)</f>
        <v>-0.0826152579582876</v>
      </c>
      <c r="AA64" s="54">
        <f t="shared" si="8"/>
        <v>0.0234000592712632</v>
      </c>
      <c r="AB64" s="54">
        <f>IFERROR(VLOOKUP($B64,'a-蔬菜'!$B:$AO,33,0),0)</f>
        <v>-0.113245199915438</v>
      </c>
      <c r="AC64" s="54">
        <f>IFERROR(VLOOKUP($B64,'a-蔬菜'!$B:$AO,34,0),0)</f>
        <v>-0.074740783299113</v>
      </c>
      <c r="AD64" s="54">
        <f t="shared" si="9"/>
        <v>-0.038504416616325</v>
      </c>
    </row>
    <row r="65" spans="1:30">
      <c r="A65" s="50" t="s">
        <v>118</v>
      </c>
      <c r="B65" s="51" t="s">
        <v>195</v>
      </c>
      <c r="C65" s="50" t="s">
        <v>196</v>
      </c>
      <c r="D65" s="49">
        <f>IFERROR(VLOOKUP($B65,'a-蔬菜'!$B:$AO,5,0),0)</f>
        <v>1820</v>
      </c>
      <c r="E65" s="49">
        <f>IFERROR(VLOOKUP($B65,'a-蔬菜'!$B:$AO,6,0),0)</f>
        <v>6949.62</v>
      </c>
      <c r="F65" s="49">
        <f>IFERROR(VLOOKUP($B65,'a-蔬菜'!$B:$AO,7,0),0)</f>
        <v>0.56361708509824</v>
      </c>
      <c r="G65" s="49">
        <f>IFERROR(VLOOKUP($B65,'a-蔬菜'!$B:$AO,24,0),0)</f>
        <v>8659.01</v>
      </c>
      <c r="H65" s="49">
        <f>IFERROR(VLOOKUP($B65,'a-蔬菜'!$B:$AO,25,0),0)</f>
        <v>6157.54</v>
      </c>
      <c r="I65" s="49">
        <f>IFERROR(VLOOKUP($B65,'a-蔬菜'!$B:$AO,26,0),0)</f>
        <v>2501.47</v>
      </c>
      <c r="J65" s="56">
        <f>IFERROR(VLOOKUP($B65,'a-蔬菜'!$B:$AO,27,0),0)</f>
        <v>0.40624502642289</v>
      </c>
      <c r="K65" s="56">
        <f>IFERROR(VLOOKUP($B65,'a-蔬菜'!$B:$AO,28,0),0)</f>
        <v>0.0869926410479211</v>
      </c>
      <c r="L65" s="56">
        <f>IFERROR(VLOOKUP($B65,'a-蔬菜'!$B:$AO,29,0),0)</f>
        <v>0.0703482567398219</v>
      </c>
      <c r="M65" s="56">
        <f>IFERROR(VLOOKUP($B65,'a-蔬菜'!$B:$AO,30,0),0)</f>
        <v>0.0166443843080991</v>
      </c>
      <c r="N65" s="49">
        <f>IFERROR(VLOOKUP($B65,'a-蔬菜'!$B:$AO,15,0),0)</f>
        <v>99537.27</v>
      </c>
      <c r="O65" s="49">
        <f>IFERROR(VLOOKUP($B65,'a-蔬菜'!$B:$AO,19,0),0)</f>
        <v>87529.39</v>
      </c>
      <c r="P65" s="49">
        <f t="shared" si="3"/>
        <v>12007.88</v>
      </c>
      <c r="Q65" s="56">
        <f t="shared" si="4"/>
        <v>0.137186835187587</v>
      </c>
      <c r="R65" s="49">
        <f>IFERROR(VLOOKUP($B65,'a-蔬菜'!$B:$AO,16,0),0)</f>
        <v>89964.08</v>
      </c>
      <c r="S65" s="49">
        <f>IFERROR(VLOOKUP($B65,'a-蔬菜'!$B:$AO,20,0),0)</f>
        <v>34071.62</v>
      </c>
      <c r="T65" s="49">
        <f t="shared" si="5"/>
        <v>55892.46</v>
      </c>
      <c r="U65" s="56">
        <f t="shared" si="6"/>
        <v>1.64044034301862</v>
      </c>
      <c r="V65" s="56">
        <f>IFERROR(VLOOKUP($B65,'a-蔬菜'!$B:$AO,22,0),0)</f>
        <v>0.106289250282114</v>
      </c>
      <c r="W65" s="56">
        <f>IFERROR(VLOOKUP($B65,'a-蔬菜'!$B:$AO,23,0),0)</f>
        <v>0.0697309100119409</v>
      </c>
      <c r="X65" s="56">
        <f t="shared" si="7"/>
        <v>0.0365583402701733</v>
      </c>
      <c r="Y65" s="54">
        <f>IFERROR(VLOOKUP($B65,'a-蔬菜'!$B:$AO,37,0),0)</f>
        <v>-0.00752689295549957</v>
      </c>
      <c r="Z65" s="54">
        <f>IFERROR(VLOOKUP($B65,'a-蔬菜'!$B:$AO,38,0),0)</f>
        <v>-0.0257939011998842</v>
      </c>
      <c r="AA65" s="54">
        <f t="shared" si="8"/>
        <v>0.0182670082443847</v>
      </c>
      <c r="AB65" s="54">
        <f>IFERROR(VLOOKUP($B65,'a-蔬菜'!$B:$AO,33,0),0)</f>
        <v>-0.0266189592538413</v>
      </c>
      <c r="AC65" s="54">
        <f>IFERROR(VLOOKUP($B65,'a-蔬菜'!$B:$AO,34,0),0)</f>
        <v>-0.0331737556950871</v>
      </c>
      <c r="AD65" s="54">
        <f t="shared" si="9"/>
        <v>0.00655479644124575</v>
      </c>
    </row>
    <row r="66" spans="1:30">
      <c r="A66" s="50" t="s">
        <v>94</v>
      </c>
      <c r="B66" s="51" t="s">
        <v>201</v>
      </c>
      <c r="C66" s="50" t="s">
        <v>202</v>
      </c>
      <c r="D66" s="49">
        <f>IFERROR(VLOOKUP($B66,'a-蔬菜'!$B:$AO,5,0),0)</f>
        <v>1679.5</v>
      </c>
      <c r="E66" s="49">
        <f>IFERROR(VLOOKUP($B66,'a-蔬菜'!$B:$AO,6,0),0)</f>
        <v>7531.06</v>
      </c>
      <c r="F66" s="49">
        <f>IFERROR(VLOOKUP($B66,'a-蔬菜'!$B:$AO,7,0),0)</f>
        <v>3.71464701446566</v>
      </c>
      <c r="G66" s="49">
        <f>IFERROR(VLOOKUP($B66,'a-蔬菜'!$B:$AO,24,0),0)</f>
        <v>714.81</v>
      </c>
      <c r="H66" s="49">
        <f>IFERROR(VLOOKUP($B66,'a-蔬菜'!$B:$AO,25,0),0)</f>
        <v>-548.37</v>
      </c>
      <c r="I66" s="49">
        <f>IFERROR(VLOOKUP($B66,'a-蔬菜'!$B:$AO,26,0),0)</f>
        <v>1263.18</v>
      </c>
      <c r="J66" s="56">
        <f>IFERROR(VLOOKUP($B66,'a-蔬菜'!$B:$AO,27,0),0)</f>
        <v>-2.3035176979047</v>
      </c>
      <c r="K66" s="56">
        <f>IFERROR(VLOOKUP($B66,'a-蔬菜'!$B:$AO,28,0),0)</f>
        <v>0.045300057986812</v>
      </c>
      <c r="L66" s="56">
        <f>IFERROR(VLOOKUP($B66,'a-蔬菜'!$B:$AO,29,0),0)</f>
        <v>-0.0336677783453506</v>
      </c>
      <c r="M66" s="56">
        <f>IFERROR(VLOOKUP($B66,'a-蔬菜'!$B:$AO,30,0),0)</f>
        <v>0.0789678363321626</v>
      </c>
      <c r="N66" s="49">
        <f>IFERROR(VLOOKUP($B66,'a-蔬菜'!$B:$AO,15,0),0)</f>
        <v>15779.45</v>
      </c>
      <c r="O66" s="49">
        <f>IFERROR(VLOOKUP($B66,'a-蔬菜'!$B:$AO,19,0),0)</f>
        <v>16287.68</v>
      </c>
      <c r="P66" s="49">
        <f t="shared" si="3"/>
        <v>-508.23</v>
      </c>
      <c r="Q66" s="56">
        <f t="shared" si="4"/>
        <v>-0.031203338965402</v>
      </c>
      <c r="R66" s="49">
        <f>IFERROR(VLOOKUP($B66,'a-蔬菜'!$B:$AO,16,0),0)</f>
        <v>4063.11</v>
      </c>
      <c r="S66" s="49">
        <f>IFERROR(VLOOKUP($B66,'a-蔬菜'!$B:$AO,20,0),0)</f>
        <v>3835.57</v>
      </c>
      <c r="T66" s="49">
        <f t="shared" si="5"/>
        <v>227.54</v>
      </c>
      <c r="U66" s="56">
        <f t="shared" si="6"/>
        <v>0.0593236468112953</v>
      </c>
      <c r="V66" s="56">
        <f>IFERROR(VLOOKUP($B66,'a-蔬菜'!$B:$AO,22,0),0)</f>
        <v>0.0940258937448809</v>
      </c>
      <c r="W66" s="56">
        <f>IFERROR(VLOOKUP($B66,'a-蔬菜'!$B:$AO,23,0),0)</f>
        <v>0.102690804746414</v>
      </c>
      <c r="X66" s="56">
        <f t="shared" si="7"/>
        <v>-0.00866491100153355</v>
      </c>
      <c r="Y66" s="54">
        <f>IFERROR(VLOOKUP($B66,'a-蔬菜'!$B:$AO,37,0),0)</f>
        <v>-0.0129457484537706</v>
      </c>
      <c r="Z66" s="54">
        <f>IFERROR(VLOOKUP($B66,'a-蔬菜'!$B:$AO,38,0),0)</f>
        <v>-0.131485020479355</v>
      </c>
      <c r="AA66" s="54">
        <f t="shared" si="8"/>
        <v>0.118539272025584</v>
      </c>
      <c r="AB66" s="54">
        <f>IFERROR(VLOOKUP($B66,'a-蔬菜'!$B:$AO,33,0),0)</f>
        <v>0.0339027152324914</v>
      </c>
      <c r="AC66" s="54">
        <f>IFERROR(VLOOKUP($B66,'a-蔬菜'!$B:$AO,34,0),0)</f>
        <v>-0.194440270191949</v>
      </c>
      <c r="AD66" s="54">
        <f t="shared" si="9"/>
        <v>0.22834298542444</v>
      </c>
    </row>
    <row r="67" spans="1:30">
      <c r="A67" s="50" t="s">
        <v>62</v>
      </c>
      <c r="B67" s="51" t="s">
        <v>78</v>
      </c>
      <c r="C67" s="50" t="s">
        <v>79</v>
      </c>
      <c r="D67" s="49">
        <f>IFERROR(VLOOKUP($B67,'a-蔬菜'!$B:$AO,5,0),0)</f>
        <v>3216</v>
      </c>
      <c r="E67" s="49">
        <f>IFERROR(VLOOKUP($B67,'a-蔬菜'!$B:$AO,6,0),0)</f>
        <v>10802.48</v>
      </c>
      <c r="F67" s="49">
        <f>IFERROR(VLOOKUP($B67,'a-蔬菜'!$B:$AO,7,0),0)</f>
        <v>2.12844497936503</v>
      </c>
      <c r="G67" s="49">
        <f>IFERROR(VLOOKUP($B67,'a-蔬菜'!$B:$AO,24,0),0)</f>
        <v>3387.99</v>
      </c>
      <c r="H67" s="49">
        <f>IFERROR(VLOOKUP($B67,'a-蔬菜'!$B:$AO,25,0),0)</f>
        <v>5465.59</v>
      </c>
      <c r="I67" s="49">
        <f>IFERROR(VLOOKUP($B67,'a-蔬菜'!$B:$AO,26,0),0)</f>
        <v>-2077.6</v>
      </c>
      <c r="J67" s="56">
        <f>IFERROR(VLOOKUP($B67,'a-蔬菜'!$B:$AO,27,0),0)</f>
        <v>-0.38012364630351</v>
      </c>
      <c r="K67" s="56">
        <f>IFERROR(VLOOKUP($B67,'a-蔬菜'!$B:$AO,28,0),0)</f>
        <v>0.0839761485222212</v>
      </c>
      <c r="L67" s="56">
        <f>IFERROR(VLOOKUP($B67,'a-蔬菜'!$B:$AO,29,0),0)</f>
        <v>0.109382482960489</v>
      </c>
      <c r="M67" s="56">
        <f>IFERROR(VLOOKUP($B67,'a-蔬菜'!$B:$AO,30,0),0)</f>
        <v>-0.0254063344382679</v>
      </c>
      <c r="N67" s="49">
        <f>IFERROR(VLOOKUP($B67,'a-蔬菜'!$B:$AO,15,0),0)</f>
        <v>40344.67</v>
      </c>
      <c r="O67" s="49">
        <f>IFERROR(VLOOKUP($B67,'a-蔬菜'!$B:$AO,19,0),0)</f>
        <v>49967.69</v>
      </c>
      <c r="P67" s="49">
        <f t="shared" si="3"/>
        <v>-9623.02</v>
      </c>
      <c r="Q67" s="56">
        <f t="shared" si="4"/>
        <v>-0.19258484832899</v>
      </c>
      <c r="R67" s="49">
        <f>IFERROR(VLOOKUP($B67,'a-蔬菜'!$B:$AO,16,0),0)</f>
        <v>9177.66</v>
      </c>
      <c r="S67" s="49">
        <f>IFERROR(VLOOKUP($B67,'a-蔬菜'!$B:$AO,20,0),0)</f>
        <v>10024.41</v>
      </c>
      <c r="T67" s="49">
        <f t="shared" si="5"/>
        <v>-846.75</v>
      </c>
      <c r="U67" s="56">
        <f t="shared" si="6"/>
        <v>-0.0844688116308092</v>
      </c>
      <c r="V67" s="56">
        <f>IFERROR(VLOOKUP($B67,'a-蔬菜'!$B:$AO,22,0),0)</f>
        <v>0.235862642380126</v>
      </c>
      <c r="W67" s="56">
        <f>IFERROR(VLOOKUP($B67,'a-蔬菜'!$B:$AO,23,0),0)</f>
        <v>0.257606814745987</v>
      </c>
      <c r="X67" s="56">
        <f t="shared" si="7"/>
        <v>-0.0217441723658605</v>
      </c>
      <c r="Y67" s="54">
        <f>IFERROR(VLOOKUP($B67,'a-蔬菜'!$B:$AO,37,0),0)</f>
        <v>-0.0430240388072777</v>
      </c>
      <c r="Z67" s="54">
        <f>IFERROR(VLOOKUP($B67,'a-蔬菜'!$B:$AO,38,0),0)</f>
        <v>-0.119009497815832</v>
      </c>
      <c r="AA67" s="54">
        <f t="shared" si="8"/>
        <v>0.0759854590085539</v>
      </c>
      <c r="AB67" s="54">
        <f>IFERROR(VLOOKUP($B67,'a-蔬菜'!$B:$AO,33,0),0)</f>
        <v>-0.095045244865069</v>
      </c>
      <c r="AC67" s="54">
        <f>IFERROR(VLOOKUP($B67,'a-蔬菜'!$B:$AO,34,0),0)</f>
        <v>-0.102886743413594</v>
      </c>
      <c r="AD67" s="54">
        <f t="shared" si="9"/>
        <v>0.00784149854852483</v>
      </c>
    </row>
    <row r="68" spans="1:30">
      <c r="A68" s="50" t="s">
        <v>101</v>
      </c>
      <c r="B68" s="51" t="s">
        <v>102</v>
      </c>
      <c r="C68" s="50" t="s">
        <v>103</v>
      </c>
      <c r="D68" s="49">
        <f>IFERROR(VLOOKUP($B68,'a-蔬菜'!$B:$AO,5,0),0)</f>
        <v>4070</v>
      </c>
      <c r="E68" s="49">
        <f>IFERROR(VLOOKUP($B68,'a-蔬菜'!$B:$AO,6,0),0)</f>
        <v>8796.86</v>
      </c>
      <c r="F68" s="49">
        <f>IFERROR(VLOOKUP($B68,'a-蔬菜'!$B:$AO,7,0),0)</f>
        <v>1.63786735871707</v>
      </c>
      <c r="G68" s="49">
        <f>IFERROR(VLOOKUP($B68,'a-蔬菜'!$B:$AO,24,0),0)</f>
        <v>6434.81</v>
      </c>
      <c r="H68" s="49">
        <f>IFERROR(VLOOKUP($B68,'a-蔬菜'!$B:$AO,25,0),0)</f>
        <v>9119.35</v>
      </c>
      <c r="I68" s="49">
        <f>IFERROR(VLOOKUP($B68,'a-蔬菜'!$B:$AO,26,0),0)</f>
        <v>-2684.54</v>
      </c>
      <c r="J68" s="56">
        <f>IFERROR(VLOOKUP($B68,'a-蔬菜'!$B:$AO,27,0),0)</f>
        <v>-0.294378437059659</v>
      </c>
      <c r="K68" s="56">
        <f>IFERROR(VLOOKUP($B68,'a-蔬菜'!$B:$AO,28,0),0)</f>
        <v>0.145873637735757</v>
      </c>
      <c r="L68" s="56">
        <f>IFERROR(VLOOKUP($B68,'a-蔬菜'!$B:$AO,29,0),0)</f>
        <v>0.194354370354583</v>
      </c>
      <c r="M68" s="56">
        <f>IFERROR(VLOOKUP($B68,'a-蔬菜'!$B:$AO,30,0),0)</f>
        <v>-0.0484807326188268</v>
      </c>
      <c r="N68" s="49">
        <f>IFERROR(VLOOKUP($B68,'a-蔬菜'!$B:$AO,15,0),0)</f>
        <v>44112.22</v>
      </c>
      <c r="O68" s="49">
        <f>IFERROR(VLOOKUP($B68,'a-蔬菜'!$B:$AO,19,0),0)</f>
        <v>46921.25</v>
      </c>
      <c r="P68" s="49">
        <f t="shared" si="3"/>
        <v>-2809.03</v>
      </c>
      <c r="Q68" s="56">
        <f t="shared" si="4"/>
        <v>-0.0598669046540746</v>
      </c>
      <c r="R68" s="49">
        <f>IFERROR(VLOOKUP($B68,'a-蔬菜'!$B:$AO,16,0),0)</f>
        <v>10691.94</v>
      </c>
      <c r="S68" s="49">
        <f>IFERROR(VLOOKUP($B68,'a-蔬菜'!$B:$AO,20,0),0)</f>
        <v>11279.88</v>
      </c>
      <c r="T68" s="49">
        <f t="shared" si="5"/>
        <v>-587.939999999999</v>
      </c>
      <c r="U68" s="56">
        <f t="shared" si="6"/>
        <v>-0.052122894924414</v>
      </c>
      <c r="V68" s="56">
        <f>IFERROR(VLOOKUP($B68,'a-蔬菜'!$B:$AO,22,0),0)</f>
        <v>0.245836898547511</v>
      </c>
      <c r="W68" s="56">
        <f>IFERROR(VLOOKUP($B68,'a-蔬菜'!$B:$AO,23,0),0)</f>
        <v>0.229679706377244</v>
      </c>
      <c r="X68" s="56">
        <f t="shared" si="7"/>
        <v>0.0161571921702669</v>
      </c>
      <c r="Y68" s="54">
        <f>IFERROR(VLOOKUP($B68,'a-蔬菜'!$B:$AO,37,0),0)</f>
        <v>-0.0474946548521597</v>
      </c>
      <c r="Z68" s="54">
        <f>IFERROR(VLOOKUP($B68,'a-蔬菜'!$B:$AO,38,0),0)</f>
        <v>-0.0839725245304028</v>
      </c>
      <c r="AA68" s="54">
        <f t="shared" si="8"/>
        <v>0.0364778696782431</v>
      </c>
      <c r="AB68" s="54">
        <f>IFERROR(VLOOKUP($B68,'a-蔬菜'!$B:$AO,33,0),0)</f>
        <v>-0.0590032595127956</v>
      </c>
      <c r="AC68" s="54">
        <f>IFERROR(VLOOKUP($B68,'a-蔬菜'!$B:$AO,34,0),0)</f>
        <v>-0.0376612409089698</v>
      </c>
      <c r="AD68" s="54">
        <f t="shared" si="9"/>
        <v>-0.0213420186038258</v>
      </c>
    </row>
    <row r="69" spans="1:30">
      <c r="A69" s="50" t="s">
        <v>186</v>
      </c>
      <c r="B69" s="51" t="s">
        <v>189</v>
      </c>
      <c r="C69" s="50" t="s">
        <v>190</v>
      </c>
      <c r="D69" s="49">
        <f>IFERROR(VLOOKUP($B69,'a-蔬菜'!$B:$AO,5,0),0)</f>
        <v>1953.9</v>
      </c>
      <c r="E69" s="49">
        <f>IFERROR(VLOOKUP($B69,'a-蔬菜'!$B:$AO,6,0),0)</f>
        <v>8643.2</v>
      </c>
      <c r="F69" s="49">
        <f>IFERROR(VLOOKUP($B69,'a-蔬菜'!$B:$AO,7,0),0)</f>
        <v>4.69439390551681</v>
      </c>
      <c r="G69" s="49">
        <f>IFERROR(VLOOKUP($B69,'a-蔬菜'!$B:$AO,24,0),0)</f>
        <v>3018.62</v>
      </c>
      <c r="H69" s="49">
        <f>IFERROR(VLOOKUP($B69,'a-蔬菜'!$B:$AO,25,0),0)</f>
        <v>2453.19</v>
      </c>
      <c r="I69" s="49">
        <f>IFERROR(VLOOKUP($B69,'a-蔬菜'!$B:$AO,26,0),0)</f>
        <v>565.43</v>
      </c>
      <c r="J69" s="56">
        <f>IFERROR(VLOOKUP($B69,'a-蔬菜'!$B:$AO,27,0),0)</f>
        <v>0.230487650773075</v>
      </c>
      <c r="K69" s="56">
        <f>IFERROR(VLOOKUP($B69,'a-蔬菜'!$B:$AO,28,0),0)</f>
        <v>0.180707644195196</v>
      </c>
      <c r="L69" s="56">
        <f>IFERROR(VLOOKUP($B69,'a-蔬菜'!$B:$AO,29,0),0)</f>
        <v>0.124654026755095</v>
      </c>
      <c r="M69" s="56">
        <f>IFERROR(VLOOKUP($B69,'a-蔬菜'!$B:$AO,30,0),0)</f>
        <v>0.0560536174401011</v>
      </c>
      <c r="N69" s="49">
        <f>IFERROR(VLOOKUP($B69,'a-蔬菜'!$B:$AO,15,0),0)</f>
        <v>16704.44</v>
      </c>
      <c r="O69" s="49">
        <f>IFERROR(VLOOKUP($B69,'a-蔬菜'!$B:$AO,19,0),0)</f>
        <v>19679.99</v>
      </c>
      <c r="P69" s="49">
        <f t="shared" ref="P69:P83" si="10">N69-O69</f>
        <v>-2975.55</v>
      </c>
      <c r="Q69" s="56">
        <f t="shared" ref="Q69:Q83" si="11">P69/O69</f>
        <v>-0.151196723169067</v>
      </c>
      <c r="R69" s="49">
        <f>IFERROR(VLOOKUP($B69,'a-蔬菜'!$B:$AO,16,0),0)</f>
        <v>3965.23</v>
      </c>
      <c r="S69" s="49">
        <f>IFERROR(VLOOKUP($B69,'a-蔬菜'!$B:$AO,20,0),0)</f>
        <v>3200.75</v>
      </c>
      <c r="T69" s="49">
        <f t="shared" ref="T69:T83" si="12">R69-S69</f>
        <v>764.48</v>
      </c>
      <c r="U69" s="56">
        <f t="shared" ref="U69:U83" si="13">T69/S69</f>
        <v>0.238844020932594</v>
      </c>
      <c r="V69" s="56">
        <f>IFERROR(VLOOKUP($B69,'a-蔬菜'!$B:$AO,22,0),0)</f>
        <v>0.244821806962254</v>
      </c>
      <c r="W69" s="56">
        <f>IFERROR(VLOOKUP($B69,'a-蔬菜'!$B:$AO,23,0),0)</f>
        <v>0.102634246332386</v>
      </c>
      <c r="X69" s="56">
        <f t="shared" ref="X69:X83" si="14">V69-W69</f>
        <v>0.142187560629868</v>
      </c>
      <c r="Y69" s="54">
        <f>IFERROR(VLOOKUP($B69,'a-蔬菜'!$B:$AO,37,0),0)</f>
        <v>-0.0124885567798085</v>
      </c>
      <c r="Z69" s="54">
        <f>IFERROR(VLOOKUP($B69,'a-蔬菜'!$B:$AO,38,0),0)</f>
        <v>-0.139211122393189</v>
      </c>
      <c r="AA69" s="54">
        <f t="shared" ref="AA69:AA83" si="15">Y69-Z69</f>
        <v>0.126722565613381</v>
      </c>
      <c r="AB69" s="54">
        <f>IFERROR(VLOOKUP($B69,'a-蔬菜'!$B:$AO,33,0),0)</f>
        <v>-0.0106311861474139</v>
      </c>
      <c r="AC69" s="54">
        <f>IFERROR(VLOOKUP($B69,'a-蔬菜'!$B:$AO,34,0),0)</f>
        <v>-0.142503827491782</v>
      </c>
      <c r="AD69" s="54">
        <f t="shared" ref="AD69:AD83" si="16">AB69-AC69</f>
        <v>0.131872641344368</v>
      </c>
    </row>
    <row r="70" spans="1:30">
      <c r="A70" s="50" t="s">
        <v>94</v>
      </c>
      <c r="B70" s="51" t="s">
        <v>121</v>
      </c>
      <c r="C70" s="50" t="s">
        <v>122</v>
      </c>
      <c r="D70" s="49">
        <f>IFERROR(VLOOKUP($B70,'a-蔬菜'!$B:$AO,5,0),0)</f>
        <v>3147</v>
      </c>
      <c r="E70" s="49">
        <f>IFERROR(VLOOKUP($B70,'a-蔬菜'!$B:$AO,6,0),0)</f>
        <v>15237.4</v>
      </c>
      <c r="F70" s="49">
        <f>IFERROR(VLOOKUP($B70,'a-蔬菜'!$B:$AO,7,0),0)</f>
        <v>4.90675218675099</v>
      </c>
      <c r="G70" s="49">
        <f>IFERROR(VLOOKUP($B70,'a-蔬菜'!$B:$AO,24,0),0)</f>
        <v>3139.06</v>
      </c>
      <c r="H70" s="49">
        <f>IFERROR(VLOOKUP($B70,'a-蔬菜'!$B:$AO,25,0),0)</f>
        <v>3197.02</v>
      </c>
      <c r="I70" s="49">
        <f>IFERROR(VLOOKUP($B70,'a-蔬菜'!$B:$AO,26,0),0)</f>
        <v>-57.96</v>
      </c>
      <c r="J70" s="56">
        <f>IFERROR(VLOOKUP($B70,'a-蔬菜'!$B:$AO,27,0),0)</f>
        <v>-0.0181293829879075</v>
      </c>
      <c r="K70" s="56">
        <f>IFERROR(VLOOKUP($B70,'a-蔬菜'!$B:$AO,28,0),0)</f>
        <v>0.11997066335744</v>
      </c>
      <c r="L70" s="56">
        <f>IFERROR(VLOOKUP($B70,'a-蔬菜'!$B:$AO,29,0),0)</f>
        <v>0.106204962002979</v>
      </c>
      <c r="M70" s="56">
        <f>IFERROR(VLOOKUP($B70,'a-蔬菜'!$B:$AO,30,0),0)</f>
        <v>0.0137657013544612</v>
      </c>
      <c r="N70" s="49">
        <f>IFERROR(VLOOKUP($B70,'a-蔬菜'!$B:$AO,15,0),0)</f>
        <v>26165.23</v>
      </c>
      <c r="O70" s="49">
        <f>IFERROR(VLOOKUP($B70,'a-蔬菜'!$B:$AO,19,0),0)</f>
        <v>30102.36</v>
      </c>
      <c r="P70" s="49">
        <f t="shared" si="10"/>
        <v>-3937.13</v>
      </c>
      <c r="Q70" s="56">
        <f t="shared" si="11"/>
        <v>-0.130791406388071</v>
      </c>
      <c r="R70" s="49">
        <f>IFERROR(VLOOKUP($B70,'a-蔬菜'!$B:$AO,16,0),0)</f>
        <v>6169.73</v>
      </c>
      <c r="S70" s="49">
        <f>IFERROR(VLOOKUP($B70,'a-蔬菜'!$B:$AO,20,0),0)</f>
        <v>6533.75</v>
      </c>
      <c r="T70" s="49">
        <f t="shared" si="12"/>
        <v>-364.02</v>
      </c>
      <c r="U70" s="56">
        <f t="shared" si="13"/>
        <v>-0.0557137937631529</v>
      </c>
      <c r="V70" s="56">
        <f>IFERROR(VLOOKUP($B70,'a-蔬菜'!$B:$AO,22,0),0)</f>
        <v>0.222360493023061</v>
      </c>
      <c r="W70" s="56">
        <f>IFERROR(VLOOKUP($B70,'a-蔬菜'!$B:$AO,23,0),0)</f>
        <v>0.170117871337794</v>
      </c>
      <c r="X70" s="56">
        <f t="shared" si="14"/>
        <v>0.0522426216852664</v>
      </c>
      <c r="Y70" s="54">
        <f>IFERROR(VLOOKUP($B70,'a-蔬菜'!$B:$AO,37,0),0)</f>
        <v>-0.0329009535263294</v>
      </c>
      <c r="Z70" s="54">
        <f>IFERROR(VLOOKUP($B70,'a-蔬菜'!$B:$AO,38,0),0)</f>
        <v>-0.110763344174479</v>
      </c>
      <c r="AA70" s="54">
        <f t="shared" si="15"/>
        <v>0.0778623906481493</v>
      </c>
      <c r="AB70" s="54">
        <f>IFERROR(VLOOKUP($B70,'a-蔬菜'!$B:$AO,33,0),0)</f>
        <v>0.00588219404269142</v>
      </c>
      <c r="AC70" s="54">
        <f>IFERROR(VLOOKUP($B70,'a-蔬菜'!$B:$AO,34,0),0)</f>
        <v>-0.115527812437297</v>
      </c>
      <c r="AD70" s="54">
        <f t="shared" si="16"/>
        <v>0.121410006479989</v>
      </c>
    </row>
    <row r="71" spans="1:30">
      <c r="A71" s="50" t="s">
        <v>84</v>
      </c>
      <c r="B71" s="51" t="s">
        <v>106</v>
      </c>
      <c r="C71" s="50" t="s">
        <v>107</v>
      </c>
      <c r="D71" s="49">
        <f>IFERROR(VLOOKUP($B71,'a-蔬菜'!$B:$AO,5,0),0)</f>
        <v>4716.4</v>
      </c>
      <c r="E71" s="49">
        <f>IFERROR(VLOOKUP($B71,'a-蔬菜'!$B:$AO,6,0),0)</f>
        <v>12632.93</v>
      </c>
      <c r="F71" s="49">
        <f>IFERROR(VLOOKUP($B71,'a-蔬菜'!$B:$AO,7,0),0)</f>
        <v>3.1099774762913</v>
      </c>
      <c r="G71" s="49">
        <f>IFERROR(VLOOKUP($B71,'a-蔬菜'!$B:$AO,24,0),0)</f>
        <v>3616.62</v>
      </c>
      <c r="H71" s="49">
        <f>IFERROR(VLOOKUP($B71,'a-蔬菜'!$B:$AO,25,0),0)</f>
        <v>8138.59</v>
      </c>
      <c r="I71" s="49">
        <f>IFERROR(VLOOKUP($B71,'a-蔬菜'!$B:$AO,26,0),0)</f>
        <v>-4521.97</v>
      </c>
      <c r="J71" s="56">
        <f>IFERROR(VLOOKUP($B71,'a-蔬菜'!$B:$AO,27,0),0)</f>
        <v>-0.555620813924771</v>
      </c>
      <c r="K71" s="56">
        <f>IFERROR(VLOOKUP($B71,'a-蔬菜'!$B:$AO,28,0),0)</f>
        <v>0.104628708424378</v>
      </c>
      <c r="L71" s="56">
        <f>IFERROR(VLOOKUP($B71,'a-蔬菜'!$B:$AO,29,0),0)</f>
        <v>0.200839724589682</v>
      </c>
      <c r="M71" s="56">
        <f>IFERROR(VLOOKUP($B71,'a-蔬菜'!$B:$AO,30,0),0)</f>
        <v>-0.0962110161653034</v>
      </c>
      <c r="N71" s="49">
        <f>IFERROR(VLOOKUP($B71,'a-蔬菜'!$B:$AO,15,0),0)</f>
        <v>34566.23</v>
      </c>
      <c r="O71" s="49">
        <f>IFERROR(VLOOKUP($B71,'a-蔬菜'!$B:$AO,19,0),0)</f>
        <v>40522.81</v>
      </c>
      <c r="P71" s="49">
        <f t="shared" si="10"/>
        <v>-5956.57999999999</v>
      </c>
      <c r="Q71" s="56">
        <f t="shared" si="11"/>
        <v>-0.146993261326152</v>
      </c>
      <c r="R71" s="49">
        <f>IFERROR(VLOOKUP($B71,'a-蔬菜'!$B:$AO,16,0),0)</f>
        <v>8111.6</v>
      </c>
      <c r="S71" s="49">
        <f>IFERROR(VLOOKUP($B71,'a-蔬菜'!$B:$AO,20,0),0)</f>
        <v>8497</v>
      </c>
      <c r="T71" s="49">
        <f t="shared" si="12"/>
        <v>-385.4</v>
      </c>
      <c r="U71" s="56">
        <f t="shared" si="13"/>
        <v>-0.0453571848887842</v>
      </c>
      <c r="V71" s="56">
        <f>IFERROR(VLOOKUP($B71,'a-蔬菜'!$B:$AO,22,0),0)</f>
        <v>0.318272827895977</v>
      </c>
      <c r="W71" s="56">
        <f>IFERROR(VLOOKUP($B71,'a-蔬菜'!$B:$AO,23,0),0)</f>
        <v>0.173956617957604</v>
      </c>
      <c r="X71" s="56">
        <f t="shared" si="14"/>
        <v>0.144316209938372</v>
      </c>
      <c r="Y71" s="54">
        <f>IFERROR(VLOOKUP($B71,'a-蔬菜'!$B:$AO,37,0),0)</f>
        <v>-0.0391513388234134</v>
      </c>
      <c r="Z71" s="54">
        <f>IFERROR(VLOOKUP($B71,'a-蔬菜'!$B:$AO,38,0),0)</f>
        <v>-0.0701953630693186</v>
      </c>
      <c r="AA71" s="54">
        <f t="shared" si="15"/>
        <v>0.0310440242459052</v>
      </c>
      <c r="AB71" s="54">
        <f>IFERROR(VLOOKUP($B71,'a-蔬菜'!$B:$AO,33,0),0)</f>
        <v>-0.0591947846838781</v>
      </c>
      <c r="AC71" s="54">
        <f>IFERROR(VLOOKUP($B71,'a-蔬菜'!$B:$AO,34,0),0)</f>
        <v>-0.0661401541502181</v>
      </c>
      <c r="AD71" s="54">
        <f t="shared" si="16"/>
        <v>0.00694536946634002</v>
      </c>
    </row>
    <row r="72" spans="1:30">
      <c r="A72" s="50" t="s">
        <v>67</v>
      </c>
      <c r="B72" s="51" t="s">
        <v>114</v>
      </c>
      <c r="C72" s="50" t="s">
        <v>115</v>
      </c>
      <c r="D72" s="49">
        <f>IFERROR(VLOOKUP($B72,'a-蔬菜'!$B:$AO,5,0),0)</f>
        <v>3663</v>
      </c>
      <c r="E72" s="49">
        <f>IFERROR(VLOOKUP($B72,'a-蔬菜'!$B:$AO,6,0),0)</f>
        <v>14711.24</v>
      </c>
      <c r="F72" s="49">
        <f>IFERROR(VLOOKUP($B72,'a-蔬菜'!$B:$AO,7,0),0)</f>
        <v>3.0121641582979</v>
      </c>
      <c r="G72" s="49">
        <f>IFERROR(VLOOKUP($B72,'a-蔬菜'!$B:$AO,24,0),0)</f>
        <v>7481.04</v>
      </c>
      <c r="H72" s="49">
        <f>IFERROR(VLOOKUP($B72,'a-蔬菜'!$B:$AO,25,0),0)</f>
        <v>6976.41</v>
      </c>
      <c r="I72" s="49">
        <f>IFERROR(VLOOKUP($B72,'a-蔬菜'!$B:$AO,26,0),0)</f>
        <v>504.63</v>
      </c>
      <c r="J72" s="56">
        <f>IFERROR(VLOOKUP($B72,'a-蔬菜'!$B:$AO,27,0),0)</f>
        <v>0.0723337647873333</v>
      </c>
      <c r="K72" s="56">
        <f>IFERROR(VLOOKUP($B72,'a-蔬菜'!$B:$AO,28,0),0)</f>
        <v>0.150101394645376</v>
      </c>
      <c r="L72" s="56">
        <f>IFERROR(VLOOKUP($B72,'a-蔬菜'!$B:$AO,29,0),0)</f>
        <v>0.127417916981951</v>
      </c>
      <c r="M72" s="56">
        <f>IFERROR(VLOOKUP($B72,'a-蔬菜'!$B:$AO,30,0),0)</f>
        <v>0.0226834776634247</v>
      </c>
      <c r="N72" s="49">
        <f>IFERROR(VLOOKUP($B72,'a-蔬菜'!$B:$AO,15,0),0)</f>
        <v>49839.91</v>
      </c>
      <c r="O72" s="49">
        <f>IFERROR(VLOOKUP($B72,'a-蔬菜'!$B:$AO,19,0),0)</f>
        <v>54752.19</v>
      </c>
      <c r="P72" s="49">
        <f t="shared" si="10"/>
        <v>-4912.28</v>
      </c>
      <c r="Q72" s="56">
        <f t="shared" si="11"/>
        <v>-0.0897184203956042</v>
      </c>
      <c r="R72" s="49">
        <f>IFERROR(VLOOKUP($B72,'a-蔬菜'!$B:$AO,16,0),0)</f>
        <v>10760.52</v>
      </c>
      <c r="S72" s="49">
        <f>IFERROR(VLOOKUP($B72,'a-蔬菜'!$B:$AO,20,0),0)</f>
        <v>11283.96</v>
      </c>
      <c r="T72" s="49">
        <f t="shared" si="12"/>
        <v>-523.439999999999</v>
      </c>
      <c r="U72" s="56">
        <f t="shared" si="13"/>
        <v>-0.0463879701806811</v>
      </c>
      <c r="V72" s="56">
        <f>IFERROR(VLOOKUP($B72,'a-蔬菜'!$B:$AO,22,0),0)</f>
        <v>0.480621646161794</v>
      </c>
      <c r="W72" s="56">
        <f>IFERROR(VLOOKUP($B72,'a-蔬菜'!$B:$AO,23,0),0)</f>
        <v>0.223436724532744</v>
      </c>
      <c r="X72" s="56">
        <f t="shared" si="14"/>
        <v>0.25718492162905</v>
      </c>
      <c r="Y72" s="54">
        <f>IFERROR(VLOOKUP($B72,'a-蔬菜'!$B:$AO,37,0),0)</f>
        <v>-0.0592880269726742</v>
      </c>
      <c r="Z72" s="54">
        <f>IFERROR(VLOOKUP($B72,'a-蔬菜'!$B:$AO,38,0),0)</f>
        <v>-0.19948227395347</v>
      </c>
      <c r="AA72" s="54">
        <f t="shared" si="15"/>
        <v>0.140194246980796</v>
      </c>
      <c r="AB72" s="54">
        <f>IFERROR(VLOOKUP($B72,'a-蔬菜'!$B:$AO,33,0),0)</f>
        <v>-0.160160197852303</v>
      </c>
      <c r="AC72" s="54">
        <f>IFERROR(VLOOKUP($B72,'a-蔬菜'!$B:$AO,34,0),0)</f>
        <v>-0.150237806012874</v>
      </c>
      <c r="AD72" s="54">
        <f t="shared" si="16"/>
        <v>-0.00992239183942978</v>
      </c>
    </row>
    <row r="73" spans="1:30">
      <c r="A73" s="50" t="s">
        <v>118</v>
      </c>
      <c r="B73" s="51" t="s">
        <v>119</v>
      </c>
      <c r="C73" s="50" t="s">
        <v>120</v>
      </c>
      <c r="D73" s="49">
        <f>IFERROR(VLOOKUP($B73,'a-蔬菜'!$B:$AO,5,0),0)</f>
        <v>1981.6</v>
      </c>
      <c r="E73" s="49">
        <f>IFERROR(VLOOKUP($B73,'a-蔬菜'!$B:$AO,6,0),0)</f>
        <v>10276.06</v>
      </c>
      <c r="F73" s="49">
        <f>IFERROR(VLOOKUP($B73,'a-蔬菜'!$B:$AO,7,0),0)</f>
        <v>1.70494237302013</v>
      </c>
      <c r="G73" s="49">
        <f>IFERROR(VLOOKUP($B73,'a-蔬菜'!$B:$AO,24,0),0)</f>
        <v>12711.81</v>
      </c>
      <c r="H73" s="49">
        <f>IFERROR(VLOOKUP($B73,'a-蔬菜'!$B:$AO,25,0),0)</f>
        <v>12851.02</v>
      </c>
      <c r="I73" s="49">
        <f>IFERROR(VLOOKUP($B73,'a-蔬菜'!$B:$AO,26,0),0)</f>
        <v>-139.21</v>
      </c>
      <c r="J73" s="56">
        <f>IFERROR(VLOOKUP($B73,'a-蔬菜'!$B:$AO,27,0),0)</f>
        <v>-0.0108326031707989</v>
      </c>
      <c r="K73" s="56">
        <f>IFERROR(VLOOKUP($B73,'a-蔬菜'!$B:$AO,28,0),0)</f>
        <v>0.228210647033172</v>
      </c>
      <c r="L73" s="56">
        <f>IFERROR(VLOOKUP($B73,'a-蔬菜'!$B:$AO,29,0),0)</f>
        <v>0.197029581681904</v>
      </c>
      <c r="M73" s="56">
        <f>IFERROR(VLOOKUP($B73,'a-蔬菜'!$B:$AO,30,0),0)</f>
        <v>0.0311810653512682</v>
      </c>
      <c r="N73" s="49">
        <f>IFERROR(VLOOKUP($B73,'a-蔬菜'!$B:$AO,15,0),0)</f>
        <v>55702.09</v>
      </c>
      <c r="O73" s="49">
        <f>IFERROR(VLOOKUP($B73,'a-蔬菜'!$B:$AO,19,0),0)</f>
        <v>65223.81</v>
      </c>
      <c r="P73" s="49">
        <f t="shared" si="10"/>
        <v>-9521.72</v>
      </c>
      <c r="Q73" s="56">
        <f t="shared" si="11"/>
        <v>-0.145985338789623</v>
      </c>
      <c r="R73" s="49">
        <f>IFERROR(VLOOKUP($B73,'a-蔬菜'!$B:$AO,16,0),0)</f>
        <v>10370.22</v>
      </c>
      <c r="S73" s="49">
        <f>IFERROR(VLOOKUP($B73,'a-蔬菜'!$B:$AO,20,0),0)</f>
        <v>10971.28</v>
      </c>
      <c r="T73" s="49">
        <f t="shared" si="12"/>
        <v>-601.060000000001</v>
      </c>
      <c r="U73" s="56">
        <f t="shared" si="13"/>
        <v>-0.054784856461598</v>
      </c>
      <c r="V73" s="56">
        <f>IFERROR(VLOOKUP($B73,'a-蔬菜'!$B:$AO,22,0),0)</f>
        <v>0.364611000925271</v>
      </c>
      <c r="W73" s="56">
        <f>IFERROR(VLOOKUP($B73,'a-蔬菜'!$B:$AO,23,0),0)</f>
        <v>0.378743764490146</v>
      </c>
      <c r="X73" s="56">
        <f t="shared" si="14"/>
        <v>-0.0141327635648744</v>
      </c>
      <c r="Y73" s="54">
        <f>IFERROR(VLOOKUP($B73,'a-蔬菜'!$B:$AO,37,0),0)</f>
        <v>-0.0472960072206761</v>
      </c>
      <c r="Z73" s="54">
        <f>IFERROR(VLOOKUP($B73,'a-蔬菜'!$B:$AO,38,0),0)</f>
        <v>-0.158889391210506</v>
      </c>
      <c r="AA73" s="54">
        <f t="shared" si="15"/>
        <v>0.11159338398983</v>
      </c>
      <c r="AB73" s="54">
        <f>IFERROR(VLOOKUP($B73,'a-蔬菜'!$B:$AO,33,0),0)</f>
        <v>-0.0588827637317087</v>
      </c>
      <c r="AC73" s="54">
        <f>IFERROR(VLOOKUP($B73,'a-蔬菜'!$B:$AO,34,0),0)</f>
        <v>-0.101205220915491</v>
      </c>
      <c r="AD73" s="54">
        <f t="shared" si="16"/>
        <v>0.0423224571837822</v>
      </c>
    </row>
    <row r="74" spans="1:30">
      <c r="A74" s="50" t="s">
        <v>67</v>
      </c>
      <c r="B74" s="51" t="s">
        <v>203</v>
      </c>
      <c r="C74" s="50" t="s">
        <v>204</v>
      </c>
      <c r="D74" s="49">
        <f>IFERROR(VLOOKUP($B74,'a-蔬菜'!$B:$AO,5,0),0)</f>
        <v>1982</v>
      </c>
      <c r="E74" s="49">
        <f>IFERROR(VLOOKUP($B74,'a-蔬菜'!$B:$AO,6,0),0)</f>
        <v>7424.65</v>
      </c>
      <c r="F74" s="49">
        <f>IFERROR(VLOOKUP($B74,'a-蔬菜'!$B:$AO,7,0),0)</f>
        <v>2.7404856589286</v>
      </c>
      <c r="G74" s="49">
        <f>IFERROR(VLOOKUP($B74,'a-蔬菜'!$B:$AO,24,0),0)</f>
        <v>3287.63</v>
      </c>
      <c r="H74" s="49">
        <f>IFERROR(VLOOKUP($B74,'a-蔬菜'!$B:$AO,25,0),0)</f>
        <v>1758.14</v>
      </c>
      <c r="I74" s="49">
        <f>IFERROR(VLOOKUP($B74,'a-蔬菜'!$B:$AO,26,0),0)</f>
        <v>1529.49</v>
      </c>
      <c r="J74" s="56">
        <f>IFERROR(VLOOKUP($B74,'a-蔬菜'!$B:$AO,27,0),0)</f>
        <v>0.869947785728099</v>
      </c>
      <c r="K74" s="56">
        <f>IFERROR(VLOOKUP($B74,'a-蔬菜'!$B:$AO,28,0),0)</f>
        <v>0.103422675456906</v>
      </c>
      <c r="L74" s="56">
        <f>IFERROR(VLOOKUP($B74,'a-蔬菜'!$B:$AO,29,0),0)</f>
        <v>0.089193934686626</v>
      </c>
      <c r="M74" s="56">
        <f>IFERROR(VLOOKUP($B74,'a-蔬菜'!$B:$AO,30,0),0)</f>
        <v>0.0142287407702797</v>
      </c>
      <c r="N74" s="49">
        <f>IFERROR(VLOOKUP($B74,'a-蔬菜'!$B:$AO,15,0),0)</f>
        <v>31788.29</v>
      </c>
      <c r="O74" s="49">
        <f>IFERROR(VLOOKUP($B74,'a-蔬菜'!$B:$AO,19,0),0)</f>
        <v>19711.43</v>
      </c>
      <c r="P74" s="49">
        <f t="shared" si="10"/>
        <v>12076.86</v>
      </c>
      <c r="Q74" s="56">
        <f t="shared" si="11"/>
        <v>0.612683098080657</v>
      </c>
      <c r="R74" s="49">
        <f>IFERROR(VLOOKUP($B74,'a-蔬菜'!$B:$AO,16,0),0)</f>
        <v>7281.54</v>
      </c>
      <c r="S74" s="49">
        <f>IFERROR(VLOOKUP($B74,'a-蔬菜'!$B:$AO,20,0),0)</f>
        <v>3971.33</v>
      </c>
      <c r="T74" s="49">
        <f t="shared" si="12"/>
        <v>3310.21</v>
      </c>
      <c r="U74" s="56">
        <f t="shared" si="13"/>
        <v>0.833526803363105</v>
      </c>
      <c r="V74" s="56">
        <f>IFERROR(VLOOKUP($B74,'a-蔬菜'!$B:$AO,22,0),0)</f>
        <v>0.360938769874434</v>
      </c>
      <c r="W74" s="56">
        <f>IFERROR(VLOOKUP($B74,'a-蔬菜'!$B:$AO,23,0),0)</f>
        <v>0.320901011915413</v>
      </c>
      <c r="X74" s="56">
        <f t="shared" si="14"/>
        <v>0.0400377579590217</v>
      </c>
      <c r="Y74" s="54">
        <f>IFERROR(VLOOKUP($B74,'a-蔬菜'!$B:$AO,37,0),0)</f>
        <v>-0.0296846546197645</v>
      </c>
      <c r="Z74" s="54">
        <f>IFERROR(VLOOKUP($B74,'a-蔬菜'!$B:$AO,38,0),0)</f>
        <v>-0.298970370127892</v>
      </c>
      <c r="AA74" s="54">
        <f t="shared" si="15"/>
        <v>0.269285715508127</v>
      </c>
      <c r="AB74" s="54">
        <f>IFERROR(VLOOKUP($B74,'a-蔬菜'!$B:$AO,33,0),0)</f>
        <v>-0.0993275453971943</v>
      </c>
      <c r="AC74" s="54">
        <f>IFERROR(VLOOKUP($B74,'a-蔬菜'!$B:$AO,34,0),0)</f>
        <v>-0.176218270313214</v>
      </c>
      <c r="AD74" s="54">
        <f t="shared" si="16"/>
        <v>0.0768907249160199</v>
      </c>
    </row>
    <row r="75" spans="1:30">
      <c r="A75" s="50" t="s">
        <v>62</v>
      </c>
      <c r="B75" s="51" t="s">
        <v>63</v>
      </c>
      <c r="C75" s="50" t="s">
        <v>64</v>
      </c>
      <c r="D75" s="49">
        <f>IFERROR(VLOOKUP($B75,'a-蔬菜'!$B:$AO,5,0),0)</f>
        <v>3919.7</v>
      </c>
      <c r="E75" s="49">
        <f>IFERROR(VLOOKUP($B75,'a-蔬菜'!$B:$AO,6,0),0)</f>
        <v>19288.23</v>
      </c>
      <c r="F75" s="49">
        <f>IFERROR(VLOOKUP($B75,'a-蔬菜'!$B:$AO,7,0),0)</f>
        <v>3.01594729391266</v>
      </c>
      <c r="G75" s="49">
        <f>IFERROR(VLOOKUP($B75,'a-蔬菜'!$B:$AO,24,0),0)</f>
        <v>7831.33</v>
      </c>
      <c r="H75" s="49">
        <f>IFERROR(VLOOKUP($B75,'a-蔬菜'!$B:$AO,25,0),0)</f>
        <v>8514.64</v>
      </c>
      <c r="I75" s="49">
        <f>IFERROR(VLOOKUP($B75,'a-蔬菜'!$B:$AO,26,0),0)</f>
        <v>-683.31</v>
      </c>
      <c r="J75" s="56">
        <f>IFERROR(VLOOKUP($B75,'a-蔬菜'!$B:$AO,27,0),0)</f>
        <v>-0.0802511908900435</v>
      </c>
      <c r="K75" s="56">
        <f>IFERROR(VLOOKUP($B75,'a-蔬菜'!$B:$AO,28,0),0)</f>
        <v>0.145709111673299</v>
      </c>
      <c r="L75" s="56">
        <f>IFERROR(VLOOKUP($B75,'a-蔬菜'!$B:$AO,29,0),0)</f>
        <v>0.140684972293059</v>
      </c>
      <c r="M75" s="56">
        <f>IFERROR(VLOOKUP($B75,'a-蔬菜'!$B:$AO,30,0),0)</f>
        <v>0.00502413938024059</v>
      </c>
      <c r="N75" s="49">
        <f>IFERROR(VLOOKUP($B75,'a-蔬菜'!$B:$AO,15,0),0)</f>
        <v>53746.33</v>
      </c>
      <c r="O75" s="49">
        <f>IFERROR(VLOOKUP($B75,'a-蔬菜'!$B:$AO,19,0),0)</f>
        <v>60522.74</v>
      </c>
      <c r="P75" s="49">
        <f t="shared" si="10"/>
        <v>-6776.41</v>
      </c>
      <c r="Q75" s="56">
        <f t="shared" si="11"/>
        <v>-0.111964692940207</v>
      </c>
      <c r="R75" s="49">
        <f>IFERROR(VLOOKUP($B75,'a-蔬菜'!$B:$AO,16,0),0)</f>
        <v>12559.22</v>
      </c>
      <c r="S75" s="49">
        <f>IFERROR(VLOOKUP($B75,'a-蔬菜'!$B:$AO,20,0),0)</f>
        <v>11270.95</v>
      </c>
      <c r="T75" s="49">
        <f t="shared" si="12"/>
        <v>1288.27</v>
      </c>
      <c r="U75" s="56">
        <f t="shared" si="13"/>
        <v>0.114300036820321</v>
      </c>
      <c r="V75" s="56">
        <f>IFERROR(VLOOKUP($B75,'a-蔬菜'!$B:$AO,22,0),0)</f>
        <v>0.276736984594099</v>
      </c>
      <c r="W75" s="56">
        <f>IFERROR(VLOOKUP($B75,'a-蔬菜'!$B:$AO,23,0),0)</f>
        <v>0.221532981822415</v>
      </c>
      <c r="X75" s="56">
        <f t="shared" si="14"/>
        <v>0.055204002771684</v>
      </c>
      <c r="Y75" s="54">
        <f>IFERROR(VLOOKUP($B75,'a-蔬菜'!$B:$AO,37,0),0)</f>
        <v>-0.0360603604363965</v>
      </c>
      <c r="Z75" s="54">
        <f>IFERROR(VLOOKUP($B75,'a-蔬菜'!$B:$AO,38,0),0)</f>
        <v>-0.171858627711063</v>
      </c>
      <c r="AA75" s="54">
        <f t="shared" si="15"/>
        <v>0.135798267274666</v>
      </c>
      <c r="AB75" s="54">
        <f>IFERROR(VLOOKUP($B75,'a-蔬菜'!$B:$AO,33,0),0)</f>
        <v>-0.0117070412719155</v>
      </c>
      <c r="AC75" s="54">
        <f>IFERROR(VLOOKUP($B75,'a-蔬菜'!$B:$AO,34,0),0)</f>
        <v>-0.115198829398669</v>
      </c>
      <c r="AD75" s="54">
        <f t="shared" si="16"/>
        <v>0.103491788126753</v>
      </c>
    </row>
    <row r="76" spans="1:30">
      <c r="A76" s="50" t="s">
        <v>186</v>
      </c>
      <c r="B76" s="51" t="s">
        <v>197</v>
      </c>
      <c r="C76" s="50" t="s">
        <v>198</v>
      </c>
      <c r="D76" s="49">
        <f>IFERROR(VLOOKUP($B76,'a-蔬菜'!$B:$AO,5,0),0)</f>
        <v>2521</v>
      </c>
      <c r="E76" s="49">
        <f>IFERROR(VLOOKUP($B76,'a-蔬菜'!$B:$AO,6,0),0)</f>
        <v>8349.56</v>
      </c>
      <c r="F76" s="49">
        <f>IFERROR(VLOOKUP($B76,'a-蔬菜'!$B:$AO,7,0),0)</f>
        <v>1.84997863174042</v>
      </c>
      <c r="G76" s="49">
        <f>IFERROR(VLOOKUP($B76,'a-蔬菜'!$B:$AO,24,0),0)</f>
        <v>6116.75</v>
      </c>
      <c r="H76" s="49">
        <f>IFERROR(VLOOKUP($B76,'a-蔬菜'!$B:$AO,25,0),0)</f>
        <v>4770.48</v>
      </c>
      <c r="I76" s="49">
        <f>IFERROR(VLOOKUP($B76,'a-蔬菜'!$B:$AO,26,0),0)</f>
        <v>1346.27</v>
      </c>
      <c r="J76" s="56">
        <f>IFERROR(VLOOKUP($B76,'a-蔬菜'!$B:$AO,27,0),0)</f>
        <v>0.282208498935118</v>
      </c>
      <c r="K76" s="56">
        <f>IFERROR(VLOOKUP($B76,'a-蔬菜'!$B:$AO,28,0),0)</f>
        <v>0.142658467687015</v>
      </c>
      <c r="L76" s="56">
        <f>IFERROR(VLOOKUP($B76,'a-蔬菜'!$B:$AO,29,0),0)</f>
        <v>0.11067757090656</v>
      </c>
      <c r="M76" s="56">
        <f>IFERROR(VLOOKUP($B76,'a-蔬菜'!$B:$AO,30,0),0)</f>
        <v>0.0319808967804546</v>
      </c>
      <c r="N76" s="49">
        <f>IFERROR(VLOOKUP($B76,'a-蔬菜'!$B:$AO,15,0),0)</f>
        <v>42876.88</v>
      </c>
      <c r="O76" s="49">
        <f>IFERROR(VLOOKUP($B76,'a-蔬菜'!$B:$AO,19,0),0)</f>
        <v>43102.5</v>
      </c>
      <c r="P76" s="49">
        <f t="shared" si="10"/>
        <v>-225.620000000003</v>
      </c>
      <c r="Q76" s="56">
        <f t="shared" si="11"/>
        <v>-0.00523449915898156</v>
      </c>
      <c r="R76" s="49">
        <f>IFERROR(VLOOKUP($B76,'a-蔬菜'!$B:$AO,16,0),0)</f>
        <v>9834.91</v>
      </c>
      <c r="S76" s="49">
        <f>IFERROR(VLOOKUP($B76,'a-蔬菜'!$B:$AO,20,0),0)</f>
        <v>8904.31</v>
      </c>
      <c r="T76" s="49">
        <f t="shared" si="12"/>
        <v>930.6</v>
      </c>
      <c r="U76" s="56">
        <f t="shared" si="13"/>
        <v>0.104511186155918</v>
      </c>
      <c r="V76" s="56">
        <f>IFERROR(VLOOKUP($B76,'a-蔬菜'!$B:$AO,22,0),0)</f>
        <v>0.195327440547894</v>
      </c>
      <c r="W76" s="56">
        <f>IFERROR(VLOOKUP($B76,'a-蔬菜'!$B:$AO,23,0),0)</f>
        <v>0.0497460347328397</v>
      </c>
      <c r="X76" s="56">
        <f t="shared" si="14"/>
        <v>0.145581405815054</v>
      </c>
      <c r="Y76" s="54">
        <f>IFERROR(VLOOKUP($B76,'a-蔬菜'!$B:$AO,37,0),0)</f>
        <v>-0.039581450160703</v>
      </c>
      <c r="Z76" s="54">
        <f>IFERROR(VLOOKUP($B76,'a-蔬菜'!$B:$AO,38,0),0)</f>
        <v>-0.0460799320778365</v>
      </c>
      <c r="AA76" s="54">
        <f t="shared" si="15"/>
        <v>0.00649848191713342</v>
      </c>
      <c r="AB76" s="54">
        <f>IFERROR(VLOOKUP($B76,'a-蔬菜'!$B:$AO,33,0),0)</f>
        <v>-0.108101418574962</v>
      </c>
      <c r="AC76" s="54">
        <f>IFERROR(VLOOKUP($B76,'a-蔬菜'!$B:$AO,34,0),0)</f>
        <v>-0.0880249150281306</v>
      </c>
      <c r="AD76" s="54">
        <f t="shared" si="16"/>
        <v>-0.0200765035468309</v>
      </c>
    </row>
    <row r="77" spans="1:30">
      <c r="A77" s="50" t="s">
        <v>67</v>
      </c>
      <c r="B77" s="51" t="s">
        <v>191</v>
      </c>
      <c r="C77" s="50" t="s">
        <v>192</v>
      </c>
      <c r="D77" s="49">
        <f>IFERROR(VLOOKUP($B77,'a-蔬菜'!$B:$AO,5,0),0)</f>
        <v>1388.3</v>
      </c>
      <c r="E77" s="49">
        <f>IFERROR(VLOOKUP($B77,'a-蔬菜'!$B:$AO,6,0),0)</f>
        <v>4438.92</v>
      </c>
      <c r="F77" s="49">
        <f>IFERROR(VLOOKUP($B77,'a-蔬菜'!$B:$AO,7,0),0)</f>
        <v>4.03750222131136</v>
      </c>
      <c r="G77" s="49">
        <f>IFERROR(VLOOKUP($B77,'a-蔬菜'!$B:$AO,24,0),0)</f>
        <v>1259.96</v>
      </c>
      <c r="H77" s="49">
        <f>IFERROR(VLOOKUP($B77,'a-蔬菜'!$B:$AO,25,0),0)</f>
        <v>110.46</v>
      </c>
      <c r="I77" s="49">
        <f>IFERROR(VLOOKUP($B77,'a-蔬菜'!$B:$AO,26,0),0)</f>
        <v>1149.5</v>
      </c>
      <c r="J77" s="56">
        <f>IFERROR(VLOOKUP($B77,'a-蔬菜'!$B:$AO,27,0),0)</f>
        <v>10.4064819844288</v>
      </c>
      <c r="K77" s="56">
        <f>IFERROR(VLOOKUP($B77,'a-蔬菜'!$B:$AO,28,0),0)</f>
        <v>0.140473634157137</v>
      </c>
      <c r="L77" s="56">
        <f>IFERROR(VLOOKUP($B77,'a-蔬菜'!$B:$AO,29,0),0)</f>
        <v>0.0125562250844868</v>
      </c>
      <c r="M77" s="56">
        <f>IFERROR(VLOOKUP($B77,'a-蔬菜'!$B:$AO,30,0),0)</f>
        <v>0.12791740907265</v>
      </c>
      <c r="N77" s="49">
        <f>IFERROR(VLOOKUP($B77,'a-蔬菜'!$B:$AO,15,0),0)</f>
        <v>8969.37</v>
      </c>
      <c r="O77" s="49">
        <f>IFERROR(VLOOKUP($B77,'a-蔬菜'!$B:$AO,19,0),0)</f>
        <v>8797.23</v>
      </c>
      <c r="P77" s="49">
        <f t="shared" si="10"/>
        <v>172.140000000001</v>
      </c>
      <c r="Q77" s="56">
        <f t="shared" si="11"/>
        <v>0.0195675229589315</v>
      </c>
      <c r="R77" s="49">
        <f>IFERROR(VLOOKUP($B77,'a-蔬菜'!$B:$AO,16,0),0)</f>
        <v>2049.3</v>
      </c>
      <c r="S77" s="49">
        <f>IFERROR(VLOOKUP($B77,'a-蔬菜'!$B:$AO,20,0),0)</f>
        <v>2344.48</v>
      </c>
      <c r="T77" s="49">
        <f t="shared" si="12"/>
        <v>-295.18</v>
      </c>
      <c r="U77" s="56">
        <f t="shared" si="13"/>
        <v>-0.125904251689074</v>
      </c>
      <c r="V77" s="56">
        <f>IFERROR(VLOOKUP($B77,'a-蔬菜'!$B:$AO,22,0),0)</f>
        <v>0.421626047491874</v>
      </c>
      <c r="W77" s="56">
        <f>IFERROR(VLOOKUP($B77,'a-蔬菜'!$B:$AO,23,0),0)</f>
        <v>-0.203116266184559</v>
      </c>
      <c r="X77" s="56">
        <f t="shared" si="14"/>
        <v>0.624742313676433</v>
      </c>
      <c r="Y77" s="54">
        <f>IFERROR(VLOOKUP($B77,'a-蔬菜'!$B:$AO,37,0),0)</f>
        <v>-0.045064168252574</v>
      </c>
      <c r="Z77" s="54">
        <f>IFERROR(VLOOKUP($B77,'a-蔬菜'!$B:$AO,38,0),0)</f>
        <v>-0.0533721763461407</v>
      </c>
      <c r="AA77" s="54">
        <f t="shared" si="15"/>
        <v>0.00830800809356667</v>
      </c>
      <c r="AB77" s="54">
        <f>IFERROR(VLOOKUP($B77,'a-蔬菜'!$B:$AO,33,0),0)</f>
        <v>-0.1106564056134</v>
      </c>
      <c r="AC77" s="54">
        <f>IFERROR(VLOOKUP($B77,'a-蔬菜'!$B:$AO,34,0),0)</f>
        <v>-0.033165803326729</v>
      </c>
      <c r="AD77" s="54">
        <f t="shared" si="16"/>
        <v>-0.0774906022866707</v>
      </c>
    </row>
    <row r="78" spans="1:30">
      <c r="A78" s="50" t="s">
        <v>155</v>
      </c>
      <c r="B78" s="51" t="s">
        <v>156</v>
      </c>
      <c r="C78" s="50" t="s">
        <v>157</v>
      </c>
      <c r="D78" s="49">
        <f>IFERROR(VLOOKUP($B78,'a-蔬菜'!$B:$AO,5,0),0)</f>
        <v>1270.3</v>
      </c>
      <c r="E78" s="49">
        <f>IFERROR(VLOOKUP($B78,'a-蔬菜'!$B:$AO,6,0),0)</f>
        <v>6742.22</v>
      </c>
      <c r="F78" s="49">
        <f>IFERROR(VLOOKUP($B78,'a-蔬菜'!$B:$AO,7,0),0)</f>
        <v>6.03507462978336</v>
      </c>
      <c r="G78" s="49">
        <f>IFERROR(VLOOKUP($B78,'a-蔬菜'!$B:$AO,24,0),0)</f>
        <v>-511.21</v>
      </c>
      <c r="H78" s="49">
        <f>IFERROR(VLOOKUP($B78,'a-蔬菜'!$B:$AO,25,0),0)</f>
        <v>-354.5</v>
      </c>
      <c r="I78" s="49">
        <f>IFERROR(VLOOKUP($B78,'a-蔬菜'!$B:$AO,26,0),0)</f>
        <v>-156.71</v>
      </c>
      <c r="J78" s="56">
        <f>IFERROR(VLOOKUP($B78,'a-蔬菜'!$B:$AO,27,0),0)</f>
        <v>0.442059238363893</v>
      </c>
      <c r="K78" s="56">
        <f>IFERROR(VLOOKUP($B78,'a-蔬菜'!$B:$AO,28,0),0)</f>
        <v>-0.0713781066741134</v>
      </c>
      <c r="L78" s="56">
        <f>IFERROR(VLOOKUP($B78,'a-蔬菜'!$B:$AO,29,0),0)</f>
        <v>-0.0411308250298184</v>
      </c>
      <c r="M78" s="56">
        <f>IFERROR(VLOOKUP($B78,'a-蔬菜'!$B:$AO,30,0),0)</f>
        <v>-0.030247281644295</v>
      </c>
      <c r="N78" s="49">
        <f>IFERROR(VLOOKUP($B78,'a-蔬菜'!$B:$AO,15,0),0)</f>
        <v>7162</v>
      </c>
      <c r="O78" s="49">
        <f>IFERROR(VLOOKUP($B78,'a-蔬菜'!$B:$AO,19,0),0)</f>
        <v>8618.84</v>
      </c>
      <c r="P78" s="49">
        <f t="shared" si="10"/>
        <v>-1456.84</v>
      </c>
      <c r="Q78" s="56">
        <f t="shared" si="11"/>
        <v>-0.169029707013937</v>
      </c>
      <c r="R78" s="49">
        <f>IFERROR(VLOOKUP($B78,'a-蔬菜'!$B:$AO,16,0),0)</f>
        <v>1682.03</v>
      </c>
      <c r="S78" s="49">
        <f>IFERROR(VLOOKUP($B78,'a-蔬菜'!$B:$AO,20,0),0)</f>
        <v>1728.38</v>
      </c>
      <c r="T78" s="49">
        <f t="shared" si="12"/>
        <v>-46.3500000000001</v>
      </c>
      <c r="U78" s="56">
        <f t="shared" si="13"/>
        <v>-0.0268170194054549</v>
      </c>
      <c r="V78" s="56">
        <f>IFERROR(VLOOKUP($B78,'a-蔬菜'!$B:$AO,22,0),0)</f>
        <v>-0.0549314113873064</v>
      </c>
      <c r="W78" s="56">
        <f>IFERROR(VLOOKUP($B78,'a-蔬菜'!$B:$AO,23,0),0)</f>
        <v>0.0227965100905467</v>
      </c>
      <c r="X78" s="56">
        <f t="shared" si="14"/>
        <v>-0.0777279214778531</v>
      </c>
      <c r="Y78" s="54">
        <f>IFERROR(VLOOKUP($B78,'a-蔬菜'!$B:$AO,37,0),0)</f>
        <v>-0.00853730313965863</v>
      </c>
      <c r="Z78" s="54">
        <f>IFERROR(VLOOKUP($B78,'a-蔬菜'!$B:$AO,38,0),0)</f>
        <v>-0.292412548166491</v>
      </c>
      <c r="AA78" s="54">
        <f t="shared" si="15"/>
        <v>0.283875245026833</v>
      </c>
      <c r="AB78" s="54">
        <f>IFERROR(VLOOKUP($B78,'a-蔬菜'!$B:$AO,33,0),0)</f>
        <v>0.0572975065194358</v>
      </c>
      <c r="AC78" s="54">
        <f>IFERROR(VLOOKUP($B78,'a-蔬菜'!$B:$AO,34,0),0)</f>
        <v>-0.185242097544449</v>
      </c>
      <c r="AD78" s="54">
        <f t="shared" si="16"/>
        <v>0.242539604063885</v>
      </c>
    </row>
    <row r="79" spans="1:30">
      <c r="A79" s="50" t="s">
        <v>94</v>
      </c>
      <c r="B79" s="51" t="s">
        <v>164</v>
      </c>
      <c r="C79" s="50" t="s">
        <v>165</v>
      </c>
      <c r="D79" s="49">
        <f>IFERROR(VLOOKUP($B79,'a-蔬菜'!$B:$AO,5,0),0)</f>
        <v>1617</v>
      </c>
      <c r="E79" s="49">
        <f>IFERROR(VLOOKUP($B79,'a-蔬菜'!$B:$AO,6,0),0)</f>
        <v>5174.14</v>
      </c>
      <c r="F79" s="49">
        <f>IFERROR(VLOOKUP($B79,'a-蔬菜'!$B:$AO,7,0),0)</f>
        <v>1.92874239726745</v>
      </c>
      <c r="G79" s="49">
        <f>IFERROR(VLOOKUP($B79,'a-蔬菜'!$B:$AO,24,0),0)</f>
        <v>4913.11</v>
      </c>
      <c r="H79" s="49">
        <f>IFERROR(VLOOKUP($B79,'a-蔬菜'!$B:$AO,25,0),0)</f>
        <v>4848.24</v>
      </c>
      <c r="I79" s="49">
        <f>IFERROR(VLOOKUP($B79,'a-蔬菜'!$B:$AO,26,0),0)</f>
        <v>64.87</v>
      </c>
      <c r="J79" s="56">
        <f>IFERROR(VLOOKUP($B79,'a-蔬菜'!$B:$AO,27,0),0)</f>
        <v>0.0133801131957164</v>
      </c>
      <c r="K79" s="56">
        <f>IFERROR(VLOOKUP($B79,'a-蔬菜'!$B:$AO,28,0),0)</f>
        <v>0.136678929382558</v>
      </c>
      <c r="L79" s="56">
        <f>IFERROR(VLOOKUP($B79,'a-蔬菜'!$B:$AO,29,0),0)</f>
        <v>0.126315690743014</v>
      </c>
      <c r="M79" s="56">
        <f>IFERROR(VLOOKUP($B79,'a-蔬菜'!$B:$AO,30,0),0)</f>
        <v>0.0103632386395441</v>
      </c>
      <c r="N79" s="49">
        <f>IFERROR(VLOOKUP($B79,'a-蔬菜'!$B:$AO,15,0),0)</f>
        <v>35946.36</v>
      </c>
      <c r="O79" s="49">
        <f>IFERROR(VLOOKUP($B79,'a-蔬菜'!$B:$AO,19,0),0)</f>
        <v>38381.93</v>
      </c>
      <c r="P79" s="49">
        <f t="shared" si="10"/>
        <v>-2435.57</v>
      </c>
      <c r="Q79" s="56">
        <f t="shared" si="11"/>
        <v>-0.063456162834959</v>
      </c>
      <c r="R79" s="49">
        <f>IFERROR(VLOOKUP($B79,'a-蔬菜'!$B:$AO,16,0),0)</f>
        <v>8850.28</v>
      </c>
      <c r="S79" s="49">
        <f>IFERROR(VLOOKUP($B79,'a-蔬菜'!$B:$AO,20,0),0)</f>
        <v>8140.04</v>
      </c>
      <c r="T79" s="49">
        <f t="shared" si="12"/>
        <v>710.240000000001</v>
      </c>
      <c r="U79" s="56">
        <f t="shared" si="13"/>
        <v>0.0872526424931574</v>
      </c>
      <c r="V79" s="56">
        <f>IFERROR(VLOOKUP($B79,'a-蔬菜'!$B:$AO,22,0),0)</f>
        <v>0.104754705553392</v>
      </c>
      <c r="W79" s="56">
        <f>IFERROR(VLOOKUP($B79,'a-蔬菜'!$B:$AO,23,0),0)</f>
        <v>0.145445094820696</v>
      </c>
      <c r="X79" s="56">
        <f t="shared" si="14"/>
        <v>-0.0406903892673034</v>
      </c>
      <c r="Y79" s="54">
        <f>IFERROR(VLOOKUP($B79,'a-蔬菜'!$B:$AO,37,0),0)</f>
        <v>-0.0183813393474557</v>
      </c>
      <c r="Z79" s="54">
        <f>IFERROR(VLOOKUP($B79,'a-蔬菜'!$B:$AO,38,0),0)</f>
        <v>-0.11553505879578</v>
      </c>
      <c r="AA79" s="54">
        <f t="shared" si="15"/>
        <v>0.0971537194483242</v>
      </c>
      <c r="AB79" s="54">
        <f>IFERROR(VLOOKUP($B79,'a-蔬菜'!$B:$AO,33,0),0)</f>
        <v>-0.0269986063335294</v>
      </c>
      <c r="AC79" s="54">
        <f>IFERROR(VLOOKUP($B79,'a-蔬菜'!$B:$AO,34,0),0)</f>
        <v>-0.130658638062234</v>
      </c>
      <c r="AD79" s="54">
        <f t="shared" si="16"/>
        <v>0.103660031728705</v>
      </c>
    </row>
    <row r="80" spans="1:30">
      <c r="A80" s="50" t="s">
        <v>94</v>
      </c>
      <c r="B80" s="51" t="s">
        <v>205</v>
      </c>
      <c r="C80" s="50" t="s">
        <v>206</v>
      </c>
      <c r="D80" s="49">
        <f>IFERROR(VLOOKUP($B80,'a-蔬菜'!$B:$AO,5,0),0)</f>
        <v>3944.9</v>
      </c>
      <c r="E80" s="49">
        <f>IFERROR(VLOOKUP($B80,'a-蔬菜'!$B:$AO,6,0),0)</f>
        <v>19608.73</v>
      </c>
      <c r="F80" s="49">
        <f>IFERROR(VLOOKUP($B80,'a-蔬菜'!$B:$AO,7,0),0)</f>
        <v>3.51939323438017</v>
      </c>
      <c r="G80" s="49">
        <f>IFERROR(VLOOKUP($B80,'a-蔬菜'!$B:$AO,24,0),0)</f>
        <v>4308.77</v>
      </c>
      <c r="H80" s="49">
        <f>IFERROR(VLOOKUP($B80,'a-蔬菜'!$B:$AO,25,0),0)</f>
        <v>5407.25</v>
      </c>
      <c r="I80" s="49">
        <f>IFERROR(VLOOKUP($B80,'a-蔬菜'!$B:$AO,26,0),0)</f>
        <v>-1098.48</v>
      </c>
      <c r="J80" s="56">
        <f>IFERROR(VLOOKUP($B80,'a-蔬菜'!$B:$AO,27,0),0)</f>
        <v>-0.203149475241574</v>
      </c>
      <c r="K80" s="56">
        <f>IFERROR(VLOOKUP($B80,'a-蔬菜'!$B:$AO,28,0),0)</f>
        <v>0.0899994590135959</v>
      </c>
      <c r="L80" s="56">
        <f>IFERROR(VLOOKUP($B80,'a-蔬菜'!$B:$AO,29,0),0)</f>
        <v>0.115038938465417</v>
      </c>
      <c r="M80" s="56">
        <f>IFERROR(VLOOKUP($B80,'a-蔬菜'!$B:$AO,30,0),0)</f>
        <v>-0.0250394794518212</v>
      </c>
      <c r="N80" s="49">
        <f>IFERROR(VLOOKUP($B80,'a-蔬菜'!$B:$AO,15,0),0)</f>
        <v>47875.51</v>
      </c>
      <c r="O80" s="49">
        <f>IFERROR(VLOOKUP($B80,'a-蔬菜'!$B:$AO,19,0),0)</f>
        <v>47003.65</v>
      </c>
      <c r="P80" s="49">
        <f t="shared" si="10"/>
        <v>871.860000000001</v>
      </c>
      <c r="Q80" s="56">
        <f t="shared" si="11"/>
        <v>0.0185487722761956</v>
      </c>
      <c r="R80" s="49">
        <f>IFERROR(VLOOKUP($B80,'a-蔬菜'!$B:$AO,16,0),0)</f>
        <v>9896.29</v>
      </c>
      <c r="S80" s="49">
        <f>IFERROR(VLOOKUP($B80,'a-蔬菜'!$B:$AO,20,0),0)</f>
        <v>7597.98</v>
      </c>
      <c r="T80" s="49">
        <f t="shared" si="12"/>
        <v>2298.31</v>
      </c>
      <c r="U80" s="56">
        <f t="shared" si="13"/>
        <v>0.302489609080308</v>
      </c>
      <c r="V80" s="56">
        <f>IFERROR(VLOOKUP($B80,'a-蔬菜'!$B:$AO,22,0),0)</f>
        <v>0.187432291045269</v>
      </c>
      <c r="W80" s="56">
        <f>IFERROR(VLOOKUP($B80,'a-蔬菜'!$B:$AO,23,0),0)</f>
        <v>0.18816758210724</v>
      </c>
      <c r="X80" s="56">
        <f t="shared" si="14"/>
        <v>-0.000735291061971038</v>
      </c>
      <c r="Y80" s="54">
        <f>IFERROR(VLOOKUP($B80,'a-蔬菜'!$B:$AO,37,0),0)</f>
        <v>-0.0314734107428137</v>
      </c>
      <c r="Z80" s="54">
        <f>IFERROR(VLOOKUP($B80,'a-蔬菜'!$B:$AO,38,0),0)</f>
        <v>-0.16710888946799</v>
      </c>
      <c r="AA80" s="54">
        <f t="shared" si="15"/>
        <v>0.135635478725176</v>
      </c>
      <c r="AB80" s="54">
        <f>IFERROR(VLOOKUP($B80,'a-蔬菜'!$B:$AO,33,0),0)</f>
        <v>-0.0387269554710772</v>
      </c>
      <c r="AC80" s="54">
        <f>IFERROR(VLOOKUP($B80,'a-蔬菜'!$B:$AO,34,0),0)</f>
        <v>-0.135884217502258</v>
      </c>
      <c r="AD80" s="54">
        <f t="shared" si="16"/>
        <v>0.0971572620311806</v>
      </c>
    </row>
    <row r="81" spans="1:30">
      <c r="A81" s="50" t="s">
        <v>67</v>
      </c>
      <c r="B81" s="51" t="s">
        <v>135</v>
      </c>
      <c r="C81" s="50" t="s">
        <v>136</v>
      </c>
      <c r="D81" s="49">
        <f>IFERROR(VLOOKUP($B81,'a-蔬菜'!$B:$AO,5,0),0)</f>
        <v>2241.2</v>
      </c>
      <c r="E81" s="49">
        <f>IFERROR(VLOOKUP($B81,'a-蔬菜'!$B:$AO,6,0),0)</f>
        <v>15734.39</v>
      </c>
      <c r="F81" s="49">
        <f>IFERROR(VLOOKUP($B81,'a-蔬菜'!$B:$AO,7,0),0)</f>
        <v>2.52973663192398</v>
      </c>
      <c r="G81" s="49">
        <f>IFERROR(VLOOKUP($B81,'a-蔬菜'!$B:$AO,24,0),0)</f>
        <v>8828.15</v>
      </c>
      <c r="H81" s="49">
        <f>IFERROR(VLOOKUP($B81,'a-蔬菜'!$B:$AO,25,0),0)</f>
        <v>14402.97</v>
      </c>
      <c r="I81" s="49">
        <f>IFERROR(VLOOKUP($B81,'a-蔬菜'!$B:$AO,26,0),0)</f>
        <v>-5574.82</v>
      </c>
      <c r="J81" s="56">
        <f>IFERROR(VLOOKUP($B81,'a-蔬菜'!$B:$AO,27,0),0)</f>
        <v>-0.387060446560675</v>
      </c>
      <c r="K81" s="56">
        <f>IFERROR(VLOOKUP($B81,'a-蔬菜'!$B:$AO,28,0),0)</f>
        <v>0.140063824102626</v>
      </c>
      <c r="L81" s="56">
        <f>IFERROR(VLOOKUP($B81,'a-蔬菜'!$B:$AO,29,0),0)</f>
        <v>0.211951667914324</v>
      </c>
      <c r="M81" s="56">
        <f>IFERROR(VLOOKUP($B81,'a-蔬菜'!$B:$AO,30,0),0)</f>
        <v>-0.0718878438116976</v>
      </c>
      <c r="N81" s="49">
        <f>IFERROR(VLOOKUP($B81,'a-蔬菜'!$B:$AO,15,0),0)</f>
        <v>63029.48</v>
      </c>
      <c r="O81" s="49">
        <f>IFERROR(VLOOKUP($B81,'a-蔬菜'!$B:$AO,19,0),0)</f>
        <v>67954.03</v>
      </c>
      <c r="P81" s="49">
        <f t="shared" si="10"/>
        <v>-4924.55</v>
      </c>
      <c r="Q81" s="56">
        <f t="shared" si="11"/>
        <v>-0.0724688440111645</v>
      </c>
      <c r="R81" s="49">
        <f>IFERROR(VLOOKUP($B81,'a-蔬菜'!$B:$AO,16,0),0)</f>
        <v>10795.91</v>
      </c>
      <c r="S81" s="49">
        <f>IFERROR(VLOOKUP($B81,'a-蔬菜'!$B:$AO,20,0),0)</f>
        <v>12357.42</v>
      </c>
      <c r="T81" s="49">
        <f t="shared" si="12"/>
        <v>-1561.51</v>
      </c>
      <c r="U81" s="56">
        <f t="shared" si="13"/>
        <v>-0.126362137080394</v>
      </c>
      <c r="V81" s="56">
        <f>IFERROR(VLOOKUP($B81,'a-蔬菜'!$B:$AO,22,0),0)</f>
        <v>0.357786762092048</v>
      </c>
      <c r="W81" s="56">
        <f>IFERROR(VLOOKUP($B81,'a-蔬菜'!$B:$AO,23,0),0)</f>
        <v>0.398166877090514</v>
      </c>
      <c r="X81" s="56">
        <f t="shared" si="14"/>
        <v>-0.0403801149984664</v>
      </c>
      <c r="Y81" s="54">
        <f>IFERROR(VLOOKUP($B81,'a-蔬菜'!$B:$AO,37,0),0)</f>
        <v>-0.011108836587189</v>
      </c>
      <c r="Z81" s="54">
        <f>IFERROR(VLOOKUP($B81,'a-蔬菜'!$B:$AO,38,0),0)</f>
        <v>-0.0912067405655873</v>
      </c>
      <c r="AA81" s="54">
        <f t="shared" si="15"/>
        <v>0.0800979039783983</v>
      </c>
      <c r="AB81" s="54">
        <f>IFERROR(VLOOKUP($B81,'a-蔬菜'!$B:$AO,33,0),0)</f>
        <v>-0.0947926240924346</v>
      </c>
      <c r="AC81" s="54">
        <f>IFERROR(VLOOKUP($B81,'a-蔬菜'!$B:$AO,34,0),0)</f>
        <v>-0.0461298542558845</v>
      </c>
      <c r="AD81" s="54">
        <f t="shared" si="16"/>
        <v>-0.0486627698365502</v>
      </c>
    </row>
    <row r="82" spans="1:30">
      <c r="A82" s="50" t="s">
        <v>155</v>
      </c>
      <c r="B82" s="51" t="s">
        <v>162</v>
      </c>
      <c r="C82" s="50" t="s">
        <v>163</v>
      </c>
      <c r="D82" s="49">
        <f>IFERROR(VLOOKUP($B82,'a-蔬菜'!$B:$AO,5,0),0)</f>
        <v>5539.4</v>
      </c>
      <c r="E82" s="49">
        <f>IFERROR(VLOOKUP($B82,'a-蔬菜'!$B:$AO,6,0),0)</f>
        <v>8450.39</v>
      </c>
      <c r="F82" s="49">
        <f>IFERROR(VLOOKUP($B82,'a-蔬菜'!$B:$AO,7,0),0)</f>
        <v>2.17902380952381</v>
      </c>
      <c r="G82" s="49">
        <f>IFERROR(VLOOKUP($B82,'a-蔬菜'!$B:$AO,24,0),0)</f>
        <v>2480.36</v>
      </c>
      <c r="H82" s="49">
        <f>IFERROR(VLOOKUP($B82,'a-蔬菜'!$B:$AO,25,0),0)</f>
        <v>1687.32</v>
      </c>
      <c r="I82" s="49">
        <f>IFERROR(VLOOKUP($B82,'a-蔬菜'!$B:$AO,26,0),0)</f>
        <v>793.04</v>
      </c>
      <c r="J82" s="56">
        <f>IFERROR(VLOOKUP($B82,'a-蔬菜'!$B:$AO,27,0),0)</f>
        <v>0.469999762937676</v>
      </c>
      <c r="K82" s="56">
        <f>IFERROR(VLOOKUP($B82,'a-蔬菜'!$B:$AO,28,0),0)</f>
        <v>0.07123303722305</v>
      </c>
      <c r="L82" s="56">
        <f>IFERROR(VLOOKUP($B82,'a-蔬菜'!$B:$AO,29,0),0)</f>
        <v>0.0415385603894775</v>
      </c>
      <c r="M82" s="56">
        <f>IFERROR(VLOOKUP($B82,'a-蔬菜'!$B:$AO,30,0),0)</f>
        <v>0.0296944768335724</v>
      </c>
      <c r="N82" s="49">
        <f>IFERROR(VLOOKUP($B82,'a-蔬菜'!$B:$AO,15,0),0)</f>
        <v>34820.36</v>
      </c>
      <c r="O82" s="49">
        <f>IFERROR(VLOOKUP($B82,'a-蔬菜'!$B:$AO,19,0),0)</f>
        <v>40620.57</v>
      </c>
      <c r="P82" s="49">
        <f t="shared" si="10"/>
        <v>-5800.21</v>
      </c>
      <c r="Q82" s="56">
        <f t="shared" si="11"/>
        <v>-0.142789970697112</v>
      </c>
      <c r="R82" s="49">
        <f>IFERROR(VLOOKUP($B82,'a-蔬菜'!$B:$AO,16,0),0)</f>
        <v>10277.73</v>
      </c>
      <c r="S82" s="49">
        <f>IFERROR(VLOOKUP($B82,'a-蔬菜'!$B:$AO,20,0),0)</f>
        <v>9573.13</v>
      </c>
      <c r="T82" s="49">
        <f t="shared" si="12"/>
        <v>704.6</v>
      </c>
      <c r="U82" s="56">
        <f t="shared" si="13"/>
        <v>0.0736018418218493</v>
      </c>
      <c r="V82" s="56">
        <f>IFERROR(VLOOKUP($B82,'a-蔬菜'!$B:$AO,22,0),0)</f>
        <v>0.0942037063973958</v>
      </c>
      <c r="W82" s="56">
        <f>IFERROR(VLOOKUP($B82,'a-蔬菜'!$B:$AO,23,0),0)</f>
        <v>0.0830254706208591</v>
      </c>
      <c r="X82" s="56">
        <f t="shared" si="14"/>
        <v>0.0111782357765367</v>
      </c>
      <c r="Y82" s="54">
        <f>IFERROR(VLOOKUP($B82,'a-蔬菜'!$B:$AO,37,0),0)</f>
        <v>-0.0505880189497097</v>
      </c>
      <c r="Z82" s="54">
        <f>IFERROR(VLOOKUP($B82,'a-蔬菜'!$B:$AO,38,0),0)</f>
        <v>-0.144988107337934</v>
      </c>
      <c r="AA82" s="54">
        <f t="shared" si="15"/>
        <v>0.0944000883882247</v>
      </c>
      <c r="AB82" s="54">
        <f>IFERROR(VLOOKUP($B82,'a-蔬菜'!$B:$AO,33,0),0)</f>
        <v>-0.111349155844156</v>
      </c>
      <c r="AC82" s="54">
        <f>IFERROR(VLOOKUP($B82,'a-蔬菜'!$B:$AO,34,0),0)</f>
        <v>-0.188776806923192</v>
      </c>
      <c r="AD82" s="54">
        <f t="shared" si="16"/>
        <v>0.077427651079036</v>
      </c>
    </row>
    <row r="83" spans="1:30">
      <c r="A83" s="50" t="s">
        <v>101</v>
      </c>
      <c r="B83" s="51" t="s">
        <v>131</v>
      </c>
      <c r="C83" s="50" t="s">
        <v>132</v>
      </c>
      <c r="D83" s="49">
        <f>IFERROR(VLOOKUP($B83,'a-蔬菜'!$B:$AO,5,0),0)</f>
        <v>2382</v>
      </c>
      <c r="E83" s="49">
        <f>IFERROR(VLOOKUP($B83,'a-蔬菜'!$B:$AO,6,0),0)</f>
        <v>11280.5</v>
      </c>
      <c r="F83" s="49">
        <f>IFERROR(VLOOKUP($B83,'a-蔬菜'!$B:$AO,7,0),0)</f>
        <v>4.18902416226574</v>
      </c>
      <c r="G83" s="49">
        <f>IFERROR(VLOOKUP($B83,'a-蔬菜'!$B:$AO,24,0),0)</f>
        <v>396.72</v>
      </c>
      <c r="H83" s="49">
        <f>IFERROR(VLOOKUP($B83,'a-蔬菜'!$B:$AO,25,0),0)</f>
        <v>1165.09</v>
      </c>
      <c r="I83" s="49">
        <f>IFERROR(VLOOKUP($B83,'a-蔬菜'!$B:$AO,26,0),0)</f>
        <v>-768.37</v>
      </c>
      <c r="J83" s="56">
        <f>IFERROR(VLOOKUP($B83,'a-蔬菜'!$B:$AO,27,0),0)</f>
        <v>-0.65949411633436</v>
      </c>
      <c r="K83" s="56">
        <f>IFERROR(VLOOKUP($B83,'a-蔬菜'!$B:$AO,28,0),0)</f>
        <v>0.0201851834891793</v>
      </c>
      <c r="L83" s="56">
        <f>IFERROR(VLOOKUP($B83,'a-蔬菜'!$B:$AO,29,0),0)</f>
        <v>0.0411029703333564</v>
      </c>
      <c r="M83" s="56">
        <f>IFERROR(VLOOKUP($B83,'a-蔬菜'!$B:$AO,30,0),0)</f>
        <v>-0.0209177868441771</v>
      </c>
      <c r="N83" s="49">
        <f>IFERROR(VLOOKUP($B83,'a-蔬菜'!$B:$AO,15,0),0)</f>
        <v>19654.02</v>
      </c>
      <c r="O83" s="49">
        <f>IFERROR(VLOOKUP($B83,'a-蔬菜'!$B:$AO,19,0),0)</f>
        <v>28345.64</v>
      </c>
      <c r="P83" s="49">
        <f t="shared" si="10"/>
        <v>-8691.62</v>
      </c>
      <c r="Q83" s="56">
        <f t="shared" si="11"/>
        <v>-0.306629873236237</v>
      </c>
      <c r="R83" s="49">
        <f>IFERROR(VLOOKUP($B83,'a-蔬菜'!$B:$AO,16,0),0)</f>
        <v>6211.88</v>
      </c>
      <c r="S83" s="49">
        <f>IFERROR(VLOOKUP($B83,'a-蔬菜'!$B:$AO,20,0),0)</f>
        <v>7728.04</v>
      </c>
      <c r="T83" s="49">
        <f t="shared" si="12"/>
        <v>-1516.16</v>
      </c>
      <c r="U83" s="56">
        <f t="shared" si="13"/>
        <v>-0.196189460717077</v>
      </c>
      <c r="V83" s="56">
        <f>IFERROR(VLOOKUP($B83,'a-蔬菜'!$B:$AO,22,0),0)</f>
        <v>0.0766793244468607</v>
      </c>
      <c r="W83" s="56">
        <f>IFERROR(VLOOKUP($B83,'a-蔬菜'!$B:$AO,23,0),0)</f>
        <v>0.0429367029560115</v>
      </c>
      <c r="X83" s="56">
        <f t="shared" si="14"/>
        <v>0.0337426214908493</v>
      </c>
      <c r="Y83" s="54">
        <f>IFERROR(VLOOKUP($B83,'a-蔬菜'!$B:$AO,37,0),0)</f>
        <v>-0.013794535631725</v>
      </c>
      <c r="Z83" s="54">
        <f>IFERROR(VLOOKUP($B83,'a-蔬菜'!$B:$AO,38,0),0)</f>
        <v>-0.0776031179962837</v>
      </c>
      <c r="AA83" s="54">
        <f t="shared" si="15"/>
        <v>0.0638085823645586</v>
      </c>
      <c r="AB83" s="54">
        <f>IFERROR(VLOOKUP($B83,'a-蔬菜'!$B:$AO,33,0),0)</f>
        <v>0.00469781329677577</v>
      </c>
      <c r="AC83" s="54">
        <f>IFERROR(VLOOKUP($B83,'a-蔬菜'!$B:$AO,34,0),0)</f>
        <v>-0.128637744640798</v>
      </c>
      <c r="AD83" s="54">
        <f t="shared" si="16"/>
        <v>0.133335557937574</v>
      </c>
    </row>
  </sheetData>
  <mergeCells count="24">
    <mergeCell ref="A1:AD1"/>
    <mergeCell ref="A2:AD2"/>
    <mergeCell ref="D3:E3"/>
    <mergeCell ref="G3:J3"/>
    <mergeCell ref="K3:M3"/>
    <mergeCell ref="N3:Q3"/>
    <mergeCell ref="R3:U3"/>
    <mergeCell ref="V3:X3"/>
    <mergeCell ref="Y3:AA3"/>
    <mergeCell ref="AB3:AD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ageMargins left="0.75" right="0.75" top="1" bottom="1" header="0.5" footer="0.5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/>
  <dimension ref="A1:AD83"/>
  <sheetViews>
    <sheetView workbookViewId="0">
      <selection activeCell="A3" sqref="A3:A4"/>
    </sheetView>
  </sheetViews>
  <sheetFormatPr defaultColWidth="9" defaultRowHeight="13.5"/>
  <cols>
    <col min="4" max="4" width="6.875" customWidth="1"/>
    <col min="5" max="5" width="8.125" customWidth="1"/>
    <col min="6" max="13" width="6.875" customWidth="1"/>
    <col min="14" max="15" width="8.125" customWidth="1"/>
    <col min="16" max="30" width="6.875" customWidth="1"/>
  </cols>
  <sheetData>
    <row r="1" ht="18.75" spans="1:30">
      <c r="A1" s="44" t="s">
        <v>222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</row>
    <row r="2" spans="1:30">
      <c r="A2" s="45" t="str">
        <f>'处-1'!A2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</row>
    <row r="3" spans="1:30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  <c r="Y3" s="47" t="s">
        <v>212</v>
      </c>
      <c r="Z3" s="47"/>
      <c r="AA3" s="47"/>
      <c r="AB3" s="47" t="s">
        <v>213</v>
      </c>
      <c r="AC3" s="47"/>
      <c r="AD3" s="47"/>
    </row>
    <row r="4" spans="1:30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  <c r="Y4" s="47" t="s">
        <v>11</v>
      </c>
      <c r="Z4" s="47" t="s">
        <v>12</v>
      </c>
      <c r="AA4" s="47" t="s">
        <v>15</v>
      </c>
      <c r="AB4" s="47" t="s">
        <v>11</v>
      </c>
      <c r="AC4" s="47" t="s">
        <v>12</v>
      </c>
      <c r="AD4" s="47" t="s">
        <v>15</v>
      </c>
    </row>
    <row r="5" spans="1:30">
      <c r="A5" s="45" t="s">
        <v>61</v>
      </c>
      <c r="B5" s="45"/>
      <c r="C5" s="45"/>
      <c r="D5" s="48">
        <f>VLOOKUP($A5,'水果-汇总'!$A:$AM,4,0)</f>
        <v>247384.55</v>
      </c>
      <c r="E5" s="49">
        <f>VLOOKUP($A5,'水果-汇总'!$A:$AM,5,0)</f>
        <v>2499504.38</v>
      </c>
      <c r="F5" s="49">
        <f>VLOOKUP($A5,'水果-汇总'!$A:$AM,6,0)</f>
        <v>6.36341900256787</v>
      </c>
      <c r="G5" s="49">
        <f>VLOOKUP($A5,'水果-汇总'!$A:$AM,23,0)</f>
        <v>230502.01</v>
      </c>
      <c r="H5" s="49">
        <f>VLOOKUP($A5,'水果-汇总'!$A:$AM,24,0)</f>
        <v>331106.07</v>
      </c>
      <c r="I5" s="52">
        <f t="shared" ref="I5:I14" si="0">G5-H5</f>
        <v>-100604.06</v>
      </c>
      <c r="J5" s="53">
        <f t="shared" ref="J5:J14" si="1">I5/H5</f>
        <v>-0.303842391050095</v>
      </c>
      <c r="K5" s="54">
        <f>VLOOKUP($A5,'水果-汇总'!$A:$AM,27,0)</f>
        <v>0.0760348642377175</v>
      </c>
      <c r="L5" s="54">
        <f>VLOOKUP($A5,'水果-汇总'!$A:$AM,28,0)</f>
        <v>0.0865052908654815</v>
      </c>
      <c r="M5" s="55">
        <f t="shared" ref="M5:M14" si="2">K5-L5</f>
        <v>-0.010470426627764</v>
      </c>
      <c r="N5" s="49">
        <f>VLOOKUP($A5,'水果-汇总'!$A:$AM,13,0)</f>
        <v>3031530.5</v>
      </c>
      <c r="O5" s="49">
        <f>VLOOKUP($A5,'水果-汇总'!$A:$AM,14,0)</f>
        <v>3827581.72</v>
      </c>
      <c r="P5" s="52">
        <f t="shared" ref="P5:P68" si="3">N5-O5</f>
        <v>-796051.22</v>
      </c>
      <c r="Q5" s="55">
        <f t="shared" ref="Q5:Q68" si="4">P5/O5</f>
        <v>-0.207977589567964</v>
      </c>
      <c r="R5" s="49">
        <f>VLOOKUP($A5,'水果-汇总'!$A:$AM,15,0)</f>
        <v>295211.16</v>
      </c>
      <c r="S5" s="49">
        <f>VLOOKUP($A5,'水果-汇总'!$A:$AM,16,0)</f>
        <v>309043.9</v>
      </c>
      <c r="T5" s="52">
        <f t="shared" ref="T5:T68" si="5">R5-S5</f>
        <v>-13832.74</v>
      </c>
      <c r="U5" s="55">
        <f t="shared" ref="U5:U68" si="6">T5/S5</f>
        <v>-0.0447597897903827</v>
      </c>
      <c r="V5" s="54">
        <f>VLOOKUP($A5,'水果-汇总'!$A:$AM,21,0)</f>
        <v>0.0571547218407357</v>
      </c>
      <c r="W5" s="54">
        <f>VLOOKUP($A5,'水果-汇总'!$A:$AM,22,0)</f>
        <v>0.219469985708029</v>
      </c>
      <c r="X5" s="55">
        <f t="shared" ref="X5:X68" si="7">V5-W5</f>
        <v>-0.162315263867293</v>
      </c>
      <c r="Y5" s="54">
        <f>VLOOKUP($A5,'水果-汇总'!$A:$AM,36,0)</f>
        <v>-0.0343889099585531</v>
      </c>
      <c r="Z5" s="54">
        <f>VLOOKUP($A5,'水果-汇总'!$A:$AM,37,0)</f>
        <v>-0.0888910928188519</v>
      </c>
      <c r="AA5" s="55">
        <f t="shared" ref="AA5:AA68" si="8">Y5-Z5</f>
        <v>0.0545021828602989</v>
      </c>
      <c r="AB5" s="54">
        <f>VLOOKUP($A5,'水果-汇总'!$A:$AM,32,0)</f>
        <v>-0.0299446535998896</v>
      </c>
      <c r="AC5" s="54">
        <f>VLOOKUP($A5,'水果-汇总'!$A:$AM,33,0)</f>
        <v>-0.0860516279976381</v>
      </c>
      <c r="AD5" s="55">
        <f t="shared" ref="AD5:AD68" si="9">AB5-AC5</f>
        <v>0.0561069743977486</v>
      </c>
    </row>
    <row r="6" spans="1:30">
      <c r="A6" s="45" t="s">
        <v>67</v>
      </c>
      <c r="B6" s="45"/>
      <c r="C6" s="45"/>
      <c r="D6" s="48">
        <f>VLOOKUP($A6,'水果-汇总'!$A:$AM,4,0)</f>
        <v>54807.04</v>
      </c>
      <c r="E6" s="49">
        <f>VLOOKUP($A6,'水果-汇总'!$A:$AM,5,0)</f>
        <v>660156.87</v>
      </c>
      <c r="F6" s="49">
        <f>VLOOKUP($A6,'水果-汇总'!$A:$AM,6,0)</f>
        <v>5.58919351058815</v>
      </c>
      <c r="G6" s="49">
        <f>VLOOKUP($A6,'水果-汇总'!$A:$AM,23,0)</f>
        <v>98161.52</v>
      </c>
      <c r="H6" s="49">
        <f>VLOOKUP($A6,'水果-汇总'!$A:$AM,24,0)</f>
        <v>135218.55</v>
      </c>
      <c r="I6" s="52">
        <f t="shared" si="0"/>
        <v>-37057.03</v>
      </c>
      <c r="J6" s="53">
        <f t="shared" si="1"/>
        <v>-0.274052857392717</v>
      </c>
      <c r="K6" s="54">
        <f>VLOOKUP($A6,'水果-汇总'!$A:$AM,27,0)</f>
        <v>0.104331380498231</v>
      </c>
      <c r="L6" s="54">
        <f>VLOOKUP($A6,'水果-汇总'!$A:$AM,28,0)</f>
        <v>0.114351384583306</v>
      </c>
      <c r="M6" s="55">
        <f t="shared" si="2"/>
        <v>-0.0100200040850751</v>
      </c>
      <c r="N6" s="49">
        <f>VLOOKUP($A6,'水果-汇总'!$A:$AM,13,0)</f>
        <v>940862.85</v>
      </c>
      <c r="O6" s="49">
        <f>VLOOKUP($A6,'水果-汇总'!$A:$AM,14,0)</f>
        <v>1182482.84</v>
      </c>
      <c r="P6" s="52">
        <f t="shared" si="3"/>
        <v>-241619.99</v>
      </c>
      <c r="Q6" s="55">
        <f t="shared" si="4"/>
        <v>-0.204332766469575</v>
      </c>
      <c r="R6" s="49">
        <f>VLOOKUP($A6,'水果-汇总'!$A:$AM,15,0)</f>
        <v>80179.89</v>
      </c>
      <c r="S6" s="49">
        <f>VLOOKUP($A6,'水果-汇总'!$A:$AM,16,0)</f>
        <v>88090.83</v>
      </c>
      <c r="T6" s="52">
        <f t="shared" si="5"/>
        <v>-7910.94</v>
      </c>
      <c r="U6" s="55">
        <f t="shared" si="6"/>
        <v>-0.0898043530751158</v>
      </c>
      <c r="V6" s="54">
        <f>VLOOKUP($A6,'水果-汇总'!$A:$AM,21,0)</f>
        <v>0.0861027109681671</v>
      </c>
      <c r="W6" s="54">
        <f>VLOOKUP($A6,'水果-汇总'!$A:$AM,22,0)</f>
        <v>0.21173476150597</v>
      </c>
      <c r="X6" s="55">
        <f t="shared" si="7"/>
        <v>-0.125632050537803</v>
      </c>
      <c r="Y6" s="54">
        <f>VLOOKUP($A6,'水果-汇总'!$A:$AM,36,0)</f>
        <v>-0.032199969343934</v>
      </c>
      <c r="Z6" s="54">
        <f>VLOOKUP($A6,'水果-汇总'!$A:$AM,37,0)</f>
        <v>-0.0758772507876245</v>
      </c>
      <c r="AA6" s="55">
        <f t="shared" si="8"/>
        <v>0.0436772814436905</v>
      </c>
      <c r="AB6" s="54">
        <f>VLOOKUP($A6,'水果-汇总'!$A:$AM,32,0)</f>
        <v>-0.059921604195553</v>
      </c>
      <c r="AC6" s="54">
        <f>VLOOKUP($A6,'水果-汇总'!$A:$AM,33,0)</f>
        <v>-0.0723637585303141</v>
      </c>
      <c r="AD6" s="55">
        <f t="shared" si="9"/>
        <v>0.012442154334761</v>
      </c>
    </row>
    <row r="7" spans="1:30">
      <c r="A7" s="45" t="s">
        <v>62</v>
      </c>
      <c r="B7" s="45"/>
      <c r="C7" s="45"/>
      <c r="D7" s="48">
        <f>VLOOKUP($A7,'水果-汇总'!$A:$AM,4,0)</f>
        <v>68374.86</v>
      </c>
      <c r="E7" s="49">
        <f>VLOOKUP($A7,'水果-汇总'!$A:$AM,5,0)</f>
        <v>706081.95</v>
      </c>
      <c r="F7" s="49">
        <f>VLOOKUP($A7,'水果-汇总'!$A:$AM,6,0)</f>
        <v>6.93898022865472</v>
      </c>
      <c r="G7" s="49">
        <f>VLOOKUP($A7,'水果-汇总'!$A:$AM,23,0)</f>
        <v>41117.44</v>
      </c>
      <c r="H7" s="49">
        <f>VLOOKUP($A7,'水果-汇总'!$A:$AM,24,0)</f>
        <v>91410.87</v>
      </c>
      <c r="I7" s="52">
        <f t="shared" si="0"/>
        <v>-50293.43</v>
      </c>
      <c r="J7" s="53">
        <f t="shared" si="1"/>
        <v>-0.550190912743747</v>
      </c>
      <c r="K7" s="54">
        <f>VLOOKUP($A7,'水果-汇总'!$A:$AM,27,0)</f>
        <v>0.0539215201569801</v>
      </c>
      <c r="L7" s="54">
        <f>VLOOKUP($A7,'水果-汇总'!$A:$AM,28,0)</f>
        <v>0.0876150126593431</v>
      </c>
      <c r="M7" s="55">
        <f t="shared" si="2"/>
        <v>-0.0336934925023629</v>
      </c>
      <c r="N7" s="49">
        <f>VLOOKUP($A7,'水果-汇总'!$A:$AM,13,0)</f>
        <v>762542.3</v>
      </c>
      <c r="O7" s="49">
        <f>VLOOKUP($A7,'水果-汇总'!$A:$AM,14,0)</f>
        <v>1043324.28</v>
      </c>
      <c r="P7" s="52">
        <f t="shared" si="3"/>
        <v>-280781.98</v>
      </c>
      <c r="Q7" s="55">
        <f t="shared" si="4"/>
        <v>-0.269122443886765</v>
      </c>
      <c r="R7" s="49">
        <f>VLOOKUP($A7,'水果-汇总'!$A:$AM,15,0)</f>
        <v>74710.68</v>
      </c>
      <c r="S7" s="49">
        <f>VLOOKUP($A7,'水果-汇总'!$A:$AM,16,0)</f>
        <v>82186.91</v>
      </c>
      <c r="T7" s="52">
        <f t="shared" si="5"/>
        <v>-7476.23000000001</v>
      </c>
      <c r="U7" s="55">
        <f t="shared" si="6"/>
        <v>-0.0909661891413123</v>
      </c>
      <c r="V7" s="54">
        <f>VLOOKUP($A7,'水果-汇总'!$A:$AM,21,0)</f>
        <v>0.0559815047307947</v>
      </c>
      <c r="W7" s="54">
        <f>VLOOKUP($A7,'水果-汇总'!$A:$AM,22,0)</f>
        <v>0.244206384796551</v>
      </c>
      <c r="X7" s="55">
        <f t="shared" si="7"/>
        <v>-0.188224880065756</v>
      </c>
      <c r="Y7" s="54">
        <f>VLOOKUP($A7,'水果-汇总'!$A:$AM,36,0)</f>
        <v>-0.0424513603677547</v>
      </c>
      <c r="Z7" s="54">
        <f>VLOOKUP($A7,'水果-汇总'!$A:$AM,37,0)</f>
        <v>-0.099648350327321</v>
      </c>
      <c r="AA7" s="55">
        <f t="shared" si="8"/>
        <v>0.0571969899595663</v>
      </c>
      <c r="AB7" s="54">
        <f>VLOOKUP($A7,'水果-汇总'!$A:$AM,32,0)</f>
        <v>-0.0318645250237266</v>
      </c>
      <c r="AC7" s="54">
        <f>VLOOKUP($A7,'水果-汇总'!$A:$AM,33,0)</f>
        <v>-0.0992252946514386</v>
      </c>
      <c r="AD7" s="55">
        <f t="shared" si="9"/>
        <v>0.067360769627712</v>
      </c>
    </row>
    <row r="8" spans="1:30">
      <c r="A8" s="45" t="s">
        <v>84</v>
      </c>
      <c r="B8" s="45"/>
      <c r="C8" s="45"/>
      <c r="D8" s="48">
        <f>VLOOKUP($A8,'水果-汇总'!$A:$AM,4,0)</f>
        <v>27090.96</v>
      </c>
      <c r="E8" s="49">
        <f>VLOOKUP($A8,'水果-汇总'!$A:$AM,5,0)</f>
        <v>260428.86</v>
      </c>
      <c r="F8" s="49">
        <f>VLOOKUP($A8,'水果-汇总'!$A:$AM,6,0)</f>
        <v>6.45695501596047</v>
      </c>
      <c r="G8" s="49">
        <f>VLOOKUP($A8,'水果-汇总'!$A:$AM,23,0)</f>
        <v>23480.5</v>
      </c>
      <c r="H8" s="49">
        <f>VLOOKUP($A8,'水果-汇总'!$A:$AM,24,0)</f>
        <v>28325.41</v>
      </c>
      <c r="I8" s="52">
        <f t="shared" si="0"/>
        <v>-4844.91</v>
      </c>
      <c r="J8" s="53">
        <f t="shared" si="1"/>
        <v>-0.171044655664296</v>
      </c>
      <c r="K8" s="54">
        <f>VLOOKUP($A8,'水果-汇总'!$A:$AM,27,0)</f>
        <v>0.0751208450467208</v>
      </c>
      <c r="L8" s="54">
        <f>VLOOKUP($A8,'水果-汇总'!$A:$AM,28,0)</f>
        <v>0.0712495920972731</v>
      </c>
      <c r="M8" s="55">
        <f t="shared" si="2"/>
        <v>0.00387125294944764</v>
      </c>
      <c r="N8" s="49">
        <f>VLOOKUP($A8,'水果-汇总'!$A:$AM,13,0)</f>
        <v>312569.7</v>
      </c>
      <c r="O8" s="49">
        <f>VLOOKUP($A8,'水果-汇总'!$A:$AM,14,0)</f>
        <v>397551.89</v>
      </c>
      <c r="P8" s="52">
        <f t="shared" si="3"/>
        <v>-84982.19</v>
      </c>
      <c r="Q8" s="55">
        <f t="shared" si="4"/>
        <v>-0.213763768045475</v>
      </c>
      <c r="R8" s="49">
        <f>VLOOKUP($A8,'水果-汇总'!$A:$AM,15,0)</f>
        <v>33674.26</v>
      </c>
      <c r="S8" s="49">
        <f>VLOOKUP($A8,'水果-汇总'!$A:$AM,16,0)</f>
        <v>34571.61</v>
      </c>
      <c r="T8" s="52">
        <f t="shared" si="5"/>
        <v>-897.349999999999</v>
      </c>
      <c r="U8" s="55">
        <f t="shared" si="6"/>
        <v>-0.0259562687418954</v>
      </c>
      <c r="V8" s="54">
        <f>VLOOKUP($A8,'水果-汇总'!$A:$AM,21,0)</f>
        <v>0.0330779662514792</v>
      </c>
      <c r="W8" s="54">
        <f>VLOOKUP($A8,'水果-汇总'!$A:$AM,22,0)</f>
        <v>0.226754278348543</v>
      </c>
      <c r="X8" s="55">
        <f t="shared" si="7"/>
        <v>-0.193676312097064</v>
      </c>
      <c r="Y8" s="54">
        <f>VLOOKUP($A8,'水果-汇总'!$A:$AM,36,0)</f>
        <v>-0.0272347484399063</v>
      </c>
      <c r="Z8" s="54">
        <f>VLOOKUP($A8,'水果-汇总'!$A:$AM,37,0)</f>
        <v>-0.106645308101069</v>
      </c>
      <c r="AA8" s="55">
        <f t="shared" si="8"/>
        <v>0.0794105596611627</v>
      </c>
      <c r="AB8" s="54">
        <f>VLOOKUP($A8,'水果-汇总'!$A:$AM,32,0)</f>
        <v>-0.000884506399692613</v>
      </c>
      <c r="AC8" s="54">
        <f>VLOOKUP($A8,'水果-汇总'!$A:$AM,33,0)</f>
        <v>-0.0998583188725376</v>
      </c>
      <c r="AD8" s="55">
        <f t="shared" si="9"/>
        <v>0.098973812472845</v>
      </c>
    </row>
    <row r="9" spans="1:30">
      <c r="A9" s="45" t="s">
        <v>118</v>
      </c>
      <c r="B9" s="45"/>
      <c r="C9" s="45"/>
      <c r="D9" s="48">
        <f>VLOOKUP($A9,'水果-汇总'!$A:$AM,4,0)</f>
        <v>13954.6</v>
      </c>
      <c r="E9" s="49">
        <f>VLOOKUP($A9,'水果-汇总'!$A:$AM,5,0)</f>
        <v>116017.82</v>
      </c>
      <c r="F9" s="49">
        <f>VLOOKUP($A9,'水果-汇总'!$A:$AM,6,0)</f>
        <v>5.86896184898492</v>
      </c>
      <c r="G9" s="49">
        <f>VLOOKUP($A9,'水果-汇总'!$A:$AM,23,0)</f>
        <v>22377.94</v>
      </c>
      <c r="H9" s="49">
        <f>VLOOKUP($A9,'水果-汇总'!$A:$AM,24,0)</f>
        <v>25269.18</v>
      </c>
      <c r="I9" s="52">
        <f t="shared" si="0"/>
        <v>-2891.24</v>
      </c>
      <c r="J9" s="53">
        <f t="shared" si="1"/>
        <v>-0.114417642361169</v>
      </c>
      <c r="K9" s="54">
        <f>VLOOKUP($A9,'水果-汇总'!$A:$AM,27,0)</f>
        <v>0.137822863456581</v>
      </c>
      <c r="L9" s="54">
        <f>VLOOKUP($A9,'水果-汇总'!$A:$AM,28,0)</f>
        <v>0.125244990273249</v>
      </c>
      <c r="M9" s="55">
        <f t="shared" si="2"/>
        <v>0.012577873183332</v>
      </c>
      <c r="N9" s="49">
        <f>VLOOKUP($A9,'水果-汇总'!$A:$AM,13,0)</f>
        <v>162367.4</v>
      </c>
      <c r="O9" s="49">
        <f>VLOOKUP($A9,'水果-汇总'!$A:$AM,14,0)</f>
        <v>201758.01</v>
      </c>
      <c r="P9" s="52">
        <f t="shared" si="3"/>
        <v>-39390.61</v>
      </c>
      <c r="Q9" s="55">
        <f t="shared" si="4"/>
        <v>-0.195236907818431</v>
      </c>
      <c r="R9" s="49">
        <f>VLOOKUP($A9,'水果-汇总'!$A:$AM,15,0)</f>
        <v>16638.67</v>
      </c>
      <c r="S9" s="49">
        <f>VLOOKUP($A9,'水果-汇总'!$A:$AM,16,0)</f>
        <v>19313.19</v>
      </c>
      <c r="T9" s="52">
        <f t="shared" si="5"/>
        <v>-2674.52</v>
      </c>
      <c r="U9" s="55">
        <f t="shared" si="6"/>
        <v>-0.13848152480248</v>
      </c>
      <c r="V9" s="54">
        <f>VLOOKUP($A9,'水果-汇总'!$A:$AM,21,0)</f>
        <v>0.0836154979520598</v>
      </c>
      <c r="W9" s="54">
        <f>VLOOKUP($A9,'水果-汇总'!$A:$AM,22,0)</f>
        <v>0.222656227450852</v>
      </c>
      <c r="X9" s="55">
        <f t="shared" si="7"/>
        <v>-0.139040729498792</v>
      </c>
      <c r="Y9" s="54">
        <f>VLOOKUP($A9,'水果-汇总'!$A:$AM,36,0)</f>
        <v>-0.0347936463671676</v>
      </c>
      <c r="Z9" s="54">
        <f>VLOOKUP($A9,'水果-汇总'!$A:$AM,37,0)</f>
        <v>-0.0605052816235951</v>
      </c>
      <c r="AA9" s="55">
        <f t="shared" si="8"/>
        <v>0.0257116352564275</v>
      </c>
      <c r="AB9" s="54">
        <f>VLOOKUP($A9,'水果-汇总'!$A:$AM,32,0)</f>
        <v>-0.0297684978634874</v>
      </c>
      <c r="AC9" s="54">
        <f>VLOOKUP($A9,'水果-汇总'!$A:$AM,33,0)</f>
        <v>-0.0673962907346281</v>
      </c>
      <c r="AD9" s="55">
        <f t="shared" si="9"/>
        <v>0.0376277928711407</v>
      </c>
    </row>
    <row r="10" spans="1:30">
      <c r="A10" s="45" t="s">
        <v>89</v>
      </c>
      <c r="B10" s="45"/>
      <c r="C10" s="45"/>
      <c r="D10" s="48">
        <f>VLOOKUP($A10,'水果-汇总'!$A:$AM,4,0)</f>
        <v>13065.9</v>
      </c>
      <c r="E10" s="49">
        <f>VLOOKUP($A10,'水果-汇总'!$A:$AM,5,0)</f>
        <v>115045.72</v>
      </c>
      <c r="F10" s="49">
        <f>VLOOKUP($A10,'水果-汇总'!$A:$AM,6,0)</f>
        <v>5.27628574404152</v>
      </c>
      <c r="G10" s="49">
        <f>VLOOKUP($A10,'水果-汇总'!$A:$AM,23,0)</f>
        <v>12361.93</v>
      </c>
      <c r="H10" s="49">
        <f>VLOOKUP($A10,'水果-汇总'!$A:$AM,24,0)</f>
        <v>16989.76</v>
      </c>
      <c r="I10" s="52">
        <f t="shared" si="0"/>
        <v>-4627.83</v>
      </c>
      <c r="J10" s="53">
        <f t="shared" si="1"/>
        <v>-0.272389368655002</v>
      </c>
      <c r="K10" s="54">
        <f>VLOOKUP($A10,'水果-汇总'!$A:$AM,27,0)</f>
        <v>0.0762363829683182</v>
      </c>
      <c r="L10" s="54">
        <f>VLOOKUP($A10,'水果-汇总'!$A:$AM,28,0)</f>
        <v>0.082851291145159</v>
      </c>
      <c r="M10" s="55">
        <f t="shared" si="2"/>
        <v>-0.00661490817684084</v>
      </c>
      <c r="N10" s="49">
        <f>VLOOKUP($A10,'水果-汇总'!$A:$AM,13,0)</f>
        <v>162152.63</v>
      </c>
      <c r="O10" s="49">
        <f>VLOOKUP($A10,'水果-汇总'!$A:$AM,14,0)</f>
        <v>205063.31</v>
      </c>
      <c r="P10" s="52">
        <f t="shared" si="3"/>
        <v>-42910.68</v>
      </c>
      <c r="Q10" s="55">
        <f t="shared" si="4"/>
        <v>-0.209255765938822</v>
      </c>
      <c r="R10" s="49">
        <f>VLOOKUP($A10,'水果-汇总'!$A:$AM,15,0)</f>
        <v>15396.83</v>
      </c>
      <c r="S10" s="49">
        <f>VLOOKUP($A10,'水果-汇总'!$A:$AM,16,0)</f>
        <v>13162.72</v>
      </c>
      <c r="T10" s="52">
        <f t="shared" si="5"/>
        <v>2234.11</v>
      </c>
      <c r="U10" s="55">
        <f t="shared" si="6"/>
        <v>0.169730116571651</v>
      </c>
      <c r="V10" s="54">
        <f>VLOOKUP($A10,'水果-汇总'!$A:$AM,21,0)</f>
        <v>0.0279407376454402</v>
      </c>
      <c r="W10" s="54">
        <f>VLOOKUP($A10,'水果-汇总'!$A:$AM,22,0)</f>
        <v>0.0759814743812092</v>
      </c>
      <c r="X10" s="55">
        <f t="shared" si="7"/>
        <v>-0.048040736735769</v>
      </c>
      <c r="Y10" s="54">
        <f>VLOOKUP($A10,'水果-汇总'!$A:$AM,36,0)</f>
        <v>-0.0417495029821074</v>
      </c>
      <c r="Z10" s="54">
        <f>VLOOKUP($A10,'水果-汇总'!$A:$AM,37,0)</f>
        <v>-0.0903931710163249</v>
      </c>
      <c r="AA10" s="55">
        <f t="shared" si="8"/>
        <v>0.0486436680342175</v>
      </c>
      <c r="AB10" s="54">
        <f>VLOOKUP($A10,'水果-汇总'!$A:$AM,32,0)</f>
        <v>0.0933190735173398</v>
      </c>
      <c r="AC10" s="54">
        <f>VLOOKUP($A10,'水果-汇总'!$A:$AM,33,0)</f>
        <v>-0.069617441072223</v>
      </c>
      <c r="AD10" s="55">
        <f t="shared" si="9"/>
        <v>0.162936514589563</v>
      </c>
    </row>
    <row r="11" spans="1:30">
      <c r="A11" s="45" t="s">
        <v>155</v>
      </c>
      <c r="B11" s="45"/>
      <c r="C11" s="45"/>
      <c r="D11" s="48">
        <f>VLOOKUP($A11,'水果-汇总'!$A:$AM,4,0)</f>
        <v>15174.06</v>
      </c>
      <c r="E11" s="49">
        <f>VLOOKUP($A11,'水果-汇总'!$A:$AM,5,0)</f>
        <v>149454.47</v>
      </c>
      <c r="F11" s="49">
        <f>VLOOKUP($A11,'水果-汇总'!$A:$AM,6,0)</f>
        <v>9.03556718513864</v>
      </c>
      <c r="G11" s="49">
        <f>VLOOKUP($A11,'水果-汇总'!$A:$AM,23,0)</f>
        <v>-513.16</v>
      </c>
      <c r="H11" s="49">
        <f>VLOOKUP($A11,'水果-汇总'!$A:$AM,24,0)</f>
        <v>301.11</v>
      </c>
      <c r="I11" s="52">
        <f t="shared" si="0"/>
        <v>-814.27</v>
      </c>
      <c r="J11" s="53">
        <f t="shared" si="1"/>
        <v>-2.70422769087709</v>
      </c>
      <c r="K11" s="54">
        <f>VLOOKUP($A11,'水果-汇总'!$A:$AM,27,0)</f>
        <v>-0.00432783346966397</v>
      </c>
      <c r="L11" s="54">
        <f>VLOOKUP($A11,'水果-汇总'!$A:$AM,28,0)</f>
        <v>0.00205942266403157</v>
      </c>
      <c r="M11" s="55">
        <f t="shared" si="2"/>
        <v>-0.00638725613369554</v>
      </c>
      <c r="N11" s="49">
        <f>VLOOKUP($A11,'水果-汇总'!$A:$AM,13,0)</f>
        <v>118572.03</v>
      </c>
      <c r="O11" s="49">
        <f>VLOOKUP($A11,'水果-汇总'!$A:$AM,14,0)</f>
        <v>146210.88</v>
      </c>
      <c r="P11" s="52">
        <f t="shared" si="3"/>
        <v>-27638.85</v>
      </c>
      <c r="Q11" s="55">
        <f t="shared" si="4"/>
        <v>-0.189034153956258</v>
      </c>
      <c r="R11" s="49">
        <f>VLOOKUP($A11,'水果-汇总'!$A:$AM,15,0)</f>
        <v>13299.1</v>
      </c>
      <c r="S11" s="49">
        <f>VLOOKUP($A11,'水果-汇总'!$A:$AM,16,0)</f>
        <v>13637.82</v>
      </c>
      <c r="T11" s="52">
        <f t="shared" si="5"/>
        <v>-338.719999999999</v>
      </c>
      <c r="U11" s="55">
        <f t="shared" si="6"/>
        <v>-0.0248368140949213</v>
      </c>
      <c r="V11" s="54">
        <f>VLOOKUP($A11,'水果-汇总'!$A:$AM,21,0)</f>
        <v>0.00568678255151381</v>
      </c>
      <c r="W11" s="54">
        <f>VLOOKUP($A11,'水果-汇总'!$A:$AM,22,0)</f>
        <v>0.16544320678258</v>
      </c>
      <c r="X11" s="55">
        <f t="shared" si="7"/>
        <v>-0.159756424231066</v>
      </c>
      <c r="Y11" s="54">
        <f>VLOOKUP($A11,'水果-汇总'!$A:$AM,36,0)</f>
        <v>-0.0393056673007948</v>
      </c>
      <c r="Z11" s="54">
        <f>VLOOKUP($A11,'水果-汇总'!$A:$AM,37,0)</f>
        <v>-0.0781605857827717</v>
      </c>
      <c r="AA11" s="55">
        <f t="shared" si="8"/>
        <v>0.0388549184819769</v>
      </c>
      <c r="AB11" s="54">
        <f>VLOOKUP($A11,'水果-汇总'!$A:$AM,32,0)</f>
        <v>-0.0239295548874385</v>
      </c>
      <c r="AC11" s="54">
        <f>VLOOKUP($A11,'水果-汇总'!$A:$AM,33,0)</f>
        <v>-0.0867070460146331</v>
      </c>
      <c r="AD11" s="55">
        <f t="shared" si="9"/>
        <v>0.0627774911271946</v>
      </c>
    </row>
    <row r="12" spans="1:30">
      <c r="A12" s="45" t="s">
        <v>101</v>
      </c>
      <c r="B12" s="45"/>
      <c r="C12" s="45"/>
      <c r="D12" s="48">
        <f>VLOOKUP($A12,'水果-汇总'!$A:$AM,4,0)</f>
        <v>30742.53</v>
      </c>
      <c r="E12" s="49">
        <f>VLOOKUP($A12,'水果-汇总'!$A:$AM,5,0)</f>
        <v>247689.42</v>
      </c>
      <c r="F12" s="49">
        <f>VLOOKUP($A12,'水果-汇总'!$A:$AM,6,0)</f>
        <v>8.71819412487329</v>
      </c>
      <c r="G12" s="49">
        <f>VLOOKUP($A12,'水果-汇总'!$A:$AM,23,0)</f>
        <v>9998.02</v>
      </c>
      <c r="H12" s="49">
        <f>VLOOKUP($A12,'水果-汇总'!$A:$AM,24,0)</f>
        <v>12919.82</v>
      </c>
      <c r="I12" s="52">
        <f t="shared" si="0"/>
        <v>-2921.8</v>
      </c>
      <c r="J12" s="53">
        <f t="shared" si="1"/>
        <v>-0.22614866151386</v>
      </c>
      <c r="K12" s="54">
        <f>VLOOKUP($A12,'水果-汇总'!$A:$AM,27,0)</f>
        <v>0.0460105550708151</v>
      </c>
      <c r="L12" s="54">
        <f>VLOOKUP($A12,'水果-汇总'!$A:$AM,28,0)</f>
        <v>0.0521519287581811</v>
      </c>
      <c r="M12" s="55">
        <f t="shared" si="2"/>
        <v>-0.00614137368736603</v>
      </c>
      <c r="N12" s="49">
        <f>VLOOKUP($A12,'水果-汇总'!$A:$AM,13,0)</f>
        <v>217298.4</v>
      </c>
      <c r="O12" s="49">
        <f>VLOOKUP($A12,'水果-汇总'!$A:$AM,14,0)</f>
        <v>247734.27</v>
      </c>
      <c r="P12" s="52">
        <f t="shared" si="3"/>
        <v>-30435.87</v>
      </c>
      <c r="Q12" s="55">
        <f t="shared" si="4"/>
        <v>-0.122856922459698</v>
      </c>
      <c r="R12" s="49">
        <f>VLOOKUP($A12,'水果-汇总'!$A:$AM,15,0)</f>
        <v>23238.28</v>
      </c>
      <c r="S12" s="49">
        <f>VLOOKUP($A12,'水果-汇总'!$A:$AM,16,0)</f>
        <v>22405.13</v>
      </c>
      <c r="T12" s="52">
        <f t="shared" si="5"/>
        <v>833.149999999998</v>
      </c>
      <c r="U12" s="55">
        <f t="shared" si="6"/>
        <v>0.0371856802437655</v>
      </c>
      <c r="V12" s="54">
        <f>VLOOKUP($A12,'水果-汇总'!$A:$AM,21,0)</f>
        <v>0.0682868303455395</v>
      </c>
      <c r="W12" s="54">
        <f>VLOOKUP($A12,'水果-汇总'!$A:$AM,22,0)</f>
        <v>0.28922485929749</v>
      </c>
      <c r="X12" s="55">
        <f t="shared" si="7"/>
        <v>-0.22093802895195</v>
      </c>
      <c r="Y12" s="54">
        <f>VLOOKUP($A12,'水果-汇总'!$A:$AM,36,0)</f>
        <v>-0.0288911227509093</v>
      </c>
      <c r="Z12" s="54">
        <f>VLOOKUP($A12,'水果-汇总'!$A:$AM,37,0)</f>
        <v>-0.118274252369881</v>
      </c>
      <c r="AA12" s="55">
        <f t="shared" si="8"/>
        <v>0.0893831296189721</v>
      </c>
      <c r="AB12" s="54">
        <f>VLOOKUP($A12,'水果-汇总'!$A:$AM,32,0)</f>
        <v>-0.0105672812132993</v>
      </c>
      <c r="AC12" s="54">
        <f>VLOOKUP($A12,'水果-汇总'!$A:$AM,33,0)</f>
        <v>-0.0982330668259987</v>
      </c>
      <c r="AD12" s="55">
        <f t="shared" si="9"/>
        <v>0.0876657856126994</v>
      </c>
    </row>
    <row r="13" spans="1:30">
      <c r="A13" s="45" t="s">
        <v>94</v>
      </c>
      <c r="B13" s="45"/>
      <c r="C13" s="45"/>
      <c r="D13" s="48">
        <f>VLOOKUP($A13,'水果-汇总'!$A:$AM,4,0)</f>
        <v>15941.5</v>
      </c>
      <c r="E13" s="49">
        <f>VLOOKUP($A13,'水果-汇总'!$A:$AM,5,0)</f>
        <v>159761.36</v>
      </c>
      <c r="F13" s="49">
        <f>VLOOKUP($A13,'水果-汇总'!$A:$AM,6,0)</f>
        <v>5.72291217086375</v>
      </c>
      <c r="G13" s="49">
        <f>VLOOKUP($A13,'水果-汇总'!$A:$AM,23,0)</f>
        <v>9442.84</v>
      </c>
      <c r="H13" s="49">
        <f>VLOOKUP($A13,'水果-汇总'!$A:$AM,24,0)</f>
        <v>7962.83</v>
      </c>
      <c r="I13" s="52">
        <f t="shared" si="0"/>
        <v>1480.01</v>
      </c>
      <c r="J13" s="53">
        <f t="shared" si="1"/>
        <v>0.185864824440557</v>
      </c>
      <c r="K13" s="54">
        <f>VLOOKUP($A13,'水果-汇总'!$A:$AM,27,0)</f>
        <v>0.0471311596098833</v>
      </c>
      <c r="L13" s="54">
        <f>VLOOKUP($A13,'水果-汇总'!$A:$AM,28,0)</f>
        <v>0.0346950120029963</v>
      </c>
      <c r="M13" s="55">
        <f t="shared" si="2"/>
        <v>0.012436147606887</v>
      </c>
      <c r="N13" s="49">
        <f>VLOOKUP($A13,'水果-汇总'!$A:$AM,13,0)</f>
        <v>200352.38</v>
      </c>
      <c r="O13" s="49">
        <f>VLOOKUP($A13,'水果-汇总'!$A:$AM,14,0)</f>
        <v>229509.36</v>
      </c>
      <c r="P13" s="52">
        <f t="shared" si="3"/>
        <v>-29156.98</v>
      </c>
      <c r="Q13" s="55">
        <f t="shared" si="4"/>
        <v>-0.127040483229094</v>
      </c>
      <c r="R13" s="49">
        <f>VLOOKUP($A13,'水果-汇总'!$A:$AM,15,0)</f>
        <v>22653.54</v>
      </c>
      <c r="S13" s="49">
        <f>VLOOKUP($A13,'水果-汇总'!$A:$AM,16,0)</f>
        <v>21808.09</v>
      </c>
      <c r="T13" s="52">
        <f t="shared" si="5"/>
        <v>845.450000000001</v>
      </c>
      <c r="U13" s="55">
        <f t="shared" si="6"/>
        <v>0.0387677233540398</v>
      </c>
      <c r="V13" s="54">
        <f>VLOOKUP($A13,'水果-汇总'!$A:$AM,21,0)</f>
        <v>0.0186825091435055</v>
      </c>
      <c r="W13" s="54">
        <f>VLOOKUP($A13,'水果-汇总'!$A:$AM,22,0)</f>
        <v>0.177146141135686</v>
      </c>
      <c r="X13" s="55">
        <f t="shared" si="7"/>
        <v>-0.158463631992181</v>
      </c>
      <c r="Y13" s="54">
        <f>VLOOKUP($A13,'水果-汇总'!$A:$AM,36,0)</f>
        <v>-0.0315716660619047</v>
      </c>
      <c r="Z13" s="54">
        <f>VLOOKUP($A13,'水果-汇总'!$A:$AM,37,0)</f>
        <v>-0.078925297905502</v>
      </c>
      <c r="AA13" s="55">
        <f t="shared" si="8"/>
        <v>0.0473536318435974</v>
      </c>
      <c r="AB13" s="54">
        <f>VLOOKUP($A13,'水果-汇总'!$A:$AM,32,0)</f>
        <v>-0.0311492616159588</v>
      </c>
      <c r="AC13" s="54">
        <f>VLOOKUP($A13,'水果-汇总'!$A:$AM,33,0)</f>
        <v>-0.0859540608714172</v>
      </c>
      <c r="AD13" s="55">
        <f t="shared" si="9"/>
        <v>0.0548047992554584</v>
      </c>
    </row>
    <row r="14" spans="1:30">
      <c r="A14" s="45" t="s">
        <v>186</v>
      </c>
      <c r="B14" s="45"/>
      <c r="C14" s="45"/>
      <c r="D14" s="48">
        <f>VLOOKUP($A14,'水果-汇总'!$A:$AM,4,0)</f>
        <v>8233.1</v>
      </c>
      <c r="E14" s="49">
        <f>VLOOKUP($A14,'水果-汇总'!$A:$AM,5,0)</f>
        <v>84867.91</v>
      </c>
      <c r="F14" s="49">
        <f>VLOOKUP($A14,'水果-汇总'!$A:$AM,6,0)</f>
        <v>4.64502870336995</v>
      </c>
      <c r="G14" s="49">
        <f>VLOOKUP($A14,'水果-汇总'!$A:$AM,23,0)</f>
        <v>14074.98</v>
      </c>
      <c r="H14" s="49">
        <f>VLOOKUP($A14,'水果-汇总'!$A:$AM,24,0)</f>
        <v>12708.54</v>
      </c>
      <c r="I14" s="52">
        <f t="shared" si="0"/>
        <v>1366.44</v>
      </c>
      <c r="J14" s="53">
        <f t="shared" si="1"/>
        <v>0.107521398996265</v>
      </c>
      <c r="K14" s="54">
        <f>VLOOKUP($A14,'水果-汇总'!$A:$AM,27,0)</f>
        <v>0.0909161199257348</v>
      </c>
      <c r="L14" s="54">
        <f>VLOOKUP($A14,'水果-汇总'!$A:$AM,28,0)</f>
        <v>0.0730598904677106</v>
      </c>
      <c r="M14" s="55">
        <f t="shared" si="2"/>
        <v>0.0178562294580242</v>
      </c>
      <c r="N14" s="49">
        <f>VLOOKUP($A14,'水果-汇总'!$A:$AM,13,0)</f>
        <v>154812.81</v>
      </c>
      <c r="O14" s="49">
        <f>VLOOKUP($A14,'水果-汇总'!$A:$AM,14,0)</f>
        <v>173946.88</v>
      </c>
      <c r="P14" s="52">
        <f t="shared" si="3"/>
        <v>-19134.07</v>
      </c>
      <c r="Q14" s="55">
        <f t="shared" si="4"/>
        <v>-0.109999500997086</v>
      </c>
      <c r="R14" s="49">
        <f>VLOOKUP($A14,'水果-汇总'!$A:$AM,15,0)</f>
        <v>15419.91</v>
      </c>
      <c r="S14" s="49">
        <f>VLOOKUP($A14,'水果-汇总'!$A:$AM,16,0)</f>
        <v>13867.6</v>
      </c>
      <c r="T14" s="52">
        <f t="shared" si="5"/>
        <v>1552.31</v>
      </c>
      <c r="U14" s="55">
        <f t="shared" si="6"/>
        <v>0.111937898410684</v>
      </c>
      <c r="V14" s="54">
        <f>VLOOKUP($A14,'水果-汇总'!$A:$AM,21,0)</f>
        <v>0.0304394034537995</v>
      </c>
      <c r="W14" s="54">
        <f>VLOOKUP($A14,'水果-汇总'!$A:$AM,22,0)</f>
        <v>0.232836573134399</v>
      </c>
      <c r="X14" s="55">
        <f t="shared" si="7"/>
        <v>-0.2023971696806</v>
      </c>
      <c r="Y14" s="54">
        <f>VLOOKUP($A14,'水果-汇总'!$A:$AM,36,0)</f>
        <v>-0.0227284076236502</v>
      </c>
      <c r="Z14" s="54">
        <f>VLOOKUP($A14,'水果-汇总'!$A:$AM,37,0)</f>
        <v>-0.0804032420894747</v>
      </c>
      <c r="AA14" s="55">
        <f t="shared" si="8"/>
        <v>0.0576748344658245</v>
      </c>
      <c r="AB14" s="54">
        <f>VLOOKUP($A14,'水果-汇总'!$A:$AM,32,0)</f>
        <v>-0.0565175646640611</v>
      </c>
      <c r="AC14" s="54">
        <f>VLOOKUP($A14,'水果-汇总'!$A:$AM,33,0)</f>
        <v>-0.0917723652186231</v>
      </c>
      <c r="AD14" s="55">
        <f t="shared" si="9"/>
        <v>0.035254800554562</v>
      </c>
    </row>
    <row r="15" spans="1:30">
      <c r="A15" s="50" t="s">
        <v>62</v>
      </c>
      <c r="B15" s="51" t="s">
        <v>74</v>
      </c>
      <c r="C15" s="50" t="s">
        <v>75</v>
      </c>
      <c r="D15" s="49">
        <f>IFERROR(VLOOKUP($B15,'a-水果'!$B:$AO,5,0),0)</f>
        <v>9893.5</v>
      </c>
      <c r="E15" s="49">
        <f>IFERROR(VLOOKUP($B15,'a-水果'!$B:$AO,6,0),0)</f>
        <v>101087.31</v>
      </c>
      <c r="F15" s="49">
        <f>IFERROR(VLOOKUP($B15,'a-水果'!$B:$AO,7,0),0)</f>
        <v>7.92651795399864</v>
      </c>
      <c r="G15" s="49">
        <f>IFERROR(VLOOKUP($B15,'a-水果'!$B:$AO,24,0),0)</f>
        <v>5032.39</v>
      </c>
      <c r="H15" s="49">
        <f>IFERROR(VLOOKUP($B15,'a-水果'!$B:$AO,25,0),0)</f>
        <v>18728.94</v>
      </c>
      <c r="I15" s="49">
        <f>IFERROR(VLOOKUP($B15,'a-水果'!$B:$AO,26,0),0)</f>
        <v>-13696.55</v>
      </c>
      <c r="J15" s="56">
        <f>IFERROR(VLOOKUP($B15,'a-水果'!$B:$AO,27,0),0)</f>
        <v>-0.731304067395165</v>
      </c>
      <c r="K15" s="56">
        <f>IFERROR(VLOOKUP($B15,'a-水果'!$B:$AO,28,0),0)</f>
        <v>0.0491457150298743</v>
      </c>
      <c r="L15" s="56">
        <f>IFERROR(VLOOKUP($B15,'a-水果'!$B:$AO,29,0),0)</f>
        <v>0.129377291128298</v>
      </c>
      <c r="M15" s="56">
        <f>IFERROR(VLOOKUP($B15,'a-水果'!$B:$AO,30,0),0)</f>
        <v>-0.0802315760984238</v>
      </c>
      <c r="N15" s="49">
        <f>IFERROR(VLOOKUP($B15,'a-水果'!$B:$AO,15,0),0)</f>
        <v>102397.33</v>
      </c>
      <c r="O15" s="49">
        <f>IFERROR(VLOOKUP($B15,'a-水果'!$B:$AO,19,0),0)</f>
        <v>144762.19</v>
      </c>
      <c r="P15" s="49">
        <f t="shared" si="3"/>
        <v>-42364.86</v>
      </c>
      <c r="Q15" s="56">
        <f t="shared" si="4"/>
        <v>-0.292651416782241</v>
      </c>
      <c r="R15" s="49">
        <f>IFERROR(VLOOKUP($B15,'a-水果'!$B:$AO,16,0),0)</f>
        <v>8278.56</v>
      </c>
      <c r="S15" s="49">
        <f>IFERROR(VLOOKUP($B15,'a-水果'!$B:$AO,20,0),0)</f>
        <v>7340.36</v>
      </c>
      <c r="T15" s="49">
        <f t="shared" si="5"/>
        <v>938.2</v>
      </c>
      <c r="U15" s="56">
        <f t="shared" si="6"/>
        <v>0.127813894686364</v>
      </c>
      <c r="V15" s="56">
        <f>IFERROR(VLOOKUP($B15,'a-水果'!$B:$AO,22,0),0)</f>
        <v>0.0696251399436813</v>
      </c>
      <c r="W15" s="56">
        <f>IFERROR(VLOOKUP($B15,'a-水果'!$B:$AO,23,0),0)</f>
        <v>0.346998205706744</v>
      </c>
      <c r="X15" s="56">
        <f t="shared" si="7"/>
        <v>-0.277373065763063</v>
      </c>
      <c r="Y15" s="54">
        <f>IFERROR(VLOOKUP($B15,'a-水果'!$B:$AO,37,0),0)</f>
        <v>-0.0629855916971067</v>
      </c>
      <c r="Z15" s="54">
        <f>IFERROR(VLOOKUP($B15,'a-水果'!$B:$AO,38,0),0)</f>
        <v>-0.139004081543685</v>
      </c>
      <c r="AA15" s="54">
        <f t="shared" si="8"/>
        <v>0.0760184898465778</v>
      </c>
      <c r="AB15" s="54">
        <f>IFERROR(VLOOKUP($B15,'a-水果'!$B:$AO,33,0),0)</f>
        <v>0.0366259815904986</v>
      </c>
      <c r="AC15" s="54">
        <f>IFERROR(VLOOKUP($B15,'a-水果'!$B:$AO,34,0),0)</f>
        <v>-0.142040599827897</v>
      </c>
      <c r="AD15" s="54">
        <f t="shared" si="9"/>
        <v>0.178666581418396</v>
      </c>
    </row>
    <row r="16" spans="1:30">
      <c r="A16" s="50" t="s">
        <v>67</v>
      </c>
      <c r="B16" s="51" t="s">
        <v>76</v>
      </c>
      <c r="C16" s="50" t="s">
        <v>77</v>
      </c>
      <c r="D16" s="49">
        <f>IFERROR(VLOOKUP($B16,'a-水果'!$B:$AO,5,0),0)</f>
        <v>3051.2</v>
      </c>
      <c r="E16" s="49">
        <f>IFERROR(VLOOKUP($B16,'a-水果'!$B:$AO,6,0),0)</f>
        <v>29151.17</v>
      </c>
      <c r="F16" s="49">
        <f>IFERROR(VLOOKUP($B16,'a-水果'!$B:$AO,7,0),0)</f>
        <v>6.93087032807561</v>
      </c>
      <c r="G16" s="49">
        <f>IFERROR(VLOOKUP($B16,'a-水果'!$B:$AO,24,0),0)</f>
        <v>2294.99</v>
      </c>
      <c r="H16" s="49">
        <f>IFERROR(VLOOKUP($B16,'a-水果'!$B:$AO,25,0),0)</f>
        <v>3200.57</v>
      </c>
      <c r="I16" s="49">
        <f>IFERROR(VLOOKUP($B16,'a-水果'!$B:$AO,26,0),0)</f>
        <v>-905.58</v>
      </c>
      <c r="J16" s="56">
        <f>IFERROR(VLOOKUP($B16,'a-水果'!$B:$AO,27,0),0)</f>
        <v>-0.282943350715654</v>
      </c>
      <c r="K16" s="56">
        <f>IFERROR(VLOOKUP($B16,'a-水果'!$B:$AO,28,0),0)</f>
        <v>0.064431044725166</v>
      </c>
      <c r="L16" s="56">
        <f>IFERROR(VLOOKUP($B16,'a-水果'!$B:$AO,29,0),0)</f>
        <v>0.0647236187001767</v>
      </c>
      <c r="M16" s="56">
        <f>IFERROR(VLOOKUP($B16,'a-水果'!$B:$AO,30,0),0)</f>
        <v>-0.000292573975010739</v>
      </c>
      <c r="N16" s="49">
        <f>IFERROR(VLOOKUP($B16,'a-水果'!$B:$AO,15,0),0)</f>
        <v>35619.32</v>
      </c>
      <c r="O16" s="49">
        <f>IFERROR(VLOOKUP($B16,'a-水果'!$B:$AO,19,0),0)</f>
        <v>49449.8</v>
      </c>
      <c r="P16" s="49">
        <f t="shared" si="3"/>
        <v>-13830.48</v>
      </c>
      <c r="Q16" s="56">
        <f t="shared" si="4"/>
        <v>-0.279687278816092</v>
      </c>
      <c r="R16" s="49">
        <f>IFERROR(VLOOKUP($B16,'a-水果'!$B:$AO,16,0),0)</f>
        <v>3871.97</v>
      </c>
      <c r="S16" s="49">
        <f>IFERROR(VLOOKUP($B16,'a-水果'!$B:$AO,20,0),0)</f>
        <v>4622.91</v>
      </c>
      <c r="T16" s="49">
        <f t="shared" si="5"/>
        <v>-750.94</v>
      </c>
      <c r="U16" s="56">
        <f t="shared" si="6"/>
        <v>-0.162438810186657</v>
      </c>
      <c r="V16" s="56">
        <f>IFERROR(VLOOKUP($B16,'a-水果'!$B:$AO,22,0),0)</f>
        <v>0.112760205990298</v>
      </c>
      <c r="W16" s="56">
        <f>IFERROR(VLOOKUP($B16,'a-水果'!$B:$AO,23,0),0)</f>
        <v>0.166069399002929</v>
      </c>
      <c r="X16" s="56">
        <f t="shared" si="7"/>
        <v>-0.0533091930126307</v>
      </c>
      <c r="Y16" s="54">
        <f>IFERROR(VLOOKUP($B16,'a-水果'!$B:$AO,37,0),0)</f>
        <v>-0.0624049256579984</v>
      </c>
      <c r="Z16" s="54">
        <f>IFERROR(VLOOKUP($B16,'a-水果'!$B:$AO,38,0),0)</f>
        <v>-0.124832627068232</v>
      </c>
      <c r="AA16" s="54">
        <f t="shared" si="8"/>
        <v>0.0624277014102335</v>
      </c>
      <c r="AB16" s="54">
        <f>IFERROR(VLOOKUP($B16,'a-水果'!$B:$AO,33,0),0)</f>
        <v>-0.0939986610383465</v>
      </c>
      <c r="AC16" s="54">
        <f>IFERROR(VLOOKUP($B16,'a-水果'!$B:$AO,34,0),0)</f>
        <v>-0.0832201262694692</v>
      </c>
      <c r="AD16" s="54">
        <f t="shared" si="9"/>
        <v>-0.0107785347688772</v>
      </c>
    </row>
    <row r="17" spans="1:30">
      <c r="A17" s="50" t="s">
        <v>84</v>
      </c>
      <c r="B17" s="51" t="s">
        <v>180</v>
      </c>
      <c r="C17" s="50" t="s">
        <v>181</v>
      </c>
      <c r="D17" s="49">
        <f>IFERROR(VLOOKUP($B17,'a-水果'!$B:$AO,5,0),0)</f>
        <v>2336.8</v>
      </c>
      <c r="E17" s="49">
        <f>IFERROR(VLOOKUP($B17,'a-水果'!$B:$AO,6,0),0)</f>
        <v>20389.47</v>
      </c>
      <c r="F17" s="49">
        <f>IFERROR(VLOOKUP($B17,'a-水果'!$B:$AO,7,0),0)</f>
        <v>6.4525734855832</v>
      </c>
      <c r="G17" s="49">
        <f>IFERROR(VLOOKUP($B17,'a-水果'!$B:$AO,24,0),0)</f>
        <v>1429.4</v>
      </c>
      <c r="H17" s="49">
        <f>IFERROR(VLOOKUP($B17,'a-水果'!$B:$AO,25,0),0)</f>
        <v>1437.52</v>
      </c>
      <c r="I17" s="49">
        <f>IFERROR(VLOOKUP($B17,'a-水果'!$B:$AO,26,0),0)</f>
        <v>-8.12</v>
      </c>
      <c r="J17" s="56">
        <f>IFERROR(VLOOKUP($B17,'a-水果'!$B:$AO,27,0),0)</f>
        <v>-0.00564861706271913</v>
      </c>
      <c r="K17" s="56">
        <f>IFERROR(VLOOKUP($B17,'a-水果'!$B:$AO,28,0),0)</f>
        <v>0.0544351675402799</v>
      </c>
      <c r="L17" s="56">
        <f>IFERROR(VLOOKUP($B17,'a-水果'!$B:$AO,29,0),0)</f>
        <v>0.0545836530783423</v>
      </c>
      <c r="M17" s="56">
        <f>IFERROR(VLOOKUP($B17,'a-水果'!$B:$AO,30,0),0)</f>
        <v>-0.000148485538062414</v>
      </c>
      <c r="N17" s="49">
        <f>IFERROR(VLOOKUP($B17,'a-水果'!$B:$AO,15,0),0)</f>
        <v>26258.76</v>
      </c>
      <c r="O17" s="49">
        <f>IFERROR(VLOOKUP($B17,'a-水果'!$B:$AO,19,0),0)</f>
        <v>26336.09</v>
      </c>
      <c r="P17" s="49">
        <f t="shared" si="3"/>
        <v>-77.3300000000017</v>
      </c>
      <c r="Q17" s="56">
        <f t="shared" si="4"/>
        <v>-0.00293627489881762</v>
      </c>
      <c r="R17" s="49">
        <f>IFERROR(VLOOKUP($B17,'a-水果'!$B:$AO,16,0),0)</f>
        <v>2935.54</v>
      </c>
      <c r="S17" s="49">
        <f>IFERROR(VLOOKUP($B17,'a-水果'!$B:$AO,20,0),0)</f>
        <v>2772.91</v>
      </c>
      <c r="T17" s="49">
        <f t="shared" si="5"/>
        <v>162.63</v>
      </c>
      <c r="U17" s="56">
        <f t="shared" si="6"/>
        <v>0.0586495775196455</v>
      </c>
      <c r="V17" s="56">
        <f>IFERROR(VLOOKUP($B17,'a-水果'!$B:$AO,22,0),0)</f>
        <v>0.127140212913956</v>
      </c>
      <c r="W17" s="56">
        <f>IFERROR(VLOOKUP($B17,'a-水果'!$B:$AO,23,0),0)</f>
        <v>0.193811490889015</v>
      </c>
      <c r="X17" s="56">
        <f t="shared" si="7"/>
        <v>-0.0666712779750596</v>
      </c>
      <c r="Y17" s="54">
        <f>IFERROR(VLOOKUP($B17,'a-水果'!$B:$AO,37,0),0)</f>
        <v>-0.0293131757700457</v>
      </c>
      <c r="Z17" s="54">
        <f>IFERROR(VLOOKUP($B17,'a-水果'!$B:$AO,38,0),0)</f>
        <v>-0.0526125983172912</v>
      </c>
      <c r="AA17" s="54">
        <f t="shared" si="8"/>
        <v>0.0232994225472455</v>
      </c>
      <c r="AB17" s="54">
        <f>IFERROR(VLOOKUP($B17,'a-水果'!$B:$AO,33,0),0)</f>
        <v>-0.0293065024632129</v>
      </c>
      <c r="AC17" s="54">
        <f>IFERROR(VLOOKUP($B17,'a-水果'!$B:$AO,34,0),0)</f>
        <v>-0.0681166946194367</v>
      </c>
      <c r="AD17" s="54">
        <f t="shared" si="9"/>
        <v>0.0388101921562238</v>
      </c>
    </row>
    <row r="18" spans="1:30">
      <c r="A18" s="50" t="s">
        <v>84</v>
      </c>
      <c r="B18" s="51" t="s">
        <v>87</v>
      </c>
      <c r="C18" s="50" t="s">
        <v>88</v>
      </c>
      <c r="D18" s="49">
        <f>IFERROR(VLOOKUP($B18,'a-水果'!$B:$AO,5,0),0)</f>
        <v>3150</v>
      </c>
      <c r="E18" s="49">
        <f>IFERROR(VLOOKUP($B18,'a-水果'!$B:$AO,6,0),0)</f>
        <v>40880.18</v>
      </c>
      <c r="F18" s="49">
        <f>IFERROR(VLOOKUP($B18,'a-水果'!$B:$AO,7,0),0)</f>
        <v>9.62569629079605</v>
      </c>
      <c r="G18" s="49">
        <f>IFERROR(VLOOKUP($B18,'a-水果'!$B:$AO,24,0),0)</f>
        <v>4231.55</v>
      </c>
      <c r="H18" s="49">
        <f>IFERROR(VLOOKUP($B18,'a-水果'!$B:$AO,25,0),0)</f>
        <v>7733.17</v>
      </c>
      <c r="I18" s="49">
        <f>IFERROR(VLOOKUP($B18,'a-水果'!$B:$AO,26,0),0)</f>
        <v>-3501.62</v>
      </c>
      <c r="J18" s="56">
        <f>IFERROR(VLOOKUP($B18,'a-水果'!$B:$AO,27,0),0)</f>
        <v>-0.4528052532144</v>
      </c>
      <c r="K18" s="56">
        <f>IFERROR(VLOOKUP($B18,'a-水果'!$B:$AO,28,0),0)</f>
        <v>0.123401795757058</v>
      </c>
      <c r="L18" s="56">
        <f>IFERROR(VLOOKUP($B18,'a-水果'!$B:$AO,29,0),0)</f>
        <v>0.124846165556938</v>
      </c>
      <c r="M18" s="56">
        <f>IFERROR(VLOOKUP($B18,'a-水果'!$B:$AO,30,0),0)</f>
        <v>-0.00144436979988032</v>
      </c>
      <c r="N18" s="49">
        <f>IFERROR(VLOOKUP($B18,'a-水果'!$B:$AO,15,0),0)</f>
        <v>34290.83</v>
      </c>
      <c r="O18" s="49">
        <f>IFERROR(VLOOKUP($B18,'a-水果'!$B:$AO,19,0),0)</f>
        <v>61941.59</v>
      </c>
      <c r="P18" s="49">
        <f t="shared" si="3"/>
        <v>-27650.76</v>
      </c>
      <c r="Q18" s="56">
        <f t="shared" si="4"/>
        <v>-0.446400552520528</v>
      </c>
      <c r="R18" s="49">
        <f>IFERROR(VLOOKUP($B18,'a-水果'!$B:$AO,16,0),0)</f>
        <v>2514.68</v>
      </c>
      <c r="S18" s="49">
        <f>IFERROR(VLOOKUP($B18,'a-水果'!$B:$AO,20,0),0)</f>
        <v>4415.75</v>
      </c>
      <c r="T18" s="49">
        <f t="shared" si="5"/>
        <v>-1901.07</v>
      </c>
      <c r="U18" s="56">
        <f t="shared" si="6"/>
        <v>-0.430520296665346</v>
      </c>
      <c r="V18" s="56">
        <f>IFERROR(VLOOKUP($B18,'a-水果'!$B:$AO,22,0),0)</f>
        <v>0.1894704900314</v>
      </c>
      <c r="W18" s="56">
        <f>IFERROR(VLOOKUP($B18,'a-水果'!$B:$AO,23,0),0)</f>
        <v>0.340364799302569</v>
      </c>
      <c r="X18" s="56">
        <f t="shared" si="7"/>
        <v>-0.150894309271169</v>
      </c>
      <c r="Y18" s="54">
        <f>IFERROR(VLOOKUP($B18,'a-水果'!$B:$AO,37,0),0)</f>
        <v>-0.0476124198705203</v>
      </c>
      <c r="Z18" s="54">
        <f>IFERROR(VLOOKUP($B18,'a-水果'!$B:$AO,38,0),0)</f>
        <v>-0.0536556643831739</v>
      </c>
      <c r="AA18" s="54">
        <f t="shared" si="8"/>
        <v>0.00604324451265356</v>
      </c>
      <c r="AB18" s="54">
        <f>IFERROR(VLOOKUP($B18,'a-水果'!$B:$AO,33,0),0)</f>
        <v>-0.0934283988172704</v>
      </c>
      <c r="AC18" s="54">
        <f>IFERROR(VLOOKUP($B18,'a-水果'!$B:$AO,34,0),0)</f>
        <v>-0.108158355315064</v>
      </c>
      <c r="AD18" s="54">
        <f t="shared" si="9"/>
        <v>0.0147299564977933</v>
      </c>
    </row>
    <row r="19" spans="1:30">
      <c r="A19" s="50" t="s">
        <v>67</v>
      </c>
      <c r="B19" s="51" t="s">
        <v>72</v>
      </c>
      <c r="C19" s="50" t="s">
        <v>73</v>
      </c>
      <c r="D19" s="49">
        <f>IFERROR(VLOOKUP($B19,'a-水果'!$B:$AO,5,0),0)</f>
        <v>4885.5</v>
      </c>
      <c r="E19" s="49">
        <f>IFERROR(VLOOKUP($B19,'a-水果'!$B:$AO,6,0),0)</f>
        <v>44356.15</v>
      </c>
      <c r="F19" s="49">
        <f>IFERROR(VLOOKUP($B19,'a-水果'!$B:$AO,7,0),0)</f>
        <v>7.8763893884821</v>
      </c>
      <c r="G19" s="49">
        <f>IFERROR(VLOOKUP($B19,'a-水果'!$B:$AO,24,0),0)</f>
        <v>1473.74</v>
      </c>
      <c r="H19" s="49">
        <f>IFERROR(VLOOKUP($B19,'a-水果'!$B:$AO,25,0),0)</f>
        <v>5874.92</v>
      </c>
      <c r="I19" s="49">
        <f>IFERROR(VLOOKUP($B19,'a-水果'!$B:$AO,26,0),0)</f>
        <v>-4401.18</v>
      </c>
      <c r="J19" s="56">
        <f>IFERROR(VLOOKUP($B19,'a-水果'!$B:$AO,27,0),0)</f>
        <v>-0.749147222430263</v>
      </c>
      <c r="K19" s="56">
        <f>IFERROR(VLOOKUP($B19,'a-水果'!$B:$AO,28,0),0)</f>
        <v>0.0373580321771762</v>
      </c>
      <c r="L19" s="56">
        <f>IFERROR(VLOOKUP($B19,'a-水果'!$B:$AO,29,0),0)</f>
        <v>0.112127514481824</v>
      </c>
      <c r="M19" s="56">
        <f>IFERROR(VLOOKUP($B19,'a-水果'!$B:$AO,30,0),0)</f>
        <v>-0.0747694823046473</v>
      </c>
      <c r="N19" s="49">
        <f>IFERROR(VLOOKUP($B19,'a-水果'!$B:$AO,15,0),0)</f>
        <v>39449.08</v>
      </c>
      <c r="O19" s="49">
        <f>IFERROR(VLOOKUP($B19,'a-水果'!$B:$AO,19,0),0)</f>
        <v>52394.99</v>
      </c>
      <c r="P19" s="49">
        <f t="shared" si="3"/>
        <v>-12945.91</v>
      </c>
      <c r="Q19" s="56">
        <f t="shared" si="4"/>
        <v>-0.247082974918022</v>
      </c>
      <c r="R19" s="49">
        <f>IFERROR(VLOOKUP($B19,'a-水果'!$B:$AO,16,0),0)</f>
        <v>3994.69</v>
      </c>
      <c r="S19" s="49">
        <f>IFERROR(VLOOKUP($B19,'a-水果'!$B:$AO,20,0),0)</f>
        <v>4223.44</v>
      </c>
      <c r="T19" s="49">
        <f t="shared" si="5"/>
        <v>-228.75</v>
      </c>
      <c r="U19" s="56">
        <f t="shared" si="6"/>
        <v>-0.0541620101149773</v>
      </c>
      <c r="V19" s="56">
        <f>IFERROR(VLOOKUP($B19,'a-水果'!$B:$AO,22,0),0)</f>
        <v>0.00250742150420932</v>
      </c>
      <c r="W19" s="56">
        <f>IFERROR(VLOOKUP($B19,'a-水果'!$B:$AO,23,0),0)</f>
        <v>0.36631653720884</v>
      </c>
      <c r="X19" s="56">
        <f t="shared" si="7"/>
        <v>-0.36380911570463</v>
      </c>
      <c r="Y19" s="54">
        <f>IFERROR(VLOOKUP($B19,'a-水果'!$B:$AO,37,0),0)</f>
        <v>-0.038606249796605</v>
      </c>
      <c r="Z19" s="54">
        <f>IFERROR(VLOOKUP($B19,'a-水果'!$B:$AO,38,0),0)</f>
        <v>-0.0911579186634592</v>
      </c>
      <c r="AA19" s="54">
        <f t="shared" si="8"/>
        <v>0.0525516688668542</v>
      </c>
      <c r="AB19" s="54">
        <f>IFERROR(VLOOKUP($B19,'a-水果'!$B:$AO,33,0),0)</f>
        <v>-0.034805758157794</v>
      </c>
      <c r="AC19" s="54">
        <f>IFERROR(VLOOKUP($B19,'a-水果'!$B:$AO,34,0),0)</f>
        <v>-0.011158774913403</v>
      </c>
      <c r="AD19" s="54">
        <f t="shared" si="9"/>
        <v>-0.023646983244391</v>
      </c>
    </row>
    <row r="20" spans="1:30">
      <c r="A20" s="50" t="s">
        <v>62</v>
      </c>
      <c r="B20" s="51" t="s">
        <v>65</v>
      </c>
      <c r="C20" s="50" t="s">
        <v>66</v>
      </c>
      <c r="D20" s="49">
        <f>IFERROR(VLOOKUP($B20,'a-水果'!$B:$AO,5,0),0)</f>
        <v>4748.3</v>
      </c>
      <c r="E20" s="49">
        <f>IFERROR(VLOOKUP($B20,'a-水果'!$B:$AO,6,0),0)</f>
        <v>50733.75</v>
      </c>
      <c r="F20" s="49">
        <f>IFERROR(VLOOKUP($B20,'a-水果'!$B:$AO,7,0),0)</f>
        <v>9.86795018886933</v>
      </c>
      <c r="G20" s="49">
        <f>IFERROR(VLOOKUP($B20,'a-水果'!$B:$AO,24,0),0)</f>
        <v>1692.37</v>
      </c>
      <c r="H20" s="49">
        <f>IFERROR(VLOOKUP($B20,'a-水果'!$B:$AO,25,0),0)</f>
        <v>6342.89</v>
      </c>
      <c r="I20" s="49">
        <f>IFERROR(VLOOKUP($B20,'a-水果'!$B:$AO,26,0),0)</f>
        <v>-4650.52</v>
      </c>
      <c r="J20" s="56">
        <f>IFERROR(VLOOKUP($B20,'a-水果'!$B:$AO,27,0),0)</f>
        <v>-0.733186292052992</v>
      </c>
      <c r="K20" s="56">
        <f>IFERROR(VLOOKUP($B20,'a-水果'!$B:$AO,28,0),0)</f>
        <v>0.0468082870169975</v>
      </c>
      <c r="L20" s="56">
        <f>IFERROR(VLOOKUP($B20,'a-水果'!$B:$AO,29,0),0)</f>
        <v>0.0721587606725545</v>
      </c>
      <c r="M20" s="56">
        <f>IFERROR(VLOOKUP($B20,'a-水果'!$B:$AO,30,0),0)</f>
        <v>-0.025350473655557</v>
      </c>
      <c r="N20" s="49">
        <f>IFERROR(VLOOKUP($B20,'a-水果'!$B:$AO,15,0),0)</f>
        <v>36155.35</v>
      </c>
      <c r="O20" s="49">
        <f>IFERROR(VLOOKUP($B20,'a-水果'!$B:$AO,19,0),0)</f>
        <v>87901.87</v>
      </c>
      <c r="P20" s="49">
        <f t="shared" si="3"/>
        <v>-51746.52</v>
      </c>
      <c r="Q20" s="56">
        <f t="shared" si="4"/>
        <v>-0.588685087131821</v>
      </c>
      <c r="R20" s="49">
        <f>IFERROR(VLOOKUP($B20,'a-水果'!$B:$AO,16,0),0)</f>
        <v>3783.17</v>
      </c>
      <c r="S20" s="49">
        <f>IFERROR(VLOOKUP($B20,'a-水果'!$B:$AO,20,0),0)</f>
        <v>6723.76</v>
      </c>
      <c r="T20" s="49">
        <f t="shared" si="5"/>
        <v>-2940.59</v>
      </c>
      <c r="U20" s="56">
        <f t="shared" si="6"/>
        <v>-0.437343093745166</v>
      </c>
      <c r="V20" s="56">
        <f>IFERROR(VLOOKUP($B20,'a-水果'!$B:$AO,22,0),0)</f>
        <v>0.0549156143782702</v>
      </c>
      <c r="W20" s="56">
        <f>IFERROR(VLOOKUP($B20,'a-水果'!$B:$AO,23,0),0)</f>
        <v>0.404990768792013</v>
      </c>
      <c r="X20" s="56">
        <f t="shared" si="7"/>
        <v>-0.350075154413742</v>
      </c>
      <c r="Y20" s="54">
        <f>IFERROR(VLOOKUP($B20,'a-水果'!$B:$AO,37,0),0)</f>
        <v>-0.0435164161272161</v>
      </c>
      <c r="Z20" s="54">
        <f>IFERROR(VLOOKUP($B20,'a-水果'!$B:$AO,38,0),0)</f>
        <v>-0.237269028043833</v>
      </c>
      <c r="AA20" s="54">
        <f t="shared" si="8"/>
        <v>0.193752611916617</v>
      </c>
      <c r="AB20" s="54">
        <f>IFERROR(VLOOKUP($B20,'a-水果'!$B:$AO,33,0),0)</f>
        <v>-0.0180867905213072</v>
      </c>
      <c r="AC20" s="54">
        <f>IFERROR(VLOOKUP($B20,'a-水果'!$B:$AO,34,0),0)</f>
        <v>-0.198606008040557</v>
      </c>
      <c r="AD20" s="54">
        <f t="shared" si="9"/>
        <v>0.18051921751925</v>
      </c>
    </row>
    <row r="21" spans="1:30">
      <c r="A21" s="50" t="s">
        <v>67</v>
      </c>
      <c r="B21" s="51" t="s">
        <v>82</v>
      </c>
      <c r="C21" s="50" t="s">
        <v>83</v>
      </c>
      <c r="D21" s="49">
        <f>IFERROR(VLOOKUP($B21,'a-水果'!$B:$AO,5,0),0)</f>
        <v>6014.7</v>
      </c>
      <c r="E21" s="49">
        <f>IFERROR(VLOOKUP($B21,'a-水果'!$B:$AO,6,0),0)</f>
        <v>73734.16</v>
      </c>
      <c r="F21" s="49">
        <f>IFERROR(VLOOKUP($B21,'a-水果'!$B:$AO,7,0),0)</f>
        <v>13.1191507515168</v>
      </c>
      <c r="G21" s="49">
        <f>IFERROR(VLOOKUP($B21,'a-水果'!$B:$AO,24,0),0)</f>
        <v>4624.53</v>
      </c>
      <c r="H21" s="49">
        <f>IFERROR(VLOOKUP($B21,'a-水果'!$B:$AO,25,0),0)</f>
        <v>11437.43</v>
      </c>
      <c r="I21" s="49">
        <f>IFERROR(VLOOKUP($B21,'a-水果'!$B:$AO,26,0),0)</f>
        <v>-6812.9</v>
      </c>
      <c r="J21" s="56">
        <f>IFERROR(VLOOKUP($B21,'a-水果'!$B:$AO,27,0),0)</f>
        <v>-0.595667033590588</v>
      </c>
      <c r="K21" s="56">
        <f>IFERROR(VLOOKUP($B21,'a-水果'!$B:$AO,28,0),0)</f>
        <v>0.102231797740414</v>
      </c>
      <c r="L21" s="56">
        <f>IFERROR(VLOOKUP($B21,'a-水果'!$B:$AO,29,0),0)</f>
        <v>0.196383904165098</v>
      </c>
      <c r="M21" s="56">
        <f>IFERROR(VLOOKUP($B21,'a-水果'!$B:$AO,30,0),0)</f>
        <v>-0.094152106424684</v>
      </c>
      <c r="N21" s="49">
        <f>IFERROR(VLOOKUP($B21,'a-水果'!$B:$AO,15,0),0)</f>
        <v>45235.73</v>
      </c>
      <c r="O21" s="49">
        <f>IFERROR(VLOOKUP($B21,'a-水果'!$B:$AO,19,0),0)</f>
        <v>58240.16</v>
      </c>
      <c r="P21" s="49">
        <f t="shared" si="3"/>
        <v>-13004.43</v>
      </c>
      <c r="Q21" s="56">
        <f t="shared" si="4"/>
        <v>-0.223289736841382</v>
      </c>
      <c r="R21" s="49">
        <f>IFERROR(VLOOKUP($B21,'a-水果'!$B:$AO,16,0),0)</f>
        <v>3330.92</v>
      </c>
      <c r="S21" s="49">
        <f>IFERROR(VLOOKUP($B21,'a-水果'!$B:$AO,20,0),0)</f>
        <v>3152.6</v>
      </c>
      <c r="T21" s="49">
        <f t="shared" si="5"/>
        <v>178.32</v>
      </c>
      <c r="U21" s="56">
        <f t="shared" si="6"/>
        <v>0.0565628370234093</v>
      </c>
      <c r="V21" s="56">
        <f>IFERROR(VLOOKUP($B21,'a-水果'!$B:$AO,22,0),0)</f>
        <v>0.324872435519795</v>
      </c>
      <c r="W21" s="56">
        <f>IFERROR(VLOOKUP($B21,'a-水果'!$B:$AO,23,0),0)</f>
        <v>0.224801089202462</v>
      </c>
      <c r="X21" s="56">
        <f t="shared" si="7"/>
        <v>0.100071346317333</v>
      </c>
      <c r="Y21" s="54">
        <f>IFERROR(VLOOKUP($B21,'a-水果'!$B:$AO,37,0),0)</f>
        <v>-0.0371699110155753</v>
      </c>
      <c r="Z21" s="54">
        <f>IFERROR(VLOOKUP($B21,'a-水果'!$B:$AO,38,0),0)</f>
        <v>-0.106039459493751</v>
      </c>
      <c r="AA21" s="54">
        <f t="shared" si="8"/>
        <v>0.0688695484781759</v>
      </c>
      <c r="AB21" s="54">
        <f>IFERROR(VLOOKUP($B21,'a-水果'!$B:$AO,33,0),0)</f>
        <v>-0.0951115923686077</v>
      </c>
      <c r="AC21" s="54">
        <f>IFERROR(VLOOKUP($B21,'a-水果'!$B:$AO,34,0),0)</f>
        <v>-0.0317840181070931</v>
      </c>
      <c r="AD21" s="54">
        <f t="shared" si="9"/>
        <v>-0.0633275742615146</v>
      </c>
    </row>
    <row r="22" spans="1:30">
      <c r="A22" s="50" t="s">
        <v>67</v>
      </c>
      <c r="B22" s="51" t="s">
        <v>70</v>
      </c>
      <c r="C22" s="50" t="s">
        <v>71</v>
      </c>
      <c r="D22" s="49">
        <f>IFERROR(VLOOKUP($B22,'a-水果'!$B:$AO,5,0),0)</f>
        <v>6054.2</v>
      </c>
      <c r="E22" s="49">
        <f>IFERROR(VLOOKUP($B22,'a-水果'!$B:$AO,6,0),0)</f>
        <v>63859.25</v>
      </c>
      <c r="F22" s="49">
        <f>IFERROR(VLOOKUP($B22,'a-水果'!$B:$AO,7,0),0)</f>
        <v>5.24751378598298</v>
      </c>
      <c r="G22" s="49">
        <f>IFERROR(VLOOKUP($B22,'a-水果'!$B:$AO,24,0),0)</f>
        <v>7614.23</v>
      </c>
      <c r="H22" s="49">
        <f>IFERROR(VLOOKUP($B22,'a-水果'!$B:$AO,25,0),0)</f>
        <v>14394.14</v>
      </c>
      <c r="I22" s="49">
        <f>IFERROR(VLOOKUP($B22,'a-水果'!$B:$AO,26,0),0)</f>
        <v>-6779.91</v>
      </c>
      <c r="J22" s="56">
        <f>IFERROR(VLOOKUP($B22,'a-水果'!$B:$AO,27,0),0)</f>
        <v>-0.471018761801678</v>
      </c>
      <c r="K22" s="56">
        <f>IFERROR(VLOOKUP($B22,'a-水果'!$B:$AO,28,0),0)</f>
        <v>0.075764666174387</v>
      </c>
      <c r="L22" s="56">
        <f>IFERROR(VLOOKUP($B22,'a-水果'!$B:$AO,29,0),0)</f>
        <v>0.0987079018561966</v>
      </c>
      <c r="M22" s="56">
        <f>IFERROR(VLOOKUP($B22,'a-水果'!$B:$AO,30,0),0)</f>
        <v>-0.0229432356818096</v>
      </c>
      <c r="N22" s="49">
        <f>IFERROR(VLOOKUP($B22,'a-水果'!$B:$AO,15,0),0)</f>
        <v>100498.43</v>
      </c>
      <c r="O22" s="49">
        <f>IFERROR(VLOOKUP($B22,'a-水果'!$B:$AO,19,0),0)</f>
        <v>145825.61</v>
      </c>
      <c r="P22" s="49">
        <f t="shared" si="3"/>
        <v>-45327.18</v>
      </c>
      <c r="Q22" s="56">
        <f t="shared" si="4"/>
        <v>-0.310831410202913</v>
      </c>
      <c r="R22" s="49">
        <f>IFERROR(VLOOKUP($B22,'a-水果'!$B:$AO,16,0),0)</f>
        <v>7792.09</v>
      </c>
      <c r="S22" s="49">
        <f>IFERROR(VLOOKUP($B22,'a-水果'!$B:$AO,20,0),0)</f>
        <v>10657.51</v>
      </c>
      <c r="T22" s="49">
        <f t="shared" si="5"/>
        <v>-2865.42</v>
      </c>
      <c r="U22" s="56">
        <f t="shared" si="6"/>
        <v>-0.268863927878088</v>
      </c>
      <c r="V22" s="56">
        <f>IFERROR(VLOOKUP($B22,'a-水果'!$B:$AO,22,0),0)</f>
        <v>0.262376194554855</v>
      </c>
      <c r="W22" s="56">
        <f>IFERROR(VLOOKUP($B22,'a-水果'!$B:$AO,23,0),0)</f>
        <v>0.0445117749451985</v>
      </c>
      <c r="X22" s="56">
        <f t="shared" si="7"/>
        <v>0.217864419609657</v>
      </c>
      <c r="Y22" s="54">
        <f>IFERROR(VLOOKUP($B22,'a-水果'!$B:$AO,37,0),0)</f>
        <v>-0.0818214368673873</v>
      </c>
      <c r="Z22" s="54">
        <f>IFERROR(VLOOKUP($B22,'a-水果'!$B:$AO,38,0),0)</f>
        <v>-0.0456429316040989</v>
      </c>
      <c r="AA22" s="54">
        <f t="shared" si="8"/>
        <v>-0.0361785052632884</v>
      </c>
      <c r="AB22" s="54">
        <f>IFERROR(VLOOKUP($B22,'a-水果'!$B:$AO,33,0),0)</f>
        <v>-0.350716633184115</v>
      </c>
      <c r="AC22" s="54">
        <f>IFERROR(VLOOKUP($B22,'a-水果'!$B:$AO,34,0),0)</f>
        <v>-0.039818306263214</v>
      </c>
      <c r="AD22" s="54">
        <f t="shared" si="9"/>
        <v>-0.310898326920901</v>
      </c>
    </row>
    <row r="23" spans="1:30">
      <c r="A23" s="50" t="s">
        <v>67</v>
      </c>
      <c r="B23" s="51" t="s">
        <v>112</v>
      </c>
      <c r="C23" s="50" t="s">
        <v>113</v>
      </c>
      <c r="D23" s="49">
        <f>IFERROR(VLOOKUP($B23,'a-水果'!$B:$AO,5,0),0)</f>
        <v>1921.9</v>
      </c>
      <c r="E23" s="49">
        <f>IFERROR(VLOOKUP($B23,'a-水果'!$B:$AO,6,0),0)</f>
        <v>22172.96</v>
      </c>
      <c r="F23" s="49">
        <f>IFERROR(VLOOKUP($B23,'a-水果'!$B:$AO,7,0),0)</f>
        <v>6.24705687193647</v>
      </c>
      <c r="G23" s="49">
        <f>IFERROR(VLOOKUP($B23,'a-水果'!$B:$AO,24,0),0)</f>
        <v>2125.34</v>
      </c>
      <c r="H23" s="49">
        <f>IFERROR(VLOOKUP($B23,'a-水果'!$B:$AO,25,0),0)</f>
        <v>1898.44</v>
      </c>
      <c r="I23" s="49">
        <f>IFERROR(VLOOKUP($B23,'a-水果'!$B:$AO,26,0),0)</f>
        <v>226.9</v>
      </c>
      <c r="J23" s="56">
        <f>IFERROR(VLOOKUP($B23,'a-水果'!$B:$AO,27,0),0)</f>
        <v>0.119519184172268</v>
      </c>
      <c r="K23" s="56">
        <f>IFERROR(VLOOKUP($B23,'a-水果'!$B:$AO,28,0),0)</f>
        <v>0.0776987306972391</v>
      </c>
      <c r="L23" s="56">
        <f>IFERROR(VLOOKUP($B23,'a-水果'!$B:$AO,29,0),0)</f>
        <v>0.048177789146928</v>
      </c>
      <c r="M23" s="56">
        <f>IFERROR(VLOOKUP($B23,'a-水果'!$B:$AO,30,0),0)</f>
        <v>0.0295209415503111</v>
      </c>
      <c r="N23" s="49">
        <f>IFERROR(VLOOKUP($B23,'a-水果'!$B:$AO,15,0),0)</f>
        <v>27353.6</v>
      </c>
      <c r="O23" s="49">
        <f>IFERROR(VLOOKUP($B23,'a-水果'!$B:$AO,19,0),0)</f>
        <v>39404.88</v>
      </c>
      <c r="P23" s="49">
        <f t="shared" si="3"/>
        <v>-12051.28</v>
      </c>
      <c r="Q23" s="56">
        <f t="shared" si="4"/>
        <v>-0.305832171040744</v>
      </c>
      <c r="R23" s="49">
        <f>IFERROR(VLOOKUP($B23,'a-水果'!$B:$AO,16,0),0)</f>
        <v>3210.92</v>
      </c>
      <c r="S23" s="49">
        <f>IFERROR(VLOOKUP($B23,'a-水果'!$B:$AO,20,0),0)</f>
        <v>3914.4</v>
      </c>
      <c r="T23" s="49">
        <f t="shared" si="5"/>
        <v>-703.48</v>
      </c>
      <c r="U23" s="56">
        <f t="shared" si="6"/>
        <v>-0.179715920703045</v>
      </c>
      <c r="V23" s="56">
        <f>IFERROR(VLOOKUP($B23,'a-水果'!$B:$AO,22,0),0)</f>
        <v>-0.0606764874419199</v>
      </c>
      <c r="W23" s="56">
        <f>IFERROR(VLOOKUP($B23,'a-水果'!$B:$AO,23,0),0)</f>
        <v>0.00495239406648057</v>
      </c>
      <c r="X23" s="56">
        <f t="shared" si="7"/>
        <v>-0.0656288815084004</v>
      </c>
      <c r="Y23" s="54">
        <f>IFERROR(VLOOKUP($B23,'a-水果'!$B:$AO,37,0),0)</f>
        <v>-0.0151607638932144</v>
      </c>
      <c r="Z23" s="54">
        <f>IFERROR(VLOOKUP($B23,'a-水果'!$B:$AO,38,0),0)</f>
        <v>-0.0253142244022072</v>
      </c>
      <c r="AA23" s="54">
        <f t="shared" si="8"/>
        <v>0.0101534605089928</v>
      </c>
      <c r="AB23" s="54">
        <f>IFERROR(VLOOKUP($B23,'a-水果'!$B:$AO,33,0),0)</f>
        <v>0.0123430787537468</v>
      </c>
      <c r="AC23" s="54">
        <f>IFERROR(VLOOKUP($B23,'a-水果'!$B:$AO,34,0),0)</f>
        <v>-0.0402599145080508</v>
      </c>
      <c r="AD23" s="54">
        <f t="shared" si="9"/>
        <v>0.0526029932617976</v>
      </c>
    </row>
    <row r="24" spans="1:30">
      <c r="A24" s="50" t="s">
        <v>89</v>
      </c>
      <c r="B24" s="51" t="s">
        <v>90</v>
      </c>
      <c r="C24" s="50" t="s">
        <v>91</v>
      </c>
      <c r="D24" s="49">
        <f>IFERROR(VLOOKUP($B24,'a-水果'!$B:$AO,5,0),0)</f>
        <v>4597</v>
      </c>
      <c r="E24" s="49">
        <f>IFERROR(VLOOKUP($B24,'a-水果'!$B:$AO,6,0),0)</f>
        <v>48156.44</v>
      </c>
      <c r="F24" s="49">
        <f>IFERROR(VLOOKUP($B24,'a-水果'!$B:$AO,7,0),0)</f>
        <v>4.56395394856993</v>
      </c>
      <c r="G24" s="49">
        <f>IFERROR(VLOOKUP($B24,'a-水果'!$B:$AO,24,0),0)</f>
        <v>8213.45</v>
      </c>
      <c r="H24" s="49">
        <f>IFERROR(VLOOKUP($B24,'a-水果'!$B:$AO,25,0),0)</f>
        <v>11243.6</v>
      </c>
      <c r="I24" s="49">
        <f>IFERROR(VLOOKUP($B24,'a-水果'!$B:$AO,26,0),0)</f>
        <v>-3030.15</v>
      </c>
      <c r="J24" s="56">
        <f>IFERROR(VLOOKUP($B24,'a-水果'!$B:$AO,27,0),0)</f>
        <v>-0.269499982212103</v>
      </c>
      <c r="K24" s="56">
        <f>IFERROR(VLOOKUP($B24,'a-水果'!$B:$AO,28,0),0)</f>
        <v>0.107992336159239</v>
      </c>
      <c r="L24" s="56">
        <f>IFERROR(VLOOKUP($B24,'a-水果'!$B:$AO,29,0),0)</f>
        <v>0.120884431597717</v>
      </c>
      <c r="M24" s="56">
        <f>IFERROR(VLOOKUP($B24,'a-水果'!$B:$AO,30,0),0)</f>
        <v>-0.0128920954384783</v>
      </c>
      <c r="N24" s="49">
        <f>IFERROR(VLOOKUP($B24,'a-水果'!$B:$AO,15,0),0)</f>
        <v>76055.86</v>
      </c>
      <c r="O24" s="49">
        <f>IFERROR(VLOOKUP($B24,'a-水果'!$B:$AO,19,0),0)</f>
        <v>93011.15</v>
      </c>
      <c r="P24" s="49">
        <f t="shared" si="3"/>
        <v>-16955.29</v>
      </c>
      <c r="Q24" s="56">
        <f t="shared" si="4"/>
        <v>-0.182293090667087</v>
      </c>
      <c r="R24" s="49">
        <f>IFERROR(VLOOKUP($B24,'a-水果'!$B:$AO,16,0),0)</f>
        <v>6598.34</v>
      </c>
      <c r="S24" s="49">
        <f>IFERROR(VLOOKUP($B24,'a-水果'!$B:$AO,20,0),0)</f>
        <v>5758.57</v>
      </c>
      <c r="T24" s="49">
        <f t="shared" si="5"/>
        <v>839.77</v>
      </c>
      <c r="U24" s="56">
        <f t="shared" si="6"/>
        <v>0.145829607003128</v>
      </c>
      <c r="V24" s="56">
        <f>IFERROR(VLOOKUP($B24,'a-水果'!$B:$AO,22,0),0)</f>
        <v>0.0507503972774715</v>
      </c>
      <c r="W24" s="56">
        <f>IFERROR(VLOOKUP($B24,'a-水果'!$B:$AO,23,0),0)</f>
        <v>0.108896787002471</v>
      </c>
      <c r="X24" s="56">
        <f t="shared" si="7"/>
        <v>-0.0581463897249999</v>
      </c>
      <c r="Y24" s="54">
        <f>IFERROR(VLOOKUP($B24,'a-水果'!$B:$AO,37,0),0)</f>
        <v>-0.027396284520046</v>
      </c>
      <c r="Z24" s="54">
        <f>IFERROR(VLOOKUP($B24,'a-水果'!$B:$AO,38,0),0)</f>
        <v>-0.028171924627121</v>
      </c>
      <c r="AA24" s="54">
        <f t="shared" si="8"/>
        <v>0.00077564010707502</v>
      </c>
      <c r="AB24" s="54">
        <f>IFERROR(VLOOKUP($B24,'a-水果'!$B:$AO,33,0),0)</f>
        <v>-0.0414815599858555</v>
      </c>
      <c r="AC24" s="54">
        <f>IFERROR(VLOOKUP($B24,'a-水果'!$B:$AO,34,0),0)</f>
        <v>-0.0296889652477149</v>
      </c>
      <c r="AD24" s="54">
        <f t="shared" si="9"/>
        <v>-0.0117925947381405</v>
      </c>
    </row>
    <row r="25" spans="1:30">
      <c r="A25" s="50" t="s">
        <v>101</v>
      </c>
      <c r="B25" s="51" t="s">
        <v>182</v>
      </c>
      <c r="C25" s="50" t="s">
        <v>183</v>
      </c>
      <c r="D25" s="49">
        <f>IFERROR(VLOOKUP($B25,'a-水果'!$B:$AO,5,0),0)</f>
        <v>3767.7</v>
      </c>
      <c r="E25" s="49">
        <f>IFERROR(VLOOKUP($B25,'a-水果'!$B:$AO,6,0),0)</f>
        <v>23523.96</v>
      </c>
      <c r="F25" s="49">
        <f>IFERROR(VLOOKUP($B25,'a-水果'!$B:$AO,7,0),0)</f>
        <v>11.5289351242329</v>
      </c>
      <c r="G25" s="49">
        <f>IFERROR(VLOOKUP($B25,'a-水果'!$B:$AO,24,0),0)</f>
        <v>283.22</v>
      </c>
      <c r="H25" s="49">
        <f>IFERROR(VLOOKUP($B25,'a-水果'!$B:$AO,25,0),0)</f>
        <v>274.63</v>
      </c>
      <c r="I25" s="49">
        <f>IFERROR(VLOOKUP($B25,'a-水果'!$B:$AO,26,0),0)</f>
        <v>8.59</v>
      </c>
      <c r="J25" s="56">
        <f>IFERROR(VLOOKUP($B25,'a-水果'!$B:$AO,27,0),0)</f>
        <v>0.0312784473655464</v>
      </c>
      <c r="K25" s="56">
        <f>IFERROR(VLOOKUP($B25,'a-水果'!$B:$AO,28,0),0)</f>
        <v>0.0190022509904694</v>
      </c>
      <c r="L25" s="56">
        <f>IFERROR(VLOOKUP($B25,'a-水果'!$B:$AO,29,0),0)</f>
        <v>0.00978814509250854</v>
      </c>
      <c r="M25" s="56">
        <f>IFERROR(VLOOKUP($B25,'a-水果'!$B:$AO,30,0),0)</f>
        <v>0.00921410589796082</v>
      </c>
      <c r="N25" s="49">
        <f>IFERROR(VLOOKUP($B25,'a-水果'!$B:$AO,15,0),0)</f>
        <v>14904.55</v>
      </c>
      <c r="O25" s="49">
        <f>IFERROR(VLOOKUP($B25,'a-水果'!$B:$AO,19,0),0)</f>
        <v>28057.41</v>
      </c>
      <c r="P25" s="49">
        <f t="shared" si="3"/>
        <v>-13152.86</v>
      </c>
      <c r="Q25" s="56">
        <f t="shared" si="4"/>
        <v>-0.468783825734449</v>
      </c>
      <c r="R25" s="49">
        <f>IFERROR(VLOOKUP($B25,'a-水果'!$B:$AO,16,0),0)</f>
        <v>1782.15</v>
      </c>
      <c r="S25" s="49">
        <f>IFERROR(VLOOKUP($B25,'a-水果'!$B:$AO,20,0),0)</f>
        <v>2242.6</v>
      </c>
      <c r="T25" s="49">
        <f t="shared" si="5"/>
        <v>-460.45</v>
      </c>
      <c r="U25" s="56">
        <f t="shared" si="6"/>
        <v>-0.20531971818425</v>
      </c>
      <c r="V25" s="56">
        <f>IFERROR(VLOOKUP($B25,'a-水果'!$B:$AO,22,0),0)</f>
        <v>0.08351717963705</v>
      </c>
      <c r="W25" s="56">
        <f>IFERROR(VLOOKUP($B25,'a-水果'!$B:$AO,23,0),0)</f>
        <v>0.195844328547491</v>
      </c>
      <c r="X25" s="56">
        <f t="shared" si="7"/>
        <v>-0.112327148910441</v>
      </c>
      <c r="Y25" s="54">
        <f>IFERROR(VLOOKUP($B25,'a-水果'!$B:$AO,37,0),0)</f>
        <v>-0.0376230956990152</v>
      </c>
      <c r="Z25" s="54">
        <f>IFERROR(VLOOKUP($B25,'a-水果'!$B:$AO,38,0),0)</f>
        <v>-0.0180148042450727</v>
      </c>
      <c r="AA25" s="54">
        <f t="shared" si="8"/>
        <v>-0.0196082914539426</v>
      </c>
      <c r="AB25" s="54">
        <f>IFERROR(VLOOKUP($B25,'a-水果'!$B:$AO,33,0),0)</f>
        <v>-0.163985629214305</v>
      </c>
      <c r="AC25" s="54">
        <f>IFERROR(VLOOKUP($B25,'a-水果'!$B:$AO,34,0),0)</f>
        <v>-0.0648722815113726</v>
      </c>
      <c r="AD25" s="54">
        <f t="shared" si="9"/>
        <v>-0.0991133477029328</v>
      </c>
    </row>
    <row r="26" spans="1:30">
      <c r="A26" s="50" t="s">
        <v>67</v>
      </c>
      <c r="B26" s="51" t="s">
        <v>168</v>
      </c>
      <c r="C26" s="50" t="s">
        <v>169</v>
      </c>
      <c r="D26" s="49">
        <f>IFERROR(VLOOKUP($B26,'a-水果'!$B:$AO,5,0),0)</f>
        <v>3785.5</v>
      </c>
      <c r="E26" s="49">
        <f>IFERROR(VLOOKUP($B26,'a-水果'!$B:$AO,6,0),0)</f>
        <v>33057.95</v>
      </c>
      <c r="F26" s="49">
        <f>IFERROR(VLOOKUP($B26,'a-水果'!$B:$AO,7,0),0)</f>
        <v>7.97084792143766</v>
      </c>
      <c r="G26" s="49">
        <f>IFERROR(VLOOKUP($B26,'a-水果'!$B:$AO,24,0),0)</f>
        <v>414.18</v>
      </c>
      <c r="H26" s="49">
        <f>IFERROR(VLOOKUP($B26,'a-水果'!$B:$AO,25,0),0)</f>
        <v>1939.27</v>
      </c>
      <c r="I26" s="49">
        <f>IFERROR(VLOOKUP($B26,'a-水果'!$B:$AO,26,0),0)</f>
        <v>-1525.09</v>
      </c>
      <c r="J26" s="56">
        <f>IFERROR(VLOOKUP($B26,'a-水果'!$B:$AO,27,0),0)</f>
        <v>-0.786424788709153</v>
      </c>
      <c r="K26" s="56">
        <f>IFERROR(VLOOKUP($B26,'a-水果'!$B:$AO,28,0),0)</f>
        <v>0.0133257017324571</v>
      </c>
      <c r="L26" s="56">
        <f>IFERROR(VLOOKUP($B26,'a-水果'!$B:$AO,29,0),0)</f>
        <v>0.0547961733352434</v>
      </c>
      <c r="M26" s="56">
        <f>IFERROR(VLOOKUP($B26,'a-水果'!$B:$AO,30,0),0)</f>
        <v>-0.0414704716027864</v>
      </c>
      <c r="N26" s="49">
        <f>IFERROR(VLOOKUP($B26,'a-水果'!$B:$AO,15,0),0)</f>
        <v>31081.29</v>
      </c>
      <c r="O26" s="49">
        <f>IFERROR(VLOOKUP($B26,'a-水果'!$B:$AO,19,0),0)</f>
        <v>35390.61</v>
      </c>
      <c r="P26" s="49">
        <f t="shared" si="3"/>
        <v>-4309.32</v>
      </c>
      <c r="Q26" s="56">
        <f t="shared" si="4"/>
        <v>-0.121764501939921</v>
      </c>
      <c r="R26" s="49">
        <f>IFERROR(VLOOKUP($B26,'a-水果'!$B:$AO,16,0),0)</f>
        <v>3499.96</v>
      </c>
      <c r="S26" s="49">
        <f>IFERROR(VLOOKUP($B26,'a-水果'!$B:$AO,20,0),0)</f>
        <v>2744.01</v>
      </c>
      <c r="T26" s="49">
        <f t="shared" si="5"/>
        <v>755.95</v>
      </c>
      <c r="U26" s="56">
        <f t="shared" si="6"/>
        <v>0.275490978531419</v>
      </c>
      <c r="V26" s="56">
        <f>IFERROR(VLOOKUP($B26,'a-水果'!$B:$AO,22,0),0)</f>
        <v>-0.0834049658196461</v>
      </c>
      <c r="W26" s="56">
        <f>IFERROR(VLOOKUP($B26,'a-水果'!$B:$AO,23,0),0)</f>
        <v>0.441294730844178</v>
      </c>
      <c r="X26" s="56">
        <f t="shared" si="7"/>
        <v>-0.524699696663825</v>
      </c>
      <c r="Y26" s="54">
        <f>IFERROR(VLOOKUP($B26,'a-水果'!$B:$AO,37,0),0)</f>
        <v>-0.0113658441810764</v>
      </c>
      <c r="Z26" s="54">
        <f>IFERROR(VLOOKUP($B26,'a-水果'!$B:$AO,38,0),0)</f>
        <v>-0.184197579454885</v>
      </c>
      <c r="AA26" s="54">
        <f t="shared" si="8"/>
        <v>0.172831735273809</v>
      </c>
      <c r="AB26" s="54">
        <f>IFERROR(VLOOKUP($B26,'a-水果'!$B:$AO,33,0),0)</f>
        <v>0.00763651351561983</v>
      </c>
      <c r="AC26" s="54">
        <f>IFERROR(VLOOKUP($B26,'a-水果'!$B:$AO,34,0),0)</f>
        <v>-0.111225457826243</v>
      </c>
      <c r="AD26" s="54">
        <f t="shared" si="9"/>
        <v>0.118861971341862</v>
      </c>
    </row>
    <row r="27" spans="1:30">
      <c r="A27" s="50" t="s">
        <v>62</v>
      </c>
      <c r="B27" s="51" t="s">
        <v>153</v>
      </c>
      <c r="C27" s="50" t="s">
        <v>154</v>
      </c>
      <c r="D27" s="49">
        <f>IFERROR(VLOOKUP($B27,'a-水果'!$B:$AO,5,0),0)</f>
        <v>2105</v>
      </c>
      <c r="E27" s="49">
        <f>IFERROR(VLOOKUP($B27,'a-水果'!$B:$AO,6,0),0)</f>
        <v>24225.99</v>
      </c>
      <c r="F27" s="49">
        <f>IFERROR(VLOOKUP($B27,'a-水果'!$B:$AO,7,0),0)</f>
        <v>4.15633431119863</v>
      </c>
      <c r="G27" s="49">
        <f>IFERROR(VLOOKUP($B27,'a-水果'!$B:$AO,24,0),0)</f>
        <v>5912.26</v>
      </c>
      <c r="H27" s="49">
        <f>IFERROR(VLOOKUP($B27,'a-水果'!$B:$AO,25,0),0)</f>
        <v>8236.07</v>
      </c>
      <c r="I27" s="49">
        <f>IFERROR(VLOOKUP($B27,'a-水果'!$B:$AO,26,0),0)</f>
        <v>-2323.81</v>
      </c>
      <c r="J27" s="56">
        <f>IFERROR(VLOOKUP($B27,'a-水果'!$B:$AO,27,0),0)</f>
        <v>-0.282150345978118</v>
      </c>
      <c r="K27" s="56">
        <f>IFERROR(VLOOKUP($B27,'a-水果'!$B:$AO,28,0),0)</f>
        <v>0.118938994945315</v>
      </c>
      <c r="L27" s="56">
        <f>IFERROR(VLOOKUP($B27,'a-水果'!$B:$AO,29,0),0)</f>
        <v>0.139278669118735</v>
      </c>
      <c r="M27" s="56">
        <f>IFERROR(VLOOKUP($B27,'a-水果'!$B:$AO,30,0),0)</f>
        <v>-0.0203396741734201</v>
      </c>
      <c r="N27" s="49">
        <f>IFERROR(VLOOKUP($B27,'a-水果'!$B:$AO,15,0),0)</f>
        <v>49708.34</v>
      </c>
      <c r="O27" s="49">
        <f>IFERROR(VLOOKUP($B27,'a-水果'!$B:$AO,19,0),0)</f>
        <v>59133.75</v>
      </c>
      <c r="P27" s="49">
        <f t="shared" si="3"/>
        <v>-9425.41</v>
      </c>
      <c r="Q27" s="56">
        <f t="shared" si="4"/>
        <v>-0.159391379711248</v>
      </c>
      <c r="R27" s="49">
        <f>IFERROR(VLOOKUP($B27,'a-水果'!$B:$AO,16,0),0)</f>
        <v>4750.92</v>
      </c>
      <c r="S27" s="49">
        <f>IFERROR(VLOOKUP($B27,'a-水果'!$B:$AO,20,0),0)</f>
        <v>5025.86</v>
      </c>
      <c r="T27" s="49">
        <f t="shared" si="5"/>
        <v>-274.94</v>
      </c>
      <c r="U27" s="56">
        <f t="shared" si="6"/>
        <v>-0.0547050654017421</v>
      </c>
      <c r="V27" s="56">
        <f>IFERROR(VLOOKUP($B27,'a-水果'!$B:$AO,22,0),0)</f>
        <v>0.211343689667164</v>
      </c>
      <c r="W27" s="56">
        <f>IFERROR(VLOOKUP($B27,'a-水果'!$B:$AO,23,0),0)</f>
        <v>0.446530883745169</v>
      </c>
      <c r="X27" s="56">
        <f t="shared" si="7"/>
        <v>-0.235187194078005</v>
      </c>
      <c r="Y27" s="54">
        <f>IFERROR(VLOOKUP($B27,'a-水果'!$B:$AO,37,0),0)</f>
        <v>-0.0304740976484555</v>
      </c>
      <c r="Z27" s="54">
        <f>IFERROR(VLOOKUP($B27,'a-水果'!$B:$AO,38,0),0)</f>
        <v>-0.0611119291026809</v>
      </c>
      <c r="AA27" s="54">
        <f t="shared" si="8"/>
        <v>0.0306378314542255</v>
      </c>
      <c r="AB27" s="54">
        <f>IFERROR(VLOOKUP($B27,'a-水果'!$B:$AO,33,0),0)</f>
        <v>-0.0659068939503261</v>
      </c>
      <c r="AC27" s="54">
        <f>IFERROR(VLOOKUP($B27,'a-水果'!$B:$AO,34,0),0)</f>
        <v>-0.102725277865855</v>
      </c>
      <c r="AD27" s="54">
        <f t="shared" si="9"/>
        <v>0.0368183839155288</v>
      </c>
    </row>
    <row r="28" spans="1:30">
      <c r="A28" s="50" t="s">
        <v>62</v>
      </c>
      <c r="B28" s="51" t="s">
        <v>139</v>
      </c>
      <c r="C28" s="50" t="s">
        <v>140</v>
      </c>
      <c r="D28" s="49">
        <f>IFERROR(VLOOKUP($B28,'a-水果'!$B:$AO,5,0),0)</f>
        <v>1102</v>
      </c>
      <c r="E28" s="49">
        <f>IFERROR(VLOOKUP($B28,'a-水果'!$B:$AO,6,0),0)</f>
        <v>10894.83</v>
      </c>
      <c r="F28" s="49">
        <f>IFERROR(VLOOKUP($B28,'a-水果'!$B:$AO,7,0),0)</f>
        <v>4.08722844142621</v>
      </c>
      <c r="G28" s="49">
        <f>IFERROR(VLOOKUP($B28,'a-水果'!$B:$AO,24,0),0)</f>
        <v>3347.39</v>
      </c>
      <c r="H28" s="49">
        <f>IFERROR(VLOOKUP($B28,'a-水果'!$B:$AO,25,0),0)</f>
        <v>5798.04</v>
      </c>
      <c r="I28" s="49">
        <f>IFERROR(VLOOKUP($B28,'a-水果'!$B:$AO,26,0),0)</f>
        <v>-2450.65</v>
      </c>
      <c r="J28" s="56">
        <f>IFERROR(VLOOKUP($B28,'a-水果'!$B:$AO,27,0),0)</f>
        <v>-0.42266869493829</v>
      </c>
      <c r="K28" s="56">
        <f>IFERROR(VLOOKUP($B28,'a-水果'!$B:$AO,28,0),0)</f>
        <v>0.144669171034616</v>
      </c>
      <c r="L28" s="56">
        <f>IFERROR(VLOOKUP($B28,'a-水果'!$B:$AO,29,0),0)</f>
        <v>0.20305291701819</v>
      </c>
      <c r="M28" s="56">
        <f>IFERROR(VLOOKUP($B28,'a-水果'!$B:$AO,30,0),0)</f>
        <v>-0.0583837459835732</v>
      </c>
      <c r="N28" s="49">
        <f>IFERROR(VLOOKUP($B28,'a-水果'!$B:$AO,15,0),0)</f>
        <v>23138.24</v>
      </c>
      <c r="O28" s="49">
        <f>IFERROR(VLOOKUP($B28,'a-水果'!$B:$AO,19,0),0)</f>
        <v>28554.33</v>
      </c>
      <c r="P28" s="49">
        <f t="shared" si="3"/>
        <v>-5416.09</v>
      </c>
      <c r="Q28" s="56">
        <f t="shared" si="4"/>
        <v>-0.189676661998373</v>
      </c>
      <c r="R28" s="49">
        <f>IFERROR(VLOOKUP($B28,'a-水果'!$B:$AO,16,0),0)</f>
        <v>2258.32</v>
      </c>
      <c r="S28" s="49">
        <f>IFERROR(VLOOKUP($B28,'a-水果'!$B:$AO,20,0),0)</f>
        <v>2642.14</v>
      </c>
      <c r="T28" s="49">
        <f t="shared" si="5"/>
        <v>-383.82</v>
      </c>
      <c r="U28" s="56">
        <f t="shared" si="6"/>
        <v>-0.145268608022285</v>
      </c>
      <c r="V28" s="56">
        <f>IFERROR(VLOOKUP($B28,'a-水果'!$B:$AO,22,0),0)</f>
        <v>0.228657931657209</v>
      </c>
      <c r="W28" s="56">
        <f>IFERROR(VLOOKUP($B28,'a-水果'!$B:$AO,23,0),0)</f>
        <v>0.108700316176252</v>
      </c>
      <c r="X28" s="56">
        <f t="shared" si="7"/>
        <v>0.119957615480957</v>
      </c>
      <c r="Y28" s="54">
        <f>IFERROR(VLOOKUP($B28,'a-水果'!$B:$AO,37,0),0)</f>
        <v>-0.043279960324489</v>
      </c>
      <c r="Z28" s="54">
        <f>IFERROR(VLOOKUP($B28,'a-水果'!$B:$AO,38,0),0)</f>
        <v>0.0587554028174132</v>
      </c>
      <c r="AA28" s="54">
        <f t="shared" si="8"/>
        <v>-0.102035363141902</v>
      </c>
      <c r="AB28" s="54">
        <f>IFERROR(VLOOKUP($B28,'a-水果'!$B:$AO,33,0),0)</f>
        <v>-0.0602311118521943</v>
      </c>
      <c r="AC28" s="54">
        <f>IFERROR(VLOOKUP($B28,'a-水果'!$B:$AO,34,0),0)</f>
        <v>0.050338085327164</v>
      </c>
      <c r="AD28" s="54">
        <f t="shared" si="9"/>
        <v>-0.110569197179358</v>
      </c>
    </row>
    <row r="29" spans="1:30">
      <c r="A29" s="50" t="s">
        <v>62</v>
      </c>
      <c r="B29" s="51" t="s">
        <v>97</v>
      </c>
      <c r="C29" s="50" t="s">
        <v>98</v>
      </c>
      <c r="D29" s="49">
        <f>IFERROR(VLOOKUP($B29,'a-水果'!$B:$AO,5,0),0)</f>
        <v>6125.4</v>
      </c>
      <c r="E29" s="49">
        <f>IFERROR(VLOOKUP($B29,'a-水果'!$B:$AO,6,0),0)</f>
        <v>54563.48</v>
      </c>
      <c r="F29" s="49">
        <f>IFERROR(VLOOKUP($B29,'a-水果'!$B:$AO,7,0),0)</f>
        <v>10.2253777500759</v>
      </c>
      <c r="G29" s="49">
        <f>IFERROR(VLOOKUP($B29,'a-水果'!$B:$AO,24,0),0)</f>
        <v>696.58</v>
      </c>
      <c r="H29" s="49">
        <f>IFERROR(VLOOKUP($B29,'a-水果'!$B:$AO,25,0),0)</f>
        <v>2346.79</v>
      </c>
      <c r="I29" s="49">
        <f>IFERROR(VLOOKUP($B29,'a-水果'!$B:$AO,26,0),0)</f>
        <v>-1650.21</v>
      </c>
      <c r="J29" s="56">
        <f>IFERROR(VLOOKUP($B29,'a-水果'!$B:$AO,27,0),0)</f>
        <v>-0.703177531862672</v>
      </c>
      <c r="K29" s="56">
        <f>IFERROR(VLOOKUP($B29,'a-水果'!$B:$AO,28,0),0)</f>
        <v>0.0203988938714587</v>
      </c>
      <c r="L29" s="56">
        <f>IFERROR(VLOOKUP($B29,'a-水果'!$B:$AO,29,0),0)</f>
        <v>0.048196069378977</v>
      </c>
      <c r="M29" s="56">
        <f>IFERROR(VLOOKUP($B29,'a-水果'!$B:$AO,30,0),0)</f>
        <v>-0.0277971755075183</v>
      </c>
      <c r="N29" s="49">
        <f>IFERROR(VLOOKUP($B29,'a-水果'!$B:$AO,15,0),0)</f>
        <v>34147.93</v>
      </c>
      <c r="O29" s="49">
        <f>IFERROR(VLOOKUP($B29,'a-水果'!$B:$AO,19,0),0)</f>
        <v>48692.56</v>
      </c>
      <c r="P29" s="49">
        <f t="shared" si="3"/>
        <v>-14544.63</v>
      </c>
      <c r="Q29" s="56">
        <f t="shared" si="4"/>
        <v>-0.298703333733121</v>
      </c>
      <c r="R29" s="49">
        <f>IFERROR(VLOOKUP($B29,'a-水果'!$B:$AO,16,0),0)</f>
        <v>3484.4</v>
      </c>
      <c r="S29" s="49">
        <f>IFERROR(VLOOKUP($B29,'a-水果'!$B:$AO,20,0),0)</f>
        <v>4111.1</v>
      </c>
      <c r="T29" s="49">
        <f t="shared" si="5"/>
        <v>-626.7</v>
      </c>
      <c r="U29" s="56">
        <f t="shared" si="6"/>
        <v>-0.152440952543115</v>
      </c>
      <c r="V29" s="56">
        <f>IFERROR(VLOOKUP($B29,'a-水果'!$B:$AO,22,0),0)</f>
        <v>0.0370413687972383</v>
      </c>
      <c r="W29" s="56">
        <f>IFERROR(VLOOKUP($B29,'a-水果'!$B:$AO,23,0),0)</f>
        <v>0.266141727973175</v>
      </c>
      <c r="X29" s="56">
        <f t="shared" si="7"/>
        <v>-0.229100359175937</v>
      </c>
      <c r="Y29" s="54">
        <f>IFERROR(VLOOKUP($B29,'a-水果'!$B:$AO,37,0),0)</f>
        <v>-0.0535902881414304</v>
      </c>
      <c r="Z29" s="54">
        <f>IFERROR(VLOOKUP($B29,'a-水果'!$B:$AO,38,0),0)</f>
        <v>-0.20814380579407</v>
      </c>
      <c r="AA29" s="54">
        <f t="shared" si="8"/>
        <v>0.154553517652639</v>
      </c>
      <c r="AB29" s="54">
        <f>IFERROR(VLOOKUP($B29,'a-水果'!$B:$AO,33,0),0)</f>
        <v>-0.139334875871975</v>
      </c>
      <c r="AC29" s="54">
        <f>IFERROR(VLOOKUP($B29,'a-水果'!$B:$AO,34,0),0)</f>
        <v>-0.194113669521586</v>
      </c>
      <c r="AD29" s="54">
        <f t="shared" si="9"/>
        <v>0.0547787936496108</v>
      </c>
    </row>
    <row r="30" spans="1:30">
      <c r="A30" s="50" t="s">
        <v>67</v>
      </c>
      <c r="B30" s="51" t="s">
        <v>166</v>
      </c>
      <c r="C30" s="50" t="s">
        <v>167</v>
      </c>
      <c r="D30" s="49">
        <f>IFERROR(VLOOKUP($B30,'a-水果'!$B:$AO,5,0),0)</f>
        <v>3080.4</v>
      </c>
      <c r="E30" s="49">
        <f>IFERROR(VLOOKUP($B30,'a-水果'!$B:$AO,6,0),0)</f>
        <v>34139.35</v>
      </c>
      <c r="F30" s="49">
        <f>IFERROR(VLOOKUP($B30,'a-水果'!$B:$AO,7,0),0)</f>
        <v>6.49870819619866</v>
      </c>
      <c r="G30" s="49">
        <f>IFERROR(VLOOKUP($B30,'a-水果'!$B:$AO,24,0),0)</f>
        <v>6143.46</v>
      </c>
      <c r="H30" s="49">
        <f>IFERROR(VLOOKUP($B30,'a-水果'!$B:$AO,25,0),0)</f>
        <v>5324.11</v>
      </c>
      <c r="I30" s="49">
        <f>IFERROR(VLOOKUP($B30,'a-水果'!$B:$AO,26,0),0)</f>
        <v>819.35</v>
      </c>
      <c r="J30" s="56">
        <f>IFERROR(VLOOKUP($B30,'a-水果'!$B:$AO,27,0),0)</f>
        <v>0.153894265896084</v>
      </c>
      <c r="K30" s="56">
        <f>IFERROR(VLOOKUP($B30,'a-水果'!$B:$AO,28,0),0)</f>
        <v>0.145747990866226</v>
      </c>
      <c r="L30" s="56">
        <f>IFERROR(VLOOKUP($B30,'a-水果'!$B:$AO,29,0),0)</f>
        <v>0.119632248538726</v>
      </c>
      <c r="M30" s="56">
        <f>IFERROR(VLOOKUP($B30,'a-水果'!$B:$AO,30,0),0)</f>
        <v>0.0261157423274999</v>
      </c>
      <c r="N30" s="49">
        <f>IFERROR(VLOOKUP($B30,'a-水果'!$B:$AO,15,0),0)</f>
        <v>42151.25</v>
      </c>
      <c r="O30" s="49">
        <f>IFERROR(VLOOKUP($B30,'a-水果'!$B:$AO,19,0),0)</f>
        <v>44503.97</v>
      </c>
      <c r="P30" s="49">
        <f t="shared" si="3"/>
        <v>-2352.72</v>
      </c>
      <c r="Q30" s="56">
        <f t="shared" si="4"/>
        <v>-0.0528653960534308</v>
      </c>
      <c r="R30" s="49">
        <f>IFERROR(VLOOKUP($B30,'a-水果'!$B:$AO,16,0),0)</f>
        <v>3563</v>
      </c>
      <c r="S30" s="49">
        <f>IFERROR(VLOOKUP($B30,'a-水果'!$B:$AO,20,0),0)</f>
        <v>3079.52</v>
      </c>
      <c r="T30" s="49">
        <f t="shared" si="5"/>
        <v>483.48</v>
      </c>
      <c r="U30" s="56">
        <f t="shared" si="6"/>
        <v>0.156998493271679</v>
      </c>
      <c r="V30" s="56">
        <f>IFERROR(VLOOKUP($B30,'a-水果'!$B:$AO,22,0),0)</f>
        <v>0.226390193834112</v>
      </c>
      <c r="W30" s="56">
        <f>IFERROR(VLOOKUP($B30,'a-水果'!$B:$AO,23,0),0)</f>
        <v>0.176204054577246</v>
      </c>
      <c r="X30" s="56">
        <f t="shared" si="7"/>
        <v>0.050186139256866</v>
      </c>
      <c r="Y30" s="54">
        <f>IFERROR(VLOOKUP($B30,'a-水果'!$B:$AO,37,0),0)</f>
        <v>-0.0455767611563289</v>
      </c>
      <c r="Z30" s="54">
        <f>IFERROR(VLOOKUP($B30,'a-水果'!$B:$AO,38,0),0)</f>
        <v>-0.0571127967995012</v>
      </c>
      <c r="AA30" s="54">
        <f t="shared" si="8"/>
        <v>0.0115360356431723</v>
      </c>
      <c r="AB30" s="54">
        <f>IFERROR(VLOOKUP($B30,'a-水果'!$B:$AO,33,0),0)</f>
        <v>-0.0687850712304199</v>
      </c>
      <c r="AC30" s="54">
        <f>IFERROR(VLOOKUP($B30,'a-水果'!$B:$AO,34,0),0)</f>
        <v>-0.0275850648829756</v>
      </c>
      <c r="AD30" s="54">
        <f t="shared" si="9"/>
        <v>-0.0412000063474443</v>
      </c>
    </row>
    <row r="31" spans="1:30">
      <c r="A31" s="50" t="s">
        <v>62</v>
      </c>
      <c r="B31" s="51" t="s">
        <v>99</v>
      </c>
      <c r="C31" s="50" t="s">
        <v>100</v>
      </c>
      <c r="D31" s="49">
        <f>IFERROR(VLOOKUP($B31,'a-水果'!$B:$AO,5,0),0)</f>
        <v>3540.65</v>
      </c>
      <c r="E31" s="49">
        <f>IFERROR(VLOOKUP($B31,'a-水果'!$B:$AO,6,0),0)</f>
        <v>41885.86</v>
      </c>
      <c r="F31" s="49">
        <f>IFERROR(VLOOKUP($B31,'a-水果'!$B:$AO,7,0),0)</f>
        <v>8.64437199068955</v>
      </c>
      <c r="G31" s="49">
        <f>IFERROR(VLOOKUP($B31,'a-水果'!$B:$AO,24,0),0)</f>
        <v>380.06</v>
      </c>
      <c r="H31" s="49">
        <f>IFERROR(VLOOKUP($B31,'a-水果'!$B:$AO,25,0),0)</f>
        <v>1960.64</v>
      </c>
      <c r="I31" s="49">
        <f>IFERROR(VLOOKUP($B31,'a-水果'!$B:$AO,26,0),0)</f>
        <v>-1580.58</v>
      </c>
      <c r="J31" s="56">
        <f>IFERROR(VLOOKUP($B31,'a-水果'!$B:$AO,27,0),0)</f>
        <v>-0.80615513301779</v>
      </c>
      <c r="K31" s="56">
        <f>IFERROR(VLOOKUP($B31,'a-水果'!$B:$AO,28,0),0)</f>
        <v>0.0112156791688959</v>
      </c>
      <c r="L31" s="56">
        <f>IFERROR(VLOOKUP($B31,'a-水果'!$B:$AO,29,0),0)</f>
        <v>0.0549313204400804</v>
      </c>
      <c r="M31" s="56">
        <f>IFERROR(VLOOKUP($B31,'a-水果'!$B:$AO,30,0),0)</f>
        <v>-0.0437156412711845</v>
      </c>
      <c r="N31" s="49">
        <f>IFERROR(VLOOKUP($B31,'a-水果'!$B:$AO,15,0),0)</f>
        <v>33886.49</v>
      </c>
      <c r="O31" s="49">
        <f>IFERROR(VLOOKUP($B31,'a-水果'!$B:$AO,19,0),0)</f>
        <v>35692.57</v>
      </c>
      <c r="P31" s="49">
        <f t="shared" si="3"/>
        <v>-1806.08</v>
      </c>
      <c r="Q31" s="56">
        <f t="shared" si="4"/>
        <v>-0.0506010074365618</v>
      </c>
      <c r="R31" s="49">
        <f>IFERROR(VLOOKUP($B31,'a-水果'!$B:$AO,16,0),0)</f>
        <v>3987.98</v>
      </c>
      <c r="S31" s="49">
        <f>IFERROR(VLOOKUP($B31,'a-水果'!$B:$AO,20,0),0)</f>
        <v>3474.57</v>
      </c>
      <c r="T31" s="49">
        <f t="shared" si="5"/>
        <v>513.41</v>
      </c>
      <c r="U31" s="56">
        <f t="shared" si="6"/>
        <v>0.14776216913172</v>
      </c>
      <c r="V31" s="56">
        <f>IFERROR(VLOOKUP($B31,'a-水果'!$B:$AO,22,0),0)</f>
        <v>-0.137179991169084</v>
      </c>
      <c r="W31" s="56">
        <f>IFERROR(VLOOKUP($B31,'a-水果'!$B:$AO,23,0),0)</f>
        <v>0.0786475070177213</v>
      </c>
      <c r="X31" s="56">
        <f t="shared" si="7"/>
        <v>-0.215827498186805</v>
      </c>
      <c r="Y31" s="54">
        <f>IFERROR(VLOOKUP($B31,'a-水果'!$B:$AO,37,0),0)</f>
        <v>-0.00451356325758906</v>
      </c>
      <c r="Z31" s="54">
        <f>IFERROR(VLOOKUP($B31,'a-水果'!$B:$AO,38,0),0)</f>
        <v>-0.0776786767859044</v>
      </c>
      <c r="AA31" s="54">
        <f t="shared" si="8"/>
        <v>0.0731651135283154</v>
      </c>
      <c r="AB31" s="54">
        <f>IFERROR(VLOOKUP($B31,'a-水果'!$B:$AO,33,0),0)</f>
        <v>-0.0392237161643302</v>
      </c>
      <c r="AC31" s="54">
        <f>IFERROR(VLOOKUP($B31,'a-水果'!$B:$AO,34,0),0)</f>
        <v>-0.095096472459114</v>
      </c>
      <c r="AD31" s="54">
        <f t="shared" si="9"/>
        <v>0.0558727562947838</v>
      </c>
    </row>
    <row r="32" spans="1:30">
      <c r="A32" s="50" t="s">
        <v>67</v>
      </c>
      <c r="B32" s="51" t="s">
        <v>127</v>
      </c>
      <c r="C32" s="50" t="s">
        <v>128</v>
      </c>
      <c r="D32" s="49">
        <f>IFERROR(VLOOKUP($B32,'a-水果'!$B:$AO,5,0),0)</f>
        <v>2252</v>
      </c>
      <c r="E32" s="49">
        <f>IFERROR(VLOOKUP($B32,'a-水果'!$B:$AO,6,0),0)</f>
        <v>34280.73</v>
      </c>
      <c r="F32" s="49">
        <f>IFERROR(VLOOKUP($B32,'a-水果'!$B:$AO,7,0),0)</f>
        <v>11.2259597672061</v>
      </c>
      <c r="G32" s="49">
        <f>IFERROR(VLOOKUP($B32,'a-水果'!$B:$AO,24,0),0)</f>
        <v>2037.79</v>
      </c>
      <c r="H32" s="49">
        <f>IFERROR(VLOOKUP($B32,'a-水果'!$B:$AO,25,0),0)</f>
        <v>4615.89</v>
      </c>
      <c r="I32" s="49">
        <f>IFERROR(VLOOKUP($B32,'a-水果'!$B:$AO,26,0),0)</f>
        <v>-2578.1</v>
      </c>
      <c r="J32" s="56">
        <f>IFERROR(VLOOKUP($B32,'a-水果'!$B:$AO,27,0),0)</f>
        <v>-0.558527174607714</v>
      </c>
      <c r="K32" s="56">
        <f>IFERROR(VLOOKUP($B32,'a-水果'!$B:$AO,28,0),0)</f>
        <v>0.0929076526774113</v>
      </c>
      <c r="L32" s="56">
        <f>IFERROR(VLOOKUP($B32,'a-水果'!$B:$AO,29,0),0)</f>
        <v>0.13701723353357</v>
      </c>
      <c r="M32" s="56">
        <f>IFERROR(VLOOKUP($B32,'a-水果'!$B:$AO,30,0),0)</f>
        <v>-0.0441095808561592</v>
      </c>
      <c r="N32" s="49">
        <f>IFERROR(VLOOKUP($B32,'a-水果'!$B:$AO,15,0),0)</f>
        <v>21933.5</v>
      </c>
      <c r="O32" s="49">
        <f>IFERROR(VLOOKUP($B32,'a-水果'!$B:$AO,19,0),0)</f>
        <v>33688.39</v>
      </c>
      <c r="P32" s="49">
        <f t="shared" si="3"/>
        <v>-11754.89</v>
      </c>
      <c r="Q32" s="56">
        <f t="shared" si="4"/>
        <v>-0.348930002294559</v>
      </c>
      <c r="R32" s="49">
        <f>IFERROR(VLOOKUP($B32,'a-水果'!$B:$AO,16,0),0)</f>
        <v>1567.68</v>
      </c>
      <c r="S32" s="49">
        <f>IFERROR(VLOOKUP($B32,'a-水果'!$B:$AO,20,0),0)</f>
        <v>1843.82</v>
      </c>
      <c r="T32" s="49">
        <f t="shared" si="5"/>
        <v>-276.14</v>
      </c>
      <c r="U32" s="56">
        <f t="shared" si="6"/>
        <v>-0.149765161458277</v>
      </c>
      <c r="V32" s="56">
        <f>IFERROR(VLOOKUP($B32,'a-水果'!$B:$AO,22,0),0)</f>
        <v>0.102044263023941</v>
      </c>
      <c r="W32" s="56">
        <f>IFERROR(VLOOKUP($B32,'a-水果'!$B:$AO,23,0),0)</f>
        <v>0.319857620971947</v>
      </c>
      <c r="X32" s="56">
        <f t="shared" si="7"/>
        <v>-0.217813357948006</v>
      </c>
      <c r="Y32" s="54">
        <f>IFERROR(VLOOKUP($B32,'a-水果'!$B:$AO,37,0),0)</f>
        <v>-0.0176183915084711</v>
      </c>
      <c r="Z32" s="54">
        <f>IFERROR(VLOOKUP($B32,'a-水果'!$B:$AO,38,0),0)</f>
        <v>-0.109218904231433</v>
      </c>
      <c r="AA32" s="54">
        <f t="shared" si="8"/>
        <v>0.0916005127229615</v>
      </c>
      <c r="AB32" s="54">
        <f>IFERROR(VLOOKUP($B32,'a-水果'!$B:$AO,33,0),0)</f>
        <v>0.0215973644569608</v>
      </c>
      <c r="AC32" s="54">
        <f>IFERROR(VLOOKUP($B32,'a-水果'!$B:$AO,34,0),0)</f>
        <v>-0.0961311092634584</v>
      </c>
      <c r="AD32" s="54">
        <f t="shared" si="9"/>
        <v>0.117728473720419</v>
      </c>
    </row>
    <row r="33" spans="1:30">
      <c r="A33" s="50" t="s">
        <v>62</v>
      </c>
      <c r="B33" s="51" t="s">
        <v>145</v>
      </c>
      <c r="C33" s="50" t="s">
        <v>146</v>
      </c>
      <c r="D33" s="49">
        <f>IFERROR(VLOOKUP($B33,'a-水果'!$B:$AO,5,0),0)</f>
        <v>2516.9</v>
      </c>
      <c r="E33" s="49">
        <f>IFERROR(VLOOKUP($B33,'a-水果'!$B:$AO,6,0),0)</f>
        <v>24991.36</v>
      </c>
      <c r="F33" s="49">
        <f>IFERROR(VLOOKUP($B33,'a-水果'!$B:$AO,7,0),0)</f>
        <v>8.02656134209306</v>
      </c>
      <c r="G33" s="49">
        <f>IFERROR(VLOOKUP($B33,'a-水果'!$B:$AO,24,0),0)</f>
        <v>1945.4</v>
      </c>
      <c r="H33" s="49">
        <f>IFERROR(VLOOKUP($B33,'a-水果'!$B:$AO,25,0),0)</f>
        <v>1644.82</v>
      </c>
      <c r="I33" s="49">
        <f>IFERROR(VLOOKUP($B33,'a-水果'!$B:$AO,26,0),0)</f>
        <v>300.58</v>
      </c>
      <c r="J33" s="56">
        <f>IFERROR(VLOOKUP($B33,'a-水果'!$B:$AO,27,0),0)</f>
        <v>0.182743400493671</v>
      </c>
      <c r="K33" s="56">
        <f>IFERROR(VLOOKUP($B33,'a-水果'!$B:$AO,28,0),0)</f>
        <v>0.0709769195491539</v>
      </c>
      <c r="L33" s="56">
        <f>IFERROR(VLOOKUP($B33,'a-水果'!$B:$AO,29,0),0)</f>
        <v>0.0482428160932183</v>
      </c>
      <c r="M33" s="56">
        <f>IFERROR(VLOOKUP($B33,'a-水果'!$B:$AO,30,0),0)</f>
        <v>0.0227341034559357</v>
      </c>
      <c r="N33" s="49">
        <f>IFERROR(VLOOKUP($B33,'a-水果'!$B:$AO,15,0),0)</f>
        <v>27408.91</v>
      </c>
      <c r="O33" s="49">
        <f>IFERROR(VLOOKUP($B33,'a-水果'!$B:$AO,19,0),0)</f>
        <v>34094.61</v>
      </c>
      <c r="P33" s="49">
        <f t="shared" si="3"/>
        <v>-6685.7</v>
      </c>
      <c r="Q33" s="56">
        <f t="shared" si="4"/>
        <v>-0.196092578856306</v>
      </c>
      <c r="R33" s="49">
        <f>IFERROR(VLOOKUP($B33,'a-水果'!$B:$AO,16,0),0)</f>
        <v>2911.72</v>
      </c>
      <c r="S33" s="49">
        <f>IFERROR(VLOOKUP($B33,'a-水果'!$B:$AO,20,0),0)</f>
        <v>3080.78</v>
      </c>
      <c r="T33" s="49">
        <f t="shared" si="5"/>
        <v>-169.06</v>
      </c>
      <c r="U33" s="56">
        <f t="shared" si="6"/>
        <v>-0.0548757132933869</v>
      </c>
      <c r="V33" s="56">
        <f>IFERROR(VLOOKUP($B33,'a-水果'!$B:$AO,22,0),0)</f>
        <v>0.0271853097463396</v>
      </c>
      <c r="W33" s="56">
        <f>IFERROR(VLOOKUP($B33,'a-水果'!$B:$AO,23,0),0)</f>
        <v>0.247044199457827</v>
      </c>
      <c r="X33" s="56">
        <f t="shared" si="7"/>
        <v>-0.219858889711487</v>
      </c>
      <c r="Y33" s="54">
        <f>IFERROR(VLOOKUP($B33,'a-水果'!$B:$AO,37,0),0)</f>
        <v>-0.0625609605319193</v>
      </c>
      <c r="Z33" s="54">
        <f>IFERROR(VLOOKUP($B33,'a-水果'!$B:$AO,38,0),0)</f>
        <v>-0.150007465641818</v>
      </c>
      <c r="AA33" s="54">
        <f t="shared" si="8"/>
        <v>0.0874465051098987</v>
      </c>
      <c r="AB33" s="54">
        <f>IFERROR(VLOOKUP($B33,'a-水果'!$B:$AO,33,0),0)</f>
        <v>-0.071955673039577</v>
      </c>
      <c r="AC33" s="54">
        <f>IFERROR(VLOOKUP($B33,'a-水果'!$B:$AO,34,0),0)</f>
        <v>-0.116692374542486</v>
      </c>
      <c r="AD33" s="54">
        <f t="shared" si="9"/>
        <v>0.0447367015029093</v>
      </c>
    </row>
    <row r="34" spans="1:30">
      <c r="A34" s="50" t="s">
        <v>62</v>
      </c>
      <c r="B34" s="51" t="s">
        <v>104</v>
      </c>
      <c r="C34" s="50" t="s">
        <v>105</v>
      </c>
      <c r="D34" s="49">
        <f>IFERROR(VLOOKUP($B34,'a-水果'!$B:$AO,5,0),0)</f>
        <v>4744.5</v>
      </c>
      <c r="E34" s="49">
        <f>IFERROR(VLOOKUP($B34,'a-水果'!$B:$AO,6,0),0)</f>
        <v>50511.47</v>
      </c>
      <c r="F34" s="49">
        <f>IFERROR(VLOOKUP($B34,'a-水果'!$B:$AO,7,0),0)</f>
        <v>6.24264586959752</v>
      </c>
      <c r="G34" s="49">
        <f>IFERROR(VLOOKUP($B34,'a-水果'!$B:$AO,24,0),0)</f>
        <v>3415.21</v>
      </c>
      <c r="H34" s="49">
        <f>IFERROR(VLOOKUP($B34,'a-水果'!$B:$AO,25,0),0)</f>
        <v>6007.18</v>
      </c>
      <c r="I34" s="49">
        <f>IFERROR(VLOOKUP($B34,'a-水果'!$B:$AO,26,0),0)</f>
        <v>-2591.97</v>
      </c>
      <c r="J34" s="56">
        <f>IFERROR(VLOOKUP($B34,'a-水果'!$B:$AO,27,0),0)</f>
        <v>-0.431478663865574</v>
      </c>
      <c r="K34" s="56">
        <f>IFERROR(VLOOKUP($B34,'a-水果'!$B:$AO,28,0),0)</f>
        <v>0.0557804603017807</v>
      </c>
      <c r="L34" s="56">
        <f>IFERROR(VLOOKUP($B34,'a-水果'!$B:$AO,29,0),0)</f>
        <v>0.0715835774295533</v>
      </c>
      <c r="M34" s="56">
        <f>IFERROR(VLOOKUP($B34,'a-水果'!$B:$AO,30,0),0)</f>
        <v>-0.0158031171277726</v>
      </c>
      <c r="N34" s="49">
        <f>IFERROR(VLOOKUP($B34,'a-水果'!$B:$AO,15,0),0)</f>
        <v>61225.92</v>
      </c>
      <c r="O34" s="49">
        <f>IFERROR(VLOOKUP($B34,'a-水果'!$B:$AO,19,0),0)</f>
        <v>83918.41</v>
      </c>
      <c r="P34" s="49">
        <f t="shared" si="3"/>
        <v>-22692.49</v>
      </c>
      <c r="Q34" s="56">
        <f t="shared" si="4"/>
        <v>-0.270411343589565</v>
      </c>
      <c r="R34" s="49">
        <f>IFERROR(VLOOKUP($B34,'a-水果'!$B:$AO,16,0),0)</f>
        <v>5464.89</v>
      </c>
      <c r="S34" s="49">
        <f>IFERROR(VLOOKUP($B34,'a-水果'!$B:$AO,20,0),0)</f>
        <v>6702.93</v>
      </c>
      <c r="T34" s="49">
        <f t="shared" si="5"/>
        <v>-1238.04</v>
      </c>
      <c r="U34" s="56">
        <f t="shared" si="6"/>
        <v>-0.184701317185171</v>
      </c>
      <c r="V34" s="56">
        <f>IFERROR(VLOOKUP($B34,'a-水果'!$B:$AO,22,0),0)</f>
        <v>0.143432143257388</v>
      </c>
      <c r="W34" s="56">
        <f>IFERROR(VLOOKUP($B34,'a-水果'!$B:$AO,23,0),0)</f>
        <v>0.109266224900043</v>
      </c>
      <c r="X34" s="56">
        <f t="shared" si="7"/>
        <v>0.0341659183573452</v>
      </c>
      <c r="Y34" s="54">
        <f>IFERROR(VLOOKUP($B34,'a-水果'!$B:$AO,37,0),0)</f>
        <v>-0.0571978575964018</v>
      </c>
      <c r="Z34" s="54">
        <f>IFERROR(VLOOKUP($B34,'a-水果'!$B:$AO,38,0),0)</f>
        <v>-0.0538361582173766</v>
      </c>
      <c r="AA34" s="54">
        <f t="shared" si="8"/>
        <v>-0.00336169937902518</v>
      </c>
      <c r="AB34" s="54">
        <f>IFERROR(VLOOKUP($B34,'a-水果'!$B:$AO,33,0),0)</f>
        <v>-0.0221679633410487</v>
      </c>
      <c r="AC34" s="54">
        <f>IFERROR(VLOOKUP($B34,'a-水果'!$B:$AO,34,0),0)</f>
        <v>-0.0137385813196413</v>
      </c>
      <c r="AD34" s="54">
        <f t="shared" si="9"/>
        <v>-0.00842938202140744</v>
      </c>
    </row>
    <row r="35" spans="1:30">
      <c r="A35" s="50" t="s">
        <v>67</v>
      </c>
      <c r="B35" s="51" t="s">
        <v>80</v>
      </c>
      <c r="C35" s="50" t="s">
        <v>81</v>
      </c>
      <c r="D35" s="49">
        <f>IFERROR(VLOOKUP($B35,'a-水果'!$B:$AO,5,0),0)</f>
        <v>1084</v>
      </c>
      <c r="E35" s="49">
        <f>IFERROR(VLOOKUP($B35,'a-水果'!$B:$AO,6,0),0)</f>
        <v>14063.13</v>
      </c>
      <c r="F35" s="49">
        <f>IFERROR(VLOOKUP($B35,'a-水果'!$B:$AO,7,0),0)</f>
        <v>0.871211783471042</v>
      </c>
      <c r="G35" s="49">
        <f>IFERROR(VLOOKUP($B35,'a-水果'!$B:$AO,24,0),0)</f>
        <v>27287.88</v>
      </c>
      <c r="H35" s="49">
        <f>IFERROR(VLOOKUP($B35,'a-水果'!$B:$AO,25,0),0)</f>
        <v>28985.7</v>
      </c>
      <c r="I35" s="49">
        <f>IFERROR(VLOOKUP($B35,'a-水果'!$B:$AO,26,0),0)</f>
        <v>-1697.82</v>
      </c>
      <c r="J35" s="56">
        <f>IFERROR(VLOOKUP($B35,'a-水果'!$B:$AO,27,0),0)</f>
        <v>-0.0585744004802368</v>
      </c>
      <c r="K35" s="56">
        <f>IFERROR(VLOOKUP($B35,'a-水果'!$B:$AO,28,0),0)</f>
        <v>0.219729771775712</v>
      </c>
      <c r="L35" s="56">
        <f>IFERROR(VLOOKUP($B35,'a-水果'!$B:$AO,29,0),0)</f>
        <v>0.188098985243947</v>
      </c>
      <c r="M35" s="56">
        <f>IFERROR(VLOOKUP($B35,'a-水果'!$B:$AO,30,0),0)</f>
        <v>0.0316307865317651</v>
      </c>
      <c r="N35" s="49">
        <f>IFERROR(VLOOKUP($B35,'a-水果'!$B:$AO,15,0),0)</f>
        <v>124188.36</v>
      </c>
      <c r="O35" s="49">
        <f>IFERROR(VLOOKUP($B35,'a-水果'!$B:$AO,19,0),0)</f>
        <v>154098.12</v>
      </c>
      <c r="P35" s="49">
        <f t="shared" si="3"/>
        <v>-29909.76</v>
      </c>
      <c r="Q35" s="56">
        <f t="shared" si="4"/>
        <v>-0.19409555418327</v>
      </c>
      <c r="R35" s="49">
        <f>IFERROR(VLOOKUP($B35,'a-水果'!$B:$AO,16,0),0)</f>
        <v>9397.14</v>
      </c>
      <c r="S35" s="49">
        <f>IFERROR(VLOOKUP($B35,'a-水果'!$B:$AO,20,0),0)</f>
        <v>11790.03</v>
      </c>
      <c r="T35" s="49">
        <f t="shared" si="5"/>
        <v>-2392.89</v>
      </c>
      <c r="U35" s="56">
        <f t="shared" si="6"/>
        <v>-0.202958771097275</v>
      </c>
      <c r="V35" s="56">
        <f>IFERROR(VLOOKUP($B35,'a-水果'!$B:$AO,22,0),0)</f>
        <v>0.236242132567114</v>
      </c>
      <c r="W35" s="56">
        <f>IFERROR(VLOOKUP($B35,'a-水果'!$B:$AO,23,0),0)</f>
        <v>0.250877059504944</v>
      </c>
      <c r="X35" s="56">
        <f t="shared" si="7"/>
        <v>-0.0146349269378306</v>
      </c>
      <c r="Y35" s="54">
        <f>IFERROR(VLOOKUP($B35,'a-水果'!$B:$AO,37,0),0)</f>
        <v>-0.0200071511119341</v>
      </c>
      <c r="Z35" s="54">
        <f>IFERROR(VLOOKUP($B35,'a-水果'!$B:$AO,38,0),0)</f>
        <v>-0.00942067153349059</v>
      </c>
      <c r="AA35" s="54">
        <f t="shared" si="8"/>
        <v>-0.0105864795784435</v>
      </c>
      <c r="AB35" s="54">
        <f>IFERROR(VLOOKUP($B35,'a-水果'!$B:$AO,33,0),0)</f>
        <v>-0.0144262030487362</v>
      </c>
      <c r="AC35" s="54">
        <f>IFERROR(VLOOKUP($B35,'a-水果'!$B:$AO,34,0),0)</f>
        <v>-0.0363673878694951</v>
      </c>
      <c r="AD35" s="54">
        <f t="shared" si="9"/>
        <v>0.0219411848207589</v>
      </c>
    </row>
    <row r="36" spans="1:30">
      <c r="A36" s="50" t="s">
        <v>101</v>
      </c>
      <c r="B36" s="51" t="s">
        <v>170</v>
      </c>
      <c r="C36" s="50" t="s">
        <v>171</v>
      </c>
      <c r="D36" s="49">
        <f>IFERROR(VLOOKUP($B36,'a-水果'!$B:$AO,5,0),0)</f>
        <v>7180.5</v>
      </c>
      <c r="E36" s="49">
        <f>IFERROR(VLOOKUP($B36,'a-水果'!$B:$AO,6,0),0)</f>
        <v>55847.65</v>
      </c>
      <c r="F36" s="49">
        <f>IFERROR(VLOOKUP($B36,'a-水果'!$B:$AO,7,0),0)</f>
        <v>20.5318359325779</v>
      </c>
      <c r="G36" s="49">
        <f>IFERROR(VLOOKUP($B36,'a-水果'!$B:$AO,24,0),0)</f>
        <v>-2031.07</v>
      </c>
      <c r="H36" s="49">
        <f>IFERROR(VLOOKUP($B36,'a-水果'!$B:$AO,25,0),0)</f>
        <v>0</v>
      </c>
      <c r="I36" s="49">
        <f>IFERROR(VLOOKUP($B36,'a-水果'!$B:$AO,26,0),0)</f>
        <v>-2031.07</v>
      </c>
      <c r="J36" s="56">
        <f>IFERROR(VLOOKUP($B36,'a-水果'!$B:$AO,27,0),0)</f>
        <v>0</v>
      </c>
      <c r="K36" s="56">
        <f>IFERROR(VLOOKUP($B36,'a-水果'!$B:$AO,28,0),0)</f>
        <v>-0.119365942444208</v>
      </c>
      <c r="L36" s="56">
        <f>IFERROR(VLOOKUP($B36,'a-水果'!$B:$AO,29,0),0)</f>
        <v>0</v>
      </c>
      <c r="M36" s="56">
        <f>IFERROR(VLOOKUP($B36,'a-水果'!$B:$AO,30,0),0)</f>
        <v>-0.119365942444208</v>
      </c>
      <c r="N36" s="49">
        <f>IFERROR(VLOOKUP($B36,'a-水果'!$B:$AO,15,0),0)</f>
        <v>17015.49</v>
      </c>
      <c r="O36" s="49">
        <f>IFERROR(VLOOKUP($B36,'a-水果'!$B:$AO,19,0),0)</f>
        <v>0</v>
      </c>
      <c r="P36" s="49">
        <f t="shared" si="3"/>
        <v>17015.49</v>
      </c>
      <c r="Q36" s="56" t="e">
        <f t="shared" si="4"/>
        <v>#DIV/0!</v>
      </c>
      <c r="R36" s="49">
        <f>IFERROR(VLOOKUP($B36,'a-水果'!$B:$AO,16,0),0)</f>
        <v>2191.01</v>
      </c>
      <c r="S36" s="49">
        <f>IFERROR(VLOOKUP($B36,'a-水果'!$B:$AO,20,0),0)</f>
        <v>0</v>
      </c>
      <c r="T36" s="49">
        <f t="shared" si="5"/>
        <v>2191.01</v>
      </c>
      <c r="U36" s="56" t="e">
        <f t="shared" si="6"/>
        <v>#DIV/0!</v>
      </c>
      <c r="V36" s="56">
        <f>IFERROR(VLOOKUP($B36,'a-水果'!$B:$AO,22,0),0)</f>
        <v>0.0128607222762284</v>
      </c>
      <c r="W36" s="56">
        <f>IFERROR(VLOOKUP($B36,'a-水果'!$B:$AO,23,0),0)</f>
        <v>0</v>
      </c>
      <c r="X36" s="56">
        <f t="shared" si="7"/>
        <v>0.0128607222762284</v>
      </c>
      <c r="Y36" s="54">
        <f>IFERROR(VLOOKUP($B36,'a-水果'!$B:$AO,37,0),0)</f>
        <v>-0.0174485739453494</v>
      </c>
      <c r="Z36" s="54">
        <f>IFERROR(VLOOKUP($B36,'a-水果'!$B:$AO,38,0),0)</f>
        <v>0</v>
      </c>
      <c r="AA36" s="54">
        <f t="shared" si="8"/>
        <v>-0.0174485739453494</v>
      </c>
      <c r="AB36" s="54">
        <f>IFERROR(VLOOKUP($B36,'a-水果'!$B:$AO,33,0),0)</f>
        <v>-0.0184011916062533</v>
      </c>
      <c r="AC36" s="54">
        <f>IFERROR(VLOOKUP($B36,'a-水果'!$B:$AO,34,0),0)</f>
        <v>0</v>
      </c>
      <c r="AD36" s="54">
        <f t="shared" si="9"/>
        <v>-0.0184011916062533</v>
      </c>
    </row>
    <row r="37" spans="1:30">
      <c r="A37" s="50" t="s">
        <v>67</v>
      </c>
      <c r="B37" s="51" t="s">
        <v>68</v>
      </c>
      <c r="C37" s="50" t="s">
        <v>69</v>
      </c>
      <c r="D37" s="49">
        <f>IFERROR(VLOOKUP($B37,'a-水果'!$B:$AO,5,0),0)</f>
        <v>3098.56</v>
      </c>
      <c r="E37" s="49">
        <f>IFERROR(VLOOKUP($B37,'a-水果'!$B:$AO,6,0),0)</f>
        <v>39818.74</v>
      </c>
      <c r="F37" s="49">
        <f>IFERROR(VLOOKUP($B37,'a-水果'!$B:$AO,7,0),0)</f>
        <v>4.43906484925858</v>
      </c>
      <c r="G37" s="49">
        <f>IFERROR(VLOOKUP($B37,'a-水果'!$B:$AO,24,0),0)</f>
        <v>6739.79</v>
      </c>
      <c r="H37" s="49">
        <f>IFERROR(VLOOKUP($B37,'a-水果'!$B:$AO,25,0),0)</f>
        <v>19642.61</v>
      </c>
      <c r="I37" s="49">
        <f>IFERROR(VLOOKUP($B37,'a-水果'!$B:$AO,26,0),0)</f>
        <v>-12902.82</v>
      </c>
      <c r="J37" s="56">
        <f>IFERROR(VLOOKUP($B37,'a-水果'!$B:$AO,27,0),0)</f>
        <v>-0.656879101097054</v>
      </c>
      <c r="K37" s="56">
        <f>IFERROR(VLOOKUP($B37,'a-水果'!$B:$AO,28,0),0)</f>
        <v>0.102696788949237</v>
      </c>
      <c r="L37" s="56">
        <f>IFERROR(VLOOKUP($B37,'a-水果'!$B:$AO,29,0),0)</f>
        <v>0.191963749081599</v>
      </c>
      <c r="M37" s="56">
        <f>IFERROR(VLOOKUP($B37,'a-水果'!$B:$AO,30,0),0)</f>
        <v>-0.0892669601323616</v>
      </c>
      <c r="N37" s="49">
        <f>IFERROR(VLOOKUP($B37,'a-水果'!$B:$AO,15,0),0)</f>
        <v>65628.05</v>
      </c>
      <c r="O37" s="49">
        <f>IFERROR(VLOOKUP($B37,'a-水果'!$B:$AO,19,0),0)</f>
        <v>102324.58</v>
      </c>
      <c r="P37" s="49">
        <f t="shared" si="3"/>
        <v>-36696.53</v>
      </c>
      <c r="Q37" s="56">
        <f t="shared" si="4"/>
        <v>-0.358628689216218</v>
      </c>
      <c r="R37" s="49">
        <f>IFERROR(VLOOKUP($B37,'a-水果'!$B:$AO,16,0),0)</f>
        <v>6261.96</v>
      </c>
      <c r="S37" s="49">
        <f>IFERROR(VLOOKUP($B37,'a-水果'!$B:$AO,20,0),0)</f>
        <v>8385.83</v>
      </c>
      <c r="T37" s="49">
        <f t="shared" si="5"/>
        <v>-2123.87</v>
      </c>
      <c r="U37" s="56">
        <f t="shared" si="6"/>
        <v>-0.253268907192252</v>
      </c>
      <c r="V37" s="56">
        <f>IFERROR(VLOOKUP($B37,'a-水果'!$B:$AO,22,0),0)</f>
        <v>0.0154053922541536</v>
      </c>
      <c r="W37" s="56">
        <f>IFERROR(VLOOKUP($B37,'a-水果'!$B:$AO,23,0),0)</f>
        <v>0.25174008406832</v>
      </c>
      <c r="X37" s="56">
        <f t="shared" si="7"/>
        <v>-0.236334691814166</v>
      </c>
      <c r="Y37" s="54">
        <f>IFERROR(VLOOKUP($B37,'a-水果'!$B:$AO,37,0),0)</f>
        <v>-0.0636270432899603</v>
      </c>
      <c r="Z37" s="54">
        <f>IFERROR(VLOOKUP($B37,'a-水果'!$B:$AO,38,0),0)</f>
        <v>-0.0694230624756285</v>
      </c>
      <c r="AA37" s="54">
        <f t="shared" si="8"/>
        <v>0.0057960191856682</v>
      </c>
      <c r="AB37" s="54">
        <f>IFERROR(VLOOKUP($B37,'a-水果'!$B:$AO,33,0),0)</f>
        <v>-0.0821132463414609</v>
      </c>
      <c r="AC37" s="54">
        <f>IFERROR(VLOOKUP($B37,'a-水果'!$B:$AO,34,0),0)</f>
        <v>-0.0609638260914435</v>
      </c>
      <c r="AD37" s="54">
        <f t="shared" si="9"/>
        <v>-0.0211494202500174</v>
      </c>
    </row>
    <row r="38" spans="1:30">
      <c r="A38" s="50" t="s">
        <v>62</v>
      </c>
      <c r="B38" s="51" t="s">
        <v>110</v>
      </c>
      <c r="C38" s="50" t="s">
        <v>111</v>
      </c>
      <c r="D38" s="49">
        <f>IFERROR(VLOOKUP($B38,'a-水果'!$B:$AO,5,0),0)</f>
        <v>3538.35</v>
      </c>
      <c r="E38" s="49">
        <f>IFERROR(VLOOKUP($B38,'a-水果'!$B:$AO,6,0),0)</f>
        <v>43616</v>
      </c>
      <c r="F38" s="49">
        <f>IFERROR(VLOOKUP($B38,'a-水果'!$B:$AO,7,0),0)</f>
        <v>5.58608930355209</v>
      </c>
      <c r="G38" s="49">
        <f>IFERROR(VLOOKUP($B38,'a-水果'!$B:$AO,24,0),0)</f>
        <v>767.56</v>
      </c>
      <c r="H38" s="49">
        <f>IFERROR(VLOOKUP($B38,'a-水果'!$B:$AO,25,0),0)</f>
        <v>2212.45</v>
      </c>
      <c r="I38" s="49">
        <f>IFERROR(VLOOKUP($B38,'a-水果'!$B:$AO,26,0),0)</f>
        <v>-1444.89</v>
      </c>
      <c r="J38" s="56">
        <f>IFERROR(VLOOKUP($B38,'a-水果'!$B:$AO,27,0),0)</f>
        <v>-0.653072385816629</v>
      </c>
      <c r="K38" s="56">
        <f>IFERROR(VLOOKUP($B38,'a-水果'!$B:$AO,28,0),0)</f>
        <v>0.0138232199695787</v>
      </c>
      <c r="L38" s="56">
        <f>IFERROR(VLOOKUP($B38,'a-水果'!$B:$AO,29,0),0)</f>
        <v>0.0373804348156651</v>
      </c>
      <c r="M38" s="56">
        <f>IFERROR(VLOOKUP($B38,'a-水果'!$B:$AO,30,0),0)</f>
        <v>-0.0235572148460864</v>
      </c>
      <c r="N38" s="49">
        <f>IFERROR(VLOOKUP($B38,'a-水果'!$B:$AO,15,0),0)</f>
        <v>55526.86</v>
      </c>
      <c r="O38" s="49">
        <f>IFERROR(VLOOKUP($B38,'a-水果'!$B:$AO,19,0),0)</f>
        <v>59187.38</v>
      </c>
      <c r="P38" s="49">
        <f t="shared" si="3"/>
        <v>-3660.52</v>
      </c>
      <c r="Q38" s="56">
        <f t="shared" si="4"/>
        <v>-0.0618462922332429</v>
      </c>
      <c r="R38" s="49">
        <f>IFERROR(VLOOKUP($B38,'a-水果'!$B:$AO,16,0),0)</f>
        <v>5667.05</v>
      </c>
      <c r="S38" s="49">
        <f>IFERROR(VLOOKUP($B38,'a-水果'!$B:$AO,20,0),0)</f>
        <v>5285.53</v>
      </c>
      <c r="T38" s="49">
        <f t="shared" si="5"/>
        <v>381.52</v>
      </c>
      <c r="U38" s="56">
        <f t="shared" si="6"/>
        <v>0.0721819760743011</v>
      </c>
      <c r="V38" s="56">
        <f>IFERROR(VLOOKUP($B38,'a-水果'!$B:$AO,22,0),0)</f>
        <v>-0.0265223978452362</v>
      </c>
      <c r="W38" s="56">
        <f>IFERROR(VLOOKUP($B38,'a-水果'!$B:$AO,23,0),0)</f>
        <v>0.220256413588591</v>
      </c>
      <c r="X38" s="56">
        <f t="shared" si="7"/>
        <v>-0.246778811433827</v>
      </c>
      <c r="Y38" s="54">
        <f>IFERROR(VLOOKUP($B38,'a-水果'!$B:$AO,37,0),0)</f>
        <v>-0.0102381309499651</v>
      </c>
      <c r="Z38" s="54">
        <f>IFERROR(VLOOKUP($B38,'a-水果'!$B:$AO,38,0),0)</f>
        <v>-0.11213066617728</v>
      </c>
      <c r="AA38" s="54">
        <f t="shared" si="8"/>
        <v>0.101892535227315</v>
      </c>
      <c r="AB38" s="54">
        <f>IFERROR(VLOOKUP($B38,'a-水果'!$B:$AO,33,0),0)</f>
        <v>-0.00360870573582935</v>
      </c>
      <c r="AC38" s="54">
        <f>IFERROR(VLOOKUP($B38,'a-水果'!$B:$AO,34,0),0)</f>
        <v>-0.121375916622767</v>
      </c>
      <c r="AD38" s="54">
        <f t="shared" si="9"/>
        <v>0.117767210886937</v>
      </c>
    </row>
    <row r="39" spans="1:30">
      <c r="A39" s="50" t="s">
        <v>67</v>
      </c>
      <c r="B39" s="51" t="s">
        <v>199</v>
      </c>
      <c r="C39" s="50" t="s">
        <v>200</v>
      </c>
      <c r="D39" s="49">
        <f>IFERROR(VLOOKUP($B39,'a-水果'!$B:$AO,5,0),0)</f>
        <v>2335</v>
      </c>
      <c r="E39" s="49">
        <f>IFERROR(VLOOKUP($B39,'a-水果'!$B:$AO,6,0),0)</f>
        <v>30314.75</v>
      </c>
      <c r="F39" s="49">
        <f>IFERROR(VLOOKUP($B39,'a-水果'!$B:$AO,7,0),0)</f>
        <v>4.96065586320211</v>
      </c>
      <c r="G39" s="49">
        <f>IFERROR(VLOOKUP($B39,'a-水果'!$B:$AO,24,0),0)</f>
        <v>1953.64</v>
      </c>
      <c r="H39" s="49">
        <f>IFERROR(VLOOKUP($B39,'a-水果'!$B:$AO,25,0),0)</f>
        <v>2227.87</v>
      </c>
      <c r="I39" s="49">
        <f>IFERROR(VLOOKUP($B39,'a-水果'!$B:$AO,26,0),0)</f>
        <v>-274.23</v>
      </c>
      <c r="J39" s="56">
        <f>IFERROR(VLOOKUP($B39,'a-水果'!$B:$AO,27,0),0)</f>
        <v>-0.123090665074713</v>
      </c>
      <c r="K39" s="56">
        <f>IFERROR(VLOOKUP($B39,'a-水果'!$B:$AO,28,0),0)</f>
        <v>0.0441230342547276</v>
      </c>
      <c r="L39" s="56">
        <f>IFERROR(VLOOKUP($B39,'a-水果'!$B:$AO,29,0),0)</f>
        <v>0.0437995882834376</v>
      </c>
      <c r="M39" s="56">
        <f>IFERROR(VLOOKUP($B39,'a-水果'!$B:$AO,30,0),0)</f>
        <v>0.000323445971289994</v>
      </c>
      <c r="N39" s="49">
        <f>IFERROR(VLOOKUP($B39,'a-水果'!$B:$AO,15,0),0)</f>
        <v>44277.1</v>
      </c>
      <c r="O39" s="49">
        <f>IFERROR(VLOOKUP($B39,'a-水果'!$B:$AO,19,0),0)</f>
        <v>50865.09</v>
      </c>
      <c r="P39" s="49">
        <f t="shared" si="3"/>
        <v>-6587.99</v>
      </c>
      <c r="Q39" s="56">
        <f t="shared" si="4"/>
        <v>-0.129518890067824</v>
      </c>
      <c r="R39" s="49">
        <f>IFERROR(VLOOKUP($B39,'a-水果'!$B:$AO,16,0),0)</f>
        <v>3994.67</v>
      </c>
      <c r="S39" s="49">
        <f>IFERROR(VLOOKUP($B39,'a-水果'!$B:$AO,20,0),0)</f>
        <v>4070.15</v>
      </c>
      <c r="T39" s="49">
        <f t="shared" si="5"/>
        <v>-75.48</v>
      </c>
      <c r="U39" s="56">
        <f t="shared" si="6"/>
        <v>-0.018544771077233</v>
      </c>
      <c r="V39" s="56">
        <f>IFERROR(VLOOKUP($B39,'a-水果'!$B:$AO,22,0),0)</f>
        <v>0.126577305779278</v>
      </c>
      <c r="W39" s="56">
        <f>IFERROR(VLOOKUP($B39,'a-水果'!$B:$AO,23,0),0)</f>
        <v>0.0973795634996136</v>
      </c>
      <c r="X39" s="56">
        <f t="shared" si="7"/>
        <v>0.0291977422796648</v>
      </c>
      <c r="Y39" s="54">
        <f>IFERROR(VLOOKUP($B39,'a-水果'!$B:$AO,37,0),0)</f>
        <v>-0.0341805455769813</v>
      </c>
      <c r="Z39" s="54">
        <f>IFERROR(VLOOKUP($B39,'a-水果'!$B:$AO,38,0),0)</f>
        <v>-0.142808004618994</v>
      </c>
      <c r="AA39" s="54">
        <f t="shared" si="8"/>
        <v>0.108627459042013</v>
      </c>
      <c r="AB39" s="54">
        <f>IFERROR(VLOOKUP($B39,'a-水果'!$B:$AO,33,0),0)</f>
        <v>-0.138319681330402</v>
      </c>
      <c r="AC39" s="54">
        <f>IFERROR(VLOOKUP($B39,'a-水果'!$B:$AO,34,0),0)</f>
        <v>-0.143958984442965</v>
      </c>
      <c r="AD39" s="54">
        <f t="shared" si="9"/>
        <v>0.00563930311256308</v>
      </c>
    </row>
    <row r="40" spans="1:30">
      <c r="A40" s="50" t="s">
        <v>84</v>
      </c>
      <c r="B40" s="51" t="s">
        <v>129</v>
      </c>
      <c r="C40" s="50" t="s">
        <v>130</v>
      </c>
      <c r="D40" s="49">
        <f>IFERROR(VLOOKUP($B40,'a-水果'!$B:$AO,5,0),0)</f>
        <v>2827.86</v>
      </c>
      <c r="E40" s="49">
        <f>IFERROR(VLOOKUP($B40,'a-水果'!$B:$AO,6,0),0)</f>
        <v>27993.82</v>
      </c>
      <c r="F40" s="49">
        <f>IFERROR(VLOOKUP($B40,'a-水果'!$B:$AO,7,0),0)</f>
        <v>8.41239964282637</v>
      </c>
      <c r="G40" s="49">
        <f>IFERROR(VLOOKUP($B40,'a-水果'!$B:$AO,24,0),0)</f>
        <v>778</v>
      </c>
      <c r="H40" s="49">
        <f>IFERROR(VLOOKUP($B40,'a-水果'!$B:$AO,25,0),0)</f>
        <v>272.52</v>
      </c>
      <c r="I40" s="49">
        <f>IFERROR(VLOOKUP($B40,'a-水果'!$B:$AO,26,0),0)</f>
        <v>505.48</v>
      </c>
      <c r="J40" s="56">
        <f>IFERROR(VLOOKUP($B40,'a-水果'!$B:$AO,27,0),0)</f>
        <v>1.8548363422868</v>
      </c>
      <c r="K40" s="56">
        <f>IFERROR(VLOOKUP($B40,'a-水果'!$B:$AO,28,0),0)</f>
        <v>0.0295684825819594</v>
      </c>
      <c r="L40" s="56">
        <f>IFERROR(VLOOKUP($B40,'a-水果'!$B:$AO,29,0),0)</f>
        <v>0.00691962273684638</v>
      </c>
      <c r="M40" s="56">
        <f>IFERROR(VLOOKUP($B40,'a-水果'!$B:$AO,30,0),0)</f>
        <v>0.022648859845113</v>
      </c>
      <c r="N40" s="49">
        <f>IFERROR(VLOOKUP($B40,'a-水果'!$B:$AO,15,0),0)</f>
        <v>26311.8</v>
      </c>
      <c r="O40" s="49">
        <f>IFERROR(VLOOKUP($B40,'a-水果'!$B:$AO,19,0),0)</f>
        <v>39383.65</v>
      </c>
      <c r="P40" s="49">
        <f t="shared" si="3"/>
        <v>-13071.85</v>
      </c>
      <c r="Q40" s="56">
        <f t="shared" si="4"/>
        <v>-0.331910577104966</v>
      </c>
      <c r="R40" s="49">
        <f>IFERROR(VLOOKUP($B40,'a-水果'!$B:$AO,16,0),0)</f>
        <v>3116.53</v>
      </c>
      <c r="S40" s="49">
        <f>IFERROR(VLOOKUP($B40,'a-水果'!$B:$AO,20,0),0)</f>
        <v>3663.37</v>
      </c>
      <c r="T40" s="49">
        <f t="shared" si="5"/>
        <v>-546.84</v>
      </c>
      <c r="U40" s="56">
        <f t="shared" si="6"/>
        <v>-0.149272391268149</v>
      </c>
      <c r="V40" s="56">
        <f>IFERROR(VLOOKUP($B40,'a-水果'!$B:$AO,22,0),0)</f>
        <v>-0.193416694952439</v>
      </c>
      <c r="W40" s="56">
        <f>IFERROR(VLOOKUP($B40,'a-水果'!$B:$AO,23,0),0)</f>
        <v>0.286418259718157</v>
      </c>
      <c r="X40" s="56">
        <f t="shared" si="7"/>
        <v>-0.479834954670596</v>
      </c>
      <c r="Y40" s="54">
        <f>IFERROR(VLOOKUP($B40,'a-水果'!$B:$AO,37,0),0)</f>
        <v>-0.0274215232967435</v>
      </c>
      <c r="Z40" s="54">
        <f>IFERROR(VLOOKUP($B40,'a-水果'!$B:$AO,38,0),0)</f>
        <v>-0.133232515416133</v>
      </c>
      <c r="AA40" s="54">
        <f t="shared" si="8"/>
        <v>0.10581099211939</v>
      </c>
      <c r="AB40" s="54">
        <f>IFERROR(VLOOKUP($B40,'a-水果'!$B:$AO,33,0),0)</f>
        <v>-0.0774045617965207</v>
      </c>
      <c r="AC40" s="54">
        <f>IFERROR(VLOOKUP($B40,'a-水果'!$B:$AO,34,0),0)</f>
        <v>-0.0918750928367482</v>
      </c>
      <c r="AD40" s="54">
        <f t="shared" si="9"/>
        <v>0.0144705310402276</v>
      </c>
    </row>
    <row r="41" spans="1:30">
      <c r="A41" s="50" t="s">
        <v>84</v>
      </c>
      <c r="B41" s="51" t="s">
        <v>193</v>
      </c>
      <c r="C41" s="50" t="s">
        <v>194</v>
      </c>
      <c r="D41" s="49">
        <f>IFERROR(VLOOKUP($B41,'a-水果'!$B:$AO,5,0),0)</f>
        <v>3480.5</v>
      </c>
      <c r="E41" s="49">
        <f>IFERROR(VLOOKUP($B41,'a-水果'!$B:$AO,6,0),0)</f>
        <v>30568.02</v>
      </c>
      <c r="F41" s="49">
        <f>IFERROR(VLOOKUP($B41,'a-水果'!$B:$AO,7,0),0)</f>
        <v>6.9373232312217</v>
      </c>
      <c r="G41" s="49">
        <f>IFERROR(VLOOKUP($B41,'a-水果'!$B:$AO,24,0),0)</f>
        <v>359.5</v>
      </c>
      <c r="H41" s="49">
        <f>IFERROR(VLOOKUP($B41,'a-水果'!$B:$AO,25,0),0)</f>
        <v>1133.9</v>
      </c>
      <c r="I41" s="49">
        <f>IFERROR(VLOOKUP($B41,'a-水果'!$B:$AO,26,0),0)</f>
        <v>-774.4</v>
      </c>
      <c r="J41" s="56">
        <f>IFERROR(VLOOKUP($B41,'a-水果'!$B:$AO,27,0),0)</f>
        <v>-0.682952641326396</v>
      </c>
      <c r="K41" s="56">
        <f>IFERROR(VLOOKUP($B41,'a-水果'!$B:$AO,28,0),0)</f>
        <v>0.01191903016559</v>
      </c>
      <c r="L41" s="56">
        <f>IFERROR(VLOOKUP($B41,'a-水果'!$B:$AO,29,0),0)</f>
        <v>0.0322676022630292</v>
      </c>
      <c r="M41" s="56">
        <f>IFERROR(VLOOKUP($B41,'a-水果'!$B:$AO,30,0),0)</f>
        <v>-0.0203485720974392</v>
      </c>
      <c r="N41" s="49">
        <f>IFERROR(VLOOKUP($B41,'a-水果'!$B:$AO,15,0),0)</f>
        <v>30161.85</v>
      </c>
      <c r="O41" s="49">
        <f>IFERROR(VLOOKUP($B41,'a-水果'!$B:$AO,19,0),0)</f>
        <v>35140.51</v>
      </c>
      <c r="P41" s="49">
        <f t="shared" si="3"/>
        <v>-4978.66</v>
      </c>
      <c r="Q41" s="56">
        <f t="shared" si="4"/>
        <v>-0.141678649513055</v>
      </c>
      <c r="R41" s="49">
        <f>IFERROR(VLOOKUP($B41,'a-水果'!$B:$AO,16,0),0)</f>
        <v>3644.36</v>
      </c>
      <c r="S41" s="49">
        <f>IFERROR(VLOOKUP($B41,'a-水果'!$B:$AO,20,0),0)</f>
        <v>3521.13</v>
      </c>
      <c r="T41" s="49">
        <f t="shared" si="5"/>
        <v>123.23</v>
      </c>
      <c r="U41" s="56">
        <f t="shared" si="6"/>
        <v>0.0349972878024952</v>
      </c>
      <c r="V41" s="56">
        <f>IFERROR(VLOOKUP($B41,'a-水果'!$B:$AO,22,0),0)</f>
        <v>-0.0202328678848258</v>
      </c>
      <c r="W41" s="56">
        <f>IFERROR(VLOOKUP($B41,'a-水果'!$B:$AO,23,0),0)</f>
        <v>0.135172297861275</v>
      </c>
      <c r="X41" s="56">
        <f t="shared" si="7"/>
        <v>-0.155405165746101</v>
      </c>
      <c r="Y41" s="54">
        <f>IFERROR(VLOOKUP($B41,'a-水果'!$B:$AO,37,0),0)</f>
        <v>-0.0394554873832442</v>
      </c>
      <c r="Z41" s="54">
        <f>IFERROR(VLOOKUP($B41,'a-水果'!$B:$AO,38,0),0)</f>
        <v>-0.0897637974173064</v>
      </c>
      <c r="AA41" s="54">
        <f t="shared" si="8"/>
        <v>0.0503083100340621</v>
      </c>
      <c r="AB41" s="54">
        <f>IFERROR(VLOOKUP($B41,'a-水果'!$B:$AO,33,0),0)</f>
        <v>-0.0852437911775414</v>
      </c>
      <c r="AC41" s="54">
        <f>IFERROR(VLOOKUP($B41,'a-水果'!$B:$AO,34,0),0)</f>
        <v>-0.100206482489867</v>
      </c>
      <c r="AD41" s="54">
        <f t="shared" si="9"/>
        <v>0.0149626913123257</v>
      </c>
    </row>
    <row r="42" spans="1:30">
      <c r="A42" s="50" t="s">
        <v>94</v>
      </c>
      <c r="B42" s="51" t="s">
        <v>95</v>
      </c>
      <c r="C42" s="50" t="s">
        <v>96</v>
      </c>
      <c r="D42" s="49">
        <f>IFERROR(VLOOKUP($B42,'a-水果'!$B:$AO,5,0),0)</f>
        <v>2551.8</v>
      </c>
      <c r="E42" s="49">
        <f>IFERROR(VLOOKUP($B42,'a-水果'!$B:$AO,6,0),0)</f>
        <v>24661.97</v>
      </c>
      <c r="F42" s="49">
        <f>IFERROR(VLOOKUP($B42,'a-水果'!$B:$AO,7,0),0)</f>
        <v>11.726569589168</v>
      </c>
      <c r="G42" s="49">
        <f>IFERROR(VLOOKUP($B42,'a-水果'!$B:$AO,24,0),0)</f>
        <v>-1885.48</v>
      </c>
      <c r="H42" s="49">
        <f>IFERROR(VLOOKUP($B42,'a-水果'!$B:$AO,25,0),0)</f>
        <v>867.14</v>
      </c>
      <c r="I42" s="49">
        <f>IFERROR(VLOOKUP($B42,'a-水果'!$B:$AO,26,0),0)</f>
        <v>-2752.62</v>
      </c>
      <c r="J42" s="56">
        <f>IFERROR(VLOOKUP($B42,'a-水果'!$B:$AO,27,0),0)</f>
        <v>-3.17436630763199</v>
      </c>
      <c r="K42" s="56">
        <f>IFERROR(VLOOKUP($B42,'a-水果'!$B:$AO,28,0),0)</f>
        <v>-0.153319851126512</v>
      </c>
      <c r="L42" s="56">
        <f>IFERROR(VLOOKUP($B42,'a-水果'!$B:$AO,29,0),0)</f>
        <v>0.0425992655637842</v>
      </c>
      <c r="M42" s="56">
        <f>IFERROR(VLOOKUP($B42,'a-水果'!$B:$AO,30,0),0)</f>
        <v>-0.195919116690297</v>
      </c>
      <c r="N42" s="49">
        <f>IFERROR(VLOOKUP($B42,'a-水果'!$B:$AO,15,0),0)</f>
        <v>12297.69</v>
      </c>
      <c r="O42" s="49">
        <f>IFERROR(VLOOKUP($B42,'a-水果'!$B:$AO,19,0),0)</f>
        <v>20355.75</v>
      </c>
      <c r="P42" s="49">
        <f t="shared" si="3"/>
        <v>-8058.06</v>
      </c>
      <c r="Q42" s="56">
        <f t="shared" si="4"/>
        <v>-0.39586161158395</v>
      </c>
      <c r="R42" s="49">
        <f>IFERROR(VLOOKUP($B42,'a-水果'!$B:$AO,16,0),0)</f>
        <v>1761.1</v>
      </c>
      <c r="S42" s="49">
        <f>IFERROR(VLOOKUP($B42,'a-水果'!$B:$AO,20,0),0)</f>
        <v>2139.71</v>
      </c>
      <c r="T42" s="49">
        <f t="shared" si="5"/>
        <v>-378.61</v>
      </c>
      <c r="U42" s="56">
        <f t="shared" si="6"/>
        <v>-0.176944539213258</v>
      </c>
      <c r="V42" s="56">
        <f>IFERROR(VLOOKUP($B42,'a-水果'!$B:$AO,22,0),0)</f>
        <v>-0.191770612699412</v>
      </c>
      <c r="W42" s="56">
        <f>IFERROR(VLOOKUP($B42,'a-水果'!$B:$AO,23,0),0)</f>
        <v>0.0360000581603676</v>
      </c>
      <c r="X42" s="56">
        <f t="shared" si="7"/>
        <v>-0.227770670859779</v>
      </c>
      <c r="Y42" s="54">
        <f>IFERROR(VLOOKUP($B42,'a-水果'!$B:$AO,37,0),0)</f>
        <v>-0.0137981943103742</v>
      </c>
      <c r="Z42" s="54">
        <f>IFERROR(VLOOKUP($B42,'a-水果'!$B:$AO,38,0),0)</f>
        <v>0.0120156469801983</v>
      </c>
      <c r="AA42" s="54">
        <f t="shared" si="8"/>
        <v>-0.0258138412905724</v>
      </c>
      <c r="AB42" s="54">
        <f>IFERROR(VLOOKUP($B42,'a-水果'!$B:$AO,33,0),0)</f>
        <v>-0.0830271723458155</v>
      </c>
      <c r="AC42" s="54">
        <f>IFERROR(VLOOKUP($B42,'a-水果'!$B:$AO,34,0),0)</f>
        <v>-0.02303412058018</v>
      </c>
      <c r="AD42" s="54">
        <f t="shared" si="9"/>
        <v>-0.0599930517656354</v>
      </c>
    </row>
    <row r="43" spans="1:30">
      <c r="A43" s="50" t="s">
        <v>62</v>
      </c>
      <c r="B43" s="51" t="s">
        <v>92</v>
      </c>
      <c r="C43" s="50" t="s">
        <v>93</v>
      </c>
      <c r="D43" s="49">
        <f>IFERROR(VLOOKUP($B43,'a-水果'!$B:$AO,5,0),0)</f>
        <v>3984.6</v>
      </c>
      <c r="E43" s="49">
        <f>IFERROR(VLOOKUP($B43,'a-水果'!$B:$AO,6,0),0)</f>
        <v>43150.76</v>
      </c>
      <c r="F43" s="49">
        <f>IFERROR(VLOOKUP($B43,'a-水果'!$B:$AO,7,0),0)</f>
        <v>5.71457958377631</v>
      </c>
      <c r="G43" s="49">
        <f>IFERROR(VLOOKUP($B43,'a-水果'!$B:$AO,24,0),0)</f>
        <v>7608.98</v>
      </c>
      <c r="H43" s="49">
        <f>IFERROR(VLOOKUP($B43,'a-水果'!$B:$AO,25,0),0)</f>
        <v>9898.47</v>
      </c>
      <c r="I43" s="49">
        <f>IFERROR(VLOOKUP($B43,'a-水果'!$B:$AO,26,0),0)</f>
        <v>-2289.49</v>
      </c>
      <c r="J43" s="56">
        <f>IFERROR(VLOOKUP($B43,'a-水果'!$B:$AO,27,0),0)</f>
        <v>-0.23129736211758</v>
      </c>
      <c r="K43" s="56">
        <f>IFERROR(VLOOKUP($B43,'a-水果'!$B:$AO,28,0),0)</f>
        <v>0.124321206714572</v>
      </c>
      <c r="L43" s="56">
        <f>IFERROR(VLOOKUP($B43,'a-水果'!$B:$AO,29,0),0)</f>
        <v>0.113357060304742</v>
      </c>
      <c r="M43" s="56">
        <f>IFERROR(VLOOKUP($B43,'a-水果'!$B:$AO,30,0),0)</f>
        <v>0.0109641464098302</v>
      </c>
      <c r="N43" s="49">
        <f>IFERROR(VLOOKUP($B43,'a-水果'!$B:$AO,15,0),0)</f>
        <v>61204.2</v>
      </c>
      <c r="O43" s="49">
        <f>IFERROR(VLOOKUP($B43,'a-水果'!$B:$AO,19,0),0)</f>
        <v>87321.16</v>
      </c>
      <c r="P43" s="49">
        <f t="shared" si="3"/>
        <v>-26116.96</v>
      </c>
      <c r="Q43" s="56">
        <f t="shared" si="4"/>
        <v>-0.299090850373495</v>
      </c>
      <c r="R43" s="49">
        <f>IFERROR(VLOOKUP($B43,'a-水果'!$B:$AO,16,0),0)</f>
        <v>5660.62</v>
      </c>
      <c r="S43" s="49">
        <f>IFERROR(VLOOKUP($B43,'a-水果'!$B:$AO,20,0),0)</f>
        <v>6797.47</v>
      </c>
      <c r="T43" s="49">
        <f t="shared" si="5"/>
        <v>-1136.85</v>
      </c>
      <c r="U43" s="56">
        <f t="shared" si="6"/>
        <v>-0.167246048897605</v>
      </c>
      <c r="V43" s="56">
        <f>IFERROR(VLOOKUP($B43,'a-水果'!$B:$AO,22,0),0)</f>
        <v>-0.00269252079834059</v>
      </c>
      <c r="W43" s="56">
        <f>IFERROR(VLOOKUP($B43,'a-水果'!$B:$AO,23,0),0)</f>
        <v>0.335194717849237</v>
      </c>
      <c r="X43" s="56">
        <f t="shared" si="7"/>
        <v>-0.337887238647578</v>
      </c>
      <c r="Y43" s="54">
        <f>IFERROR(VLOOKUP($B43,'a-水果'!$B:$AO,37,0),0)</f>
        <v>-0.0386636092866152</v>
      </c>
      <c r="Z43" s="54">
        <f>IFERROR(VLOOKUP($B43,'a-水果'!$B:$AO,38,0),0)</f>
        <v>-0.114105689322645</v>
      </c>
      <c r="AA43" s="54">
        <f t="shared" si="8"/>
        <v>0.0754420800360298</v>
      </c>
      <c r="AB43" s="54">
        <f>IFERROR(VLOOKUP($B43,'a-水果'!$B:$AO,33,0),0)</f>
        <v>-0.0394992538513696</v>
      </c>
      <c r="AC43" s="54">
        <f>IFERROR(VLOOKUP($B43,'a-水果'!$B:$AO,34,0),0)</f>
        <v>-0.109301565622811</v>
      </c>
      <c r="AD43" s="54">
        <f t="shared" si="9"/>
        <v>0.0698023117714417</v>
      </c>
    </row>
    <row r="44" spans="1:30">
      <c r="A44" s="50" t="s">
        <v>186</v>
      </c>
      <c r="B44" s="51" t="s">
        <v>187</v>
      </c>
      <c r="C44" s="50" t="s">
        <v>188</v>
      </c>
      <c r="D44" s="49">
        <f>IFERROR(VLOOKUP($B44,'a-水果'!$B:$AO,5,0),0)</f>
        <v>3236</v>
      </c>
      <c r="E44" s="49">
        <f>IFERROR(VLOOKUP($B44,'a-水果'!$B:$AO,6,0),0)</f>
        <v>27650.98</v>
      </c>
      <c r="F44" s="49">
        <f>IFERROR(VLOOKUP($B44,'a-水果'!$B:$AO,7,0),0)</f>
        <v>5.63062928689277</v>
      </c>
      <c r="G44" s="49">
        <f>IFERROR(VLOOKUP($B44,'a-水果'!$B:$AO,24,0),0)</f>
        <v>2493.55</v>
      </c>
      <c r="H44" s="49">
        <f>IFERROR(VLOOKUP($B44,'a-水果'!$B:$AO,25,0),0)</f>
        <v>588.91</v>
      </c>
      <c r="I44" s="49">
        <f>IFERROR(VLOOKUP($B44,'a-水果'!$B:$AO,26,0),0)</f>
        <v>1904.64</v>
      </c>
      <c r="J44" s="56">
        <f>IFERROR(VLOOKUP($B44,'a-水果'!$B:$AO,27,0),0)</f>
        <v>3.23417839737821</v>
      </c>
      <c r="K44" s="56">
        <f>IFERROR(VLOOKUP($B44,'a-水果'!$B:$AO,28,0),0)</f>
        <v>0.0613543048402618</v>
      </c>
      <c r="L44" s="56">
        <f>IFERROR(VLOOKUP($B44,'a-水果'!$B:$AO,29,0),0)</f>
        <v>0.0140741767499217</v>
      </c>
      <c r="M44" s="56">
        <f>IFERROR(VLOOKUP($B44,'a-水果'!$B:$AO,30,0),0)</f>
        <v>0.0472801280903401</v>
      </c>
      <c r="N44" s="49">
        <f>IFERROR(VLOOKUP($B44,'a-水果'!$B:$AO,15,0),0)</f>
        <v>40641.81</v>
      </c>
      <c r="O44" s="49">
        <f>IFERROR(VLOOKUP($B44,'a-水果'!$B:$AO,19,0),0)</f>
        <v>41843.3</v>
      </c>
      <c r="P44" s="49">
        <f t="shared" si="3"/>
        <v>-1201.49000000001</v>
      </c>
      <c r="Q44" s="56">
        <f t="shared" si="4"/>
        <v>-0.0287140354608744</v>
      </c>
      <c r="R44" s="49">
        <f>IFERROR(VLOOKUP($B44,'a-水果'!$B:$AO,16,0),0)</f>
        <v>4591.96</v>
      </c>
      <c r="S44" s="49">
        <f>IFERROR(VLOOKUP($B44,'a-水果'!$B:$AO,20,0),0)</f>
        <v>3845.4</v>
      </c>
      <c r="T44" s="49">
        <f t="shared" si="5"/>
        <v>746.56</v>
      </c>
      <c r="U44" s="56">
        <f t="shared" si="6"/>
        <v>0.194143652155823</v>
      </c>
      <c r="V44" s="56">
        <f>IFERROR(VLOOKUP($B44,'a-水果'!$B:$AO,22,0),0)</f>
        <v>-0.0405020027985247</v>
      </c>
      <c r="W44" s="56">
        <f>IFERROR(VLOOKUP($B44,'a-水果'!$B:$AO,23,0),0)</f>
        <v>0.2892877246552</v>
      </c>
      <c r="X44" s="56">
        <f t="shared" si="7"/>
        <v>-0.329789727453725</v>
      </c>
      <c r="Y44" s="54">
        <f>IFERROR(VLOOKUP($B44,'a-水果'!$B:$AO,37,0),0)</f>
        <v>-0.0319558532739832</v>
      </c>
      <c r="Z44" s="54">
        <f>IFERROR(VLOOKUP($B44,'a-水果'!$B:$AO,38,0),0)</f>
        <v>-0.102538097467104</v>
      </c>
      <c r="AA44" s="54">
        <f t="shared" si="8"/>
        <v>0.0705822441931203</v>
      </c>
      <c r="AB44" s="54">
        <f>IFERROR(VLOOKUP($B44,'a-水果'!$B:$AO,33,0),0)</f>
        <v>-0.0715247982476789</v>
      </c>
      <c r="AC44" s="54">
        <f>IFERROR(VLOOKUP($B44,'a-水果'!$B:$AO,34,0),0)</f>
        <v>-0.107031042006725</v>
      </c>
      <c r="AD44" s="54">
        <f t="shared" si="9"/>
        <v>0.0355062437590462</v>
      </c>
    </row>
    <row r="45" spans="1:30">
      <c r="A45" s="50" t="s">
        <v>155</v>
      </c>
      <c r="B45" s="51" t="s">
        <v>174</v>
      </c>
      <c r="C45" s="50" t="s">
        <v>175</v>
      </c>
      <c r="D45" s="49">
        <f>IFERROR(VLOOKUP($B45,'a-水果'!$B:$AO,5,0),0)</f>
        <v>3425.76</v>
      </c>
      <c r="E45" s="49">
        <f>IFERROR(VLOOKUP($B45,'a-水果'!$B:$AO,6,0),0)</f>
        <v>22231.7</v>
      </c>
      <c r="F45" s="49">
        <f>IFERROR(VLOOKUP($B45,'a-水果'!$B:$AO,7,0),0)</f>
        <v>7.81203573261274</v>
      </c>
      <c r="G45" s="49">
        <f>IFERROR(VLOOKUP($B45,'a-水果'!$B:$AO,24,0),0)</f>
        <v>264.11</v>
      </c>
      <c r="H45" s="49">
        <f>IFERROR(VLOOKUP($B45,'a-水果'!$B:$AO,25,0),0)</f>
        <v>618.88</v>
      </c>
      <c r="I45" s="49">
        <f>IFERROR(VLOOKUP($B45,'a-水果'!$B:$AO,26,0),0)</f>
        <v>-354.77</v>
      </c>
      <c r="J45" s="56">
        <f>IFERROR(VLOOKUP($B45,'a-水果'!$B:$AO,27,0),0)</f>
        <v>-0.573245217166494</v>
      </c>
      <c r="K45" s="56">
        <f>IFERROR(VLOOKUP($B45,'a-水果'!$B:$AO,28,0),0)</f>
        <v>0.0125310357948935</v>
      </c>
      <c r="L45" s="56">
        <f>IFERROR(VLOOKUP($B45,'a-水果'!$B:$AO,29,0),0)</f>
        <v>0.0335266046457707</v>
      </c>
      <c r="M45" s="56">
        <f>IFERROR(VLOOKUP($B45,'a-水果'!$B:$AO,30,0),0)</f>
        <v>-0.0209955688508771</v>
      </c>
      <c r="N45" s="49">
        <f>IFERROR(VLOOKUP($B45,'a-水果'!$B:$AO,15,0),0)</f>
        <v>21076.47</v>
      </c>
      <c r="O45" s="49">
        <f>IFERROR(VLOOKUP($B45,'a-水果'!$B:$AO,19,0),0)</f>
        <v>18459.37</v>
      </c>
      <c r="P45" s="49">
        <f t="shared" si="3"/>
        <v>2617.1</v>
      </c>
      <c r="Q45" s="56">
        <f t="shared" si="4"/>
        <v>0.141776236133736</v>
      </c>
      <c r="R45" s="49">
        <f>IFERROR(VLOOKUP($B45,'a-水果'!$B:$AO,16,0),0)</f>
        <v>2068.84</v>
      </c>
      <c r="S45" s="49">
        <f>IFERROR(VLOOKUP($B45,'a-水果'!$B:$AO,20,0),0)</f>
        <v>1661.88</v>
      </c>
      <c r="T45" s="49">
        <f t="shared" si="5"/>
        <v>406.96</v>
      </c>
      <c r="U45" s="56">
        <f t="shared" si="6"/>
        <v>0.244879293330445</v>
      </c>
      <c r="V45" s="56">
        <f>IFERROR(VLOOKUP($B45,'a-水果'!$B:$AO,22,0),0)</f>
        <v>0.111530052878291</v>
      </c>
      <c r="W45" s="56">
        <f>IFERROR(VLOOKUP($B45,'a-水果'!$B:$AO,23,0),0)</f>
        <v>0.467407173849295</v>
      </c>
      <c r="X45" s="56">
        <f t="shared" si="7"/>
        <v>-0.355877120971004</v>
      </c>
      <c r="Y45" s="54">
        <f>IFERROR(VLOOKUP($B45,'a-水果'!$B:$AO,37,0),0)</f>
        <v>-0.0261209180023588</v>
      </c>
      <c r="Z45" s="54">
        <f>IFERROR(VLOOKUP($B45,'a-水果'!$B:$AO,38,0),0)</f>
        <v>-0.18225744337738</v>
      </c>
      <c r="AA45" s="54">
        <f t="shared" si="8"/>
        <v>0.156136525375021</v>
      </c>
      <c r="AB45" s="54">
        <f>IFERROR(VLOOKUP($B45,'a-水果'!$B:$AO,33,0),0)</f>
        <v>-0.172819805154245</v>
      </c>
      <c r="AC45" s="54">
        <f>IFERROR(VLOOKUP($B45,'a-水果'!$B:$AO,34,0),0)</f>
        <v>-0.14048862447635</v>
      </c>
      <c r="AD45" s="54">
        <f t="shared" si="9"/>
        <v>-0.0323311806778949</v>
      </c>
    </row>
    <row r="46" spans="1:30">
      <c r="A46" s="50" t="s">
        <v>155</v>
      </c>
      <c r="B46" s="51" t="s">
        <v>172</v>
      </c>
      <c r="C46" s="50" t="s">
        <v>173</v>
      </c>
      <c r="D46" s="49">
        <f>IFERROR(VLOOKUP($B46,'a-水果'!$B:$AO,5,0),0)</f>
        <v>4099.2</v>
      </c>
      <c r="E46" s="49">
        <f>IFERROR(VLOOKUP($B46,'a-水果'!$B:$AO,6,0),0)</f>
        <v>45735.29</v>
      </c>
      <c r="F46" s="49">
        <f>IFERROR(VLOOKUP($B46,'a-水果'!$B:$AO,7,0),0)</f>
        <v>9.13060382216675</v>
      </c>
      <c r="G46" s="49">
        <f>IFERROR(VLOOKUP($B46,'a-水果'!$B:$AO,24,0),0)</f>
        <v>1053.08</v>
      </c>
      <c r="H46" s="49">
        <f>IFERROR(VLOOKUP($B46,'a-水果'!$B:$AO,25,0),0)</f>
        <v>1114.08</v>
      </c>
      <c r="I46" s="49">
        <f>IFERROR(VLOOKUP($B46,'a-水果'!$B:$AO,26,0),0)</f>
        <v>-61</v>
      </c>
      <c r="J46" s="56">
        <f>IFERROR(VLOOKUP($B46,'a-水果'!$B:$AO,27,0),0)</f>
        <v>-0.054753698118627</v>
      </c>
      <c r="K46" s="56">
        <f>IFERROR(VLOOKUP($B46,'a-水果'!$B:$AO,28,0),0)</f>
        <v>0.0304556255046631</v>
      </c>
      <c r="L46" s="56">
        <f>IFERROR(VLOOKUP($B46,'a-水果'!$B:$AO,29,0),0)</f>
        <v>0.025150900208891</v>
      </c>
      <c r="M46" s="56">
        <f>IFERROR(VLOOKUP($B46,'a-水果'!$B:$AO,30,0),0)</f>
        <v>0.00530472529577215</v>
      </c>
      <c r="N46" s="49">
        <f>IFERROR(VLOOKUP($B46,'a-水果'!$B:$AO,15,0),0)</f>
        <v>34577.52</v>
      </c>
      <c r="O46" s="49">
        <f>IFERROR(VLOOKUP($B46,'a-水果'!$B:$AO,19,0),0)</f>
        <v>44295.83</v>
      </c>
      <c r="P46" s="49">
        <f t="shared" si="3"/>
        <v>-9718.31</v>
      </c>
      <c r="Q46" s="56">
        <f t="shared" si="4"/>
        <v>-0.219395595477046</v>
      </c>
      <c r="R46" s="49">
        <f>IFERROR(VLOOKUP($B46,'a-水果'!$B:$AO,16,0),0)</f>
        <v>4150.2</v>
      </c>
      <c r="S46" s="49">
        <f>IFERROR(VLOOKUP($B46,'a-水果'!$B:$AO,20,0),0)</f>
        <v>4474.55</v>
      </c>
      <c r="T46" s="49">
        <f t="shared" si="5"/>
        <v>-324.35</v>
      </c>
      <c r="U46" s="56">
        <f t="shared" si="6"/>
        <v>-0.0724877361969361</v>
      </c>
      <c r="V46" s="56">
        <f>IFERROR(VLOOKUP($B46,'a-水果'!$B:$AO,22,0),0)</f>
        <v>-0.0874084300839033</v>
      </c>
      <c r="W46" s="56">
        <f>IFERROR(VLOOKUP($B46,'a-水果'!$B:$AO,23,0),0)</f>
        <v>0.135376030770811</v>
      </c>
      <c r="X46" s="56">
        <f t="shared" si="7"/>
        <v>-0.222784460854714</v>
      </c>
      <c r="Y46" s="54">
        <f>IFERROR(VLOOKUP($B46,'a-水果'!$B:$AO,37,0),0)</f>
        <v>-0.00909594718326828</v>
      </c>
      <c r="Z46" s="54">
        <f>IFERROR(VLOOKUP($B46,'a-水果'!$B:$AO,38,0),0)</f>
        <v>-0.013704171369188</v>
      </c>
      <c r="AA46" s="54">
        <f t="shared" si="8"/>
        <v>0.00460822418591969</v>
      </c>
      <c r="AB46" s="54">
        <f>IFERROR(VLOOKUP($B46,'a-水果'!$B:$AO,33,0),0)</f>
        <v>0.090686454419522</v>
      </c>
      <c r="AC46" s="54">
        <f>IFERROR(VLOOKUP($B46,'a-水果'!$B:$AO,34,0),0)</f>
        <v>0.00710191230190291</v>
      </c>
      <c r="AD46" s="54">
        <f t="shared" si="9"/>
        <v>0.0835845421176191</v>
      </c>
    </row>
    <row r="47" spans="1:30">
      <c r="A47" s="50" t="s">
        <v>62</v>
      </c>
      <c r="B47" s="51" t="s">
        <v>151</v>
      </c>
      <c r="C47" s="50" t="s">
        <v>152</v>
      </c>
      <c r="D47" s="49">
        <f>IFERROR(VLOOKUP($B47,'a-水果'!$B:$AO,5,0),0)</f>
        <v>1367</v>
      </c>
      <c r="E47" s="49">
        <f>IFERROR(VLOOKUP($B47,'a-水果'!$B:$AO,6,0),0)</f>
        <v>13262.45</v>
      </c>
      <c r="F47" s="49">
        <f>IFERROR(VLOOKUP($B47,'a-水果'!$B:$AO,7,0),0)</f>
        <v>4.80276758700138</v>
      </c>
      <c r="G47" s="49">
        <f>IFERROR(VLOOKUP($B47,'a-水果'!$B:$AO,24,0),0)</f>
        <v>246.46</v>
      </c>
      <c r="H47" s="49">
        <f>IFERROR(VLOOKUP($B47,'a-水果'!$B:$AO,25,0),0)</f>
        <v>478.65</v>
      </c>
      <c r="I47" s="49">
        <f>IFERROR(VLOOKUP($B47,'a-水果'!$B:$AO,26,0),0)</f>
        <v>-232.19</v>
      </c>
      <c r="J47" s="56">
        <f>IFERROR(VLOOKUP($B47,'a-水果'!$B:$AO,27,0),0)</f>
        <v>-0.485093492113235</v>
      </c>
      <c r="K47" s="56">
        <f>IFERROR(VLOOKUP($B47,'a-水果'!$B:$AO,28,0),0)</f>
        <v>0.0123262602958483</v>
      </c>
      <c r="L47" s="56">
        <f>IFERROR(VLOOKUP($B47,'a-水果'!$B:$AO,29,0),0)</f>
        <v>0.021876462544242</v>
      </c>
      <c r="M47" s="56">
        <f>IFERROR(VLOOKUP($B47,'a-水果'!$B:$AO,30,0),0)</f>
        <v>-0.00955020224839371</v>
      </c>
      <c r="N47" s="49">
        <f>IFERROR(VLOOKUP($B47,'a-水果'!$B:$AO,15,0),0)</f>
        <v>19994.71</v>
      </c>
      <c r="O47" s="49">
        <f>IFERROR(VLOOKUP($B47,'a-水果'!$B:$AO,19,0),0)</f>
        <v>21879.68</v>
      </c>
      <c r="P47" s="49">
        <f t="shared" si="3"/>
        <v>-1884.97</v>
      </c>
      <c r="Q47" s="56">
        <f t="shared" si="4"/>
        <v>-0.086151625617925</v>
      </c>
      <c r="R47" s="49">
        <f>IFERROR(VLOOKUP($B47,'a-水果'!$B:$AO,16,0),0)</f>
        <v>2087.91</v>
      </c>
      <c r="S47" s="49">
        <f>IFERROR(VLOOKUP($B47,'a-水果'!$B:$AO,20,0),0)</f>
        <v>2081.73</v>
      </c>
      <c r="T47" s="49">
        <f t="shared" si="5"/>
        <v>6.17999999999984</v>
      </c>
      <c r="U47" s="56">
        <f t="shared" si="6"/>
        <v>0.00296868469974485</v>
      </c>
      <c r="V47" s="56">
        <f>IFERROR(VLOOKUP($B47,'a-水果'!$B:$AO,22,0),0)</f>
        <v>0.0606488733086965</v>
      </c>
      <c r="W47" s="56">
        <f>IFERROR(VLOOKUP($B47,'a-水果'!$B:$AO,23,0),0)</f>
        <v>0.222611617998604</v>
      </c>
      <c r="X47" s="56">
        <f t="shared" si="7"/>
        <v>-0.161962744689908</v>
      </c>
      <c r="Y47" s="54">
        <f>IFERROR(VLOOKUP($B47,'a-水果'!$B:$AO,37,0),0)</f>
        <v>-0.0397957766378819</v>
      </c>
      <c r="Z47" s="54">
        <f>IFERROR(VLOOKUP($B47,'a-水果'!$B:$AO,38,0),0)</f>
        <v>-0.157690958962017</v>
      </c>
      <c r="AA47" s="54">
        <f t="shared" si="8"/>
        <v>0.117895182324135</v>
      </c>
      <c r="AB47" s="54">
        <f>IFERROR(VLOOKUP($B47,'a-水果'!$B:$AO,33,0),0)</f>
        <v>-0.0138129454508627</v>
      </c>
      <c r="AC47" s="54">
        <f>IFERROR(VLOOKUP($B47,'a-水果'!$B:$AO,34,0),0)</f>
        <v>-0.127939348290286</v>
      </c>
      <c r="AD47" s="54">
        <f t="shared" si="9"/>
        <v>0.114126402839423</v>
      </c>
    </row>
    <row r="48" spans="1:30">
      <c r="A48" s="50" t="s">
        <v>84</v>
      </c>
      <c r="B48" s="51" t="s">
        <v>207</v>
      </c>
      <c r="C48" s="50" t="s">
        <v>208</v>
      </c>
      <c r="D48" s="49">
        <f>IFERROR(VLOOKUP($B48,'a-水果'!$B:$AO,5,0),0)</f>
        <v>5182.7</v>
      </c>
      <c r="E48" s="49">
        <f>IFERROR(VLOOKUP($B48,'a-水果'!$B:$AO,6,0),0)</f>
        <v>50021.86</v>
      </c>
      <c r="F48" s="49">
        <f>IFERROR(VLOOKUP($B48,'a-水果'!$B:$AO,7,0),0)</f>
        <v>4.82528926648064</v>
      </c>
      <c r="G48" s="49">
        <f>IFERROR(VLOOKUP($B48,'a-水果'!$B:$AO,24,0),0)</f>
        <v>10451.89</v>
      </c>
      <c r="H48" s="49">
        <f>IFERROR(VLOOKUP($B48,'a-水果'!$B:$AO,25,0),0)</f>
        <v>1666.37</v>
      </c>
      <c r="I48" s="49">
        <f>IFERROR(VLOOKUP($B48,'a-水果'!$B:$AO,26,0),0)</f>
        <v>8785.52</v>
      </c>
      <c r="J48" s="56">
        <f>IFERROR(VLOOKUP($B48,'a-水果'!$B:$AO,27,0),0)</f>
        <v>5.27225046058198</v>
      </c>
      <c r="K48" s="56">
        <f>IFERROR(VLOOKUP($B48,'a-水果'!$B:$AO,28,0),0)</f>
        <v>0.128491146225127</v>
      </c>
      <c r="L48" s="56">
        <f>IFERROR(VLOOKUP($B48,'a-水果'!$B:$AO,29,0),0)</f>
        <v>0.0223420355859366</v>
      </c>
      <c r="M48" s="56">
        <f>IFERROR(VLOOKUP($B48,'a-水果'!$B:$AO,30,0),0)</f>
        <v>0.106149110639191</v>
      </c>
      <c r="N48" s="49">
        <f>IFERROR(VLOOKUP($B48,'a-水果'!$B:$AO,15,0),0)</f>
        <v>81343.27</v>
      </c>
      <c r="O48" s="49">
        <f>IFERROR(VLOOKUP($B48,'a-水果'!$B:$AO,19,0),0)</f>
        <v>74584.52</v>
      </c>
      <c r="P48" s="49">
        <f t="shared" si="3"/>
        <v>6758.75</v>
      </c>
      <c r="Q48" s="56">
        <f t="shared" si="4"/>
        <v>0.0906186699331175</v>
      </c>
      <c r="R48" s="49">
        <f>IFERROR(VLOOKUP($B48,'a-水果'!$B:$AO,16,0),0)</f>
        <v>7965.72</v>
      </c>
      <c r="S48" s="49">
        <f>IFERROR(VLOOKUP($B48,'a-水果'!$B:$AO,20,0),0)</f>
        <v>6101.05</v>
      </c>
      <c r="T48" s="49">
        <f t="shared" si="5"/>
        <v>1864.67</v>
      </c>
      <c r="U48" s="56">
        <f t="shared" si="6"/>
        <v>0.305630997942977</v>
      </c>
      <c r="V48" s="56">
        <f>IFERROR(VLOOKUP($B48,'a-水果'!$B:$AO,22,0),0)</f>
        <v>0.11473723537836</v>
      </c>
      <c r="W48" s="56">
        <f>IFERROR(VLOOKUP($B48,'a-水果'!$B:$AO,23,0),0)</f>
        <v>0.258790789983561</v>
      </c>
      <c r="X48" s="56">
        <f t="shared" si="7"/>
        <v>-0.144053554605201</v>
      </c>
      <c r="Y48" s="54">
        <f>IFERROR(VLOOKUP($B48,'a-水果'!$B:$AO,37,0),0)</f>
        <v>-0.00669493780850946</v>
      </c>
      <c r="Z48" s="54">
        <f>IFERROR(VLOOKUP($B48,'a-水果'!$B:$AO,38,0),0)</f>
        <v>-0.176051663238295</v>
      </c>
      <c r="AA48" s="54">
        <f t="shared" si="8"/>
        <v>0.169356725429786</v>
      </c>
      <c r="AB48" s="54">
        <f>IFERROR(VLOOKUP($B48,'a-水果'!$B:$AO,33,0),0)</f>
        <v>0.0388040986083216</v>
      </c>
      <c r="AC48" s="54">
        <f>IFERROR(VLOOKUP($B48,'a-水果'!$B:$AO,34,0),0)</f>
        <v>-0.130589965585352</v>
      </c>
      <c r="AD48" s="54">
        <f t="shared" si="9"/>
        <v>0.169394064193674</v>
      </c>
    </row>
    <row r="49" spans="1:30">
      <c r="A49" s="50" t="s">
        <v>101</v>
      </c>
      <c r="B49" s="51" t="s">
        <v>147</v>
      </c>
      <c r="C49" s="50" t="s">
        <v>148</v>
      </c>
      <c r="D49" s="49">
        <f>IFERROR(VLOOKUP($B49,'a-水果'!$B:$AO,5,0),0)</f>
        <v>4282.83</v>
      </c>
      <c r="E49" s="49">
        <f>IFERROR(VLOOKUP($B49,'a-水果'!$B:$AO,6,0),0)</f>
        <v>48191.79</v>
      </c>
      <c r="F49" s="49">
        <f>IFERROR(VLOOKUP($B49,'a-水果'!$B:$AO,7,0),0)</f>
        <v>8.19138913706447</v>
      </c>
      <c r="G49" s="49">
        <f>IFERROR(VLOOKUP($B49,'a-水果'!$B:$AO,24,0),0)</f>
        <v>3109.93</v>
      </c>
      <c r="H49" s="49">
        <f>IFERROR(VLOOKUP($B49,'a-水果'!$B:$AO,25,0),0)</f>
        <v>2542.36</v>
      </c>
      <c r="I49" s="49">
        <f>IFERROR(VLOOKUP($B49,'a-水果'!$B:$AO,26,0),0)</f>
        <v>567.57</v>
      </c>
      <c r="J49" s="56">
        <f>IFERROR(VLOOKUP($B49,'a-水果'!$B:$AO,27,0),0)</f>
        <v>0.223245331109678</v>
      </c>
      <c r="K49" s="56">
        <f>IFERROR(VLOOKUP($B49,'a-水果'!$B:$AO,28,0),0)</f>
        <v>0.0704338688088708</v>
      </c>
      <c r="L49" s="56">
        <f>IFERROR(VLOOKUP($B49,'a-水果'!$B:$AO,29,0),0)</f>
        <v>0.0562422116562402</v>
      </c>
      <c r="M49" s="56">
        <f>IFERROR(VLOOKUP($B49,'a-水果'!$B:$AO,30,0),0)</f>
        <v>0.0141916571526306</v>
      </c>
      <c r="N49" s="49">
        <f>IFERROR(VLOOKUP($B49,'a-水果'!$B:$AO,15,0),0)</f>
        <v>44153.9</v>
      </c>
      <c r="O49" s="49">
        <f>IFERROR(VLOOKUP($B49,'a-水果'!$B:$AO,19,0),0)</f>
        <v>45203.77</v>
      </c>
      <c r="P49" s="49">
        <f t="shared" si="3"/>
        <v>-1049.87</v>
      </c>
      <c r="Q49" s="56">
        <f t="shared" si="4"/>
        <v>-0.0232252752369989</v>
      </c>
      <c r="R49" s="49">
        <f>IFERROR(VLOOKUP($B49,'a-水果'!$B:$AO,16,0),0)</f>
        <v>4123.4</v>
      </c>
      <c r="S49" s="49">
        <f>IFERROR(VLOOKUP($B49,'a-水果'!$B:$AO,20,0),0)</f>
        <v>4193.09</v>
      </c>
      <c r="T49" s="49">
        <f t="shared" si="5"/>
        <v>-69.6900000000005</v>
      </c>
      <c r="U49" s="56">
        <f t="shared" si="6"/>
        <v>-0.0166202013312379</v>
      </c>
      <c r="V49" s="56">
        <f>IFERROR(VLOOKUP($B49,'a-水果'!$B:$AO,22,0),0)</f>
        <v>0.187518009386078</v>
      </c>
      <c r="W49" s="56">
        <f>IFERROR(VLOOKUP($B49,'a-水果'!$B:$AO,23,0),0)</f>
        <v>0.406520652128027</v>
      </c>
      <c r="X49" s="56">
        <f t="shared" si="7"/>
        <v>-0.219002642741949</v>
      </c>
      <c r="Y49" s="54">
        <f>IFERROR(VLOOKUP($B49,'a-水果'!$B:$AO,37,0),0)</f>
        <v>-0.0219115293204637</v>
      </c>
      <c r="Z49" s="54">
        <f>IFERROR(VLOOKUP($B49,'a-水果'!$B:$AO,38,0),0)</f>
        <v>-0.0961725123953934</v>
      </c>
      <c r="AA49" s="54">
        <f t="shared" si="8"/>
        <v>0.0742609830749297</v>
      </c>
      <c r="AB49" s="54">
        <f>IFERROR(VLOOKUP($B49,'a-水果'!$B:$AO,33,0),0)</f>
        <v>-0.0417644004710071</v>
      </c>
      <c r="AC49" s="54">
        <f>IFERROR(VLOOKUP($B49,'a-水果'!$B:$AO,34,0),0)</f>
        <v>-0.132599962348273</v>
      </c>
      <c r="AD49" s="54">
        <f t="shared" si="9"/>
        <v>0.0908355618772661</v>
      </c>
    </row>
    <row r="50" spans="1:30">
      <c r="A50" s="50" t="s">
        <v>62</v>
      </c>
      <c r="B50" s="51" t="s">
        <v>158</v>
      </c>
      <c r="C50" s="50" t="s">
        <v>159</v>
      </c>
      <c r="D50" s="49">
        <f>IFERROR(VLOOKUP($B50,'a-水果'!$B:$AO,5,0),0)</f>
        <v>3601.8</v>
      </c>
      <c r="E50" s="49">
        <f>IFERROR(VLOOKUP($B50,'a-水果'!$B:$AO,6,0),0)</f>
        <v>31408.48</v>
      </c>
      <c r="F50" s="49">
        <f>IFERROR(VLOOKUP($B50,'a-水果'!$B:$AO,7,0),0)</f>
        <v>10.3544394143697</v>
      </c>
      <c r="G50" s="49">
        <f>IFERROR(VLOOKUP($B50,'a-水果'!$B:$AO,24,0),0)</f>
        <v>903.39</v>
      </c>
      <c r="H50" s="49">
        <f>IFERROR(VLOOKUP($B50,'a-水果'!$B:$AO,25,0),0)</f>
        <v>704.34</v>
      </c>
      <c r="I50" s="49">
        <f>IFERROR(VLOOKUP($B50,'a-水果'!$B:$AO,26,0),0)</f>
        <v>199.05</v>
      </c>
      <c r="J50" s="56">
        <f>IFERROR(VLOOKUP($B50,'a-水果'!$B:$AO,27,0),0)</f>
        <v>0.282604991907317</v>
      </c>
      <c r="K50" s="56">
        <f>IFERROR(VLOOKUP($B50,'a-水果'!$B:$AO,28,0),0)</f>
        <v>0.0403245821087928</v>
      </c>
      <c r="L50" s="56">
        <f>IFERROR(VLOOKUP($B50,'a-水果'!$B:$AO,29,0),0)</f>
        <v>0.0223249038337192</v>
      </c>
      <c r="M50" s="56">
        <f>IFERROR(VLOOKUP($B50,'a-水果'!$B:$AO,30,0),0)</f>
        <v>0.0179996782750736</v>
      </c>
      <c r="N50" s="49">
        <f>IFERROR(VLOOKUP($B50,'a-水果'!$B:$AO,15,0),0)</f>
        <v>22402.96</v>
      </c>
      <c r="O50" s="49">
        <f>IFERROR(VLOOKUP($B50,'a-水果'!$B:$AO,19,0),0)</f>
        <v>31549.52</v>
      </c>
      <c r="P50" s="49">
        <f t="shared" si="3"/>
        <v>-9146.56</v>
      </c>
      <c r="Q50" s="56">
        <f t="shared" si="4"/>
        <v>-0.289911225273792</v>
      </c>
      <c r="R50" s="49">
        <f>IFERROR(VLOOKUP($B50,'a-水果'!$B:$AO,16,0),0)</f>
        <v>2586.66</v>
      </c>
      <c r="S50" s="49">
        <f>IFERROR(VLOOKUP($B50,'a-水果'!$B:$AO,20,0),0)</f>
        <v>2530.36</v>
      </c>
      <c r="T50" s="49">
        <f t="shared" si="5"/>
        <v>56.2999999999997</v>
      </c>
      <c r="U50" s="56">
        <f t="shared" si="6"/>
        <v>0.0222497984476516</v>
      </c>
      <c r="V50" s="56">
        <f>IFERROR(VLOOKUP($B50,'a-水果'!$B:$AO,22,0),0)</f>
        <v>-0.0216382527580391</v>
      </c>
      <c r="W50" s="56">
        <f>IFERROR(VLOOKUP($B50,'a-水果'!$B:$AO,23,0),0)</f>
        <v>0.233186562113776</v>
      </c>
      <c r="X50" s="56">
        <f t="shared" si="7"/>
        <v>-0.254824814871815</v>
      </c>
      <c r="Y50" s="54">
        <f>IFERROR(VLOOKUP($B50,'a-水果'!$B:$AO,37,0),0)</f>
        <v>-0.0499911082245057</v>
      </c>
      <c r="Z50" s="54">
        <f>IFERROR(VLOOKUP($B50,'a-水果'!$B:$AO,38,0),0)</f>
        <v>-0.153590793404891</v>
      </c>
      <c r="AA50" s="54">
        <f t="shared" si="8"/>
        <v>0.103599685180385</v>
      </c>
      <c r="AB50" s="54">
        <f>IFERROR(VLOOKUP($B50,'a-水果'!$B:$AO,33,0),0)</f>
        <v>0.0841670414803645</v>
      </c>
      <c r="AC50" s="54">
        <f>IFERROR(VLOOKUP($B50,'a-水果'!$B:$AO,34,0),0)</f>
        <v>-0.164322918383544</v>
      </c>
      <c r="AD50" s="54">
        <f t="shared" si="9"/>
        <v>0.248489959863909</v>
      </c>
    </row>
    <row r="51" spans="1:30">
      <c r="A51" s="50" t="s">
        <v>84</v>
      </c>
      <c r="B51" s="51" t="s">
        <v>143</v>
      </c>
      <c r="C51" s="50" t="s">
        <v>144</v>
      </c>
      <c r="D51" s="49">
        <f>IFERROR(VLOOKUP($B51,'a-水果'!$B:$AO,5,0),0)</f>
        <v>2411.6</v>
      </c>
      <c r="E51" s="49">
        <f>IFERROR(VLOOKUP($B51,'a-水果'!$B:$AO,6,0),0)</f>
        <v>20884.6</v>
      </c>
      <c r="F51" s="49">
        <f>IFERROR(VLOOKUP($B51,'a-水果'!$B:$AO,7,0),0)</f>
        <v>7.35372205887562</v>
      </c>
      <c r="G51" s="49">
        <f>IFERROR(VLOOKUP($B51,'a-水果'!$B:$AO,24,0),0)</f>
        <v>-542.05</v>
      </c>
      <c r="H51" s="49">
        <f>IFERROR(VLOOKUP($B51,'a-水果'!$B:$AO,25,0),0)</f>
        <v>-365.83</v>
      </c>
      <c r="I51" s="49">
        <f>IFERROR(VLOOKUP($B51,'a-水果'!$B:$AO,26,0),0)</f>
        <v>-176.22</v>
      </c>
      <c r="J51" s="56">
        <f>IFERROR(VLOOKUP($B51,'a-水果'!$B:$AO,27,0),0)</f>
        <v>0.481699149878359</v>
      </c>
      <c r="K51" s="56">
        <f>IFERROR(VLOOKUP($B51,'a-水果'!$B:$AO,28,0),0)</f>
        <v>-0.0262752245548893</v>
      </c>
      <c r="L51" s="56">
        <f>IFERROR(VLOOKUP($B51,'a-水果'!$B:$AO,29,0),0)</f>
        <v>-0.012189494104174</v>
      </c>
      <c r="M51" s="56">
        <f>IFERROR(VLOOKUP($B51,'a-水果'!$B:$AO,30,0),0)</f>
        <v>-0.0140857304507153</v>
      </c>
      <c r="N51" s="49">
        <f>IFERROR(VLOOKUP($B51,'a-水果'!$B:$AO,15,0),0)</f>
        <v>20629.7</v>
      </c>
      <c r="O51" s="49">
        <f>IFERROR(VLOOKUP($B51,'a-水果'!$B:$AO,19,0),0)</f>
        <v>30011.91</v>
      </c>
      <c r="P51" s="49">
        <f t="shared" si="3"/>
        <v>-9382.21</v>
      </c>
      <c r="Q51" s="56">
        <f t="shared" si="4"/>
        <v>-0.312616224692131</v>
      </c>
      <c r="R51" s="49">
        <f>IFERROR(VLOOKUP($B51,'a-水果'!$B:$AO,16,0),0)</f>
        <v>2809.79</v>
      </c>
      <c r="S51" s="49">
        <f>IFERROR(VLOOKUP($B51,'a-水果'!$B:$AO,20,0),0)</f>
        <v>3154.92</v>
      </c>
      <c r="T51" s="49">
        <f t="shared" si="5"/>
        <v>-345.13</v>
      </c>
      <c r="U51" s="56">
        <f t="shared" si="6"/>
        <v>-0.109394216018156</v>
      </c>
      <c r="V51" s="56">
        <f>IFERROR(VLOOKUP($B51,'a-水果'!$B:$AO,22,0),0)</f>
        <v>-0.113127543412685</v>
      </c>
      <c r="W51" s="56">
        <f>IFERROR(VLOOKUP($B51,'a-水果'!$B:$AO,23,0),0)</f>
        <v>0.085002746968051</v>
      </c>
      <c r="X51" s="56">
        <f t="shared" si="7"/>
        <v>-0.198130290380736</v>
      </c>
      <c r="Y51" s="54">
        <f>IFERROR(VLOOKUP($B51,'a-水果'!$B:$AO,37,0),0)</f>
        <v>-0.0567586901512213</v>
      </c>
      <c r="Z51" s="54">
        <f>IFERROR(VLOOKUP($B51,'a-水果'!$B:$AO,38,0),0)</f>
        <v>-0.059329555107578</v>
      </c>
      <c r="AA51" s="54">
        <f t="shared" si="8"/>
        <v>0.00257086495635674</v>
      </c>
      <c r="AB51" s="54">
        <f>IFERROR(VLOOKUP($B51,'a-水果'!$B:$AO,33,0),0)</f>
        <v>-0.0710998665674779</v>
      </c>
      <c r="AC51" s="54">
        <f>IFERROR(VLOOKUP($B51,'a-水果'!$B:$AO,34,0),0)</f>
        <v>-0.0862014147050288</v>
      </c>
      <c r="AD51" s="54">
        <f t="shared" si="9"/>
        <v>0.0151015481375509</v>
      </c>
    </row>
    <row r="52" spans="1:30">
      <c r="A52" s="50" t="s">
        <v>62</v>
      </c>
      <c r="B52" s="51" t="s">
        <v>108</v>
      </c>
      <c r="C52" s="50" t="s">
        <v>109</v>
      </c>
      <c r="D52" s="49">
        <f>IFERROR(VLOOKUP($B52,'a-水果'!$B:$AO,5,0),0)</f>
        <v>3604.3</v>
      </c>
      <c r="E52" s="49">
        <f>IFERROR(VLOOKUP($B52,'a-水果'!$B:$AO,6,0),0)</f>
        <v>33874.78</v>
      </c>
      <c r="F52" s="49">
        <f>IFERROR(VLOOKUP($B52,'a-水果'!$B:$AO,7,0),0)</f>
        <v>7.75272232869442</v>
      </c>
      <c r="G52" s="49">
        <f>IFERROR(VLOOKUP($B52,'a-水果'!$B:$AO,24,0),0)</f>
        <v>-2030.56</v>
      </c>
      <c r="H52" s="49">
        <f>IFERROR(VLOOKUP($B52,'a-水果'!$B:$AO,25,0),0)</f>
        <v>-159.39</v>
      </c>
      <c r="I52" s="49">
        <f>IFERROR(VLOOKUP($B52,'a-水果'!$B:$AO,26,0),0)</f>
        <v>-1871.17</v>
      </c>
      <c r="J52" s="56">
        <f>IFERROR(VLOOKUP($B52,'a-水果'!$B:$AO,27,0),0)</f>
        <v>11.7395696091348</v>
      </c>
      <c r="K52" s="56">
        <f>IFERROR(VLOOKUP($B52,'a-水果'!$B:$AO,28,0),0)</f>
        <v>-0.0778026618031063</v>
      </c>
      <c r="L52" s="56">
        <f>IFERROR(VLOOKUP($B52,'a-水果'!$B:$AO,29,0),0)</f>
        <v>-0.0055802239021516</v>
      </c>
      <c r="M52" s="56">
        <f>IFERROR(VLOOKUP($B52,'a-水果'!$B:$AO,30,0),0)</f>
        <v>-0.0722224379009547</v>
      </c>
      <c r="N52" s="49">
        <f>IFERROR(VLOOKUP($B52,'a-水果'!$B:$AO,15,0),0)</f>
        <v>26098.85</v>
      </c>
      <c r="O52" s="49">
        <f>IFERROR(VLOOKUP($B52,'a-水果'!$B:$AO,19,0),0)</f>
        <v>28563.37</v>
      </c>
      <c r="P52" s="49">
        <f t="shared" si="3"/>
        <v>-2464.52</v>
      </c>
      <c r="Q52" s="56">
        <f t="shared" si="4"/>
        <v>-0.0862825359892758</v>
      </c>
      <c r="R52" s="49">
        <f>IFERROR(VLOOKUP($B52,'a-水果'!$B:$AO,16,0),0)</f>
        <v>3334.98</v>
      </c>
      <c r="S52" s="49">
        <f>IFERROR(VLOOKUP($B52,'a-水果'!$B:$AO,20,0),0)</f>
        <v>2821.48</v>
      </c>
      <c r="T52" s="49">
        <f t="shared" si="5"/>
        <v>513.5</v>
      </c>
      <c r="U52" s="56">
        <f t="shared" si="6"/>
        <v>0.181996682592115</v>
      </c>
      <c r="V52" s="56">
        <f>IFERROR(VLOOKUP($B52,'a-水果'!$B:$AO,22,0),0)</f>
        <v>-0.10991837777079</v>
      </c>
      <c r="W52" s="56">
        <f>IFERROR(VLOOKUP($B52,'a-水果'!$B:$AO,23,0),0)</f>
        <v>0.0736647875807147</v>
      </c>
      <c r="X52" s="56">
        <f t="shared" si="7"/>
        <v>-0.183583165351505</v>
      </c>
      <c r="Y52" s="54">
        <f>IFERROR(VLOOKUP($B52,'a-水果'!$B:$AO,37,0),0)</f>
        <v>-0.0448548417081962</v>
      </c>
      <c r="Z52" s="54">
        <f>IFERROR(VLOOKUP($B52,'a-水果'!$B:$AO,38,0),0)</f>
        <v>-0.0982179565334505</v>
      </c>
      <c r="AA52" s="54">
        <f t="shared" si="8"/>
        <v>0.0533631148252544</v>
      </c>
      <c r="AB52" s="54">
        <f>IFERROR(VLOOKUP($B52,'a-水果'!$B:$AO,33,0),0)</f>
        <v>-0.0252101910420446</v>
      </c>
      <c r="AC52" s="54">
        <f>IFERROR(VLOOKUP($B52,'a-水果'!$B:$AO,34,0),0)</f>
        <v>-0.12070020099169</v>
      </c>
      <c r="AD52" s="54">
        <f t="shared" si="9"/>
        <v>0.0954900099496451</v>
      </c>
    </row>
    <row r="53" spans="1:30">
      <c r="A53" s="50" t="s">
        <v>67</v>
      </c>
      <c r="B53" s="51" t="s">
        <v>176</v>
      </c>
      <c r="C53" s="50" t="s">
        <v>177</v>
      </c>
      <c r="D53" s="49">
        <f>IFERROR(VLOOKUP($B53,'a-水果'!$B:$AO,5,0),0)</f>
        <v>2670.88</v>
      </c>
      <c r="E53" s="49">
        <f>IFERROR(VLOOKUP($B53,'a-水果'!$B:$AO,6,0),0)</f>
        <v>42184.94</v>
      </c>
      <c r="F53" s="49">
        <f>IFERROR(VLOOKUP($B53,'a-水果'!$B:$AO,7,0),0)</f>
        <v>12.2989347053232</v>
      </c>
      <c r="G53" s="49">
        <f>IFERROR(VLOOKUP($B53,'a-水果'!$B:$AO,24,0),0)</f>
        <v>554.4</v>
      </c>
      <c r="H53" s="49">
        <f>IFERROR(VLOOKUP($B53,'a-水果'!$B:$AO,25,0),0)</f>
        <v>491.32</v>
      </c>
      <c r="I53" s="49">
        <f>IFERROR(VLOOKUP($B53,'a-水果'!$B:$AO,26,0),0)</f>
        <v>63.08</v>
      </c>
      <c r="J53" s="56">
        <f>IFERROR(VLOOKUP($B53,'a-水果'!$B:$AO,27,0),0)</f>
        <v>0.128388830090369</v>
      </c>
      <c r="K53" s="56">
        <f>IFERROR(VLOOKUP($B53,'a-水果'!$B:$AO,28,0),0)</f>
        <v>0.0224839491612927</v>
      </c>
      <c r="L53" s="56">
        <f>IFERROR(VLOOKUP($B53,'a-水果'!$B:$AO,29,0),0)</f>
        <v>0.0171273335608518</v>
      </c>
      <c r="M53" s="56">
        <f>IFERROR(VLOOKUP($B53,'a-水果'!$B:$AO,30,0),0)</f>
        <v>0.00535661560044088</v>
      </c>
      <c r="N53" s="49">
        <f>IFERROR(VLOOKUP($B53,'a-水果'!$B:$AO,15,0),0)</f>
        <v>24657.59</v>
      </c>
      <c r="O53" s="49">
        <f>IFERROR(VLOOKUP($B53,'a-水果'!$B:$AO,19,0),0)</f>
        <v>28686.31</v>
      </c>
      <c r="P53" s="49">
        <f t="shared" si="3"/>
        <v>-4028.72</v>
      </c>
      <c r="Q53" s="56">
        <f t="shared" si="4"/>
        <v>-0.140440509776266</v>
      </c>
      <c r="R53" s="49">
        <f>IFERROR(VLOOKUP($B53,'a-水果'!$B:$AO,16,0),0)</f>
        <v>1643.81</v>
      </c>
      <c r="S53" s="49">
        <f>IFERROR(VLOOKUP($B53,'a-水果'!$B:$AO,20,0),0)</f>
        <v>1561.04</v>
      </c>
      <c r="T53" s="49">
        <f t="shared" si="5"/>
        <v>82.77</v>
      </c>
      <c r="U53" s="56">
        <f t="shared" si="6"/>
        <v>0.0530223440783068</v>
      </c>
      <c r="V53" s="56">
        <f>IFERROR(VLOOKUP($B53,'a-水果'!$B:$AO,22,0),0)</f>
        <v>0.0457008517654404</v>
      </c>
      <c r="W53" s="56">
        <f>IFERROR(VLOOKUP($B53,'a-水果'!$B:$AO,23,0),0)</f>
        <v>0.309995669784133</v>
      </c>
      <c r="X53" s="56">
        <f t="shared" si="7"/>
        <v>-0.264294818018693</v>
      </c>
      <c r="Y53" s="54">
        <f>IFERROR(VLOOKUP($B53,'a-水果'!$B:$AO,37,0),0)</f>
        <v>-0.0149713166363509</v>
      </c>
      <c r="Z53" s="54">
        <f>IFERROR(VLOOKUP($B53,'a-水果'!$B:$AO,38,0),0)</f>
        <v>-0.141418541485164</v>
      </c>
      <c r="AA53" s="54">
        <f t="shared" si="8"/>
        <v>0.126447224848813</v>
      </c>
      <c r="AB53" s="54">
        <f>IFERROR(VLOOKUP($B53,'a-水果'!$B:$AO,33,0),0)</f>
        <v>-0.0431196866472861</v>
      </c>
      <c r="AC53" s="54">
        <f>IFERROR(VLOOKUP($B53,'a-水果'!$B:$AO,34,0),0)</f>
        <v>-0.124858826387918</v>
      </c>
      <c r="AD53" s="54">
        <f t="shared" si="9"/>
        <v>0.081739139740632</v>
      </c>
    </row>
    <row r="54" spans="1:30">
      <c r="A54" s="50" t="s">
        <v>62</v>
      </c>
      <c r="B54" s="51" t="s">
        <v>184</v>
      </c>
      <c r="C54" s="50" t="s">
        <v>185</v>
      </c>
      <c r="D54" s="49">
        <f>IFERROR(VLOOKUP($B54,'a-水果'!$B:$AO,5,0),0)</f>
        <v>2938.9</v>
      </c>
      <c r="E54" s="49">
        <f>IFERROR(VLOOKUP($B54,'a-水果'!$B:$AO,6,0),0)</f>
        <v>26415.18</v>
      </c>
      <c r="F54" s="49">
        <f>IFERROR(VLOOKUP($B54,'a-水果'!$B:$AO,7,0),0)</f>
        <v>6.66134065177338</v>
      </c>
      <c r="G54" s="49">
        <f>IFERROR(VLOOKUP($B54,'a-水果'!$B:$AO,24,0),0)</f>
        <v>2978.83</v>
      </c>
      <c r="H54" s="49">
        <f>IFERROR(VLOOKUP($B54,'a-水果'!$B:$AO,25,0),0)</f>
        <v>3306.28</v>
      </c>
      <c r="I54" s="49">
        <f>IFERROR(VLOOKUP($B54,'a-水果'!$B:$AO,26,0),0)</f>
        <v>-327.45</v>
      </c>
      <c r="J54" s="56">
        <f>IFERROR(VLOOKUP($B54,'a-水果'!$B:$AO,27,0),0)</f>
        <v>-0.0990387988918059</v>
      </c>
      <c r="K54" s="56">
        <f>IFERROR(VLOOKUP($B54,'a-水果'!$B:$AO,28,0),0)</f>
        <v>0.098377033084509</v>
      </c>
      <c r="L54" s="56">
        <f>IFERROR(VLOOKUP($B54,'a-水果'!$B:$AO,29,0),0)</f>
        <v>0.110798411554766</v>
      </c>
      <c r="M54" s="56">
        <f>IFERROR(VLOOKUP($B54,'a-水果'!$B:$AO,30,0),0)</f>
        <v>-0.0124213784702572</v>
      </c>
      <c r="N54" s="49">
        <f>IFERROR(VLOOKUP($B54,'a-水果'!$B:$AO,15,0),0)</f>
        <v>30279.73</v>
      </c>
      <c r="O54" s="49">
        <f>IFERROR(VLOOKUP($B54,'a-水果'!$B:$AO,19,0),0)</f>
        <v>29840.5</v>
      </c>
      <c r="P54" s="49">
        <f t="shared" si="3"/>
        <v>439.23</v>
      </c>
      <c r="Q54" s="56">
        <f t="shared" si="4"/>
        <v>0.0147192573850974</v>
      </c>
      <c r="R54" s="49">
        <f>IFERROR(VLOOKUP($B54,'a-水果'!$B:$AO,16,0),0)</f>
        <v>2829.06</v>
      </c>
      <c r="S54" s="49">
        <f>IFERROR(VLOOKUP($B54,'a-水果'!$B:$AO,20,0),0)</f>
        <v>2571.32</v>
      </c>
      <c r="T54" s="49">
        <f t="shared" si="5"/>
        <v>257.74</v>
      </c>
      <c r="U54" s="56">
        <f t="shared" si="6"/>
        <v>0.100236454428076</v>
      </c>
      <c r="V54" s="56">
        <f>IFERROR(VLOOKUP($B54,'a-水果'!$B:$AO,22,0),0)</f>
        <v>0.184746614581512</v>
      </c>
      <c r="W54" s="56">
        <f>IFERROR(VLOOKUP($B54,'a-水果'!$B:$AO,23,0),0)</f>
        <v>0.340944190278099</v>
      </c>
      <c r="X54" s="56">
        <f t="shared" si="7"/>
        <v>-0.156197575696587</v>
      </c>
      <c r="Y54" s="54">
        <f>IFERROR(VLOOKUP($B54,'a-水果'!$B:$AO,37,0),0)</f>
        <v>-0.0772164605911504</v>
      </c>
      <c r="Z54" s="54">
        <f>IFERROR(VLOOKUP($B54,'a-水果'!$B:$AO,38,0),0)</f>
        <v>-0.0735731064200488</v>
      </c>
      <c r="AA54" s="54">
        <f t="shared" si="8"/>
        <v>-0.00364335417110158</v>
      </c>
      <c r="AB54" s="54">
        <f>IFERROR(VLOOKUP($B54,'a-水果'!$B:$AO,33,0),0)</f>
        <v>-0.107450285521723</v>
      </c>
      <c r="AC54" s="54">
        <f>IFERROR(VLOOKUP($B54,'a-水果'!$B:$AO,34,0),0)</f>
        <v>-0.0785111375479633</v>
      </c>
      <c r="AD54" s="54">
        <f t="shared" si="9"/>
        <v>-0.0289391479737594</v>
      </c>
    </row>
    <row r="55" spans="1:30">
      <c r="A55" s="50" t="s">
        <v>62</v>
      </c>
      <c r="B55" s="51" t="s">
        <v>133</v>
      </c>
      <c r="C55" s="50" t="s">
        <v>134</v>
      </c>
      <c r="D55" s="49">
        <f>IFERROR(VLOOKUP($B55,'a-水果'!$B:$AO,5,0),0)</f>
        <v>1999</v>
      </c>
      <c r="E55" s="49">
        <f>IFERROR(VLOOKUP($B55,'a-水果'!$B:$AO,6,0),0)</f>
        <v>19705.2</v>
      </c>
      <c r="F55" s="49">
        <f>IFERROR(VLOOKUP($B55,'a-水果'!$B:$AO,7,0),0)</f>
        <v>7.03871072690971</v>
      </c>
      <c r="G55" s="49">
        <f>IFERROR(VLOOKUP($B55,'a-水果'!$B:$AO,24,0),0)</f>
        <v>27.32</v>
      </c>
      <c r="H55" s="49">
        <f>IFERROR(VLOOKUP($B55,'a-水果'!$B:$AO,25,0),0)</f>
        <v>388.49</v>
      </c>
      <c r="I55" s="49">
        <f>IFERROR(VLOOKUP($B55,'a-水果'!$B:$AO,26,0),0)</f>
        <v>-361.17</v>
      </c>
      <c r="J55" s="56">
        <f>IFERROR(VLOOKUP($B55,'a-水果'!$B:$AO,27,0),0)</f>
        <v>-0.929676439547994</v>
      </c>
      <c r="K55" s="56">
        <f>IFERROR(VLOOKUP($B55,'a-水果'!$B:$AO,28,0),0)</f>
        <v>0.00129211920792903</v>
      </c>
      <c r="L55" s="56">
        <f>IFERROR(VLOOKUP($B55,'a-水果'!$B:$AO,29,0),0)</f>
        <v>0.0139747972343218</v>
      </c>
      <c r="M55" s="56">
        <f>IFERROR(VLOOKUP($B55,'a-水果'!$B:$AO,30,0),0)</f>
        <v>-0.0126826780263928</v>
      </c>
      <c r="N55" s="49">
        <f>IFERROR(VLOOKUP($B55,'a-水果'!$B:$AO,15,0),0)</f>
        <v>21143.56</v>
      </c>
      <c r="O55" s="49">
        <f>IFERROR(VLOOKUP($B55,'a-水果'!$B:$AO,19,0),0)</f>
        <v>27799.33</v>
      </c>
      <c r="P55" s="49">
        <f t="shared" si="3"/>
        <v>-6655.77</v>
      </c>
      <c r="Q55" s="56">
        <f t="shared" si="4"/>
        <v>-0.239421957291776</v>
      </c>
      <c r="R55" s="49">
        <f>IFERROR(VLOOKUP($B55,'a-水果'!$B:$AO,16,0),0)</f>
        <v>2032.77</v>
      </c>
      <c r="S55" s="49">
        <f>IFERROR(VLOOKUP($B55,'a-水果'!$B:$AO,20,0),0)</f>
        <v>2405.85</v>
      </c>
      <c r="T55" s="49">
        <f t="shared" si="5"/>
        <v>-373.08</v>
      </c>
      <c r="U55" s="56">
        <f t="shared" si="6"/>
        <v>-0.155072011970821</v>
      </c>
      <c r="V55" s="56">
        <f>IFERROR(VLOOKUP($B55,'a-水果'!$B:$AO,22,0),0)</f>
        <v>0.137166887078017</v>
      </c>
      <c r="W55" s="56">
        <f>IFERROR(VLOOKUP($B55,'a-水果'!$B:$AO,23,0),0)</f>
        <v>0.21708433320559</v>
      </c>
      <c r="X55" s="56">
        <f t="shared" si="7"/>
        <v>-0.0799174461275735</v>
      </c>
      <c r="Y55" s="54">
        <f>IFERROR(VLOOKUP($B55,'a-水果'!$B:$AO,37,0),0)</f>
        <v>-0.0493808940509748</v>
      </c>
      <c r="Z55" s="54">
        <f>IFERROR(VLOOKUP($B55,'a-水果'!$B:$AO,38,0),0)</f>
        <v>-0.215724172329946</v>
      </c>
      <c r="AA55" s="54">
        <f t="shared" si="8"/>
        <v>0.166343278278971</v>
      </c>
      <c r="AB55" s="54">
        <f>IFERROR(VLOOKUP($B55,'a-水果'!$B:$AO,33,0),0)</f>
        <v>-0.143438855591715</v>
      </c>
      <c r="AC55" s="54">
        <f>IFERROR(VLOOKUP($B55,'a-水果'!$B:$AO,34,0),0)</f>
        <v>-0.206199883234596</v>
      </c>
      <c r="AD55" s="54">
        <f t="shared" si="9"/>
        <v>0.0627610276428808</v>
      </c>
    </row>
    <row r="56" spans="1:30">
      <c r="A56" s="50" t="s">
        <v>84</v>
      </c>
      <c r="B56" s="51" t="s">
        <v>85</v>
      </c>
      <c r="C56" s="50" t="s">
        <v>86</v>
      </c>
      <c r="D56" s="49">
        <f>IFERROR(VLOOKUP($B56,'a-水果'!$B:$AO,5,0),0)</f>
        <v>2057.4</v>
      </c>
      <c r="E56" s="49">
        <f>IFERROR(VLOOKUP($B56,'a-水果'!$B:$AO,6,0),0)</f>
        <v>23788.98</v>
      </c>
      <c r="F56" s="49">
        <f>IFERROR(VLOOKUP($B56,'a-水果'!$B:$AO,7,0),0)</f>
        <v>4.23226566179934</v>
      </c>
      <c r="G56" s="49">
        <f>IFERROR(VLOOKUP($B56,'a-水果'!$B:$AO,24,0),0)</f>
        <v>3390.56</v>
      </c>
      <c r="H56" s="49">
        <f>IFERROR(VLOOKUP($B56,'a-水果'!$B:$AO,25,0),0)</f>
        <v>9080.59</v>
      </c>
      <c r="I56" s="49">
        <f>IFERROR(VLOOKUP($B56,'a-水果'!$B:$AO,26,0),0)</f>
        <v>-5690.03</v>
      </c>
      <c r="J56" s="56">
        <f>IFERROR(VLOOKUP($B56,'a-水果'!$B:$AO,27,0),0)</f>
        <v>-0.626614570198632</v>
      </c>
      <c r="K56" s="56">
        <f>IFERROR(VLOOKUP($B56,'a-水果'!$B:$AO,28,0),0)</f>
        <v>0.0806716099013161</v>
      </c>
      <c r="L56" s="56">
        <f>IFERROR(VLOOKUP($B56,'a-水果'!$B:$AO,29,0),0)</f>
        <v>0.141073837723427</v>
      </c>
      <c r="M56" s="56">
        <f>IFERROR(VLOOKUP($B56,'a-水果'!$B:$AO,30,0),0)</f>
        <v>-0.0604022278221114</v>
      </c>
      <c r="N56" s="49">
        <f>IFERROR(VLOOKUP($B56,'a-水果'!$B:$AO,15,0),0)</f>
        <v>42029.16</v>
      </c>
      <c r="O56" s="49">
        <f>IFERROR(VLOOKUP($B56,'a-水果'!$B:$AO,19,0),0)</f>
        <v>64367.64</v>
      </c>
      <c r="P56" s="49">
        <f t="shared" si="3"/>
        <v>-22338.48</v>
      </c>
      <c r="Q56" s="56">
        <f t="shared" si="4"/>
        <v>-0.347045192273633</v>
      </c>
      <c r="R56" s="49">
        <f>IFERROR(VLOOKUP($B56,'a-水果'!$B:$AO,16,0),0)</f>
        <v>4522.61</v>
      </c>
      <c r="S56" s="49">
        <f>IFERROR(VLOOKUP($B56,'a-水果'!$B:$AO,20,0),0)</f>
        <v>5115.32</v>
      </c>
      <c r="T56" s="49">
        <f t="shared" si="5"/>
        <v>-592.71</v>
      </c>
      <c r="U56" s="56">
        <f t="shared" si="6"/>
        <v>-0.115869583916549</v>
      </c>
      <c r="V56" s="56">
        <f>IFERROR(VLOOKUP($B56,'a-水果'!$B:$AO,22,0),0)</f>
        <v>-0.0262728752280963</v>
      </c>
      <c r="W56" s="56">
        <f>IFERROR(VLOOKUP($B56,'a-水果'!$B:$AO,23,0),0)</f>
        <v>0.230938076374175</v>
      </c>
      <c r="X56" s="56">
        <f t="shared" si="7"/>
        <v>-0.257210951602271</v>
      </c>
      <c r="Y56" s="54">
        <f>IFERROR(VLOOKUP($B56,'a-水果'!$B:$AO,37,0),0)</f>
        <v>-0.0243620387342707</v>
      </c>
      <c r="Z56" s="54">
        <f>IFERROR(VLOOKUP($B56,'a-水果'!$B:$AO,38,0),0)</f>
        <v>-0.126058584800169</v>
      </c>
      <c r="AA56" s="54">
        <f t="shared" si="8"/>
        <v>0.101696546065898</v>
      </c>
      <c r="AB56" s="54">
        <f>IFERROR(VLOOKUP($B56,'a-水果'!$B:$AO,33,0),0)</f>
        <v>0.0745250578437107</v>
      </c>
      <c r="AC56" s="54">
        <f>IFERROR(VLOOKUP($B56,'a-水果'!$B:$AO,34,0),0)</f>
        <v>-0.0931376899945376</v>
      </c>
      <c r="AD56" s="54">
        <f t="shared" si="9"/>
        <v>0.167662747838248</v>
      </c>
    </row>
    <row r="57" spans="1:30">
      <c r="A57" s="50" t="s">
        <v>89</v>
      </c>
      <c r="B57" s="51" t="s">
        <v>125</v>
      </c>
      <c r="C57" s="50" t="s">
        <v>126</v>
      </c>
      <c r="D57" s="49">
        <f>IFERROR(VLOOKUP($B57,'a-水果'!$B:$AO,5,0),0)</f>
        <v>6849.1</v>
      </c>
      <c r="E57" s="49">
        <f>IFERROR(VLOOKUP($B57,'a-水果'!$B:$AO,6,0),0)</f>
        <v>52621.18</v>
      </c>
      <c r="F57" s="49">
        <f>IFERROR(VLOOKUP($B57,'a-水果'!$B:$AO,7,0),0)</f>
        <v>5.84040160215316</v>
      </c>
      <c r="G57" s="49">
        <f>IFERROR(VLOOKUP($B57,'a-水果'!$B:$AO,24,0),0)</f>
        <v>3725.77</v>
      </c>
      <c r="H57" s="49">
        <f>IFERROR(VLOOKUP($B57,'a-水果'!$B:$AO,25,0),0)</f>
        <v>5406.91</v>
      </c>
      <c r="I57" s="49">
        <f>IFERROR(VLOOKUP($B57,'a-水果'!$B:$AO,26,0),0)</f>
        <v>-1681.14</v>
      </c>
      <c r="J57" s="56">
        <f>IFERROR(VLOOKUP($B57,'a-水果'!$B:$AO,27,0),0)</f>
        <v>-0.310924354206007</v>
      </c>
      <c r="K57" s="56">
        <f>IFERROR(VLOOKUP($B57,'a-水果'!$B:$AO,28,0),0)</f>
        <v>0.0538813060096116</v>
      </c>
      <c r="L57" s="56">
        <f>IFERROR(VLOOKUP($B57,'a-水果'!$B:$AO,29,0),0)</f>
        <v>0.0581100683414582</v>
      </c>
      <c r="M57" s="56">
        <f>IFERROR(VLOOKUP($B57,'a-水果'!$B:$AO,30,0),0)</f>
        <v>-0.00422876233184657</v>
      </c>
      <c r="N57" s="49">
        <f>IFERROR(VLOOKUP($B57,'a-水果'!$B:$AO,15,0),0)</f>
        <v>69147.73</v>
      </c>
      <c r="O57" s="49">
        <f>IFERROR(VLOOKUP($B57,'a-水果'!$B:$AO,19,0),0)</f>
        <v>93046.01</v>
      </c>
      <c r="P57" s="49">
        <f t="shared" si="3"/>
        <v>-23898.28</v>
      </c>
      <c r="Q57" s="56">
        <f t="shared" si="4"/>
        <v>-0.256843684108539</v>
      </c>
      <c r="R57" s="49">
        <f>IFERROR(VLOOKUP($B57,'a-水果'!$B:$AO,16,0),0)</f>
        <v>6779.38</v>
      </c>
      <c r="S57" s="49">
        <f>IFERROR(VLOOKUP($B57,'a-水果'!$B:$AO,20,0),0)</f>
        <v>5565.71</v>
      </c>
      <c r="T57" s="49">
        <f t="shared" si="5"/>
        <v>1213.67</v>
      </c>
      <c r="U57" s="56">
        <f t="shared" si="6"/>
        <v>0.21806202622846</v>
      </c>
      <c r="V57" s="56">
        <f>IFERROR(VLOOKUP($B57,'a-水果'!$B:$AO,22,0),0)</f>
        <v>0.0649590547618232</v>
      </c>
      <c r="W57" s="56">
        <f>IFERROR(VLOOKUP($B57,'a-水果'!$B:$AO,23,0),0)</f>
        <v>0.0890564961460914</v>
      </c>
      <c r="X57" s="56">
        <f t="shared" si="7"/>
        <v>-0.0240974413842682</v>
      </c>
      <c r="Y57" s="54">
        <f>IFERROR(VLOOKUP($B57,'a-水果'!$B:$AO,37,0),0)</f>
        <v>-0.0562455563783119</v>
      </c>
      <c r="Z57" s="54">
        <f>IFERROR(VLOOKUP($B57,'a-水果'!$B:$AO,38,0),0)</f>
        <v>-0.166715477450316</v>
      </c>
      <c r="AA57" s="54">
        <f t="shared" si="8"/>
        <v>0.110469921072004</v>
      </c>
      <c r="AB57" s="54">
        <f>IFERROR(VLOOKUP($B57,'a-水果'!$B:$AO,33,0),0)</f>
        <v>0.294886973731756</v>
      </c>
      <c r="AC57" s="54">
        <f>IFERROR(VLOOKUP($B57,'a-水果'!$B:$AO,34,0),0)</f>
        <v>-0.100360391595513</v>
      </c>
      <c r="AD57" s="54">
        <f t="shared" si="9"/>
        <v>0.395247365327269</v>
      </c>
    </row>
    <row r="58" spans="1:30">
      <c r="A58" s="50" t="s">
        <v>62</v>
      </c>
      <c r="B58" s="51" t="s">
        <v>178</v>
      </c>
      <c r="C58" s="50" t="s">
        <v>179</v>
      </c>
      <c r="D58" s="49">
        <f>IFERROR(VLOOKUP($B58,'a-水果'!$B:$AO,5,0),0)</f>
        <v>62.61</v>
      </c>
      <c r="E58" s="49">
        <f>IFERROR(VLOOKUP($B58,'a-水果'!$B:$AO,6,0),0)</f>
        <v>527</v>
      </c>
      <c r="F58" s="49">
        <f>IFERROR(VLOOKUP($B58,'a-水果'!$B:$AO,7,0),0)</f>
        <v>9.36017507165543</v>
      </c>
      <c r="G58" s="49">
        <f>IFERROR(VLOOKUP($B58,'a-水果'!$B:$AO,24,0),0)</f>
        <v>10.05</v>
      </c>
      <c r="H58" s="49">
        <f>IFERROR(VLOOKUP($B58,'a-水果'!$B:$AO,25,0),0)</f>
        <v>212.08</v>
      </c>
      <c r="I58" s="49">
        <f>IFERROR(VLOOKUP($B58,'a-水果'!$B:$AO,26,0),0)</f>
        <v>-202.03</v>
      </c>
      <c r="J58" s="56">
        <f>IFERROR(VLOOKUP($B58,'a-水果'!$B:$AO,27,0),0)</f>
        <v>-0.952612221803093</v>
      </c>
      <c r="K58" s="56">
        <f>IFERROR(VLOOKUP($B58,'a-水果'!$B:$AO,28,0),0)</f>
        <v>0.0252944729688916</v>
      </c>
      <c r="L58" s="56">
        <f>IFERROR(VLOOKUP($B58,'a-水果'!$B:$AO,29,0),0)</f>
        <v>0.494347451108366</v>
      </c>
      <c r="M58" s="56">
        <f>IFERROR(VLOOKUP($B58,'a-水果'!$B:$AO,30,0),0)</f>
        <v>-0.469052978139474</v>
      </c>
      <c r="N58" s="49">
        <f>IFERROR(VLOOKUP($B58,'a-水果'!$B:$AO,15,0),0)</f>
        <v>397.32</v>
      </c>
      <c r="O58" s="49">
        <f>IFERROR(VLOOKUP($B58,'a-水果'!$B:$AO,19,0),0)</f>
        <v>429.01</v>
      </c>
      <c r="P58" s="49">
        <f t="shared" si="3"/>
        <v>-31.69</v>
      </c>
      <c r="Q58" s="56">
        <f t="shared" si="4"/>
        <v>-0.0738677420106757</v>
      </c>
      <c r="R58" s="49">
        <f>IFERROR(VLOOKUP($B58,'a-水果'!$B:$AO,16,0),0)</f>
        <v>96.57</v>
      </c>
      <c r="S58" s="49">
        <f>IFERROR(VLOOKUP($B58,'a-水果'!$B:$AO,20,0),0)</f>
        <v>48.04</v>
      </c>
      <c r="T58" s="49">
        <f t="shared" si="5"/>
        <v>48.53</v>
      </c>
      <c r="U58" s="56">
        <f t="shared" si="6"/>
        <v>1.01019983347211</v>
      </c>
      <c r="V58" s="56">
        <f>IFERROR(VLOOKUP($B58,'a-水果'!$B:$AO,22,0),0)</f>
        <v>0.0326887419718291</v>
      </c>
      <c r="W58" s="56">
        <f>IFERROR(VLOOKUP($B58,'a-水果'!$B:$AO,23,0),0)</f>
        <v>0.276164015044087</v>
      </c>
      <c r="X58" s="56">
        <f t="shared" si="7"/>
        <v>-0.243475273072258</v>
      </c>
      <c r="Y58" s="54">
        <f>IFERROR(VLOOKUP($B58,'a-水果'!$B:$AO,37,0),0)</f>
        <v>-0.0273376825100963</v>
      </c>
      <c r="Z58" s="54">
        <f>IFERROR(VLOOKUP($B58,'a-水果'!$B:$AO,38,0),0)</f>
        <v>0.354704412989176</v>
      </c>
      <c r="AA58" s="54">
        <f t="shared" si="8"/>
        <v>-0.382042095499272</v>
      </c>
      <c r="AB58" s="54">
        <f>IFERROR(VLOOKUP($B58,'a-水果'!$B:$AO,33,0),0)</f>
        <v>-0.0308394660056291</v>
      </c>
      <c r="AC58" s="54">
        <f>IFERROR(VLOOKUP($B58,'a-水果'!$B:$AO,34,0),0)</f>
        <v>0.27240553833244</v>
      </c>
      <c r="AD58" s="54">
        <f t="shared" si="9"/>
        <v>-0.303245004338069</v>
      </c>
    </row>
    <row r="59" spans="1:30">
      <c r="A59" s="50" t="s">
        <v>101</v>
      </c>
      <c r="B59" s="51" t="s">
        <v>141</v>
      </c>
      <c r="C59" s="50" t="s">
        <v>142</v>
      </c>
      <c r="D59" s="49">
        <f>IFERROR(VLOOKUP($B59,'a-水果'!$B:$AO,5,0),0)</f>
        <v>7102.5</v>
      </c>
      <c r="E59" s="49">
        <f>IFERROR(VLOOKUP($B59,'a-水果'!$B:$AO,6,0),0)</f>
        <v>48412.91</v>
      </c>
      <c r="F59" s="49">
        <f>IFERROR(VLOOKUP($B59,'a-水果'!$B:$AO,7,0),0)</f>
        <v>7.70299424882053</v>
      </c>
      <c r="G59" s="49">
        <f>IFERROR(VLOOKUP($B59,'a-水果'!$B:$AO,24,0),0)</f>
        <v>4230.74</v>
      </c>
      <c r="H59" s="49">
        <f>IFERROR(VLOOKUP($B59,'a-水果'!$B:$AO,25,0),0)</f>
        <v>5291.01</v>
      </c>
      <c r="I59" s="49">
        <f>IFERROR(VLOOKUP($B59,'a-水果'!$B:$AO,26,0),0)</f>
        <v>-1060.27</v>
      </c>
      <c r="J59" s="56">
        <f>IFERROR(VLOOKUP($B59,'a-水果'!$B:$AO,27,0),0)</f>
        <v>-0.200390851652142</v>
      </c>
      <c r="K59" s="56">
        <f>IFERROR(VLOOKUP($B59,'a-水果'!$B:$AO,28,0),0)</f>
        <v>0.0721492679494484</v>
      </c>
      <c r="L59" s="56">
        <f>IFERROR(VLOOKUP($B59,'a-水果'!$B:$AO,29,0),0)</f>
        <v>0.074913943283555</v>
      </c>
      <c r="M59" s="56">
        <f>IFERROR(VLOOKUP($B59,'a-水果'!$B:$AO,30,0),0)</f>
        <v>-0.00276467533410663</v>
      </c>
      <c r="N59" s="49">
        <f>IFERROR(VLOOKUP($B59,'a-水果'!$B:$AO,15,0),0)</f>
        <v>58638.71</v>
      </c>
      <c r="O59" s="49">
        <f>IFERROR(VLOOKUP($B59,'a-水果'!$B:$AO,19,0),0)</f>
        <v>70627.84</v>
      </c>
      <c r="P59" s="49">
        <f t="shared" si="3"/>
        <v>-11989.13</v>
      </c>
      <c r="Q59" s="56">
        <f t="shared" si="4"/>
        <v>-0.16975076683642</v>
      </c>
      <c r="R59" s="49">
        <f>IFERROR(VLOOKUP($B59,'a-水果'!$B:$AO,16,0),0)</f>
        <v>5660.48</v>
      </c>
      <c r="S59" s="49">
        <f>IFERROR(VLOOKUP($B59,'a-水果'!$B:$AO,20,0),0)</f>
        <v>6115.24</v>
      </c>
      <c r="T59" s="49">
        <f t="shared" si="5"/>
        <v>-454.76</v>
      </c>
      <c r="U59" s="56">
        <f t="shared" si="6"/>
        <v>-0.0743650290094911</v>
      </c>
      <c r="V59" s="56">
        <f>IFERROR(VLOOKUP($B59,'a-水果'!$B:$AO,22,0),0)</f>
        <v>0.0585648881324292</v>
      </c>
      <c r="W59" s="56">
        <f>IFERROR(VLOOKUP($B59,'a-水果'!$B:$AO,23,0),0)</f>
        <v>0.290152999519322</v>
      </c>
      <c r="X59" s="56">
        <f t="shared" si="7"/>
        <v>-0.231588111386892</v>
      </c>
      <c r="Y59" s="54">
        <f>IFERROR(VLOOKUP($B59,'a-水果'!$B:$AO,37,0),0)</f>
        <v>-0.036337907739273</v>
      </c>
      <c r="Z59" s="54">
        <f>IFERROR(VLOOKUP($B59,'a-水果'!$B:$AO,38,0),0)</f>
        <v>-0.15605111164893</v>
      </c>
      <c r="AA59" s="54">
        <f t="shared" si="8"/>
        <v>0.119713203909657</v>
      </c>
      <c r="AB59" s="54">
        <f>IFERROR(VLOOKUP($B59,'a-水果'!$B:$AO,33,0),0)</f>
        <v>0.0172956333419534</v>
      </c>
      <c r="AC59" s="54">
        <f>IFERROR(VLOOKUP($B59,'a-水果'!$B:$AO,34,0),0)</f>
        <v>-0.156140492191181</v>
      </c>
      <c r="AD59" s="54">
        <f t="shared" si="9"/>
        <v>0.173436125533135</v>
      </c>
    </row>
    <row r="60" spans="1:30">
      <c r="A60" s="50" t="s">
        <v>89</v>
      </c>
      <c r="B60" s="51" t="s">
        <v>160</v>
      </c>
      <c r="C60" s="50" t="s">
        <v>161</v>
      </c>
      <c r="D60" s="49">
        <f>IFERROR(VLOOKUP($B60,'a-水果'!$B:$AO,5,0),0)</f>
        <v>1619.8</v>
      </c>
      <c r="E60" s="49">
        <f>IFERROR(VLOOKUP($B60,'a-水果'!$B:$AO,6,0),0)</f>
        <v>14268.1</v>
      </c>
      <c r="F60" s="49">
        <f>IFERROR(VLOOKUP($B60,'a-水果'!$B:$AO,7,0),0)</f>
        <v>5.96734907266163</v>
      </c>
      <c r="G60" s="49">
        <f>IFERROR(VLOOKUP($B60,'a-水果'!$B:$AO,24,0),0)</f>
        <v>422.71</v>
      </c>
      <c r="H60" s="49">
        <f>IFERROR(VLOOKUP($B60,'a-水果'!$B:$AO,25,0),0)</f>
        <v>339.25</v>
      </c>
      <c r="I60" s="49">
        <f>IFERROR(VLOOKUP($B60,'a-水果'!$B:$AO,26,0),0)</f>
        <v>83.46</v>
      </c>
      <c r="J60" s="56">
        <f>IFERROR(VLOOKUP($B60,'a-水果'!$B:$AO,27,0),0)</f>
        <v>0.246013264554164</v>
      </c>
      <c r="K60" s="56">
        <f>IFERROR(VLOOKUP($B60,'a-水果'!$B:$AO,28,0),0)</f>
        <v>0.0249400556019692</v>
      </c>
      <c r="L60" s="56">
        <f>IFERROR(VLOOKUP($B60,'a-水果'!$B:$AO,29,0),0)</f>
        <v>0.0178494855612525</v>
      </c>
      <c r="M60" s="56">
        <f>IFERROR(VLOOKUP($B60,'a-水果'!$B:$AO,30,0),0)</f>
        <v>0.00709057004071665</v>
      </c>
      <c r="N60" s="49">
        <f>IFERROR(VLOOKUP($B60,'a-水果'!$B:$AO,15,0),0)</f>
        <v>16949.04</v>
      </c>
      <c r="O60" s="49">
        <f>IFERROR(VLOOKUP($B60,'a-水果'!$B:$AO,19,0),0)</f>
        <v>19006.15</v>
      </c>
      <c r="P60" s="49">
        <f t="shared" si="3"/>
        <v>-2057.11</v>
      </c>
      <c r="Q60" s="56">
        <f t="shared" si="4"/>
        <v>-0.108233913759494</v>
      </c>
      <c r="R60" s="49">
        <f>IFERROR(VLOOKUP($B60,'a-水果'!$B:$AO,16,0),0)</f>
        <v>2019.11</v>
      </c>
      <c r="S60" s="49">
        <f>IFERROR(VLOOKUP($B60,'a-水果'!$B:$AO,20,0),0)</f>
        <v>1838.44</v>
      </c>
      <c r="T60" s="49">
        <f t="shared" si="5"/>
        <v>180.67</v>
      </c>
      <c r="U60" s="56">
        <f t="shared" si="6"/>
        <v>0.0982735362590021</v>
      </c>
      <c r="V60" s="56">
        <f>IFERROR(VLOOKUP($B60,'a-水果'!$B:$AO,22,0),0)</f>
        <v>-0.150109371963668</v>
      </c>
      <c r="W60" s="56">
        <f>IFERROR(VLOOKUP($B60,'a-水果'!$B:$AO,23,0),0)</f>
        <v>-0.0623683057190347</v>
      </c>
      <c r="X60" s="56">
        <f t="shared" si="7"/>
        <v>-0.0877410662446329</v>
      </c>
      <c r="Y60" s="54">
        <f>IFERROR(VLOOKUP($B60,'a-水果'!$B:$AO,37,0),0)</f>
        <v>-0.0399829627905364</v>
      </c>
      <c r="Z60" s="54">
        <f>IFERROR(VLOOKUP($B60,'a-水果'!$B:$AO,38,0),0)</f>
        <v>-0.0542307608624704</v>
      </c>
      <c r="AA60" s="54">
        <f t="shared" si="8"/>
        <v>0.0142477980719339</v>
      </c>
      <c r="AB60" s="54">
        <f>IFERROR(VLOOKUP($B60,'a-水果'!$B:$AO,33,0),0)</f>
        <v>-0.0814422560846843</v>
      </c>
      <c r="AC60" s="54">
        <f>IFERROR(VLOOKUP($B60,'a-水果'!$B:$AO,34,0),0)</f>
        <v>-0.114512623545537</v>
      </c>
      <c r="AD60" s="54">
        <f t="shared" si="9"/>
        <v>0.0330703674608523</v>
      </c>
    </row>
    <row r="61" spans="1:30">
      <c r="A61" s="50" t="s">
        <v>67</v>
      </c>
      <c r="B61" s="51" t="s">
        <v>116</v>
      </c>
      <c r="C61" s="50" t="s">
        <v>117</v>
      </c>
      <c r="D61" s="49">
        <f>IFERROR(VLOOKUP($B61,'a-水果'!$B:$AO,5,0),0)</f>
        <v>3259.1</v>
      </c>
      <c r="E61" s="49">
        <f>IFERROR(VLOOKUP($B61,'a-水果'!$B:$AO,6,0),0)</f>
        <v>37383.07</v>
      </c>
      <c r="F61" s="49">
        <f>IFERROR(VLOOKUP($B61,'a-水果'!$B:$AO,7,0),0)</f>
        <v>5.04942721392209</v>
      </c>
      <c r="G61" s="49">
        <f>IFERROR(VLOOKUP($B61,'a-水果'!$B:$AO,24,0),0)</f>
        <v>12312.05</v>
      </c>
      <c r="H61" s="49">
        <f>IFERROR(VLOOKUP($B61,'a-水果'!$B:$AO,25,0),0)</f>
        <v>17816.02</v>
      </c>
      <c r="I61" s="49">
        <f>IFERROR(VLOOKUP($B61,'a-水果'!$B:$AO,26,0),0)</f>
        <v>-5503.97</v>
      </c>
      <c r="J61" s="56">
        <f>IFERROR(VLOOKUP($B61,'a-水果'!$B:$AO,27,0),0)</f>
        <v>-0.308933757371175</v>
      </c>
      <c r="K61" s="56">
        <f>IFERROR(VLOOKUP($B61,'a-水果'!$B:$AO,28,0),0)</f>
        <v>0.180000257309264</v>
      </c>
      <c r="L61" s="56">
        <f>IFERROR(VLOOKUP($B61,'a-水果'!$B:$AO,29,0),0)</f>
        <v>0.188096769217791</v>
      </c>
      <c r="M61" s="56">
        <f>IFERROR(VLOOKUP($B61,'a-水果'!$B:$AO,30,0),0)</f>
        <v>-0.00809651190852695</v>
      </c>
      <c r="N61" s="49">
        <f>IFERROR(VLOOKUP($B61,'a-水果'!$B:$AO,15,0),0)</f>
        <v>68400.18</v>
      </c>
      <c r="O61" s="49">
        <f>IFERROR(VLOOKUP($B61,'a-水果'!$B:$AO,19,0),0)</f>
        <v>94717.31</v>
      </c>
      <c r="P61" s="49">
        <f t="shared" si="3"/>
        <v>-26317.13</v>
      </c>
      <c r="Q61" s="56">
        <f t="shared" si="4"/>
        <v>-0.277849212567376</v>
      </c>
      <c r="R61" s="49">
        <f>IFERROR(VLOOKUP($B61,'a-水果'!$B:$AO,16,0),0)</f>
        <v>6074.27</v>
      </c>
      <c r="S61" s="49">
        <f>IFERROR(VLOOKUP($B61,'a-水果'!$B:$AO,20,0),0)</f>
        <v>6621.36</v>
      </c>
      <c r="T61" s="49">
        <f t="shared" si="5"/>
        <v>-547.089999999999</v>
      </c>
      <c r="U61" s="56">
        <f t="shared" si="6"/>
        <v>-0.0826250196334287</v>
      </c>
      <c r="V61" s="56">
        <f>IFERROR(VLOOKUP($B61,'a-水果'!$B:$AO,22,0),0)</f>
        <v>0.101951693985696</v>
      </c>
      <c r="W61" s="56">
        <f>IFERROR(VLOOKUP($B61,'a-水果'!$B:$AO,23,0),0)</f>
        <v>0.39646470945375</v>
      </c>
      <c r="X61" s="56">
        <f t="shared" si="7"/>
        <v>-0.294513015468054</v>
      </c>
      <c r="Y61" s="54">
        <f>IFERROR(VLOOKUP($B61,'a-水果'!$B:$AO,37,0),0)</f>
        <v>-0.00861502699089767</v>
      </c>
      <c r="Z61" s="54">
        <f>IFERROR(VLOOKUP($B61,'a-水果'!$B:$AO,38,0),0)</f>
        <v>-0.0809259729119093</v>
      </c>
      <c r="AA61" s="54">
        <f t="shared" si="8"/>
        <v>0.0723109459210117</v>
      </c>
      <c r="AB61" s="54">
        <f>IFERROR(VLOOKUP($B61,'a-水果'!$B:$AO,33,0),0)</f>
        <v>-0.0452752338150692</v>
      </c>
      <c r="AC61" s="54">
        <f>IFERROR(VLOOKUP($B61,'a-水果'!$B:$AO,34,0),0)</f>
        <v>-0.0714835757054334</v>
      </c>
      <c r="AD61" s="54">
        <f t="shared" si="9"/>
        <v>0.0262083418903641</v>
      </c>
    </row>
    <row r="62" spans="1:30">
      <c r="A62" s="50" t="s">
        <v>118</v>
      </c>
      <c r="B62" s="51" t="s">
        <v>149</v>
      </c>
      <c r="C62" s="50" t="s">
        <v>150</v>
      </c>
      <c r="D62" s="49">
        <f>IFERROR(VLOOKUP($B62,'a-水果'!$B:$AO,5,0),0)</f>
        <v>3050.2</v>
      </c>
      <c r="E62" s="49">
        <f>IFERROR(VLOOKUP($B62,'a-水果'!$B:$AO,6,0),0)</f>
        <v>19997.72</v>
      </c>
      <c r="F62" s="49">
        <f>IFERROR(VLOOKUP($B62,'a-水果'!$B:$AO,7,0),0)</f>
        <v>8.24513386298656</v>
      </c>
      <c r="G62" s="49">
        <f>IFERROR(VLOOKUP($B62,'a-水果'!$B:$AO,24,0),0)</f>
        <v>756.09</v>
      </c>
      <c r="H62" s="49">
        <f>IFERROR(VLOOKUP($B62,'a-水果'!$B:$AO,25,0),0)</f>
        <v>1881.86</v>
      </c>
      <c r="I62" s="49">
        <f>IFERROR(VLOOKUP($B62,'a-水果'!$B:$AO,26,0),0)</f>
        <v>-1125.77</v>
      </c>
      <c r="J62" s="56">
        <f>IFERROR(VLOOKUP($B62,'a-水果'!$B:$AO,27,0),0)</f>
        <v>-0.598221971878886</v>
      </c>
      <c r="K62" s="56">
        <f>IFERROR(VLOOKUP($B62,'a-水果'!$B:$AO,28,0),0)</f>
        <v>0.0430185651943855</v>
      </c>
      <c r="L62" s="56">
        <f>IFERROR(VLOOKUP($B62,'a-水果'!$B:$AO,29,0),0)</f>
        <v>0.0801532651255821</v>
      </c>
      <c r="M62" s="56">
        <f>IFERROR(VLOOKUP($B62,'a-水果'!$B:$AO,30,0),0)</f>
        <v>-0.0371346999311966</v>
      </c>
      <c r="N62" s="49">
        <f>IFERROR(VLOOKUP($B62,'a-水果'!$B:$AO,15,0),0)</f>
        <v>17575.9</v>
      </c>
      <c r="O62" s="49">
        <f>IFERROR(VLOOKUP($B62,'a-水果'!$B:$AO,19,0),0)</f>
        <v>23478.27</v>
      </c>
      <c r="P62" s="49">
        <f t="shared" si="3"/>
        <v>-5902.37</v>
      </c>
      <c r="Q62" s="56">
        <f t="shared" si="4"/>
        <v>-0.251397142975185</v>
      </c>
      <c r="R62" s="49">
        <f>IFERROR(VLOOKUP($B62,'a-水果'!$B:$AO,16,0),0)</f>
        <v>2247.68</v>
      </c>
      <c r="S62" s="49">
        <f>IFERROR(VLOOKUP($B62,'a-水果'!$B:$AO,20,0),0)</f>
        <v>2345.69</v>
      </c>
      <c r="T62" s="49">
        <f t="shared" si="5"/>
        <v>-98.0100000000002</v>
      </c>
      <c r="U62" s="56">
        <f t="shared" si="6"/>
        <v>-0.0417830148058781</v>
      </c>
      <c r="V62" s="56">
        <f>IFERROR(VLOOKUP($B62,'a-水果'!$B:$AO,22,0),0)</f>
        <v>-0.0230046831482188</v>
      </c>
      <c r="W62" s="56">
        <f>IFERROR(VLOOKUP($B62,'a-水果'!$B:$AO,23,0),0)</f>
        <v>0.250347658767049</v>
      </c>
      <c r="X62" s="56">
        <f t="shared" si="7"/>
        <v>-0.273352341915268</v>
      </c>
      <c r="Y62" s="54">
        <f>IFERROR(VLOOKUP($B62,'a-水果'!$B:$AO,37,0),0)</f>
        <v>-0.110478359908884</v>
      </c>
      <c r="Z62" s="54">
        <f>IFERROR(VLOOKUP($B62,'a-水果'!$B:$AO,38,0),0)</f>
        <v>-0.108756911612361</v>
      </c>
      <c r="AA62" s="54">
        <f t="shared" si="8"/>
        <v>-0.00172144829652243</v>
      </c>
      <c r="AB62" s="54">
        <f>IFERROR(VLOOKUP($B62,'a-水果'!$B:$AO,33,0),0)</f>
        <v>-0.104059683194994</v>
      </c>
      <c r="AC62" s="54">
        <f>IFERROR(VLOOKUP($B62,'a-水果'!$B:$AO,34,0),0)</f>
        <v>-0.0662874266289637</v>
      </c>
      <c r="AD62" s="54">
        <f t="shared" si="9"/>
        <v>-0.0377722565660308</v>
      </c>
    </row>
    <row r="63" spans="1:30">
      <c r="A63" s="50" t="s">
        <v>62</v>
      </c>
      <c r="B63" s="51" t="s">
        <v>123</v>
      </c>
      <c r="C63" s="50" t="s">
        <v>124</v>
      </c>
      <c r="D63" s="49">
        <f>IFERROR(VLOOKUP($B63,'a-水果'!$B:$AO,5,0),0)</f>
        <v>2784.05</v>
      </c>
      <c r="E63" s="49">
        <f>IFERROR(VLOOKUP($B63,'a-水果'!$B:$AO,6,0),0)</f>
        <v>29329.12</v>
      </c>
      <c r="F63" s="49">
        <f>IFERROR(VLOOKUP($B63,'a-水果'!$B:$AO,7,0),0)</f>
        <v>6.24726430425716</v>
      </c>
      <c r="G63" s="49">
        <f>IFERROR(VLOOKUP($B63,'a-水果'!$B:$AO,24,0),0)</f>
        <v>2976.07</v>
      </c>
      <c r="H63" s="49">
        <f>IFERROR(VLOOKUP($B63,'a-水果'!$B:$AO,25,0),0)</f>
        <v>8375.93</v>
      </c>
      <c r="I63" s="49">
        <f>IFERROR(VLOOKUP($B63,'a-水果'!$B:$AO,26,0),0)</f>
        <v>-5399.86</v>
      </c>
      <c r="J63" s="56">
        <f>IFERROR(VLOOKUP($B63,'a-水果'!$B:$AO,27,0),0)</f>
        <v>-0.644687813771127</v>
      </c>
      <c r="K63" s="56">
        <f>IFERROR(VLOOKUP($B63,'a-水果'!$B:$AO,28,0),0)</f>
        <v>0.0788388810652323</v>
      </c>
      <c r="L63" s="56">
        <f>IFERROR(VLOOKUP($B63,'a-水果'!$B:$AO,29,0),0)</f>
        <v>0.146099149753752</v>
      </c>
      <c r="M63" s="56">
        <f>IFERROR(VLOOKUP($B63,'a-水果'!$B:$AO,30,0),0)</f>
        <v>-0.0672602686885198</v>
      </c>
      <c r="N63" s="49">
        <f>IFERROR(VLOOKUP($B63,'a-水果'!$B:$AO,15,0),0)</f>
        <v>37748.76</v>
      </c>
      <c r="O63" s="49">
        <f>IFERROR(VLOOKUP($B63,'a-水果'!$B:$AO,19,0),0)</f>
        <v>57330.45</v>
      </c>
      <c r="P63" s="49">
        <f t="shared" si="3"/>
        <v>-19581.69</v>
      </c>
      <c r="Q63" s="56">
        <f t="shared" si="4"/>
        <v>-0.341558281855454</v>
      </c>
      <c r="R63" s="49">
        <f>IFERROR(VLOOKUP($B63,'a-水果'!$B:$AO,16,0),0)</f>
        <v>4038.68</v>
      </c>
      <c r="S63" s="49">
        <f>IFERROR(VLOOKUP($B63,'a-水果'!$B:$AO,20,0),0)</f>
        <v>5191.9</v>
      </c>
      <c r="T63" s="49">
        <f t="shared" si="5"/>
        <v>-1153.22</v>
      </c>
      <c r="U63" s="56">
        <f t="shared" si="6"/>
        <v>-0.222119070089948</v>
      </c>
      <c r="V63" s="56">
        <f>IFERROR(VLOOKUP($B63,'a-水果'!$B:$AO,22,0),0)</f>
        <v>0.0320400631833983</v>
      </c>
      <c r="W63" s="56">
        <f>IFERROR(VLOOKUP($B63,'a-水果'!$B:$AO,23,0),0)</f>
        <v>0.168227268298879</v>
      </c>
      <c r="X63" s="56">
        <f t="shared" si="7"/>
        <v>-0.136187205115481</v>
      </c>
      <c r="Y63" s="54">
        <f>IFERROR(VLOOKUP($B63,'a-水果'!$B:$AO,37,0),0)</f>
        <v>-0.0320698842195965</v>
      </c>
      <c r="Z63" s="54">
        <f>IFERROR(VLOOKUP($B63,'a-水果'!$B:$AO,38,0),0)</f>
        <v>0.0583659161386005</v>
      </c>
      <c r="AA63" s="54">
        <f t="shared" si="8"/>
        <v>-0.090435800358197</v>
      </c>
      <c r="AB63" s="54">
        <f>IFERROR(VLOOKUP($B63,'a-水果'!$B:$AO,33,0),0)</f>
        <v>-0.0272067274634203</v>
      </c>
      <c r="AC63" s="54">
        <f>IFERROR(VLOOKUP($B63,'a-水果'!$B:$AO,34,0),0)</f>
        <v>0.0372755071694012</v>
      </c>
      <c r="AD63" s="54">
        <f t="shared" si="9"/>
        <v>-0.0644822346328215</v>
      </c>
    </row>
    <row r="64" spans="1:30">
      <c r="A64" s="50" t="s">
        <v>118</v>
      </c>
      <c r="B64" s="51" t="s">
        <v>137</v>
      </c>
      <c r="C64" s="50" t="s">
        <v>138</v>
      </c>
      <c r="D64" s="49">
        <f>IFERROR(VLOOKUP($B64,'a-水果'!$B:$AO,5,0),0)</f>
        <v>4575.7</v>
      </c>
      <c r="E64" s="49">
        <f>IFERROR(VLOOKUP($B64,'a-水果'!$B:$AO,6,0),0)</f>
        <v>30741.73</v>
      </c>
      <c r="F64" s="49">
        <f>IFERROR(VLOOKUP($B64,'a-水果'!$B:$AO,7,0),0)</f>
        <v>11.2673423396795</v>
      </c>
      <c r="G64" s="49">
        <f>IFERROR(VLOOKUP($B64,'a-水果'!$B:$AO,24,0),0)</f>
        <v>1832.14</v>
      </c>
      <c r="H64" s="49">
        <f>IFERROR(VLOOKUP($B64,'a-水果'!$B:$AO,25,0),0)</f>
        <v>2161.25</v>
      </c>
      <c r="I64" s="49">
        <f>IFERROR(VLOOKUP($B64,'a-水果'!$B:$AO,26,0),0)</f>
        <v>-329.11</v>
      </c>
      <c r="J64" s="56">
        <f>IFERROR(VLOOKUP($B64,'a-水果'!$B:$AO,27,0),0)</f>
        <v>-0.152277617119722</v>
      </c>
      <c r="K64" s="56">
        <f>IFERROR(VLOOKUP($B64,'a-水果'!$B:$AO,28,0),0)</f>
        <v>0.0860732233603294</v>
      </c>
      <c r="L64" s="56">
        <f>IFERROR(VLOOKUP($B64,'a-水果'!$B:$AO,29,0),0)</f>
        <v>0.0766073633810246</v>
      </c>
      <c r="M64" s="56">
        <f>IFERROR(VLOOKUP($B64,'a-水果'!$B:$AO,30,0),0)</f>
        <v>0.00946585997930483</v>
      </c>
      <c r="N64" s="49">
        <f>IFERROR(VLOOKUP($B64,'a-水果'!$B:$AO,15,0),0)</f>
        <v>21285.83</v>
      </c>
      <c r="O64" s="49">
        <f>IFERROR(VLOOKUP($B64,'a-水果'!$B:$AO,19,0),0)</f>
        <v>28212.04</v>
      </c>
      <c r="P64" s="49">
        <f t="shared" si="3"/>
        <v>-6926.21</v>
      </c>
      <c r="Q64" s="56">
        <f t="shared" si="4"/>
        <v>-0.245505465042585</v>
      </c>
      <c r="R64" s="49">
        <f>IFERROR(VLOOKUP($B64,'a-水果'!$B:$AO,16,0),0)</f>
        <v>2549.82</v>
      </c>
      <c r="S64" s="49">
        <f>IFERROR(VLOOKUP($B64,'a-水果'!$B:$AO,20,0),0)</f>
        <v>3208.54</v>
      </c>
      <c r="T64" s="49">
        <f t="shared" si="5"/>
        <v>-658.72</v>
      </c>
      <c r="U64" s="56">
        <f t="shared" si="6"/>
        <v>-0.20530210002057</v>
      </c>
      <c r="V64" s="56">
        <f>IFERROR(VLOOKUP($B64,'a-水果'!$B:$AO,22,0),0)</f>
        <v>0.145946183113777</v>
      </c>
      <c r="W64" s="56">
        <f>IFERROR(VLOOKUP($B64,'a-水果'!$B:$AO,23,0),0)</f>
        <v>0.0434195256472469</v>
      </c>
      <c r="X64" s="56">
        <f t="shared" si="7"/>
        <v>0.10252665746653</v>
      </c>
      <c r="Y64" s="54">
        <f>IFERROR(VLOOKUP($B64,'a-水果'!$B:$AO,37,0),0)</f>
        <v>-0.0658791600975755</v>
      </c>
      <c r="Z64" s="54">
        <f>IFERROR(VLOOKUP($B64,'a-水果'!$B:$AO,38,0),0)</f>
        <v>-0.0578331577602274</v>
      </c>
      <c r="AA64" s="54">
        <f t="shared" si="8"/>
        <v>-0.00804600233734812</v>
      </c>
      <c r="AB64" s="54">
        <f>IFERROR(VLOOKUP($B64,'a-水果'!$B:$AO,33,0),0)</f>
        <v>-0.0521892042075308</v>
      </c>
      <c r="AC64" s="54">
        <f>IFERROR(VLOOKUP($B64,'a-水果'!$B:$AO,34,0),0)</f>
        <v>-0.0961454258536426</v>
      </c>
      <c r="AD64" s="54">
        <f t="shared" si="9"/>
        <v>0.0439562216461118</v>
      </c>
    </row>
    <row r="65" spans="1:30">
      <c r="A65" s="50" t="s">
        <v>118</v>
      </c>
      <c r="B65" s="51" t="s">
        <v>195</v>
      </c>
      <c r="C65" s="50" t="s">
        <v>196</v>
      </c>
      <c r="D65" s="49">
        <f>IFERROR(VLOOKUP($B65,'a-水果'!$B:$AO,5,0),0)</f>
        <v>2778.8</v>
      </c>
      <c r="E65" s="49">
        <f>IFERROR(VLOOKUP($B65,'a-水果'!$B:$AO,6,0),0)</f>
        <v>25335.26</v>
      </c>
      <c r="F65" s="49">
        <f>IFERROR(VLOOKUP($B65,'a-水果'!$B:$AO,7,0),0)</f>
        <v>6.79864765493945</v>
      </c>
      <c r="G65" s="49">
        <f>IFERROR(VLOOKUP($B65,'a-水果'!$B:$AO,24,0),0)</f>
        <v>1148.14</v>
      </c>
      <c r="H65" s="49">
        <f>IFERROR(VLOOKUP($B65,'a-水果'!$B:$AO,25,0),0)</f>
        <v>1619.51</v>
      </c>
      <c r="I65" s="49">
        <f>IFERROR(VLOOKUP($B65,'a-水果'!$B:$AO,26,0),0)</f>
        <v>-471.37</v>
      </c>
      <c r="J65" s="56">
        <f>IFERROR(VLOOKUP($B65,'a-水果'!$B:$AO,27,0),0)</f>
        <v>-0.291057171613636</v>
      </c>
      <c r="K65" s="56">
        <f>IFERROR(VLOOKUP($B65,'a-水果'!$B:$AO,28,0),0)</f>
        <v>0.039592372431896</v>
      </c>
      <c r="L65" s="56">
        <f>IFERROR(VLOOKUP($B65,'a-水果'!$B:$AO,29,0),0)</f>
        <v>0.0513662807109468</v>
      </c>
      <c r="M65" s="56">
        <f>IFERROR(VLOOKUP($B65,'a-水果'!$B:$AO,30,0),0)</f>
        <v>-0.0117739082790508</v>
      </c>
      <c r="N65" s="49">
        <f>IFERROR(VLOOKUP($B65,'a-水果'!$B:$AO,15,0),0)</f>
        <v>28999.02</v>
      </c>
      <c r="O65" s="49">
        <f>IFERROR(VLOOKUP($B65,'a-水果'!$B:$AO,19,0),0)</f>
        <v>31528.66</v>
      </c>
      <c r="P65" s="49">
        <f t="shared" si="3"/>
        <v>-2529.64</v>
      </c>
      <c r="Q65" s="56">
        <f t="shared" si="4"/>
        <v>-0.0802330324219297</v>
      </c>
      <c r="R65" s="49">
        <f>IFERROR(VLOOKUP($B65,'a-水果'!$B:$AO,16,0),0)</f>
        <v>3906.68</v>
      </c>
      <c r="S65" s="49">
        <f>IFERROR(VLOOKUP($B65,'a-水果'!$B:$AO,20,0),0)</f>
        <v>3347.53</v>
      </c>
      <c r="T65" s="49">
        <f t="shared" si="5"/>
        <v>559.15</v>
      </c>
      <c r="U65" s="56">
        <f t="shared" si="6"/>
        <v>0.16703360388107</v>
      </c>
      <c r="V65" s="56">
        <f>IFERROR(VLOOKUP($B65,'a-水果'!$B:$AO,22,0),0)</f>
        <v>-0.128261682077947</v>
      </c>
      <c r="W65" s="56">
        <f>IFERROR(VLOOKUP($B65,'a-水果'!$B:$AO,23,0),0)</f>
        <v>0.122554615117522</v>
      </c>
      <c r="X65" s="56">
        <f t="shared" si="7"/>
        <v>-0.250816297195469</v>
      </c>
      <c r="Y65" s="54">
        <f>IFERROR(VLOOKUP($B65,'a-水果'!$B:$AO,37,0),0)</f>
        <v>-0.00992914699949829</v>
      </c>
      <c r="Z65" s="54">
        <f>IFERROR(VLOOKUP($B65,'a-水果'!$B:$AO,38,0),0)</f>
        <v>-0.0176607827263684</v>
      </c>
      <c r="AA65" s="54">
        <f t="shared" si="8"/>
        <v>0.0077316357268701</v>
      </c>
      <c r="AB65" s="54">
        <f>IFERROR(VLOOKUP($B65,'a-水果'!$B:$AO,33,0),0)</f>
        <v>-0.0106530422018981</v>
      </c>
      <c r="AC65" s="54">
        <f>IFERROR(VLOOKUP($B65,'a-水果'!$B:$AO,34,0),0)</f>
        <v>-0.0343549361120961</v>
      </c>
      <c r="AD65" s="54">
        <f t="shared" si="9"/>
        <v>0.023701893910198</v>
      </c>
    </row>
    <row r="66" spans="1:30">
      <c r="A66" s="50" t="s">
        <v>94</v>
      </c>
      <c r="B66" s="51" t="s">
        <v>201</v>
      </c>
      <c r="C66" s="50" t="s">
        <v>202</v>
      </c>
      <c r="D66" s="49">
        <f>IFERROR(VLOOKUP($B66,'a-水果'!$B:$AO,5,0),0)</f>
        <v>1500.6</v>
      </c>
      <c r="E66" s="49">
        <f>IFERROR(VLOOKUP($B66,'a-水果'!$B:$AO,6,0),0)</f>
        <v>13991.03</v>
      </c>
      <c r="F66" s="49">
        <f>IFERROR(VLOOKUP($B66,'a-水果'!$B:$AO,7,0),0)</f>
        <v>4.16694869196274</v>
      </c>
      <c r="G66" s="49">
        <f>IFERROR(VLOOKUP($B66,'a-水果'!$B:$AO,24,0),0)</f>
        <v>1064.46</v>
      </c>
      <c r="H66" s="49">
        <f>IFERROR(VLOOKUP($B66,'a-水果'!$B:$AO,25,0),0)</f>
        <v>-1590.21</v>
      </c>
      <c r="I66" s="49">
        <f>IFERROR(VLOOKUP($B66,'a-水果'!$B:$AO,26,0),0)</f>
        <v>2654.67</v>
      </c>
      <c r="J66" s="56">
        <f>IFERROR(VLOOKUP($B66,'a-水果'!$B:$AO,27,0),0)</f>
        <v>-1.66938328899957</v>
      </c>
      <c r="K66" s="56">
        <f>IFERROR(VLOOKUP($B66,'a-水果'!$B:$AO,28,0),0)</f>
        <v>0.0445063808116563</v>
      </c>
      <c r="L66" s="56">
        <f>IFERROR(VLOOKUP($B66,'a-水果'!$B:$AO,29,0),0)</f>
        <v>-0.048096870638016</v>
      </c>
      <c r="M66" s="56">
        <f>IFERROR(VLOOKUP($B66,'a-水果'!$B:$AO,30,0),0)</f>
        <v>0.0926032514496723</v>
      </c>
      <c r="N66" s="49">
        <f>IFERROR(VLOOKUP($B66,'a-水果'!$B:$AO,15,0),0)</f>
        <v>23917.02</v>
      </c>
      <c r="O66" s="49">
        <f>IFERROR(VLOOKUP($B66,'a-水果'!$B:$AO,19,0),0)</f>
        <v>33062.65</v>
      </c>
      <c r="P66" s="49">
        <f t="shared" si="3"/>
        <v>-9145.63</v>
      </c>
      <c r="Q66" s="56">
        <f t="shared" si="4"/>
        <v>-0.276615153352801</v>
      </c>
      <c r="R66" s="49">
        <f>IFERROR(VLOOKUP($B66,'a-水果'!$B:$AO,16,0),0)</f>
        <v>3313.53</v>
      </c>
      <c r="S66" s="49">
        <f>IFERROR(VLOOKUP($B66,'a-水果'!$B:$AO,20,0),0)</f>
        <v>3831.06</v>
      </c>
      <c r="T66" s="49">
        <f t="shared" si="5"/>
        <v>-517.53</v>
      </c>
      <c r="U66" s="56">
        <f t="shared" si="6"/>
        <v>-0.135087939108236</v>
      </c>
      <c r="V66" s="56">
        <f>IFERROR(VLOOKUP($B66,'a-水果'!$B:$AO,22,0),0)</f>
        <v>0.0534434446235677</v>
      </c>
      <c r="W66" s="56">
        <f>IFERROR(VLOOKUP($B66,'a-水果'!$B:$AO,23,0),0)</f>
        <v>0.0820538651387485</v>
      </c>
      <c r="X66" s="56">
        <f t="shared" si="7"/>
        <v>-0.0286104205151808</v>
      </c>
      <c r="Y66" s="54">
        <f>IFERROR(VLOOKUP($B66,'a-水果'!$B:$AO,37,0),0)</f>
        <v>-0.00775909679405347</v>
      </c>
      <c r="Z66" s="54">
        <f>IFERROR(VLOOKUP($B66,'a-水果'!$B:$AO,38,0),0)</f>
        <v>-0.0824288839120244</v>
      </c>
      <c r="AA66" s="54">
        <f t="shared" si="8"/>
        <v>0.0746697871179709</v>
      </c>
      <c r="AB66" s="54">
        <f>IFERROR(VLOOKUP($B66,'a-水果'!$B:$AO,33,0),0)</f>
        <v>0.0154482561253531</v>
      </c>
      <c r="AC66" s="54">
        <f>IFERROR(VLOOKUP($B66,'a-水果'!$B:$AO,34,0),0)</f>
        <v>-0.0349071323683976</v>
      </c>
      <c r="AD66" s="54">
        <f t="shared" si="9"/>
        <v>0.0503553884937507</v>
      </c>
    </row>
    <row r="67" spans="1:30">
      <c r="A67" s="50" t="s">
        <v>62</v>
      </c>
      <c r="B67" s="51" t="s">
        <v>78</v>
      </c>
      <c r="C67" s="50" t="s">
        <v>79</v>
      </c>
      <c r="D67" s="49">
        <f>IFERROR(VLOOKUP($B67,'a-水果'!$B:$AO,5,0),0)</f>
        <v>5151</v>
      </c>
      <c r="E67" s="49">
        <f>IFERROR(VLOOKUP($B67,'a-水果'!$B:$AO,6,0),0)</f>
        <v>52595.5</v>
      </c>
      <c r="F67" s="49">
        <f>IFERROR(VLOOKUP($B67,'a-水果'!$B:$AO,7,0),0)</f>
        <v>7.89374054877452</v>
      </c>
      <c r="G67" s="49">
        <f>IFERROR(VLOOKUP($B67,'a-水果'!$B:$AO,24,0),0)</f>
        <v>2269.98</v>
      </c>
      <c r="H67" s="49">
        <f>IFERROR(VLOOKUP($B67,'a-水果'!$B:$AO,25,0),0)</f>
        <v>2089.81</v>
      </c>
      <c r="I67" s="49">
        <f>IFERROR(VLOOKUP($B67,'a-水果'!$B:$AO,26,0),0)</f>
        <v>180.17</v>
      </c>
      <c r="J67" s="56">
        <f>IFERROR(VLOOKUP($B67,'a-水果'!$B:$AO,27,0),0)</f>
        <v>0.0862135792249056</v>
      </c>
      <c r="K67" s="56">
        <f>IFERROR(VLOOKUP($B67,'a-水果'!$B:$AO,28,0),0)</f>
        <v>0.0437712145230699</v>
      </c>
      <c r="L67" s="56">
        <f>IFERROR(VLOOKUP($B67,'a-水果'!$B:$AO,29,0),0)</f>
        <v>0.0289366289750116</v>
      </c>
      <c r="M67" s="56">
        <f>IFERROR(VLOOKUP($B67,'a-水果'!$B:$AO,30,0),0)</f>
        <v>0.0148345855480583</v>
      </c>
      <c r="N67" s="49">
        <f>IFERROR(VLOOKUP($B67,'a-水果'!$B:$AO,15,0),0)</f>
        <v>51860.11</v>
      </c>
      <c r="O67" s="49">
        <f>IFERROR(VLOOKUP($B67,'a-水果'!$B:$AO,19,0),0)</f>
        <v>72220.23</v>
      </c>
      <c r="P67" s="49">
        <f t="shared" si="3"/>
        <v>-20360.12</v>
      </c>
      <c r="Q67" s="56">
        <f t="shared" si="4"/>
        <v>-0.281917130421767</v>
      </c>
      <c r="R67" s="49">
        <f>IFERROR(VLOOKUP($B67,'a-水果'!$B:$AO,16,0),0)</f>
        <v>4640.73</v>
      </c>
      <c r="S67" s="49">
        <f>IFERROR(VLOOKUP($B67,'a-水果'!$B:$AO,20,0),0)</f>
        <v>5372.36</v>
      </c>
      <c r="T67" s="49">
        <f t="shared" si="5"/>
        <v>-731.63</v>
      </c>
      <c r="U67" s="56">
        <f t="shared" si="6"/>
        <v>-0.136184097863881</v>
      </c>
      <c r="V67" s="56">
        <f>IFERROR(VLOOKUP($B67,'a-水果'!$B:$AO,22,0),0)</f>
        <v>0.077631321353426</v>
      </c>
      <c r="W67" s="56">
        <f>IFERROR(VLOOKUP($B67,'a-水果'!$B:$AO,23,0),0)</f>
        <v>0.221259656284062</v>
      </c>
      <c r="X67" s="56">
        <f t="shared" si="7"/>
        <v>-0.143628334930636</v>
      </c>
      <c r="Y67" s="54">
        <f>IFERROR(VLOOKUP($B67,'a-水果'!$B:$AO,37,0),0)</f>
        <v>-0.0528666826124338</v>
      </c>
      <c r="Z67" s="54">
        <f>IFERROR(VLOOKUP($B67,'a-水果'!$B:$AO,38,0),0)</f>
        <v>-0.0762867715491888</v>
      </c>
      <c r="AA67" s="54">
        <f t="shared" si="8"/>
        <v>0.023420088936755</v>
      </c>
      <c r="AB67" s="54">
        <f>IFERROR(VLOOKUP($B67,'a-水果'!$B:$AO,33,0),0)</f>
        <v>-0.0905329750093416</v>
      </c>
      <c r="AC67" s="54">
        <f>IFERROR(VLOOKUP($B67,'a-水果'!$B:$AO,34,0),0)</f>
        <v>-0.0949119699563405</v>
      </c>
      <c r="AD67" s="54">
        <f t="shared" si="9"/>
        <v>0.00437899494699892</v>
      </c>
    </row>
    <row r="68" spans="1:30">
      <c r="A68" s="50" t="s">
        <v>101</v>
      </c>
      <c r="B68" s="51" t="s">
        <v>102</v>
      </c>
      <c r="C68" s="50" t="s">
        <v>103</v>
      </c>
      <c r="D68" s="49">
        <f>IFERROR(VLOOKUP($B68,'a-水果'!$B:$AO,5,0),0)</f>
        <v>3538</v>
      </c>
      <c r="E68" s="49">
        <f>IFERROR(VLOOKUP($B68,'a-水果'!$B:$AO,6,0),0)</f>
        <v>24861.31</v>
      </c>
      <c r="F68" s="49">
        <f>IFERROR(VLOOKUP($B68,'a-水果'!$B:$AO,7,0),0)</f>
        <v>4.39022907977097</v>
      </c>
      <c r="G68" s="49">
        <f>IFERROR(VLOOKUP($B68,'a-水果'!$B:$AO,24,0),0)</f>
        <v>3670.95</v>
      </c>
      <c r="H68" s="49">
        <f>IFERROR(VLOOKUP($B68,'a-水果'!$B:$AO,25,0),0)</f>
        <v>3180.74</v>
      </c>
      <c r="I68" s="49">
        <f>IFERROR(VLOOKUP($B68,'a-水果'!$B:$AO,26,0),0)</f>
        <v>490.21</v>
      </c>
      <c r="J68" s="56">
        <f>IFERROR(VLOOKUP($B68,'a-水果'!$B:$AO,27,0),0)</f>
        <v>0.154118224061068</v>
      </c>
      <c r="K68" s="56">
        <f>IFERROR(VLOOKUP($B68,'a-水果'!$B:$AO,28,0),0)</f>
        <v>0.0777306902985865</v>
      </c>
      <c r="L68" s="56">
        <f>IFERROR(VLOOKUP($B68,'a-水果'!$B:$AO,29,0),0)</f>
        <v>0.0588227352828965</v>
      </c>
      <c r="M68" s="56">
        <f>IFERROR(VLOOKUP($B68,'a-水果'!$B:$AO,30,0),0)</f>
        <v>0.01890795501569</v>
      </c>
      <c r="N68" s="49">
        <f>IFERROR(VLOOKUP($B68,'a-水果'!$B:$AO,15,0),0)</f>
        <v>47226.52</v>
      </c>
      <c r="O68" s="49">
        <f>IFERROR(VLOOKUP($B68,'a-水果'!$B:$AO,19,0),0)</f>
        <v>54073.31</v>
      </c>
      <c r="P68" s="49">
        <f t="shared" si="3"/>
        <v>-6846.79</v>
      </c>
      <c r="Q68" s="56">
        <f t="shared" si="4"/>
        <v>-0.12662050834321</v>
      </c>
      <c r="R68" s="49">
        <f>IFERROR(VLOOKUP($B68,'a-水果'!$B:$AO,16,0),0)</f>
        <v>5213.85</v>
      </c>
      <c r="S68" s="49">
        <f>IFERROR(VLOOKUP($B68,'a-水果'!$B:$AO,20,0),0)</f>
        <v>4916.27</v>
      </c>
      <c r="T68" s="49">
        <f t="shared" si="5"/>
        <v>297.58</v>
      </c>
      <c r="U68" s="56">
        <f t="shared" si="6"/>
        <v>0.0605296291700822</v>
      </c>
      <c r="V68" s="56">
        <f>IFERROR(VLOOKUP($B68,'a-水果'!$B:$AO,22,0),0)</f>
        <v>0.114617721309728</v>
      </c>
      <c r="W68" s="56">
        <f>IFERROR(VLOOKUP($B68,'a-水果'!$B:$AO,23,0),0)</f>
        <v>0.183614620273217</v>
      </c>
      <c r="X68" s="56">
        <f t="shared" si="7"/>
        <v>-0.0689968989634888</v>
      </c>
      <c r="Y68" s="54">
        <f>IFERROR(VLOOKUP($B68,'a-水果'!$B:$AO,37,0),0)</f>
        <v>-0.0405170843043049</v>
      </c>
      <c r="Z68" s="54">
        <f>IFERROR(VLOOKUP($B68,'a-水果'!$B:$AO,38,0),0)</f>
        <v>-0.0964206603787017</v>
      </c>
      <c r="AA68" s="54">
        <f t="shared" si="8"/>
        <v>0.0559035760743969</v>
      </c>
      <c r="AB68" s="54">
        <f>IFERROR(VLOOKUP($B68,'a-水果'!$B:$AO,33,0),0)</f>
        <v>0.0151439322226755</v>
      </c>
      <c r="AC68" s="54">
        <f>IFERROR(VLOOKUP($B68,'a-水果'!$B:$AO,34,0),0)</f>
        <v>-0.00787327056546011</v>
      </c>
      <c r="AD68" s="54">
        <f t="shared" si="9"/>
        <v>0.0230172027881357</v>
      </c>
    </row>
    <row r="69" spans="1:30">
      <c r="A69" s="50" t="s">
        <v>186</v>
      </c>
      <c r="B69" s="51" t="s">
        <v>189</v>
      </c>
      <c r="C69" s="50" t="s">
        <v>190</v>
      </c>
      <c r="D69" s="49">
        <f>IFERROR(VLOOKUP($B69,'a-水果'!$B:$AO,5,0),0)</f>
        <v>2584.5</v>
      </c>
      <c r="E69" s="49">
        <f>IFERROR(VLOOKUP($B69,'a-水果'!$B:$AO,6,0),0)</f>
        <v>30794.06</v>
      </c>
      <c r="F69" s="49">
        <f>IFERROR(VLOOKUP($B69,'a-水果'!$B:$AO,7,0),0)</f>
        <v>5.81194634254402</v>
      </c>
      <c r="G69" s="49">
        <f>IFERROR(VLOOKUP($B69,'a-水果'!$B:$AO,24,0),0)</f>
        <v>3788.09</v>
      </c>
      <c r="H69" s="49">
        <f>IFERROR(VLOOKUP($B69,'a-水果'!$B:$AO,25,0),0)</f>
        <v>4442.49</v>
      </c>
      <c r="I69" s="49">
        <f>IFERROR(VLOOKUP($B69,'a-水果'!$B:$AO,26,0),0)</f>
        <v>-654.4</v>
      </c>
      <c r="J69" s="56">
        <f>IFERROR(VLOOKUP($B69,'a-水果'!$B:$AO,27,0),0)</f>
        <v>-0.147304777275807</v>
      </c>
      <c r="K69" s="56">
        <f>IFERROR(VLOOKUP($B69,'a-水果'!$B:$AO,28,0),0)</f>
        <v>0.0844289557692381</v>
      </c>
      <c r="L69" s="56">
        <f>IFERROR(VLOOKUP($B69,'a-水果'!$B:$AO,29,0),0)</f>
        <v>0.0922761998529393</v>
      </c>
      <c r="M69" s="56">
        <f>IFERROR(VLOOKUP($B69,'a-水果'!$B:$AO,30,0),0)</f>
        <v>-0.00784724408370129</v>
      </c>
      <c r="N69" s="49">
        <f>IFERROR(VLOOKUP($B69,'a-水果'!$B:$AO,15,0),0)</f>
        <v>44867.19</v>
      </c>
      <c r="O69" s="49">
        <f>IFERROR(VLOOKUP($B69,'a-水果'!$B:$AO,19,0),0)</f>
        <v>48143.4</v>
      </c>
      <c r="P69" s="49">
        <f t="shared" ref="P69:P83" si="10">N69-O69</f>
        <v>-3276.21</v>
      </c>
      <c r="Q69" s="56">
        <f t="shared" ref="Q69:Q83" si="11">P69/O69</f>
        <v>-0.0680510724211418</v>
      </c>
      <c r="R69" s="49">
        <f>IFERROR(VLOOKUP($B69,'a-水果'!$B:$AO,16,0),0)</f>
        <v>3675.8</v>
      </c>
      <c r="S69" s="49">
        <f>IFERROR(VLOOKUP($B69,'a-水果'!$B:$AO,20,0),0)</f>
        <v>3596.16</v>
      </c>
      <c r="T69" s="49">
        <f t="shared" ref="T69:T83" si="12">R69-S69</f>
        <v>79.6400000000003</v>
      </c>
      <c r="U69" s="56">
        <f t="shared" ref="U69:U83" si="13">T69/S69</f>
        <v>0.022145844456309</v>
      </c>
      <c r="V69" s="56">
        <f>IFERROR(VLOOKUP($B69,'a-水果'!$B:$AO,22,0),0)</f>
        <v>0.12864320932954</v>
      </c>
      <c r="W69" s="56">
        <f>IFERROR(VLOOKUP($B69,'a-水果'!$B:$AO,23,0),0)</f>
        <v>0.26591297127632</v>
      </c>
      <c r="X69" s="56">
        <f t="shared" ref="X69:X83" si="14">V69-W69</f>
        <v>-0.137269761946781</v>
      </c>
      <c r="Y69" s="54">
        <f>IFERROR(VLOOKUP($B69,'a-水果'!$B:$AO,37,0),0)</f>
        <v>-0.0145492137765929</v>
      </c>
      <c r="Z69" s="54">
        <f>IFERROR(VLOOKUP($B69,'a-水果'!$B:$AO,38,0),0)</f>
        <v>-0.108098638547784</v>
      </c>
      <c r="AA69" s="54">
        <f t="shared" ref="AA69:AA83" si="15">Y69-Z69</f>
        <v>0.0935494247711914</v>
      </c>
      <c r="AB69" s="54">
        <f>IFERROR(VLOOKUP($B69,'a-水果'!$B:$AO,33,0),0)</f>
        <v>-0.083583204111093</v>
      </c>
      <c r="AC69" s="54">
        <f>IFERROR(VLOOKUP($B69,'a-水果'!$B:$AO,34,0),0)</f>
        <v>-0.100032787464118</v>
      </c>
      <c r="AD69" s="54">
        <f t="shared" ref="AD69:AD83" si="16">AB69-AC69</f>
        <v>0.0164495833530246</v>
      </c>
    </row>
    <row r="70" spans="1:30">
      <c r="A70" s="50" t="s">
        <v>94</v>
      </c>
      <c r="B70" s="51" t="s">
        <v>121</v>
      </c>
      <c r="C70" s="50" t="s">
        <v>122</v>
      </c>
      <c r="D70" s="49">
        <f>IFERROR(VLOOKUP($B70,'a-水果'!$B:$AO,5,0),0)</f>
        <v>4178</v>
      </c>
      <c r="E70" s="49">
        <f>IFERROR(VLOOKUP($B70,'a-水果'!$B:$AO,6,0),0)</f>
        <v>40108.72</v>
      </c>
      <c r="F70" s="49">
        <f>IFERROR(VLOOKUP($B70,'a-水果'!$B:$AO,7,0),0)</f>
        <v>5.91025759518096</v>
      </c>
      <c r="G70" s="49">
        <f>IFERROR(VLOOKUP($B70,'a-水果'!$B:$AO,24,0),0)</f>
        <v>453.14</v>
      </c>
      <c r="H70" s="49">
        <f>IFERROR(VLOOKUP($B70,'a-水果'!$B:$AO,25,0),0)</f>
        <v>104.75</v>
      </c>
      <c r="I70" s="49">
        <f>IFERROR(VLOOKUP($B70,'a-水果'!$B:$AO,26,0),0)</f>
        <v>348.39</v>
      </c>
      <c r="J70" s="56">
        <f>IFERROR(VLOOKUP($B70,'a-水果'!$B:$AO,27,0),0)</f>
        <v>3.32591885441527</v>
      </c>
      <c r="K70" s="56">
        <f>IFERROR(VLOOKUP($B70,'a-水果'!$B:$AO,28,0),0)</f>
        <v>0.010544390151278</v>
      </c>
      <c r="L70" s="56">
        <f>IFERROR(VLOOKUP($B70,'a-水果'!$B:$AO,29,0),0)</f>
        <v>0.00229190939573453</v>
      </c>
      <c r="M70" s="56">
        <f>IFERROR(VLOOKUP($B70,'a-水果'!$B:$AO,30,0),0)</f>
        <v>0.00825248075554352</v>
      </c>
      <c r="N70" s="49">
        <f>IFERROR(VLOOKUP($B70,'a-水果'!$B:$AO,15,0),0)</f>
        <v>42974.51</v>
      </c>
      <c r="O70" s="49">
        <f>IFERROR(VLOOKUP($B70,'a-水果'!$B:$AO,19,0),0)</f>
        <v>45704.25</v>
      </c>
      <c r="P70" s="49">
        <f t="shared" si="10"/>
        <v>-2729.74</v>
      </c>
      <c r="Q70" s="56">
        <f t="shared" si="11"/>
        <v>-0.0597261742616933</v>
      </c>
      <c r="R70" s="49">
        <f>IFERROR(VLOOKUP($B70,'a-水果'!$B:$AO,16,0),0)</f>
        <v>4865.17</v>
      </c>
      <c r="S70" s="49">
        <f>IFERROR(VLOOKUP($B70,'a-水果'!$B:$AO,20,0),0)</f>
        <v>4570.25</v>
      </c>
      <c r="T70" s="49">
        <f t="shared" si="12"/>
        <v>294.92</v>
      </c>
      <c r="U70" s="56">
        <f t="shared" si="13"/>
        <v>0.0645303867403315</v>
      </c>
      <c r="V70" s="56">
        <f>IFERROR(VLOOKUP($B70,'a-水果'!$B:$AO,22,0),0)</f>
        <v>-0.0342291069885385</v>
      </c>
      <c r="W70" s="56">
        <f>IFERROR(VLOOKUP($B70,'a-水果'!$B:$AO,23,0),0)</f>
        <v>0.160109713442417</v>
      </c>
      <c r="X70" s="56">
        <f t="shared" si="14"/>
        <v>-0.194338820430955</v>
      </c>
      <c r="Y70" s="54">
        <f>IFERROR(VLOOKUP($B70,'a-水果'!$B:$AO,37,0),0)</f>
        <v>-0.000861223759909726</v>
      </c>
      <c r="Z70" s="54">
        <f>IFERROR(VLOOKUP($B70,'a-水果'!$B:$AO,38,0),0)</f>
        <v>-0.0815491493900771</v>
      </c>
      <c r="AA70" s="54">
        <f t="shared" si="15"/>
        <v>0.0806879256301674</v>
      </c>
      <c r="AB70" s="54">
        <f>IFERROR(VLOOKUP($B70,'a-水果'!$B:$AO,33,0),0)</f>
        <v>-0.0111634690980088</v>
      </c>
      <c r="AC70" s="54">
        <f>IFERROR(VLOOKUP($B70,'a-水果'!$B:$AO,34,0),0)</f>
        <v>-0.119310768692189</v>
      </c>
      <c r="AD70" s="54">
        <f t="shared" si="16"/>
        <v>0.108147299594181</v>
      </c>
    </row>
    <row r="71" spans="1:30">
      <c r="A71" s="50" t="s">
        <v>84</v>
      </c>
      <c r="B71" s="51" t="s">
        <v>106</v>
      </c>
      <c r="C71" s="50" t="s">
        <v>107</v>
      </c>
      <c r="D71" s="49">
        <f>IFERROR(VLOOKUP($B71,'a-水果'!$B:$AO,5,0),0)</f>
        <v>5644.1</v>
      </c>
      <c r="E71" s="49">
        <f>IFERROR(VLOOKUP($B71,'a-水果'!$B:$AO,6,0),0)</f>
        <v>45901.93</v>
      </c>
      <c r="F71" s="49">
        <f>IFERROR(VLOOKUP($B71,'a-水果'!$B:$AO,7,0),0)</f>
        <v>6.93982820308172</v>
      </c>
      <c r="G71" s="49">
        <f>IFERROR(VLOOKUP($B71,'a-水果'!$B:$AO,24,0),0)</f>
        <v>3381.65</v>
      </c>
      <c r="H71" s="49">
        <f>IFERROR(VLOOKUP($B71,'a-水果'!$B:$AO,25,0),0)</f>
        <v>7367.17</v>
      </c>
      <c r="I71" s="49">
        <f>IFERROR(VLOOKUP($B71,'a-水果'!$B:$AO,26,0),0)</f>
        <v>-3985.52</v>
      </c>
      <c r="J71" s="56">
        <f>IFERROR(VLOOKUP($B71,'a-水果'!$B:$AO,27,0),0)</f>
        <v>-0.540983851329615</v>
      </c>
      <c r="K71" s="56">
        <f>IFERROR(VLOOKUP($B71,'a-水果'!$B:$AO,28,0),0)</f>
        <v>0.0656066341341521</v>
      </c>
      <c r="L71" s="56">
        <f>IFERROR(VLOOKUP($B71,'a-水果'!$B:$AO,29,0),0)</f>
        <v>0.111986930953981</v>
      </c>
      <c r="M71" s="56">
        <f>IFERROR(VLOOKUP($B71,'a-水果'!$B:$AO,30,0),0)</f>
        <v>-0.0463802968198293</v>
      </c>
      <c r="N71" s="49">
        <f>IFERROR(VLOOKUP($B71,'a-水果'!$B:$AO,15,0),0)</f>
        <v>51544.33</v>
      </c>
      <c r="O71" s="49">
        <f>IFERROR(VLOOKUP($B71,'a-水果'!$B:$AO,19,0),0)</f>
        <v>65785.98</v>
      </c>
      <c r="P71" s="49">
        <f t="shared" si="10"/>
        <v>-14241.65</v>
      </c>
      <c r="Q71" s="56">
        <f t="shared" si="11"/>
        <v>-0.216484576196934</v>
      </c>
      <c r="R71" s="49">
        <f>IFERROR(VLOOKUP($B71,'a-水果'!$B:$AO,16,0),0)</f>
        <v>6165.03</v>
      </c>
      <c r="S71" s="49">
        <f>IFERROR(VLOOKUP($B71,'a-水果'!$B:$AO,20,0),0)</f>
        <v>5827.16</v>
      </c>
      <c r="T71" s="49">
        <f t="shared" si="12"/>
        <v>337.87</v>
      </c>
      <c r="U71" s="56">
        <f t="shared" si="13"/>
        <v>0.0579819328798248</v>
      </c>
      <c r="V71" s="56">
        <f>IFERROR(VLOOKUP($B71,'a-水果'!$B:$AO,22,0),0)</f>
        <v>0.0691204153426694</v>
      </c>
      <c r="W71" s="56">
        <f>IFERROR(VLOOKUP($B71,'a-水果'!$B:$AO,23,0),0)</f>
        <v>0.189464631613138</v>
      </c>
      <c r="X71" s="56">
        <f t="shared" si="14"/>
        <v>-0.120344216270469</v>
      </c>
      <c r="Y71" s="54">
        <f>IFERROR(VLOOKUP($B71,'a-水果'!$B:$AO,37,0),0)</f>
        <v>-0.0258052272251717</v>
      </c>
      <c r="Z71" s="54">
        <f>IFERROR(VLOOKUP($B71,'a-水果'!$B:$AO,38,0),0)</f>
        <v>-0.101905559483522</v>
      </c>
      <c r="AA71" s="54">
        <f t="shared" si="15"/>
        <v>0.0761003322583503</v>
      </c>
      <c r="AB71" s="54">
        <f>IFERROR(VLOOKUP($B71,'a-水果'!$B:$AO,33,0),0)</f>
        <v>0.0758132375523953</v>
      </c>
      <c r="AC71" s="54">
        <f>IFERROR(VLOOKUP($B71,'a-水果'!$B:$AO,34,0),0)</f>
        <v>-0.0873079613619802</v>
      </c>
      <c r="AD71" s="54">
        <f t="shared" si="16"/>
        <v>0.163121198914376</v>
      </c>
    </row>
    <row r="72" spans="1:30">
      <c r="A72" s="50" t="s">
        <v>67</v>
      </c>
      <c r="B72" s="51" t="s">
        <v>114</v>
      </c>
      <c r="C72" s="50" t="s">
        <v>115</v>
      </c>
      <c r="D72" s="49">
        <f>IFERROR(VLOOKUP($B72,'a-水果'!$B:$AO,5,0),0)</f>
        <v>2941.5</v>
      </c>
      <c r="E72" s="49">
        <f>IFERROR(VLOOKUP($B72,'a-水果'!$B:$AO,6,0),0)</f>
        <v>35435.23</v>
      </c>
      <c r="F72" s="49">
        <f>IFERROR(VLOOKUP($B72,'a-水果'!$B:$AO,7,0),0)</f>
        <v>4.06744649326138</v>
      </c>
      <c r="G72" s="49">
        <f>IFERROR(VLOOKUP($B72,'a-水果'!$B:$AO,24,0),0)</f>
        <v>5566.25</v>
      </c>
      <c r="H72" s="49">
        <f>IFERROR(VLOOKUP($B72,'a-水果'!$B:$AO,25,0),0)</f>
        <v>4372.47</v>
      </c>
      <c r="I72" s="49">
        <f>IFERROR(VLOOKUP($B72,'a-水果'!$B:$AO,26,0),0)</f>
        <v>1193.78</v>
      </c>
      <c r="J72" s="56">
        <f>IFERROR(VLOOKUP($B72,'a-水果'!$B:$AO,27,0),0)</f>
        <v>0.273021884655584</v>
      </c>
      <c r="K72" s="56">
        <f>IFERROR(VLOOKUP($B72,'a-水果'!$B:$AO,28,0),0)</f>
        <v>0.0761687811243463</v>
      </c>
      <c r="L72" s="56">
        <f>IFERROR(VLOOKUP($B72,'a-水果'!$B:$AO,29,0),0)</f>
        <v>0.0482948247805346</v>
      </c>
      <c r="M72" s="56">
        <f>IFERROR(VLOOKUP($B72,'a-水果'!$B:$AO,30,0),0)</f>
        <v>0.0278739563438118</v>
      </c>
      <c r="N72" s="49">
        <f>IFERROR(VLOOKUP($B72,'a-水果'!$B:$AO,15,0),0)</f>
        <v>73077.84</v>
      </c>
      <c r="O72" s="49">
        <f>IFERROR(VLOOKUP($B72,'a-水果'!$B:$AO,19,0),0)</f>
        <v>90537.03</v>
      </c>
      <c r="P72" s="49">
        <f t="shared" si="10"/>
        <v>-17459.19</v>
      </c>
      <c r="Q72" s="56">
        <f t="shared" si="11"/>
        <v>-0.19284032179982</v>
      </c>
      <c r="R72" s="49">
        <f>IFERROR(VLOOKUP($B72,'a-水果'!$B:$AO,16,0),0)</f>
        <v>6451.42</v>
      </c>
      <c r="S72" s="49">
        <f>IFERROR(VLOOKUP($B72,'a-水果'!$B:$AO,20,0),0)</f>
        <v>7039.74</v>
      </c>
      <c r="T72" s="49">
        <f t="shared" si="12"/>
        <v>-588.32</v>
      </c>
      <c r="U72" s="56">
        <f t="shared" si="13"/>
        <v>-0.0835712682570663</v>
      </c>
      <c r="V72" s="56">
        <f>IFERROR(VLOOKUP($B72,'a-水果'!$B:$AO,22,0),0)</f>
        <v>0.01278420510898</v>
      </c>
      <c r="W72" s="56">
        <f>IFERROR(VLOOKUP($B72,'a-水果'!$B:$AO,23,0),0)</f>
        <v>0.147199426129822</v>
      </c>
      <c r="X72" s="56">
        <f t="shared" si="14"/>
        <v>-0.134415221020842</v>
      </c>
      <c r="Y72" s="54">
        <f>IFERROR(VLOOKUP($B72,'a-水果'!$B:$AO,37,0),0)</f>
        <v>-0.027251364815808</v>
      </c>
      <c r="Z72" s="54">
        <f>IFERROR(VLOOKUP($B72,'a-水果'!$B:$AO,38,0),0)</f>
        <v>-0.150184523860256</v>
      </c>
      <c r="AA72" s="54">
        <f t="shared" si="15"/>
        <v>0.122933159044448</v>
      </c>
      <c r="AB72" s="54">
        <f>IFERROR(VLOOKUP($B72,'a-水果'!$B:$AO,33,0),0)</f>
        <v>-0.107419730449246</v>
      </c>
      <c r="AC72" s="54">
        <f>IFERROR(VLOOKUP($B72,'a-水果'!$B:$AO,34,0),0)</f>
        <v>-0.148593689234118</v>
      </c>
      <c r="AD72" s="54">
        <f t="shared" si="16"/>
        <v>0.041173958784872</v>
      </c>
    </row>
    <row r="73" spans="1:30">
      <c r="A73" s="50" t="s">
        <v>118</v>
      </c>
      <c r="B73" s="51" t="s">
        <v>119</v>
      </c>
      <c r="C73" s="50" t="s">
        <v>120</v>
      </c>
      <c r="D73" s="49">
        <f>IFERROR(VLOOKUP($B73,'a-水果'!$B:$AO,5,0),0)</f>
        <v>3549.9</v>
      </c>
      <c r="E73" s="49">
        <f>IFERROR(VLOOKUP($B73,'a-水果'!$B:$AO,6,0),0)</f>
        <v>39943.11</v>
      </c>
      <c r="F73" s="49">
        <f>IFERROR(VLOOKUP($B73,'a-水果'!$B:$AO,7,0),0)</f>
        <v>3.61657181406782</v>
      </c>
      <c r="G73" s="49">
        <f>IFERROR(VLOOKUP($B73,'a-水果'!$B:$AO,24,0),0)</f>
        <v>18641.57</v>
      </c>
      <c r="H73" s="49">
        <f>IFERROR(VLOOKUP($B73,'a-水果'!$B:$AO,25,0),0)</f>
        <v>19606.56</v>
      </c>
      <c r="I73" s="49">
        <f>IFERROR(VLOOKUP($B73,'a-水果'!$B:$AO,26,0),0)</f>
        <v>-964.99</v>
      </c>
      <c r="J73" s="56">
        <f>IFERROR(VLOOKUP($B73,'a-水果'!$B:$AO,27,0),0)</f>
        <v>-0.0492177108069952</v>
      </c>
      <c r="K73" s="56">
        <f>IFERROR(VLOOKUP($B73,'a-水果'!$B:$AO,28,0),0)</f>
        <v>0.197251410350489</v>
      </c>
      <c r="L73" s="56">
        <f>IFERROR(VLOOKUP($B73,'a-水果'!$B:$AO,29,0),0)</f>
        <v>0.165401710693793</v>
      </c>
      <c r="M73" s="56">
        <f>IFERROR(VLOOKUP($B73,'a-水果'!$B:$AO,30,0),0)</f>
        <v>0.0318496996566952</v>
      </c>
      <c r="N73" s="49">
        <f>IFERROR(VLOOKUP($B73,'a-水果'!$B:$AO,15,0),0)</f>
        <v>94506.65</v>
      </c>
      <c r="O73" s="49">
        <f>IFERROR(VLOOKUP($B73,'a-水果'!$B:$AO,19,0),0)</f>
        <v>118539.04</v>
      </c>
      <c r="P73" s="49">
        <f t="shared" si="10"/>
        <v>-24032.39</v>
      </c>
      <c r="Q73" s="56">
        <f t="shared" si="11"/>
        <v>-0.202738186508006</v>
      </c>
      <c r="R73" s="49">
        <f>IFERROR(VLOOKUP($B73,'a-水果'!$B:$AO,16,0),0)</f>
        <v>7934.49</v>
      </c>
      <c r="S73" s="49">
        <f>IFERROR(VLOOKUP($B73,'a-水果'!$B:$AO,20,0),0)</f>
        <v>10411.43</v>
      </c>
      <c r="T73" s="49">
        <f t="shared" si="12"/>
        <v>-2476.94</v>
      </c>
      <c r="U73" s="56">
        <f t="shared" si="13"/>
        <v>-0.237905840023897</v>
      </c>
      <c r="V73" s="56">
        <f>IFERROR(VLOOKUP($B73,'a-水果'!$B:$AO,22,0),0)</f>
        <v>0.188232806130538</v>
      </c>
      <c r="W73" s="56">
        <f>IFERROR(VLOOKUP($B73,'a-水果'!$B:$AO,23,0),0)</f>
        <v>0.291806673557659</v>
      </c>
      <c r="X73" s="56">
        <f t="shared" si="14"/>
        <v>-0.103573867427122</v>
      </c>
      <c r="Y73" s="54">
        <f>IFERROR(VLOOKUP($B73,'a-水果'!$B:$AO,37,0),0)</f>
        <v>-0.0156065481209252</v>
      </c>
      <c r="Z73" s="54">
        <f>IFERROR(VLOOKUP($B73,'a-水果'!$B:$AO,38,0),0)</f>
        <v>-0.0642332513401137</v>
      </c>
      <c r="AA73" s="54">
        <f t="shared" si="15"/>
        <v>0.0486267032191885</v>
      </c>
      <c r="AB73" s="54">
        <f>IFERROR(VLOOKUP($B73,'a-水果'!$B:$AO,33,0),0)</f>
        <v>-0.0233467136658921</v>
      </c>
      <c r="AC73" s="54">
        <f>IFERROR(VLOOKUP($B73,'a-水果'!$B:$AO,34,0),0)</f>
        <v>-0.069561924071597</v>
      </c>
      <c r="AD73" s="54">
        <f t="shared" si="16"/>
        <v>0.0462152104057049</v>
      </c>
    </row>
    <row r="74" spans="1:30">
      <c r="A74" s="50" t="s">
        <v>67</v>
      </c>
      <c r="B74" s="51" t="s">
        <v>203</v>
      </c>
      <c r="C74" s="50" t="s">
        <v>204</v>
      </c>
      <c r="D74" s="49">
        <f>IFERROR(VLOOKUP($B74,'a-水果'!$B:$AO,5,0),0)</f>
        <v>1608.8</v>
      </c>
      <c r="E74" s="49">
        <f>IFERROR(VLOOKUP($B74,'a-水果'!$B:$AO,6,0),0)</f>
        <v>30397.85</v>
      </c>
      <c r="F74" s="49">
        <f>IFERROR(VLOOKUP($B74,'a-水果'!$B:$AO,7,0),0)</f>
        <v>4.80808306525481</v>
      </c>
      <c r="G74" s="49">
        <f>IFERROR(VLOOKUP($B74,'a-水果'!$B:$AO,24,0),0)</f>
        <v>1416.92</v>
      </c>
      <c r="H74" s="49">
        <f>IFERROR(VLOOKUP($B74,'a-水果'!$B:$AO,25,0),0)</f>
        <v>-1214.57</v>
      </c>
      <c r="I74" s="49">
        <f>IFERROR(VLOOKUP($B74,'a-水果'!$B:$AO,26,0),0)</f>
        <v>2631.49</v>
      </c>
      <c r="J74" s="56">
        <f>IFERROR(VLOOKUP($B74,'a-水果'!$B:$AO,27,0),0)</f>
        <v>-2.16660217196209</v>
      </c>
      <c r="K74" s="56">
        <f>IFERROR(VLOOKUP($B74,'a-水果'!$B:$AO,28,0),0)</f>
        <v>0.0289906727422981</v>
      </c>
      <c r="L74" s="56">
        <f>IFERROR(VLOOKUP($B74,'a-水果'!$B:$AO,29,0),0)</f>
        <v>-0.029561507270081</v>
      </c>
      <c r="M74" s="56">
        <f>IFERROR(VLOOKUP($B74,'a-水果'!$B:$AO,30,0),0)</f>
        <v>0.058552180012379</v>
      </c>
      <c r="N74" s="49">
        <f>IFERROR(VLOOKUP($B74,'a-水果'!$B:$AO,15,0),0)</f>
        <v>48875.03</v>
      </c>
      <c r="O74" s="49">
        <f>IFERROR(VLOOKUP($B74,'a-水果'!$B:$AO,19,0),0)</f>
        <v>41086.2</v>
      </c>
      <c r="P74" s="49">
        <f t="shared" si="10"/>
        <v>7788.83</v>
      </c>
      <c r="Q74" s="56">
        <f t="shared" si="11"/>
        <v>0.189572897956005</v>
      </c>
      <c r="R74" s="49">
        <f>IFERROR(VLOOKUP($B74,'a-水果'!$B:$AO,16,0),0)</f>
        <v>4515.41</v>
      </c>
      <c r="S74" s="49">
        <f>IFERROR(VLOOKUP($B74,'a-水果'!$B:$AO,20,0),0)</f>
        <v>3511.78</v>
      </c>
      <c r="T74" s="49">
        <f t="shared" si="12"/>
        <v>1003.63</v>
      </c>
      <c r="U74" s="56">
        <f t="shared" si="13"/>
        <v>0.285789542625107</v>
      </c>
      <c r="V74" s="56">
        <f>IFERROR(VLOOKUP($B74,'a-水果'!$B:$AO,22,0),0)</f>
        <v>-0.0920967027480712</v>
      </c>
      <c r="W74" s="56">
        <f>IFERROR(VLOOKUP($B74,'a-水果'!$B:$AO,23,0),0)</f>
        <v>0.0715859203866217</v>
      </c>
      <c r="X74" s="56">
        <f t="shared" si="14"/>
        <v>-0.163682623134693</v>
      </c>
      <c r="Y74" s="54">
        <f>IFERROR(VLOOKUP($B74,'a-水果'!$B:$AO,37,0),0)</f>
        <v>-0.0121340033352453</v>
      </c>
      <c r="Z74" s="54">
        <f>IFERROR(VLOOKUP($B74,'a-水果'!$B:$AO,38,0),0)</f>
        <v>-0.182878768032166</v>
      </c>
      <c r="AA74" s="54">
        <f t="shared" si="15"/>
        <v>0.170744764696921</v>
      </c>
      <c r="AB74" s="54">
        <f>IFERROR(VLOOKUP($B74,'a-水果'!$B:$AO,33,0),0)</f>
        <v>-0.0617677062993027</v>
      </c>
      <c r="AC74" s="54">
        <f>IFERROR(VLOOKUP($B74,'a-水果'!$B:$AO,34,0),0)</f>
        <v>-0.180903906907916</v>
      </c>
      <c r="AD74" s="54">
        <f t="shared" si="16"/>
        <v>0.119136200608613</v>
      </c>
    </row>
    <row r="75" spans="1:30">
      <c r="A75" s="50" t="s">
        <v>62</v>
      </c>
      <c r="B75" s="51" t="s">
        <v>63</v>
      </c>
      <c r="C75" s="50" t="s">
        <v>64</v>
      </c>
      <c r="D75" s="49">
        <f>IFERROR(VLOOKUP($B75,'a-水果'!$B:$AO,5,0),0)</f>
        <v>4567</v>
      </c>
      <c r="E75" s="49">
        <f>IFERROR(VLOOKUP($B75,'a-水果'!$B:$AO,6,0),0)</f>
        <v>53303.43</v>
      </c>
      <c r="F75" s="49">
        <f>IFERROR(VLOOKUP($B75,'a-水果'!$B:$AO,7,0),0)</f>
        <v>5.29768146965206</v>
      </c>
      <c r="G75" s="49">
        <f>IFERROR(VLOOKUP($B75,'a-水果'!$B:$AO,24,0),0)</f>
        <v>2937.7</v>
      </c>
      <c r="H75" s="49">
        <f>IFERROR(VLOOKUP($B75,'a-水果'!$B:$AO,25,0),0)</f>
        <v>12838.39</v>
      </c>
      <c r="I75" s="49">
        <f>IFERROR(VLOOKUP($B75,'a-水果'!$B:$AO,26,0),0)</f>
        <v>-9900.69</v>
      </c>
      <c r="J75" s="56">
        <f>IFERROR(VLOOKUP($B75,'a-水果'!$B:$AO,27,0),0)</f>
        <v>-0.771178473313243</v>
      </c>
      <c r="K75" s="56">
        <f>IFERROR(VLOOKUP($B75,'a-水果'!$B:$AO,28,0),0)</f>
        <v>0.0433182195602766</v>
      </c>
      <c r="L75" s="56">
        <f>IFERROR(VLOOKUP($B75,'a-水果'!$B:$AO,29,0),0)</f>
        <v>0.122910263489848</v>
      </c>
      <c r="M75" s="56">
        <f>IFERROR(VLOOKUP($B75,'a-水果'!$B:$AO,30,0),0)</f>
        <v>-0.0795920439295718</v>
      </c>
      <c r="N75" s="49">
        <f>IFERROR(VLOOKUP($B75,'a-水果'!$B:$AO,15,0),0)</f>
        <v>67816.73</v>
      </c>
      <c r="O75" s="49">
        <f>IFERROR(VLOOKUP($B75,'a-水果'!$B:$AO,19,0),0)</f>
        <v>104453.36</v>
      </c>
      <c r="P75" s="49">
        <f t="shared" si="10"/>
        <v>-36636.63</v>
      </c>
      <c r="Q75" s="56">
        <f t="shared" si="11"/>
        <v>-0.350746304379294</v>
      </c>
      <c r="R75" s="49">
        <f>IFERROR(VLOOKUP($B75,'a-水果'!$B:$AO,16,0),0)</f>
        <v>6815.69</v>
      </c>
      <c r="S75" s="49">
        <f>IFERROR(VLOOKUP($B75,'a-水果'!$B:$AO,20,0),0)</f>
        <v>7979.37</v>
      </c>
      <c r="T75" s="49">
        <f t="shared" si="12"/>
        <v>-1163.68</v>
      </c>
      <c r="U75" s="56">
        <f t="shared" si="13"/>
        <v>-0.145836074777833</v>
      </c>
      <c r="V75" s="56">
        <f>IFERROR(VLOOKUP($B75,'a-水果'!$B:$AO,22,0),0)</f>
        <v>0.0361845202088479</v>
      </c>
      <c r="W75" s="56">
        <f>IFERROR(VLOOKUP($B75,'a-水果'!$B:$AO,23,0),0)</f>
        <v>0.207969956529814</v>
      </c>
      <c r="X75" s="56">
        <f t="shared" si="14"/>
        <v>-0.171785436320966</v>
      </c>
      <c r="Y75" s="54">
        <f>IFERROR(VLOOKUP($B75,'a-水果'!$B:$AO,37,0),0)</f>
        <v>-0.0305647704047573</v>
      </c>
      <c r="Z75" s="54">
        <f>IFERROR(VLOOKUP($B75,'a-水果'!$B:$AO,38,0),0)</f>
        <v>-0.0392675110942343</v>
      </c>
      <c r="AA75" s="54">
        <f t="shared" si="15"/>
        <v>0.008702740689477</v>
      </c>
      <c r="AB75" s="54">
        <f>IFERROR(VLOOKUP($B75,'a-水果'!$B:$AO,33,0),0)</f>
        <v>-0.0181333598853127</v>
      </c>
      <c r="AC75" s="54">
        <f>IFERROR(VLOOKUP($B75,'a-水果'!$B:$AO,34,0),0)</f>
        <v>-0.0196668149306064</v>
      </c>
      <c r="AD75" s="54">
        <f t="shared" si="16"/>
        <v>0.00153345504529364</v>
      </c>
    </row>
    <row r="76" spans="1:30">
      <c r="A76" s="50" t="s">
        <v>186</v>
      </c>
      <c r="B76" s="51" t="s">
        <v>197</v>
      </c>
      <c r="C76" s="50" t="s">
        <v>198</v>
      </c>
      <c r="D76" s="49">
        <f>IFERROR(VLOOKUP($B76,'a-水果'!$B:$AO,5,0),0)</f>
        <v>2412.6</v>
      </c>
      <c r="E76" s="49">
        <f>IFERROR(VLOOKUP($B76,'a-水果'!$B:$AO,6,0),0)</f>
        <v>26422.87</v>
      </c>
      <c r="F76" s="49">
        <f>IFERROR(VLOOKUP($B76,'a-水果'!$B:$AO,7,0),0)</f>
        <v>3.25445448555344</v>
      </c>
      <c r="G76" s="49">
        <f>IFERROR(VLOOKUP($B76,'a-水果'!$B:$AO,24,0),0)</f>
        <v>7793.34</v>
      </c>
      <c r="H76" s="49">
        <f>IFERROR(VLOOKUP($B76,'a-水果'!$B:$AO,25,0),0)</f>
        <v>7677.14</v>
      </c>
      <c r="I76" s="49">
        <f>IFERROR(VLOOKUP($B76,'a-水果'!$B:$AO,26,0),0)</f>
        <v>116.2</v>
      </c>
      <c r="J76" s="56">
        <f>IFERROR(VLOOKUP($B76,'a-水果'!$B:$AO,27,0),0)</f>
        <v>0.0151358448588928</v>
      </c>
      <c r="K76" s="56">
        <f>IFERROR(VLOOKUP($B76,'a-水果'!$B:$AO,28,0),0)</f>
        <v>0.112451826241588</v>
      </c>
      <c r="L76" s="56">
        <f>IFERROR(VLOOKUP($B76,'a-水果'!$B:$AO,29,0),0)</f>
        <v>0.0914378697139525</v>
      </c>
      <c r="M76" s="56">
        <f>IFERROR(VLOOKUP($B76,'a-水果'!$B:$AO,30,0),0)</f>
        <v>0.0210139565276351</v>
      </c>
      <c r="N76" s="49">
        <f>IFERROR(VLOOKUP($B76,'a-水果'!$B:$AO,15,0),0)</f>
        <v>69303.81</v>
      </c>
      <c r="O76" s="49">
        <f>IFERROR(VLOOKUP($B76,'a-水果'!$B:$AO,19,0),0)</f>
        <v>83960.18</v>
      </c>
      <c r="P76" s="49">
        <f t="shared" si="10"/>
        <v>-14656.37</v>
      </c>
      <c r="Q76" s="56">
        <f t="shared" si="11"/>
        <v>-0.174563346576913</v>
      </c>
      <c r="R76" s="49">
        <f>IFERROR(VLOOKUP($B76,'a-水果'!$B:$AO,16,0),0)</f>
        <v>7152.15</v>
      </c>
      <c r="S76" s="49">
        <f>IFERROR(VLOOKUP($B76,'a-水果'!$B:$AO,20,0),0)</f>
        <v>6426.04</v>
      </c>
      <c r="T76" s="49">
        <f t="shared" si="12"/>
        <v>726.11</v>
      </c>
      <c r="U76" s="56">
        <f t="shared" si="13"/>
        <v>0.112994939340558</v>
      </c>
      <c r="V76" s="56">
        <f>IFERROR(VLOOKUP($B76,'a-水果'!$B:$AO,22,0),0)</f>
        <v>0.0220405725862388</v>
      </c>
      <c r="W76" s="56">
        <f>IFERROR(VLOOKUP($B76,'a-水果'!$B:$AO,23,0),0)</f>
        <v>0.218910510488359</v>
      </c>
      <c r="X76" s="56">
        <f t="shared" si="14"/>
        <v>-0.19686993790212</v>
      </c>
      <c r="Y76" s="54">
        <f>IFERROR(VLOOKUP($B76,'a-水果'!$B:$AO,37,0),0)</f>
        <v>-0.0210076690226016</v>
      </c>
      <c r="Z76" s="54">
        <f>IFERROR(VLOOKUP($B76,'a-水果'!$B:$AO,38,0),0)</f>
        <v>-0.0516585642168427</v>
      </c>
      <c r="AA76" s="54">
        <f t="shared" si="15"/>
        <v>0.0306508951942411</v>
      </c>
      <c r="AB76" s="54">
        <f>IFERROR(VLOOKUP($B76,'a-水果'!$B:$AO,33,0),0)</f>
        <v>-0.0420672057943956</v>
      </c>
      <c r="AC76" s="54">
        <f>IFERROR(VLOOKUP($B76,'a-水果'!$B:$AO,34,0),0)</f>
        <v>-0.0794312982654396</v>
      </c>
      <c r="AD76" s="54">
        <f t="shared" si="16"/>
        <v>0.037364092471044</v>
      </c>
    </row>
    <row r="77" spans="1:30">
      <c r="A77" s="50" t="s">
        <v>67</v>
      </c>
      <c r="B77" s="51" t="s">
        <v>191</v>
      </c>
      <c r="C77" s="50" t="s">
        <v>192</v>
      </c>
      <c r="D77" s="49">
        <f>IFERROR(VLOOKUP($B77,'a-水果'!$B:$AO,5,0),0)</f>
        <v>1350.8</v>
      </c>
      <c r="E77" s="49">
        <f>IFERROR(VLOOKUP($B77,'a-水果'!$B:$AO,6,0),0)</f>
        <v>12603.62</v>
      </c>
      <c r="F77" s="49">
        <f>IFERROR(VLOOKUP($B77,'a-水果'!$B:$AO,7,0),0)</f>
        <v>7.44976947589967</v>
      </c>
      <c r="G77" s="49">
        <f>IFERROR(VLOOKUP($B77,'a-水果'!$B:$AO,24,0),0)</f>
        <v>259.61</v>
      </c>
      <c r="H77" s="49">
        <f>IFERROR(VLOOKUP($B77,'a-水果'!$B:$AO,25,0),0)</f>
        <v>41.13</v>
      </c>
      <c r="I77" s="49">
        <f>IFERROR(VLOOKUP($B77,'a-水果'!$B:$AO,26,0),0)</f>
        <v>218.48</v>
      </c>
      <c r="J77" s="56">
        <f>IFERROR(VLOOKUP($B77,'a-水果'!$B:$AO,27,0),0)</f>
        <v>5.31193775832725</v>
      </c>
      <c r="K77" s="56">
        <f>IFERROR(VLOOKUP($B77,'a-水果'!$B:$AO,28,0),0)</f>
        <v>0.0224703638050659</v>
      </c>
      <c r="L77" s="56">
        <f>IFERROR(VLOOKUP($B77,'a-水果'!$B:$AO,29,0),0)</f>
        <v>0.00475472640381765</v>
      </c>
      <c r="M77" s="56">
        <f>IFERROR(VLOOKUP($B77,'a-水果'!$B:$AO,30,0),0)</f>
        <v>0.0177156374012482</v>
      </c>
      <c r="N77" s="49">
        <f>IFERROR(VLOOKUP($B77,'a-水果'!$B:$AO,15,0),0)</f>
        <v>11553.44</v>
      </c>
      <c r="O77" s="49">
        <f>IFERROR(VLOOKUP($B77,'a-水果'!$B:$AO,19,0),0)</f>
        <v>8650.34</v>
      </c>
      <c r="P77" s="49">
        <f t="shared" si="10"/>
        <v>2903.1</v>
      </c>
      <c r="Q77" s="56">
        <f t="shared" si="11"/>
        <v>0.335605305687407</v>
      </c>
      <c r="R77" s="49">
        <f>IFERROR(VLOOKUP($B77,'a-水果'!$B:$AO,16,0),0)</f>
        <v>1240.11</v>
      </c>
      <c r="S77" s="49">
        <f>IFERROR(VLOOKUP($B77,'a-水果'!$B:$AO,20,0),0)</f>
        <v>898.19</v>
      </c>
      <c r="T77" s="49">
        <f t="shared" si="12"/>
        <v>341.92</v>
      </c>
      <c r="U77" s="56">
        <f t="shared" si="13"/>
        <v>0.380676694240639</v>
      </c>
      <c r="V77" s="56">
        <f>IFERROR(VLOOKUP($B77,'a-水果'!$B:$AO,22,0),0)</f>
        <v>-0.0504706477693915</v>
      </c>
      <c r="W77" s="56">
        <f>IFERROR(VLOOKUP($B77,'a-水果'!$B:$AO,23,0),0)</f>
        <v>0.074829582927837</v>
      </c>
      <c r="X77" s="56">
        <f t="shared" si="14"/>
        <v>-0.125300230697228</v>
      </c>
      <c r="Y77" s="54">
        <f>IFERROR(VLOOKUP($B77,'a-水果'!$B:$AO,37,0),0)</f>
        <v>-0.0491085468224593</v>
      </c>
      <c r="Z77" s="54">
        <f>IFERROR(VLOOKUP($B77,'a-水果'!$B:$AO,38,0),0)</f>
        <v>-0.0105879602311315</v>
      </c>
      <c r="AA77" s="54">
        <f t="shared" si="15"/>
        <v>-0.0385205865913278</v>
      </c>
      <c r="AB77" s="54">
        <f>IFERROR(VLOOKUP($B77,'a-水果'!$B:$AO,33,0),0)</f>
        <v>-0.121877626987479</v>
      </c>
      <c r="AC77" s="54">
        <f>IFERROR(VLOOKUP($B77,'a-水果'!$B:$AO,34,0),0)</f>
        <v>-0.108363601893105</v>
      </c>
      <c r="AD77" s="54">
        <f t="shared" si="16"/>
        <v>-0.0135140250943742</v>
      </c>
    </row>
    <row r="78" spans="1:30">
      <c r="A78" s="50" t="s">
        <v>155</v>
      </c>
      <c r="B78" s="51" t="s">
        <v>156</v>
      </c>
      <c r="C78" s="50" t="s">
        <v>157</v>
      </c>
      <c r="D78" s="49">
        <f>IFERROR(VLOOKUP($B78,'a-水果'!$B:$AO,5,0),0)</f>
        <v>2558.4</v>
      </c>
      <c r="E78" s="49">
        <f>IFERROR(VLOOKUP($B78,'a-水果'!$B:$AO,6,0),0)</f>
        <v>28232.07</v>
      </c>
      <c r="F78" s="49">
        <f>IFERROR(VLOOKUP($B78,'a-水果'!$B:$AO,7,0),0)</f>
        <v>13.1233551232145</v>
      </c>
      <c r="G78" s="49">
        <f>IFERROR(VLOOKUP($B78,'a-水果'!$B:$AO,24,0),0)</f>
        <v>-4270.61</v>
      </c>
      <c r="H78" s="49">
        <f>IFERROR(VLOOKUP($B78,'a-水果'!$B:$AO,25,0),0)</f>
        <v>-2890.12</v>
      </c>
      <c r="I78" s="49">
        <f>IFERROR(VLOOKUP($B78,'a-水果'!$B:$AO,26,0),0)</f>
        <v>-1380.49</v>
      </c>
      <c r="J78" s="56">
        <f>IFERROR(VLOOKUP($B78,'a-水果'!$B:$AO,27,0),0)</f>
        <v>0.477658367126625</v>
      </c>
      <c r="K78" s="56">
        <f>IFERROR(VLOOKUP($B78,'a-水果'!$B:$AO,28,0),0)</f>
        <v>-0.396415320795279</v>
      </c>
      <c r="L78" s="56">
        <f>IFERROR(VLOOKUP($B78,'a-水果'!$B:$AO,29,0),0)</f>
        <v>-0.1441649058328</v>
      </c>
      <c r="M78" s="56">
        <f>IFERROR(VLOOKUP($B78,'a-水果'!$B:$AO,30,0),0)</f>
        <v>-0.25225041496248</v>
      </c>
      <c r="N78" s="49">
        <f>IFERROR(VLOOKUP($B78,'a-水果'!$B:$AO,15,0),0)</f>
        <v>10773.07</v>
      </c>
      <c r="O78" s="49">
        <f>IFERROR(VLOOKUP($B78,'a-水果'!$B:$AO,19,0),0)</f>
        <v>20047.32</v>
      </c>
      <c r="P78" s="49">
        <f t="shared" si="10"/>
        <v>-9274.25</v>
      </c>
      <c r="Q78" s="56">
        <f t="shared" si="11"/>
        <v>-0.462617945939906</v>
      </c>
      <c r="R78" s="49">
        <f>IFERROR(VLOOKUP($B78,'a-水果'!$B:$AO,16,0),0)</f>
        <v>1425.65</v>
      </c>
      <c r="S78" s="49">
        <f>IFERROR(VLOOKUP($B78,'a-水果'!$B:$AO,20,0),0)</f>
        <v>1572.87</v>
      </c>
      <c r="T78" s="49">
        <f t="shared" si="12"/>
        <v>-147.22</v>
      </c>
      <c r="U78" s="56">
        <f t="shared" si="13"/>
        <v>-0.093599598186754</v>
      </c>
      <c r="V78" s="56">
        <f>IFERROR(VLOOKUP($B78,'a-水果'!$B:$AO,22,0),0)</f>
        <v>-0.162517599990889</v>
      </c>
      <c r="W78" s="56">
        <f>IFERROR(VLOOKUP($B78,'a-水果'!$B:$AO,23,0),0)</f>
        <v>0.172240749949555</v>
      </c>
      <c r="X78" s="56">
        <f t="shared" si="14"/>
        <v>-0.334758349940444</v>
      </c>
      <c r="Y78" s="54">
        <f>IFERROR(VLOOKUP($B78,'a-水果'!$B:$AO,37,0),0)</f>
        <v>-0.115140462245292</v>
      </c>
      <c r="Z78" s="54">
        <f>IFERROR(VLOOKUP($B78,'a-水果'!$B:$AO,38,0),0)</f>
        <v>-0.186302745935773</v>
      </c>
      <c r="AA78" s="54">
        <f t="shared" si="15"/>
        <v>0.0711622836904818</v>
      </c>
      <c r="AB78" s="54">
        <f>IFERROR(VLOOKUP($B78,'a-水果'!$B:$AO,33,0),0)</f>
        <v>-0.161090165438244</v>
      </c>
      <c r="AC78" s="54">
        <f>IFERROR(VLOOKUP($B78,'a-水果'!$B:$AO,34,0),0)</f>
        <v>-0.243573101042932</v>
      </c>
      <c r="AD78" s="54">
        <f t="shared" si="16"/>
        <v>0.0824829356046886</v>
      </c>
    </row>
    <row r="79" spans="1:30">
      <c r="A79" s="50" t="s">
        <v>94</v>
      </c>
      <c r="B79" s="51" t="s">
        <v>164</v>
      </c>
      <c r="C79" s="50" t="s">
        <v>165</v>
      </c>
      <c r="D79" s="49">
        <f>IFERROR(VLOOKUP($B79,'a-水果'!$B:$AO,5,0),0)</f>
        <v>1694.5</v>
      </c>
      <c r="E79" s="49">
        <f>IFERROR(VLOOKUP($B79,'a-水果'!$B:$AO,6,0),0)</f>
        <v>23509.97</v>
      </c>
      <c r="F79" s="49">
        <f>IFERROR(VLOOKUP($B79,'a-水果'!$B:$AO,7,0),0)</f>
        <v>4.82078963928947</v>
      </c>
      <c r="G79" s="49">
        <f>IFERROR(VLOOKUP($B79,'a-水果'!$B:$AO,24,0),0)</f>
        <v>4564.92</v>
      </c>
      <c r="H79" s="49">
        <f>IFERROR(VLOOKUP($B79,'a-水果'!$B:$AO,25,0),0)</f>
        <v>4411.69</v>
      </c>
      <c r="I79" s="49">
        <f>IFERROR(VLOOKUP($B79,'a-水果'!$B:$AO,26,0),0)</f>
        <v>153.23</v>
      </c>
      <c r="J79" s="56">
        <f>IFERROR(VLOOKUP($B79,'a-水果'!$B:$AO,27,0),0)</f>
        <v>0.0347327214740836</v>
      </c>
      <c r="K79" s="56">
        <f>IFERROR(VLOOKUP($B79,'a-水果'!$B:$AO,28,0),0)</f>
        <v>0.107702020916972</v>
      </c>
      <c r="L79" s="56">
        <f>IFERROR(VLOOKUP($B79,'a-水果'!$B:$AO,29,0),0)</f>
        <v>0.0821282694681598</v>
      </c>
      <c r="M79" s="56">
        <f>IFERROR(VLOOKUP($B79,'a-水果'!$B:$AO,30,0),0)</f>
        <v>0.0255737514488122</v>
      </c>
      <c r="N79" s="49">
        <f>IFERROR(VLOOKUP($B79,'a-水果'!$B:$AO,15,0),0)</f>
        <v>42384.72</v>
      </c>
      <c r="O79" s="49">
        <f>IFERROR(VLOOKUP($B79,'a-水果'!$B:$AO,19,0),0)</f>
        <v>53717.07</v>
      </c>
      <c r="P79" s="49">
        <f t="shared" si="10"/>
        <v>-11332.35</v>
      </c>
      <c r="Q79" s="56">
        <f t="shared" si="11"/>
        <v>-0.210963665739773</v>
      </c>
      <c r="R79" s="49">
        <f>IFERROR(VLOOKUP($B79,'a-水果'!$B:$AO,16,0),0)</f>
        <v>5031.74</v>
      </c>
      <c r="S79" s="49">
        <f>IFERROR(VLOOKUP($B79,'a-水果'!$B:$AO,20,0),0)</f>
        <v>5018.66</v>
      </c>
      <c r="T79" s="49">
        <f t="shared" si="12"/>
        <v>13.0799999999999</v>
      </c>
      <c r="U79" s="56">
        <f t="shared" si="13"/>
        <v>0.00260627338771703</v>
      </c>
      <c r="V79" s="56">
        <f>IFERROR(VLOOKUP($B79,'a-水果'!$B:$AO,22,0),0)</f>
        <v>-0.0994292069639684</v>
      </c>
      <c r="W79" s="56">
        <f>IFERROR(VLOOKUP($B79,'a-水果'!$B:$AO,23,0),0)</f>
        <v>0.204593861454412</v>
      </c>
      <c r="X79" s="56">
        <f t="shared" si="14"/>
        <v>-0.30402306841838</v>
      </c>
      <c r="Y79" s="54">
        <f>IFERROR(VLOOKUP($B79,'a-水果'!$B:$AO,37,0),0)</f>
        <v>-0.00554678898353254</v>
      </c>
      <c r="Z79" s="54">
        <f>IFERROR(VLOOKUP($B79,'a-水果'!$B:$AO,38,0),0)</f>
        <v>-0.0999350424216823</v>
      </c>
      <c r="AA79" s="54">
        <f t="shared" si="15"/>
        <v>0.0943882534381498</v>
      </c>
      <c r="AB79" s="54">
        <f>IFERROR(VLOOKUP($B79,'a-水果'!$B:$AO,33,0),0)</f>
        <v>0.032618086293423</v>
      </c>
      <c r="AC79" s="54">
        <f>IFERROR(VLOOKUP($B79,'a-水果'!$B:$AO,34,0),0)</f>
        <v>-0.114685994600971</v>
      </c>
      <c r="AD79" s="54">
        <f t="shared" si="16"/>
        <v>0.147304080894394</v>
      </c>
    </row>
    <row r="80" spans="1:30">
      <c r="A80" s="50" t="s">
        <v>94</v>
      </c>
      <c r="B80" s="51" t="s">
        <v>205</v>
      </c>
      <c r="C80" s="50" t="s">
        <v>206</v>
      </c>
      <c r="D80" s="49">
        <f>IFERROR(VLOOKUP($B80,'a-水果'!$B:$AO,5,0),0)</f>
        <v>6016.6</v>
      </c>
      <c r="E80" s="49">
        <f>IFERROR(VLOOKUP($B80,'a-水果'!$B:$AO,6,0),0)</f>
        <v>57489.67</v>
      </c>
      <c r="F80" s="49">
        <f>IFERROR(VLOOKUP($B80,'a-水果'!$B:$AO,7,0),0)</f>
        <v>5.40412536527996</v>
      </c>
      <c r="G80" s="49">
        <f>IFERROR(VLOOKUP($B80,'a-水果'!$B:$AO,24,0),0)</f>
        <v>5245.8</v>
      </c>
      <c r="H80" s="49">
        <f>IFERROR(VLOOKUP($B80,'a-水果'!$B:$AO,25,0),0)</f>
        <v>4169.46</v>
      </c>
      <c r="I80" s="49">
        <f>IFERROR(VLOOKUP($B80,'a-水果'!$B:$AO,26,0),0)</f>
        <v>1076.34</v>
      </c>
      <c r="J80" s="56">
        <f>IFERROR(VLOOKUP($B80,'a-水果'!$B:$AO,27,0),0)</f>
        <v>0.258148537220647</v>
      </c>
      <c r="K80" s="56">
        <f>IFERROR(VLOOKUP($B80,'a-水果'!$B:$AO,28,0),0)</f>
        <v>0.0665892850886613</v>
      </c>
      <c r="L80" s="56">
        <f>IFERROR(VLOOKUP($B80,'a-水果'!$B:$AO,29,0),0)</f>
        <v>0.0543821517878524</v>
      </c>
      <c r="M80" s="56">
        <f>IFERROR(VLOOKUP($B80,'a-水果'!$B:$AO,30,0),0)</f>
        <v>0.0122071333008089</v>
      </c>
      <c r="N80" s="49">
        <f>IFERROR(VLOOKUP($B80,'a-水果'!$B:$AO,15,0),0)</f>
        <v>78778.44</v>
      </c>
      <c r="O80" s="49">
        <f>IFERROR(VLOOKUP($B80,'a-水果'!$B:$AO,19,0),0)</f>
        <v>76669.64</v>
      </c>
      <c r="P80" s="49">
        <f t="shared" si="10"/>
        <v>2108.8</v>
      </c>
      <c r="Q80" s="56">
        <f t="shared" si="11"/>
        <v>0.0275050202400846</v>
      </c>
      <c r="R80" s="49">
        <f>IFERROR(VLOOKUP($B80,'a-水果'!$B:$AO,16,0),0)</f>
        <v>7682</v>
      </c>
      <c r="S80" s="49">
        <f>IFERROR(VLOOKUP($B80,'a-水果'!$B:$AO,20,0),0)</f>
        <v>6248.41</v>
      </c>
      <c r="T80" s="49">
        <f t="shared" si="12"/>
        <v>1433.59</v>
      </c>
      <c r="U80" s="56">
        <f t="shared" si="13"/>
        <v>0.229432767696102</v>
      </c>
      <c r="V80" s="56">
        <f>IFERROR(VLOOKUP($B80,'a-水果'!$B:$AO,22,0),0)</f>
        <v>0.158306199342176</v>
      </c>
      <c r="W80" s="56">
        <f>IFERROR(VLOOKUP($B80,'a-水果'!$B:$AO,23,0),0)</f>
        <v>0.279740531353676</v>
      </c>
      <c r="X80" s="56">
        <f t="shared" si="14"/>
        <v>-0.1214343320115</v>
      </c>
      <c r="Y80" s="54">
        <f>IFERROR(VLOOKUP($B80,'a-水果'!$B:$AO,37,0),0)</f>
        <v>-0.0824134340015621</v>
      </c>
      <c r="Z80" s="54">
        <f>IFERROR(VLOOKUP($B80,'a-水果'!$B:$AO,38,0),0)</f>
        <v>-0.0891250734186777</v>
      </c>
      <c r="AA80" s="54">
        <f t="shared" si="15"/>
        <v>0.00671163941711563</v>
      </c>
      <c r="AB80" s="54">
        <f>IFERROR(VLOOKUP($B80,'a-水果'!$B:$AO,33,0),0)</f>
        <v>-0.0839789772269838</v>
      </c>
      <c r="AC80" s="54">
        <f>IFERROR(VLOOKUP($B80,'a-水果'!$B:$AO,34,0),0)</f>
        <v>-0.0846574680668906</v>
      </c>
      <c r="AD80" s="54">
        <f t="shared" si="16"/>
        <v>0.000678490839906787</v>
      </c>
    </row>
    <row r="81" spans="1:30">
      <c r="A81" s="50" t="s">
        <v>67</v>
      </c>
      <c r="B81" s="51" t="s">
        <v>135</v>
      </c>
      <c r="C81" s="50" t="s">
        <v>136</v>
      </c>
      <c r="D81" s="49">
        <f>IFERROR(VLOOKUP($B81,'a-水果'!$B:$AO,5,0),0)</f>
        <v>5413</v>
      </c>
      <c r="E81" s="49">
        <f>IFERROR(VLOOKUP($B81,'a-水果'!$B:$AO,6,0),0)</f>
        <v>83203.82</v>
      </c>
      <c r="F81" s="49">
        <f>IFERROR(VLOOKUP($B81,'a-水果'!$B:$AO,7,0),0)</f>
        <v>4.75558361939748</v>
      </c>
      <c r="G81" s="49">
        <f>IFERROR(VLOOKUP($B81,'a-水果'!$B:$AO,24,0),0)</f>
        <v>15342.72</v>
      </c>
      <c r="H81" s="49">
        <f>IFERROR(VLOOKUP($B81,'a-水果'!$B:$AO,25,0),0)</f>
        <v>14171.23</v>
      </c>
      <c r="I81" s="49">
        <f>IFERROR(VLOOKUP($B81,'a-水果'!$B:$AO,26,0),0)</f>
        <v>1171.49</v>
      </c>
      <c r="J81" s="56">
        <f>IFERROR(VLOOKUP($B81,'a-水果'!$B:$AO,27,0),0)</f>
        <v>0.0826667833349681</v>
      </c>
      <c r="K81" s="56">
        <f>IFERROR(VLOOKUP($B81,'a-水果'!$B:$AO,28,0),0)</f>
        <v>0.112086331208551</v>
      </c>
      <c r="L81" s="56">
        <f>IFERROR(VLOOKUP($B81,'a-水果'!$B:$AO,29,0),0)</f>
        <v>0.0928533682961117</v>
      </c>
      <c r="M81" s="56">
        <f>IFERROR(VLOOKUP($B81,'a-水果'!$B:$AO,30,0),0)</f>
        <v>0.0192329629124396</v>
      </c>
      <c r="N81" s="49">
        <f>IFERROR(VLOOKUP($B81,'a-水果'!$B:$AO,15,0),0)</f>
        <v>136883.06</v>
      </c>
      <c r="O81" s="49">
        <f>IFERROR(VLOOKUP($B81,'a-水果'!$B:$AO,19,0),0)</f>
        <v>152619.45</v>
      </c>
      <c r="P81" s="49">
        <f t="shared" si="10"/>
        <v>-15736.39</v>
      </c>
      <c r="Q81" s="56">
        <f t="shared" si="11"/>
        <v>-0.103108679791468</v>
      </c>
      <c r="R81" s="49">
        <f>IFERROR(VLOOKUP($B81,'a-水果'!$B:$AO,16,0),0)</f>
        <v>9769.87</v>
      </c>
      <c r="S81" s="49">
        <f>IFERROR(VLOOKUP($B81,'a-水果'!$B:$AO,20,0),0)</f>
        <v>9974.5</v>
      </c>
      <c r="T81" s="49">
        <f t="shared" si="12"/>
        <v>-204.629999999999</v>
      </c>
      <c r="U81" s="56">
        <f t="shared" si="13"/>
        <v>-0.0205153140508295</v>
      </c>
      <c r="V81" s="56">
        <f>IFERROR(VLOOKUP($B81,'a-水果'!$B:$AO,22,0),0)</f>
        <v>0.00983568473776087</v>
      </c>
      <c r="W81" s="56">
        <f>IFERROR(VLOOKUP($B81,'a-水果'!$B:$AO,23,0),0)</f>
        <v>0.346889213791728</v>
      </c>
      <c r="X81" s="56">
        <f t="shared" si="14"/>
        <v>-0.337053529053967</v>
      </c>
      <c r="Y81" s="54">
        <f>IFERROR(VLOOKUP($B81,'a-水果'!$B:$AO,37,0),0)</f>
        <v>-0.00559679913857605</v>
      </c>
      <c r="Z81" s="54">
        <f>IFERROR(VLOOKUP($B81,'a-水果'!$B:$AO,38,0),0)</f>
        <v>-0.0179838588400421</v>
      </c>
      <c r="AA81" s="54">
        <f t="shared" si="15"/>
        <v>0.0123870597014661</v>
      </c>
      <c r="AB81" s="54">
        <f>IFERROR(VLOOKUP($B81,'a-水果'!$B:$AO,33,0),0)</f>
        <v>0.108956139171571</v>
      </c>
      <c r="AC81" s="54">
        <f>IFERROR(VLOOKUP($B81,'a-水果'!$B:$AO,34,0),0)</f>
        <v>-0.0778537394807805</v>
      </c>
      <c r="AD81" s="54">
        <f t="shared" si="16"/>
        <v>0.186809878652351</v>
      </c>
    </row>
    <row r="82" spans="1:30">
      <c r="A82" s="50" t="s">
        <v>155</v>
      </c>
      <c r="B82" s="51" t="s">
        <v>162</v>
      </c>
      <c r="C82" s="50" t="s">
        <v>163</v>
      </c>
      <c r="D82" s="49">
        <f>IFERROR(VLOOKUP($B82,'a-水果'!$B:$AO,5,0),0)</f>
        <v>5090.7</v>
      </c>
      <c r="E82" s="49">
        <f>IFERROR(VLOOKUP($B82,'a-水果'!$B:$AO,6,0),0)</f>
        <v>53255.41</v>
      </c>
      <c r="F82" s="49">
        <f>IFERROR(VLOOKUP($B82,'a-水果'!$B:$AO,7,0),0)</f>
        <v>8.24657059662957</v>
      </c>
      <c r="G82" s="49">
        <f>IFERROR(VLOOKUP($B82,'a-水果'!$B:$AO,24,0),0)</f>
        <v>2440.26</v>
      </c>
      <c r="H82" s="49">
        <f>IFERROR(VLOOKUP($B82,'a-水果'!$B:$AO,25,0),0)</f>
        <v>1458.27</v>
      </c>
      <c r="I82" s="49">
        <f>IFERROR(VLOOKUP($B82,'a-水果'!$B:$AO,26,0),0)</f>
        <v>981.99</v>
      </c>
      <c r="J82" s="56">
        <f>IFERROR(VLOOKUP($B82,'a-水果'!$B:$AO,27,0),0)</f>
        <v>0.673393815960007</v>
      </c>
      <c r="K82" s="56">
        <f>IFERROR(VLOOKUP($B82,'a-水果'!$B:$AO,28,0),0)</f>
        <v>0.0467976105844917</v>
      </c>
      <c r="L82" s="56">
        <f>IFERROR(VLOOKUP($B82,'a-水果'!$B:$AO,29,0),0)</f>
        <v>0.0229980715476634</v>
      </c>
      <c r="M82" s="56">
        <f>IFERROR(VLOOKUP($B82,'a-水果'!$B:$AO,30,0),0)</f>
        <v>0.0237995390368282</v>
      </c>
      <c r="N82" s="49">
        <f>IFERROR(VLOOKUP($B82,'a-水果'!$B:$AO,15,0),0)</f>
        <v>52144.97</v>
      </c>
      <c r="O82" s="49">
        <f>IFERROR(VLOOKUP($B82,'a-水果'!$B:$AO,19,0),0)</f>
        <v>63408.36</v>
      </c>
      <c r="P82" s="49">
        <f t="shared" si="10"/>
        <v>-11263.39</v>
      </c>
      <c r="Q82" s="56">
        <f t="shared" si="11"/>
        <v>-0.177632570847125</v>
      </c>
      <c r="R82" s="49">
        <f>IFERROR(VLOOKUP($B82,'a-水果'!$B:$AO,16,0),0)</f>
        <v>5654.41</v>
      </c>
      <c r="S82" s="49">
        <f>IFERROR(VLOOKUP($B82,'a-水果'!$B:$AO,20,0),0)</f>
        <v>5928.52</v>
      </c>
      <c r="T82" s="49">
        <f t="shared" si="12"/>
        <v>-274.110000000001</v>
      </c>
      <c r="U82" s="56">
        <f t="shared" si="13"/>
        <v>-0.0462358227685831</v>
      </c>
      <c r="V82" s="56">
        <f>IFERROR(VLOOKUP($B82,'a-水果'!$B:$AO,22,0),0)</f>
        <v>0.0920828112821225</v>
      </c>
      <c r="W82" s="56">
        <f>IFERROR(VLOOKUP($B82,'a-水果'!$B:$AO,23,0),0)</f>
        <v>0.122860656022439</v>
      </c>
      <c r="X82" s="56">
        <f t="shared" si="14"/>
        <v>-0.030777844740316</v>
      </c>
      <c r="Y82" s="54">
        <f>IFERROR(VLOOKUP($B82,'a-水果'!$B:$AO,37,0),0)</f>
        <v>-0.0471826415134382</v>
      </c>
      <c r="Z82" s="54">
        <f>IFERROR(VLOOKUP($B82,'a-水果'!$B:$AO,38,0),0)</f>
        <v>-0.0689379474135197</v>
      </c>
      <c r="AA82" s="54">
        <f t="shared" si="15"/>
        <v>0.0217553059000815</v>
      </c>
      <c r="AB82" s="54">
        <f>IFERROR(VLOOKUP($B82,'a-水果'!$B:$AO,33,0),0)</f>
        <v>0.00286871002768148</v>
      </c>
      <c r="AC82" s="54">
        <f>IFERROR(VLOOKUP($B82,'a-水果'!$B:$AO,34,0),0)</f>
        <v>-0.086988201555757</v>
      </c>
      <c r="AD82" s="54">
        <f t="shared" si="16"/>
        <v>0.0898569115834385</v>
      </c>
    </row>
    <row r="83" spans="1:30">
      <c r="A83" s="50" t="s">
        <v>101</v>
      </c>
      <c r="B83" s="51" t="s">
        <v>131</v>
      </c>
      <c r="C83" s="50" t="s">
        <v>132</v>
      </c>
      <c r="D83" s="49">
        <f>IFERROR(VLOOKUP($B83,'a-水果'!$B:$AO,5,0),0)</f>
        <v>4871</v>
      </c>
      <c r="E83" s="49">
        <f>IFERROR(VLOOKUP($B83,'a-水果'!$B:$AO,6,0),0)</f>
        <v>46851.8</v>
      </c>
      <c r="F83" s="49">
        <f>IFERROR(VLOOKUP($B83,'a-水果'!$B:$AO,7,0),0)</f>
        <v>8.69676762268166</v>
      </c>
      <c r="G83" s="49">
        <f>IFERROR(VLOOKUP($B83,'a-水果'!$B:$AO,24,0),0)</f>
        <v>734.25</v>
      </c>
      <c r="H83" s="49">
        <f>IFERROR(VLOOKUP($B83,'a-水果'!$B:$AO,25,0),0)</f>
        <v>1631.08</v>
      </c>
      <c r="I83" s="49">
        <f>IFERROR(VLOOKUP($B83,'a-水果'!$B:$AO,26,0),0)</f>
        <v>-896.83</v>
      </c>
      <c r="J83" s="56">
        <f>IFERROR(VLOOKUP($B83,'a-水果'!$B:$AO,27,0),0)</f>
        <v>-0.549838144051794</v>
      </c>
      <c r="K83" s="56">
        <f>IFERROR(VLOOKUP($B83,'a-水果'!$B:$AO,28,0),0)</f>
        <v>0.0207654408763992</v>
      </c>
      <c r="L83" s="56">
        <f>IFERROR(VLOOKUP($B83,'a-水果'!$B:$AO,29,0),0)</f>
        <v>0.0327710754292479</v>
      </c>
      <c r="M83" s="56">
        <f>IFERROR(VLOOKUP($B83,'a-水果'!$B:$AO,30,0),0)</f>
        <v>-0.0120056345528487</v>
      </c>
      <c r="N83" s="49">
        <f>IFERROR(VLOOKUP($B83,'a-水果'!$B:$AO,15,0),0)</f>
        <v>35359.23</v>
      </c>
      <c r="O83" s="49">
        <f>IFERROR(VLOOKUP($B83,'a-水果'!$B:$AO,19,0),0)</f>
        <v>49771.94</v>
      </c>
      <c r="P83" s="49">
        <f t="shared" si="10"/>
        <v>-14412.71</v>
      </c>
      <c r="Q83" s="56">
        <f t="shared" si="11"/>
        <v>-0.289575009533484</v>
      </c>
      <c r="R83" s="49">
        <f>IFERROR(VLOOKUP($B83,'a-水果'!$B:$AO,16,0),0)</f>
        <v>4267.39</v>
      </c>
      <c r="S83" s="49">
        <f>IFERROR(VLOOKUP($B83,'a-水果'!$B:$AO,20,0),0)</f>
        <v>4937.93</v>
      </c>
      <c r="T83" s="49">
        <f t="shared" si="12"/>
        <v>-670.54</v>
      </c>
      <c r="U83" s="56">
        <f t="shared" si="13"/>
        <v>-0.135793743532209</v>
      </c>
      <c r="V83" s="56">
        <f>IFERROR(VLOOKUP($B83,'a-水果'!$B:$AO,22,0),0)</f>
        <v>-0.120366958572389</v>
      </c>
      <c r="W83" s="56">
        <f>IFERROR(VLOOKUP($B83,'a-水果'!$B:$AO,23,0),0)</f>
        <v>0.289228564452183</v>
      </c>
      <c r="X83" s="56">
        <f t="shared" si="14"/>
        <v>-0.409595523024572</v>
      </c>
      <c r="Y83" s="54">
        <f>IFERROR(VLOOKUP($B83,'a-水果'!$B:$AO,37,0),0)</f>
        <v>-0.013781257396207</v>
      </c>
      <c r="Z83" s="54">
        <f>IFERROR(VLOOKUP($B83,'a-水果'!$B:$AO,38,0),0)</f>
        <v>-0.157549823509041</v>
      </c>
      <c r="AA83" s="54">
        <f t="shared" si="15"/>
        <v>0.143768566112834</v>
      </c>
      <c r="AB83" s="54">
        <f>IFERROR(VLOOKUP($B83,'a-水果'!$B:$AO,33,0),0)</f>
        <v>0.0163312152093662</v>
      </c>
      <c r="AC83" s="54">
        <f>IFERROR(VLOOKUP($B83,'a-水果'!$B:$AO,34,0),0)</f>
        <v>-0.101823059338254</v>
      </c>
      <c r="AD83" s="54">
        <f t="shared" si="16"/>
        <v>0.11815427454762</v>
      </c>
    </row>
  </sheetData>
  <mergeCells count="24">
    <mergeCell ref="A1:AD1"/>
    <mergeCell ref="A2:AD2"/>
    <mergeCell ref="D3:E3"/>
    <mergeCell ref="G3:J3"/>
    <mergeCell ref="K3:M3"/>
    <mergeCell ref="N3:Q3"/>
    <mergeCell ref="R3:U3"/>
    <mergeCell ref="V3:X3"/>
    <mergeCell ref="Y3:AA3"/>
    <mergeCell ref="AB3:AD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AU75"/>
  <sheetViews>
    <sheetView tabSelected="1" workbookViewId="0">
      <pane xSplit="3" ySplit="5" topLeftCell="D6" activePane="bottomRight" state="frozen"/>
      <selection/>
      <selection pane="topRight"/>
      <selection pane="bottomLeft"/>
      <selection pane="bottomRight" activeCell="K18" sqref="K18"/>
    </sheetView>
  </sheetViews>
  <sheetFormatPr defaultColWidth="9" defaultRowHeight="13.5"/>
  <cols>
    <col min="1" max="1" width="8.125" customWidth="1"/>
    <col min="2" max="2" width="3.625" customWidth="1"/>
    <col min="3" max="3" width="8.125" customWidth="1"/>
    <col min="4" max="4" width="7.375" customWidth="1"/>
    <col min="5" max="7" width="5.125" customWidth="1"/>
    <col min="8" max="8" width="7.375" customWidth="1"/>
    <col min="9" max="11" width="5.125" customWidth="1"/>
    <col min="12" max="12" width="7.375" customWidth="1"/>
    <col min="13" max="15" width="5.125" customWidth="1"/>
    <col min="16" max="16" width="7.375" customWidth="1"/>
    <col min="17" max="19" width="5.125" customWidth="1"/>
    <col min="20" max="20" width="7.375" customWidth="1"/>
    <col min="21" max="23" width="5.125" customWidth="1"/>
    <col min="24" max="24" width="7.375" customWidth="1"/>
    <col min="25" max="27" width="5.125" customWidth="1"/>
    <col min="28" max="28" width="7.375" customWidth="1"/>
    <col min="29" max="31" width="5.125" customWidth="1"/>
    <col min="32" max="32" width="7.375" customWidth="1"/>
    <col min="33" max="35" width="5.125" customWidth="1"/>
    <col min="36" max="36" width="7.375" customWidth="1"/>
    <col min="37" max="39" width="5.125" customWidth="1"/>
    <col min="40" max="40" width="7.375" customWidth="1"/>
    <col min="41" max="43" width="5.125" customWidth="1"/>
    <col min="44" max="44" width="7.375" customWidth="1"/>
    <col min="45" max="47" width="5.125" customWidth="1"/>
  </cols>
  <sheetData>
    <row r="1" ht="18.75" spans="1:7">
      <c r="A1" s="44" t="s">
        <v>47</v>
      </c>
      <c r="B1" s="44"/>
      <c r="C1" s="44"/>
      <c r="D1" s="44"/>
      <c r="E1" s="44"/>
      <c r="F1" s="44"/>
      <c r="G1" s="44"/>
    </row>
    <row r="2" spans="1:7">
      <c r="A2" s="45" t="s">
        <v>48</v>
      </c>
      <c r="B2" s="45"/>
      <c r="C2" s="45"/>
      <c r="D2" s="45"/>
      <c r="E2" s="45"/>
      <c r="F2" s="45"/>
      <c r="G2" s="45"/>
    </row>
    <row r="3" spans="1:47">
      <c r="A3" s="46" t="s">
        <v>49</v>
      </c>
      <c r="B3" s="46" t="s">
        <v>50</v>
      </c>
      <c r="C3" s="46" t="s">
        <v>51</v>
      </c>
      <c r="D3" s="63" t="s">
        <v>52</v>
      </c>
      <c r="E3" s="64"/>
      <c r="F3" s="64"/>
      <c r="G3" s="65"/>
      <c r="H3" s="63" t="s">
        <v>53</v>
      </c>
      <c r="I3" s="64"/>
      <c r="J3" s="64"/>
      <c r="K3" s="65"/>
      <c r="L3" s="63" t="s">
        <v>20</v>
      </c>
      <c r="M3" s="64"/>
      <c r="N3" s="64"/>
      <c r="O3" s="65"/>
      <c r="P3" s="63" t="s">
        <v>54</v>
      </c>
      <c r="Q3" s="64"/>
      <c r="R3" s="64"/>
      <c r="S3" s="65"/>
      <c r="T3" s="63" t="s">
        <v>55</v>
      </c>
      <c r="U3" s="64"/>
      <c r="V3" s="64"/>
      <c r="W3" s="65"/>
      <c r="X3" s="63" t="s">
        <v>56</v>
      </c>
      <c r="Y3" s="64"/>
      <c r="Z3" s="64"/>
      <c r="AA3" s="65"/>
      <c r="AB3" s="63" t="s">
        <v>30</v>
      </c>
      <c r="AC3" s="64"/>
      <c r="AD3" s="64"/>
      <c r="AE3" s="65"/>
      <c r="AF3" s="63" t="s">
        <v>57</v>
      </c>
      <c r="AG3" s="64"/>
      <c r="AH3" s="64"/>
      <c r="AI3" s="65"/>
      <c r="AJ3" s="63" t="s">
        <v>58</v>
      </c>
      <c r="AK3" s="64"/>
      <c r="AL3" s="64"/>
      <c r="AM3" s="65"/>
      <c r="AN3" s="63" t="s">
        <v>59</v>
      </c>
      <c r="AO3" s="64"/>
      <c r="AP3" s="64"/>
      <c r="AQ3" s="65"/>
      <c r="AR3" s="63" t="s">
        <v>60</v>
      </c>
      <c r="AS3" s="64"/>
      <c r="AT3" s="64"/>
      <c r="AU3" s="65"/>
    </row>
    <row r="4" spans="1:47">
      <c r="A4" s="46"/>
      <c r="B4" s="46"/>
      <c r="C4" s="46"/>
      <c r="D4" s="47" t="s">
        <v>7</v>
      </c>
      <c r="E4" s="47"/>
      <c r="F4" s="47" t="s">
        <v>8</v>
      </c>
      <c r="G4" s="47"/>
      <c r="H4" s="47" t="s">
        <v>7</v>
      </c>
      <c r="I4" s="47"/>
      <c r="J4" s="47" t="s">
        <v>8</v>
      </c>
      <c r="K4" s="47"/>
      <c r="L4" s="47" t="s">
        <v>7</v>
      </c>
      <c r="M4" s="47"/>
      <c r="N4" s="47" t="s">
        <v>8</v>
      </c>
      <c r="O4" s="47"/>
      <c r="P4" s="47" t="s">
        <v>7</v>
      </c>
      <c r="Q4" s="47"/>
      <c r="R4" s="47" t="s">
        <v>8</v>
      </c>
      <c r="S4" s="47"/>
      <c r="T4" s="47" t="s">
        <v>7</v>
      </c>
      <c r="U4" s="47"/>
      <c r="V4" s="47" t="s">
        <v>8</v>
      </c>
      <c r="W4" s="47"/>
      <c r="X4" s="47" t="s">
        <v>7</v>
      </c>
      <c r="Y4" s="47"/>
      <c r="Z4" s="47" t="s">
        <v>8</v>
      </c>
      <c r="AA4" s="47"/>
      <c r="AB4" s="47" t="s">
        <v>7</v>
      </c>
      <c r="AC4" s="47"/>
      <c r="AD4" s="47" t="s">
        <v>8</v>
      </c>
      <c r="AE4" s="47"/>
      <c r="AF4" s="47" t="s">
        <v>7</v>
      </c>
      <c r="AG4" s="47"/>
      <c r="AH4" s="47" t="s">
        <v>8</v>
      </c>
      <c r="AI4" s="47"/>
      <c r="AJ4" s="47" t="s">
        <v>7</v>
      </c>
      <c r="AK4" s="47"/>
      <c r="AL4" s="47" t="s">
        <v>8</v>
      </c>
      <c r="AM4" s="47"/>
      <c r="AN4" s="47" t="s">
        <v>7</v>
      </c>
      <c r="AO4" s="47"/>
      <c r="AP4" s="47" t="s">
        <v>8</v>
      </c>
      <c r="AQ4" s="47"/>
      <c r="AR4" s="47" t="s">
        <v>7</v>
      </c>
      <c r="AS4" s="47"/>
      <c r="AT4" s="47" t="s">
        <v>8</v>
      </c>
      <c r="AU4" s="47"/>
    </row>
    <row r="5" spans="1:47">
      <c r="A5" s="46"/>
      <c r="B5" s="46"/>
      <c r="C5" s="46"/>
      <c r="D5" s="47" t="s">
        <v>11</v>
      </c>
      <c r="E5" s="47" t="s">
        <v>14</v>
      </c>
      <c r="F5" s="47" t="s">
        <v>11</v>
      </c>
      <c r="G5" s="47" t="s">
        <v>15</v>
      </c>
      <c r="H5" s="47" t="s">
        <v>11</v>
      </c>
      <c r="I5" s="47" t="s">
        <v>14</v>
      </c>
      <c r="J5" s="47" t="s">
        <v>11</v>
      </c>
      <c r="K5" s="47" t="s">
        <v>15</v>
      </c>
      <c r="L5" s="47" t="s">
        <v>11</v>
      </c>
      <c r="M5" s="47" t="s">
        <v>14</v>
      </c>
      <c r="N5" s="47" t="s">
        <v>11</v>
      </c>
      <c r="O5" s="47" t="s">
        <v>15</v>
      </c>
      <c r="P5" s="47" t="s">
        <v>11</v>
      </c>
      <c r="Q5" s="47" t="s">
        <v>14</v>
      </c>
      <c r="R5" s="47" t="s">
        <v>11</v>
      </c>
      <c r="S5" s="47" t="s">
        <v>15</v>
      </c>
      <c r="T5" s="47" t="s">
        <v>11</v>
      </c>
      <c r="U5" s="47" t="s">
        <v>14</v>
      </c>
      <c r="V5" s="47" t="s">
        <v>11</v>
      </c>
      <c r="W5" s="47" t="s">
        <v>15</v>
      </c>
      <c r="X5" s="47" t="s">
        <v>11</v>
      </c>
      <c r="Y5" s="47" t="s">
        <v>14</v>
      </c>
      <c r="Z5" s="47" t="s">
        <v>11</v>
      </c>
      <c r="AA5" s="47" t="s">
        <v>15</v>
      </c>
      <c r="AB5" s="47" t="s">
        <v>11</v>
      </c>
      <c r="AC5" s="47" t="s">
        <v>14</v>
      </c>
      <c r="AD5" s="47" t="s">
        <v>11</v>
      </c>
      <c r="AE5" s="47" t="s">
        <v>15</v>
      </c>
      <c r="AF5" s="47" t="s">
        <v>11</v>
      </c>
      <c r="AG5" s="47" t="s">
        <v>14</v>
      </c>
      <c r="AH5" s="47" t="s">
        <v>11</v>
      </c>
      <c r="AI5" s="47" t="s">
        <v>15</v>
      </c>
      <c r="AJ5" s="47" t="s">
        <v>11</v>
      </c>
      <c r="AK5" s="47" t="s">
        <v>14</v>
      </c>
      <c r="AL5" s="47" t="s">
        <v>11</v>
      </c>
      <c r="AM5" s="47" t="s">
        <v>15</v>
      </c>
      <c r="AN5" s="47" t="s">
        <v>11</v>
      </c>
      <c r="AO5" s="47" t="s">
        <v>14</v>
      </c>
      <c r="AP5" s="47" t="s">
        <v>11</v>
      </c>
      <c r="AQ5" s="47" t="s">
        <v>15</v>
      </c>
      <c r="AR5" s="47" t="s">
        <v>11</v>
      </c>
      <c r="AS5" s="47" t="s">
        <v>14</v>
      </c>
      <c r="AT5" s="47" t="s">
        <v>11</v>
      </c>
      <c r="AU5" s="47" t="s">
        <v>15</v>
      </c>
    </row>
    <row r="6" spans="1:47">
      <c r="A6" s="66" t="s">
        <v>61</v>
      </c>
      <c r="B6" s="66"/>
      <c r="C6" s="66"/>
      <c r="D6" s="49">
        <v>1477442.94</v>
      </c>
      <c r="E6" s="53">
        <v>-0.218152680140915</v>
      </c>
      <c r="F6" s="67">
        <v>0.136170718928592</v>
      </c>
      <c r="G6" s="54">
        <v>-0.012095052694901</v>
      </c>
      <c r="H6" s="49">
        <f>VLOOKUP($A6,蔬菜!$A:$M,7,0)</f>
        <v>247997.37</v>
      </c>
      <c r="I6" s="56">
        <f>VLOOKUP($A6,蔬菜!$A:$M,10,0)</f>
        <v>-0.177058776877363</v>
      </c>
      <c r="J6" s="54">
        <f>VLOOKUP($A6,蔬菜!$A:$M,11,0)</f>
        <v>0.125307654396672</v>
      </c>
      <c r="K6" s="54">
        <f>VLOOKUP($A6,蔬菜!$A:$M,13,0)</f>
        <v>-0.0125315600616585</v>
      </c>
      <c r="L6" s="49">
        <f>VLOOKUP($A6,水果!$A:$M,7,0)</f>
        <v>230502.01</v>
      </c>
      <c r="M6" s="56">
        <f>VLOOKUP($A6,水果!$A:$M,10,0)</f>
        <v>-0.303842391050095</v>
      </c>
      <c r="N6" s="54">
        <f>VLOOKUP($A6,水果!$A:$M,11,0)</f>
        <v>0.0760348642377175</v>
      </c>
      <c r="O6" s="54">
        <f>VLOOKUP($A6,水果!$A:$M,13,0)</f>
        <v>-0.010470426627764</v>
      </c>
      <c r="P6" s="49">
        <f>VLOOKUP($A6,猪肉!$A:$M,7,0)</f>
        <v>203795.73</v>
      </c>
      <c r="Q6" s="56">
        <f>VLOOKUP($A6,猪肉!$A:$M,10,0)</f>
        <v>-0.189871053231834</v>
      </c>
      <c r="R6" s="54">
        <f>VLOOKUP($A6,猪肉!$A:$M,11,0)</f>
        <v>0.179932259117594</v>
      </c>
      <c r="S6" s="54">
        <f>VLOOKUP($A6,猪肉!$A:$M,13,0)</f>
        <v>0.0222356605097292</v>
      </c>
      <c r="T6" s="49">
        <f>VLOOKUP($A6,牛羊肉!$A:$M,7,0)</f>
        <v>40520.11</v>
      </c>
      <c r="U6" s="56">
        <f>VLOOKUP($A6,牛羊肉!$A:$M,10,0)</f>
        <v>-0.248813389772285</v>
      </c>
      <c r="V6" s="54">
        <f>VLOOKUP($A6,牛羊肉!$A:$M,11,0)</f>
        <v>0.124410254164977</v>
      </c>
      <c r="W6" s="54">
        <f>VLOOKUP($A6,牛羊肉!$A:$M,13,0)</f>
        <v>-0.0298312413454286</v>
      </c>
      <c r="X6" s="49">
        <f>VLOOKUP($A6,禽肉!$A:$M,7,0)</f>
        <v>53865.87</v>
      </c>
      <c r="Y6" s="56">
        <f>VLOOKUP($A6,禽肉!$A:$M,10,0)</f>
        <v>-0.331839418294764</v>
      </c>
      <c r="Z6" s="54">
        <f>VLOOKUP($A6,禽肉!$A:$M,11,0)</f>
        <v>0.12602371411447</v>
      </c>
      <c r="AA6" s="54">
        <f>VLOOKUP($A6,禽肉!$A:$M,13,0)</f>
        <v>-0.0130392902204208</v>
      </c>
      <c r="AB6" s="49">
        <f>VLOOKUP($A6,蛋类!$A:$M,7,0)</f>
        <v>43341.94</v>
      </c>
      <c r="AC6" s="56">
        <f>VLOOKUP($A6,蛋类!$A:$M,10,0)</f>
        <v>0.278200925725223</v>
      </c>
      <c r="AD6" s="54">
        <f>VLOOKUP($A6,蛋类!$A:$M,11,0)</f>
        <v>0.0855033000251665</v>
      </c>
      <c r="AE6" s="54">
        <f>VLOOKUP($A6,蛋类!$A:$M,13,0)</f>
        <v>0.00996595054383689</v>
      </c>
      <c r="AF6" s="49">
        <f>VLOOKUP($A6,水产!$A:$M,7,0)</f>
        <v>140782.36</v>
      </c>
      <c r="AG6" s="56">
        <f>VLOOKUP($A6,水产!$A:$M,10,0)</f>
        <v>-0.197999030300351</v>
      </c>
      <c r="AH6" s="54">
        <f>VLOOKUP($A6,水产!$A:$M,11,0)</f>
        <v>0.133998606829998</v>
      </c>
      <c r="AI6" s="54">
        <f>VLOOKUP($A6,水产!$A:$M,13,0)</f>
        <v>-0.0057707108685543</v>
      </c>
      <c r="AJ6" s="49">
        <f>VLOOKUP($A6,熟食!$A:$M,7,0)</f>
        <v>132356.59</v>
      </c>
      <c r="AK6" s="56">
        <f>VLOOKUP($A6,熟食!$A:$M,10,0)</f>
        <v>-0.0627491982248709</v>
      </c>
      <c r="AL6" s="54">
        <f>VLOOKUP($A6,熟食!$A:$M,11,0)</f>
        <v>0.151696350087887</v>
      </c>
      <c r="AM6" s="54">
        <f>VLOOKUP($A6,熟食!$A:$M,13,0)</f>
        <v>-0.0054953045518584</v>
      </c>
      <c r="AN6" s="49">
        <f>VLOOKUP($A6,面包!$A:$M,7,0)</f>
        <v>215199.11</v>
      </c>
      <c r="AO6" s="56">
        <f>VLOOKUP($A6,面包!$A:$M,10,0)</f>
        <v>-0.288769619232384</v>
      </c>
      <c r="AP6" s="54">
        <f>VLOOKUP($A6,面包!$A:$M,11,0)</f>
        <v>0.252022662974051</v>
      </c>
      <c r="AQ6" s="54">
        <f>VLOOKUP($A6,面包!$A:$M,13,0)</f>
        <v>-0.0743250801423336</v>
      </c>
      <c r="AR6" s="49">
        <f>VLOOKUP($A6,面点!$A:$M,7,0)</f>
        <v>172055.14</v>
      </c>
      <c r="AS6" s="56">
        <f>VLOOKUP($A6,面点!$A:$M,10,0)</f>
        <v>-0.214917070022058</v>
      </c>
      <c r="AT6" s="54">
        <f>VLOOKUP($A6,面点!$A:$M,11,0)</f>
        <v>0.271115547507125</v>
      </c>
      <c r="AU6" s="54">
        <f>VLOOKUP($A6,面点!$A:$M,13,0)</f>
        <v>-0.0578885245972711</v>
      </c>
    </row>
    <row r="7" spans="1:47">
      <c r="A7" s="50" t="s">
        <v>62</v>
      </c>
      <c r="B7" s="51" t="s">
        <v>63</v>
      </c>
      <c r="C7" s="50" t="s">
        <v>64</v>
      </c>
      <c r="D7" s="49">
        <v>64272.11</v>
      </c>
      <c r="E7" s="56">
        <v>-0.410704976156661</v>
      </c>
      <c r="F7" s="68">
        <v>0.184620404386129</v>
      </c>
      <c r="G7" s="56">
        <v>-0.0194439156496569</v>
      </c>
      <c r="H7" s="49">
        <f>VLOOKUP($B7,蔬菜!$B:$M,6,0)</f>
        <v>7831.33</v>
      </c>
      <c r="I7" s="56">
        <f>VLOOKUP($B7,蔬菜!$B:$M,9,0)</f>
        <v>-0.0802511908900435</v>
      </c>
      <c r="J7" s="56">
        <f>VLOOKUP($B7,蔬菜!$B:$M,10,0)</f>
        <v>0.145709111673299</v>
      </c>
      <c r="K7" s="56">
        <f>VLOOKUP($B7,蔬菜!$B:$M,12,0)</f>
        <v>0.00502413938024059</v>
      </c>
      <c r="L7" s="49">
        <f>VLOOKUP($B7,水果!$B:$M,6,0)</f>
        <v>2937.7</v>
      </c>
      <c r="M7" s="56">
        <f>VLOOKUP($B7,水果!$B:$M,9,0)</f>
        <v>-0.771178473313243</v>
      </c>
      <c r="N7" s="56">
        <f>VLOOKUP($B7,水果!$B:$M,10,0)</f>
        <v>0.0433182195602766</v>
      </c>
      <c r="O7" s="56">
        <f>VLOOKUP($B7,水果!$B:$M,12,0)</f>
        <v>-0.0795920439295718</v>
      </c>
      <c r="P7" s="49">
        <f>VLOOKUP($B7,猪肉!$B:$M,6,0)</f>
        <v>12178.26</v>
      </c>
      <c r="Q7" s="56">
        <f>VLOOKUP($B7,猪肉!$B:$M,9,0)</f>
        <v>-0.384021729234318</v>
      </c>
      <c r="R7" s="56">
        <f>VLOOKUP($B7,猪肉!$B:$M,10,0)</f>
        <v>0.224943229737532</v>
      </c>
      <c r="S7" s="56">
        <f>VLOOKUP($B7,猪肉!$B:$M,12,0)</f>
        <v>0.00561392660112983</v>
      </c>
      <c r="T7" s="49">
        <f>VLOOKUP($B7,牛羊肉!$B:$M,6,0)</f>
        <v>3071.67</v>
      </c>
      <c r="U7" s="56">
        <f>VLOOKUP($B7,牛羊肉!$B:$M,9,0)</f>
        <v>-0.454075765788983</v>
      </c>
      <c r="V7" s="56">
        <f>VLOOKUP($B7,牛羊肉!$B:$M,10,0)</f>
        <v>0.270979813716651</v>
      </c>
      <c r="W7" s="56">
        <f>VLOOKUP($B7,牛羊肉!$B:$M,12,0)</f>
        <v>0.00107288556742902</v>
      </c>
      <c r="X7" s="49">
        <f>VLOOKUP($B7,禽肉!$B:$M,6,0)</f>
        <v>3931.79</v>
      </c>
      <c r="Y7" s="56">
        <f>VLOOKUP($B7,禽肉!$B:$M,9,0)</f>
        <v>-0.277908172635445</v>
      </c>
      <c r="Z7" s="56">
        <f>VLOOKUP($B7,禽肉!$B:$M,10,0)</f>
        <v>0.181156839427584</v>
      </c>
      <c r="AA7" s="56">
        <f>VLOOKUP($B7,禽肉!$B:$M,12,0)</f>
        <v>0.00423286020096096</v>
      </c>
      <c r="AB7" s="49">
        <f>VLOOKUP($B7,蛋类!$B:$M,6,0)</f>
        <v>1770.35</v>
      </c>
      <c r="AC7" s="56">
        <f>VLOOKUP($B7,蛋类!$B:$M,9,0)</f>
        <v>0.140094409489893</v>
      </c>
      <c r="AD7" s="56">
        <f>VLOOKUP($B7,蛋类!$B:$M,10,0)</f>
        <v>0.0990033950891721</v>
      </c>
      <c r="AE7" s="56">
        <f>VLOOKUP($B7,蛋类!$B:$M,12,0)</f>
        <v>0.00786064326257232</v>
      </c>
      <c r="AF7" s="49">
        <f>VLOOKUP($B7,水产!$B:$M,6,0)</f>
        <v>11558.95</v>
      </c>
      <c r="AG7" s="56">
        <f>VLOOKUP($B7,水产!$B:$M,9,0)</f>
        <v>-0.560577064905166</v>
      </c>
      <c r="AH7" s="56">
        <f>VLOOKUP($B7,水产!$B:$M,10,0)</f>
        <v>0.234274041213277</v>
      </c>
      <c r="AI7" s="56">
        <f>VLOOKUP($B7,水产!$B:$M,12,0)</f>
        <v>0.0137882973943752</v>
      </c>
      <c r="AJ7" s="49">
        <f>VLOOKUP($B7,熟食!$B:$M,6,0)</f>
        <v>2899.76</v>
      </c>
      <c r="AK7" s="56">
        <f>VLOOKUP($B7,熟食!$B:$M,9,0)</f>
        <v>-0.236595883594931</v>
      </c>
      <c r="AL7" s="56">
        <f>VLOOKUP($B7,熟食!$B:$M,10,0)</f>
        <v>0.130313055842418</v>
      </c>
      <c r="AM7" s="56">
        <f>VLOOKUP($B7,熟食!$B:$M,12,0)</f>
        <v>0.0145921865969526</v>
      </c>
      <c r="AN7" s="49">
        <f>VLOOKUP($B7,面包!$B:$M,6,0)</f>
        <v>10871.16</v>
      </c>
      <c r="AO7" s="56">
        <f>VLOOKUP($B7,面包!$B:$M,9,0)</f>
        <v>-0.238679631775956</v>
      </c>
      <c r="AP7" s="56">
        <f>VLOOKUP($B7,面包!$B:$M,10,0)</f>
        <v>0.384622270118958</v>
      </c>
      <c r="AQ7" s="56">
        <f>VLOOKUP($B7,面包!$B:$M,12,0)</f>
        <v>-0.0353451485726189</v>
      </c>
      <c r="AR7" s="49">
        <f>VLOOKUP($B7,面点!$B:$M,6,0)</f>
        <v>7405.75</v>
      </c>
      <c r="AS7" s="56">
        <f>VLOOKUP($B7,面点!$B:$M,9,0)</f>
        <v>-0.32087619648487</v>
      </c>
      <c r="AT7" s="56">
        <f>VLOOKUP($B7,面点!$B:$M,10,0)</f>
        <v>0.363170626811685</v>
      </c>
      <c r="AU7" s="56">
        <f>VLOOKUP($B7,面点!$B:$M,12,0)</f>
        <v>-0.0817406529458364</v>
      </c>
    </row>
    <row r="8" spans="1:47">
      <c r="A8" s="50" t="s">
        <v>62</v>
      </c>
      <c r="B8" s="51" t="s">
        <v>65</v>
      </c>
      <c r="C8" s="50" t="s">
        <v>66</v>
      </c>
      <c r="D8" s="49">
        <v>10010.16</v>
      </c>
      <c r="E8" s="56">
        <v>-0.706558617863347</v>
      </c>
      <c r="F8" s="69">
        <v>0.0754261130523669</v>
      </c>
      <c r="G8" s="56">
        <v>-0.0475144608421944</v>
      </c>
      <c r="H8" s="49">
        <f>VLOOKUP($B8,蔬菜!$B:$M,6,0)</f>
        <v>1326.28</v>
      </c>
      <c r="I8" s="56">
        <f>VLOOKUP($B8,蔬菜!$B:$M,9,0)</f>
        <v>-0.65614670050893</v>
      </c>
      <c r="J8" s="56">
        <f>VLOOKUP($B8,蔬菜!$B:$M,10,0)</f>
        <v>0.0564975987199989</v>
      </c>
      <c r="K8" s="56">
        <f>VLOOKUP($B8,蔬菜!$B:$M,12,0)</f>
        <v>-0.0341640478901819</v>
      </c>
      <c r="L8" s="49">
        <f>VLOOKUP($B8,水果!$B:$M,6,0)</f>
        <v>1692.37</v>
      </c>
      <c r="M8" s="56">
        <f>VLOOKUP($B8,水果!$B:$M,9,0)</f>
        <v>-0.733186292052992</v>
      </c>
      <c r="N8" s="56">
        <f>VLOOKUP($B8,水果!$B:$M,10,0)</f>
        <v>0.0468082870169975</v>
      </c>
      <c r="O8" s="56">
        <f>VLOOKUP($B8,水果!$B:$M,12,0)</f>
        <v>-0.025350473655557</v>
      </c>
      <c r="P8" s="49">
        <f>VLOOKUP($B8,猪肉!$B:$M,6,0)</f>
        <v>511.64</v>
      </c>
      <c r="Q8" s="56">
        <f>VLOOKUP($B8,猪肉!$B:$M,9,0)</f>
        <v>-0.835254569106529</v>
      </c>
      <c r="R8" s="56">
        <f>VLOOKUP($B8,猪肉!$B:$M,10,0)</f>
        <v>0.0390805335190965</v>
      </c>
      <c r="S8" s="56">
        <f>VLOOKUP($B8,猪肉!$B:$M,12,0)</f>
        <v>-0.0692039075223259</v>
      </c>
      <c r="T8" s="49">
        <f>VLOOKUP($B8,牛羊肉!$B:$M,6,0)</f>
        <v>-709.62</v>
      </c>
      <c r="U8" s="56">
        <f>VLOOKUP($B8,牛羊肉!$B:$M,9,0)</f>
        <v>-1.27309147305915</v>
      </c>
      <c r="V8" s="56">
        <f>VLOOKUP($B8,牛羊肉!$B:$M,10,0)</f>
        <v>-0.107929458466733</v>
      </c>
      <c r="W8" s="56">
        <f>VLOOKUP($B8,牛羊肉!$B:$M,12,0)</f>
        <v>-0.294643137620163</v>
      </c>
      <c r="X8" s="49">
        <f>VLOOKUP($B8,禽肉!$B:$M,6,0)</f>
        <v>104.83</v>
      </c>
      <c r="Y8" s="56">
        <f>VLOOKUP($B8,禽肉!$B:$M,9,0)</f>
        <v>-0.820308884279813</v>
      </c>
      <c r="Z8" s="56">
        <f>VLOOKUP($B8,禽肉!$B:$M,10,0)</f>
        <v>0.0316697380743784</v>
      </c>
      <c r="AA8" s="56">
        <f>VLOOKUP($B8,禽肉!$B:$M,12,0)</f>
        <v>-0.01637045366148</v>
      </c>
      <c r="AB8" s="49">
        <f>VLOOKUP($B8,蛋类!$B:$M,6,0)</f>
        <v>650.98</v>
      </c>
      <c r="AC8" s="56">
        <f>VLOOKUP($B8,蛋类!$B:$M,9,0)</f>
        <v>-0.521327676345802</v>
      </c>
      <c r="AD8" s="56">
        <f>VLOOKUP($B8,蛋类!$B:$M,10,0)</f>
        <v>0.104761061804488</v>
      </c>
      <c r="AE8" s="56">
        <f>VLOOKUP($B8,蛋类!$B:$M,12,0)</f>
        <v>0.00669269077769701</v>
      </c>
      <c r="AF8" s="49">
        <f>VLOOKUP($B8,水产!$B:$M,6,0)</f>
        <v>1209.62</v>
      </c>
      <c r="AG8" s="56">
        <f>VLOOKUP($B8,水产!$B:$M,9,0)</f>
        <v>-0.423619946155862</v>
      </c>
      <c r="AH8" s="56">
        <f>VLOOKUP($B8,水产!$B:$M,10,0)</f>
        <v>0.0903794139183192</v>
      </c>
      <c r="AI8" s="56">
        <f>VLOOKUP($B8,水产!$B:$M,12,0)</f>
        <v>-0.00628129738181611</v>
      </c>
      <c r="AJ8" s="49">
        <f>VLOOKUP($B8,熟食!$B:$M,6,0)</f>
        <v>2340.58</v>
      </c>
      <c r="AK8" s="56">
        <f>VLOOKUP($B8,熟食!$B:$M,9,0)</f>
        <v>-0.563022982282546</v>
      </c>
      <c r="AL8" s="56">
        <f>VLOOKUP($B8,熟食!$B:$M,10,0)</f>
        <v>0.258103431924997</v>
      </c>
      <c r="AM8" s="56">
        <f>VLOOKUP($B8,熟食!$B:$M,12,0)</f>
        <v>0.0382968312020883</v>
      </c>
      <c r="AN8" s="49">
        <f>VLOOKUP($B8,面包!$B:$M,6,0)</f>
        <v>463.14</v>
      </c>
      <c r="AO8" s="56">
        <f>VLOOKUP($B8,面包!$B:$M,9,0)</f>
        <v>-0.899049873469041</v>
      </c>
      <c r="AP8" s="56">
        <f>VLOOKUP($B8,面包!$B:$M,10,0)</f>
        <v>0.0383861791852323</v>
      </c>
      <c r="AQ8" s="56">
        <f>VLOOKUP($B8,面包!$B:$M,12,0)</f>
        <v>-0.209470377886265</v>
      </c>
      <c r="AR8" s="49">
        <f>VLOOKUP($B8,面点!$B:$M,6,0)</f>
        <v>2274.74</v>
      </c>
      <c r="AS8" s="56">
        <f>VLOOKUP($B8,面点!$B:$M,9,0)</f>
        <v>-0.554361390551382</v>
      </c>
      <c r="AT8" s="56">
        <f>VLOOKUP($B8,面点!$B:$M,10,0)</f>
        <v>0.264623116162468</v>
      </c>
      <c r="AU8" s="56">
        <f>VLOOKUP($B8,面点!$B:$M,12,0)</f>
        <v>-0.140229451656652</v>
      </c>
    </row>
    <row r="9" spans="1:47">
      <c r="A9" s="50" t="s">
        <v>67</v>
      </c>
      <c r="B9" s="51" t="s">
        <v>68</v>
      </c>
      <c r="C9" s="50" t="s">
        <v>69</v>
      </c>
      <c r="D9" s="49">
        <v>36835.75</v>
      </c>
      <c r="E9" s="56">
        <v>-0.393425049133464</v>
      </c>
      <c r="F9" s="68">
        <v>0.178253039639988</v>
      </c>
      <c r="G9" s="56">
        <v>-0.00758232632432127</v>
      </c>
      <c r="H9" s="49">
        <f>VLOOKUP($B9,蔬菜!$B:$M,6,0)</f>
        <v>5160.18</v>
      </c>
      <c r="I9" s="56">
        <f>VLOOKUP($B9,蔬菜!$B:$M,9,0)</f>
        <v>-0.544722806738926</v>
      </c>
      <c r="J9" s="56">
        <f>VLOOKUP($B9,蔬菜!$B:$M,10,0)</f>
        <v>0.146616349084759</v>
      </c>
      <c r="K9" s="56">
        <f>VLOOKUP($B9,蔬菜!$B:$M,12,0)</f>
        <v>-0.0675822160646465</v>
      </c>
      <c r="L9" s="49">
        <f>VLOOKUP($B9,水果!$B:$M,6,0)</f>
        <v>6739.79</v>
      </c>
      <c r="M9" s="56">
        <f>VLOOKUP($B9,水果!$B:$M,9,0)</f>
        <v>-0.656879101097054</v>
      </c>
      <c r="N9" s="56">
        <f>VLOOKUP($B9,水果!$B:$M,10,0)</f>
        <v>0.102696788949237</v>
      </c>
      <c r="O9" s="56">
        <f>VLOOKUP($B9,水果!$B:$M,12,0)</f>
        <v>-0.0892669601323616</v>
      </c>
      <c r="P9" s="49">
        <f>VLOOKUP($B9,猪肉!$B:$M,6,0)</f>
        <v>6325.88</v>
      </c>
      <c r="Q9" s="56">
        <f>VLOOKUP($B9,猪肉!$B:$M,9,0)</f>
        <v>-0.439729974129311</v>
      </c>
      <c r="R9" s="56">
        <f>VLOOKUP($B9,猪肉!$B:$M,10,0)</f>
        <v>0.267010643906314</v>
      </c>
      <c r="S9" s="56">
        <f>VLOOKUP($B9,猪肉!$B:$M,12,0)</f>
        <v>0.0251646774998336</v>
      </c>
      <c r="T9" s="49">
        <f>VLOOKUP($B9,牛羊肉!$B:$M,6,0)</f>
        <v>2782</v>
      </c>
      <c r="U9" s="56">
        <f>VLOOKUP($B9,牛羊肉!$B:$M,9,0)</f>
        <v>-0.120563699069669</v>
      </c>
      <c r="V9" s="56">
        <f>VLOOKUP($B9,牛羊肉!$B:$M,10,0)</f>
        <v>0.236944018355922</v>
      </c>
      <c r="W9" s="56">
        <f>VLOOKUP($B9,牛羊肉!$B:$M,12,0)</f>
        <v>0.00970221274259915</v>
      </c>
      <c r="X9" s="49">
        <f>VLOOKUP($B9,禽肉!$B:$M,6,0)</f>
        <v>1439.94</v>
      </c>
      <c r="Y9" s="56">
        <f>VLOOKUP($B9,禽肉!$B:$M,9,0)</f>
        <v>-0.128143959117936</v>
      </c>
      <c r="Z9" s="56">
        <f>VLOOKUP($B9,禽肉!$B:$M,10,0)</f>
        <v>0.143540126121205</v>
      </c>
      <c r="AA9" s="56">
        <f>VLOOKUP($B9,禽肉!$B:$M,12,0)</f>
        <v>0.0579619978260364</v>
      </c>
      <c r="AB9" s="49">
        <f>VLOOKUP($B9,蛋类!$B:$M,6,0)</f>
        <v>1340.65</v>
      </c>
      <c r="AC9" s="56">
        <f>VLOOKUP($B9,蛋类!$B:$M,9,0)</f>
        <v>2.19842065082546</v>
      </c>
      <c r="AD9" s="56">
        <f>VLOOKUP($B9,蛋类!$B:$M,10,0)</f>
        <v>0.146511599950604</v>
      </c>
      <c r="AE9" s="56">
        <f>VLOOKUP($B9,蛋类!$B:$M,12,0)</f>
        <v>0.109753045667806</v>
      </c>
      <c r="AF9" s="49">
        <f>VLOOKUP($B9,水产!$B:$M,6,0)</f>
        <v>2821.89</v>
      </c>
      <c r="AG9" s="56">
        <f>VLOOKUP($B9,水产!$B:$M,9,0)</f>
        <v>0.0307370312739705</v>
      </c>
      <c r="AH9" s="56">
        <f>VLOOKUP($B9,水产!$B:$M,10,0)</f>
        <v>0.153170957828036</v>
      </c>
      <c r="AI9" s="56">
        <f>VLOOKUP($B9,水产!$B:$M,12,0)</f>
        <v>0.104069432487234</v>
      </c>
      <c r="AJ9" s="49">
        <f>VLOOKUP($B9,熟食!$B:$M,6,0)</f>
        <v>25.83</v>
      </c>
      <c r="AK9" s="56">
        <f>VLOOKUP($B9,熟食!$B:$M,9,0)</f>
        <v>-0.977044693084969</v>
      </c>
      <c r="AL9" s="56">
        <f>VLOOKUP($B9,熟食!$B:$M,10,0)</f>
        <v>0.0516445066480056</v>
      </c>
      <c r="AM9" s="56">
        <f>VLOOKUP($B9,熟食!$B:$M,12,0)</f>
        <v>-2.52278122777132</v>
      </c>
      <c r="AN9" s="49">
        <f>VLOOKUP($B9,面包!$B:$M,6,0)</f>
        <v>4709.3</v>
      </c>
      <c r="AO9" s="56">
        <f>VLOOKUP($B9,面包!$B:$M,9,0)</f>
        <v>1.62993884902131</v>
      </c>
      <c r="AP9" s="56">
        <f>VLOOKUP($B9,面包!$B:$M,10,0)</f>
        <v>0.287113223559709</v>
      </c>
      <c r="AQ9" s="56">
        <f>VLOOKUP($B9,面包!$B:$M,12,0)</f>
        <v>0.0120437514860232</v>
      </c>
      <c r="AR9" s="49">
        <f>VLOOKUP($B9,面点!$B:$M,6,0)</f>
        <v>5195.49</v>
      </c>
      <c r="AS9" s="56">
        <f>VLOOKUP($B9,面点!$B:$M,9,0)</f>
        <v>-0.314100473813519</v>
      </c>
      <c r="AT9" s="56">
        <f>VLOOKUP($B9,面点!$B:$M,10,0)</f>
        <v>0.343453514199587</v>
      </c>
      <c r="AU9" s="56">
        <f>VLOOKUP($B9,面点!$B:$M,12,0)</f>
        <v>-0.0941190924176879</v>
      </c>
    </row>
    <row r="10" spans="1:47">
      <c r="A10" s="50" t="s">
        <v>67</v>
      </c>
      <c r="B10" s="51" t="s">
        <v>70</v>
      </c>
      <c r="C10" s="50" t="s">
        <v>71</v>
      </c>
      <c r="D10" s="49">
        <v>46089.47</v>
      </c>
      <c r="E10" s="56">
        <v>-0.328871957519101</v>
      </c>
      <c r="F10" s="68">
        <v>0.162764603232262</v>
      </c>
      <c r="G10" s="56">
        <v>-0.0182476983957691</v>
      </c>
      <c r="H10" s="49">
        <f>VLOOKUP($B10,蔬菜!$B:$M,6,0)</f>
        <v>9853.18</v>
      </c>
      <c r="I10" s="56">
        <f>VLOOKUP($B10,蔬菜!$B:$M,9,0)</f>
        <v>-0.369697814868668</v>
      </c>
      <c r="J10" s="56">
        <f>VLOOKUP($B10,蔬菜!$B:$M,10,0)</f>
        <v>0.175111857697956</v>
      </c>
      <c r="K10" s="56">
        <f>VLOOKUP($B10,蔬菜!$B:$M,12,0)</f>
        <v>-0.0553148434019618</v>
      </c>
      <c r="L10" s="49">
        <f>VLOOKUP($B10,水果!$B:$M,6,0)</f>
        <v>7614.23</v>
      </c>
      <c r="M10" s="56">
        <f>VLOOKUP($B10,水果!$B:$M,9,0)</f>
        <v>-0.471018761801678</v>
      </c>
      <c r="N10" s="56">
        <f>VLOOKUP($B10,水果!$B:$M,10,0)</f>
        <v>0.075764666174387</v>
      </c>
      <c r="O10" s="56">
        <f>VLOOKUP($B10,水果!$B:$M,12,0)</f>
        <v>-0.0229432356818096</v>
      </c>
      <c r="P10" s="49">
        <f>VLOOKUP($B10,猪肉!$B:$M,6,0)</f>
        <v>5490.84</v>
      </c>
      <c r="Q10" s="56">
        <f>VLOOKUP($B10,猪肉!$B:$M,9,0)</f>
        <v>-0.249359182049715</v>
      </c>
      <c r="R10" s="56">
        <f>VLOOKUP($B10,猪肉!$B:$M,10,0)</f>
        <v>0.242906791148043</v>
      </c>
      <c r="S10" s="56">
        <f>VLOOKUP($B10,猪肉!$B:$M,12,0)</f>
        <v>0.0666708953899952</v>
      </c>
      <c r="T10" s="49">
        <f>VLOOKUP($B10,牛羊肉!$B:$M,6,0)</f>
        <v>893.15</v>
      </c>
      <c r="U10" s="56">
        <f>VLOOKUP($B10,牛羊肉!$B:$M,9,0)</f>
        <v>-0.285685722511917</v>
      </c>
      <c r="V10" s="56">
        <f>VLOOKUP($B10,牛羊肉!$B:$M,10,0)</f>
        <v>0.18082375378087</v>
      </c>
      <c r="W10" s="56">
        <f>VLOOKUP($B10,牛羊肉!$B:$M,12,0)</f>
        <v>-0.0116319979888288</v>
      </c>
      <c r="X10" s="49">
        <f>VLOOKUP($B10,禽肉!$B:$M,6,0)</f>
        <v>2300.13</v>
      </c>
      <c r="Y10" s="56">
        <f>VLOOKUP($B10,禽肉!$B:$M,9,0)</f>
        <v>-0.164676530189789</v>
      </c>
      <c r="Z10" s="56">
        <f>VLOOKUP($B10,禽肉!$B:$M,10,0)</f>
        <v>0.175440750904994</v>
      </c>
      <c r="AA10" s="56">
        <f>VLOOKUP($B10,禽肉!$B:$M,12,0)</f>
        <v>0.0382987304859451</v>
      </c>
      <c r="AB10" s="49">
        <f>VLOOKUP($B10,蛋类!$B:$M,6,0)</f>
        <v>952.76</v>
      </c>
      <c r="AC10" s="56">
        <f>VLOOKUP($B10,蛋类!$B:$M,9,0)</f>
        <v>-0.0609131051884561</v>
      </c>
      <c r="AD10" s="56">
        <f>VLOOKUP($B10,蛋类!$B:$M,10,0)</f>
        <v>0.0839638080348842</v>
      </c>
      <c r="AE10" s="56">
        <f>VLOOKUP($B10,蛋类!$B:$M,12,0)</f>
        <v>-0.000279442524351657</v>
      </c>
      <c r="AF10" s="49">
        <f>VLOOKUP($B10,水产!$B:$M,6,0)</f>
        <v>4939.31</v>
      </c>
      <c r="AG10" s="56">
        <f>VLOOKUP($B10,水产!$B:$M,9,0)</f>
        <v>-0.428257736672435</v>
      </c>
      <c r="AH10" s="56">
        <f>VLOOKUP($B10,水产!$B:$M,10,0)</f>
        <v>0.19185414872638</v>
      </c>
      <c r="AI10" s="56">
        <f>VLOOKUP($B10,水产!$B:$M,12,0)</f>
        <v>-0.0590515636657167</v>
      </c>
      <c r="AJ10" s="49">
        <f>VLOOKUP($B10,熟食!$B:$M,6,0)</f>
        <v>5135.49</v>
      </c>
      <c r="AK10" s="56">
        <f>VLOOKUP($B10,熟食!$B:$M,9,0)</f>
        <v>0.147867427815304</v>
      </c>
      <c r="AL10" s="56">
        <f>VLOOKUP($B10,熟食!$B:$M,10,0)</f>
        <v>0.320575820339859</v>
      </c>
      <c r="AM10" s="56">
        <f>VLOOKUP($B10,熟食!$B:$M,12,0)</f>
        <v>0.0736027167008488</v>
      </c>
      <c r="AN10" s="49">
        <f>VLOOKUP($B10,面包!$B:$M,6,0)</f>
        <v>3696.91</v>
      </c>
      <c r="AO10" s="56">
        <f>VLOOKUP($B10,面包!$B:$M,9,0)</f>
        <v>-0.399206614901079</v>
      </c>
      <c r="AP10" s="56">
        <f>VLOOKUP($B10,面包!$B:$M,10,0)</f>
        <v>0.237403105130973</v>
      </c>
      <c r="AQ10" s="56">
        <f>VLOOKUP($B10,面包!$B:$M,12,0)</f>
        <v>-0.112768897065647</v>
      </c>
      <c r="AR10" s="49">
        <f>VLOOKUP($B10,面点!$B:$M,6,0)</f>
        <v>5036.04</v>
      </c>
      <c r="AS10" s="56">
        <f>VLOOKUP($B10,面点!$B:$M,9,0)</f>
        <v>-0.285493765854932</v>
      </c>
      <c r="AT10" s="56">
        <f>VLOOKUP($B10,面点!$B:$M,10,0)</f>
        <v>0.361489474107338</v>
      </c>
      <c r="AU10" s="56">
        <f>VLOOKUP($B10,面点!$B:$M,12,0)</f>
        <v>-0.0937810678032757</v>
      </c>
    </row>
    <row r="11" spans="1:47">
      <c r="A11" s="50" t="s">
        <v>67</v>
      </c>
      <c r="B11" s="51" t="s">
        <v>72</v>
      </c>
      <c r="C11" s="50" t="s">
        <v>73</v>
      </c>
      <c r="D11" s="49">
        <v>13274.7</v>
      </c>
      <c r="E11" s="56">
        <v>-0.624860432210112</v>
      </c>
      <c r="F11" s="69">
        <v>0.0820974019403997</v>
      </c>
      <c r="G11" s="56">
        <v>-0.0815272949454068</v>
      </c>
      <c r="H11" s="49">
        <f>VLOOKUP($B11,蔬菜!$B:$M,6,0)</f>
        <v>721.08</v>
      </c>
      <c r="I11" s="56">
        <f>VLOOKUP($B11,蔬菜!$B:$M,9,0)</f>
        <v>-0.79513375911994</v>
      </c>
      <c r="J11" s="56">
        <f>VLOOKUP($B11,蔬菜!$B:$M,10,0)</f>
        <v>0.0330643086772488</v>
      </c>
      <c r="K11" s="56">
        <f>VLOOKUP($B11,蔬菜!$B:$M,12,0)</f>
        <v>-0.105611616289232</v>
      </c>
      <c r="L11" s="49">
        <f>VLOOKUP($B11,水果!$B:$M,6,0)</f>
        <v>1473.74</v>
      </c>
      <c r="M11" s="56">
        <f>VLOOKUP($B11,水果!$B:$M,9,0)</f>
        <v>-0.749147222430263</v>
      </c>
      <c r="N11" s="56">
        <f>VLOOKUP($B11,水果!$B:$M,10,0)</f>
        <v>0.0373580321771762</v>
      </c>
      <c r="O11" s="56">
        <f>VLOOKUP($B11,水果!$B:$M,12,0)</f>
        <v>-0.0747694823046473</v>
      </c>
      <c r="P11" s="49">
        <f>VLOOKUP($B11,猪肉!$B:$M,6,0)</f>
        <v>1007.31</v>
      </c>
      <c r="Q11" s="56">
        <f>VLOOKUP($B11,猪肉!$B:$M,9,0)</f>
        <v>-0.79162106979063</v>
      </c>
      <c r="R11" s="56">
        <f>VLOOKUP($B11,猪肉!$B:$M,10,0)</f>
        <v>0.0469304929632913</v>
      </c>
      <c r="S11" s="56">
        <f>VLOOKUP($B11,猪肉!$B:$M,12,0)</f>
        <v>-0.0972209289054231</v>
      </c>
      <c r="T11" s="49">
        <f>VLOOKUP($B11,牛羊肉!$B:$M,6,0)</f>
        <v>574.67</v>
      </c>
      <c r="U11" s="56">
        <f>VLOOKUP($B11,牛羊肉!$B:$M,9,0)</f>
        <v>-0.405792455951692</v>
      </c>
      <c r="V11" s="56">
        <f>VLOOKUP($B11,牛羊肉!$B:$M,10,0)</f>
        <v>0.0860310188927812</v>
      </c>
      <c r="W11" s="56">
        <f>VLOOKUP($B11,牛羊肉!$B:$M,12,0)</f>
        <v>-0.0273727716305587</v>
      </c>
      <c r="X11" s="49">
        <f>VLOOKUP($B11,禽肉!$B:$M,6,0)</f>
        <v>391.76</v>
      </c>
      <c r="Y11" s="56">
        <f>VLOOKUP($B11,禽肉!$B:$M,9,0)</f>
        <v>-0.830293788932882</v>
      </c>
      <c r="Z11" s="56">
        <f>VLOOKUP($B11,禽肉!$B:$M,10,0)</f>
        <v>0.0466859483351388</v>
      </c>
      <c r="AA11" s="56">
        <f>VLOOKUP($B11,禽肉!$B:$M,12,0)</f>
        <v>-0.0971056178646306</v>
      </c>
      <c r="AB11" s="49">
        <f>VLOOKUP($B11,蛋类!$B:$M,6,0)</f>
        <v>193.87</v>
      </c>
      <c r="AC11" s="56">
        <f>VLOOKUP($B11,蛋类!$B:$M,9,0)</f>
        <v>1.02200667501043</v>
      </c>
      <c r="AD11" s="56">
        <f>VLOOKUP($B11,蛋类!$B:$M,10,0)</f>
        <v>0.0286836615425587</v>
      </c>
      <c r="AE11" s="56">
        <f>VLOOKUP($B11,蛋类!$B:$M,12,0)</f>
        <v>0.0165515751602816</v>
      </c>
      <c r="AF11" s="49">
        <f>VLOOKUP($B11,水产!$B:$M,6,0)</f>
        <v>3278.15</v>
      </c>
      <c r="AG11" s="56">
        <f>VLOOKUP($B11,水产!$B:$M,9,0)</f>
        <v>0.00813110640247747</v>
      </c>
      <c r="AH11" s="56">
        <f>VLOOKUP($B11,水产!$B:$M,10,0)</f>
        <v>0.151560544464895</v>
      </c>
      <c r="AI11" s="56">
        <f>VLOOKUP($B11,水产!$B:$M,12,0)</f>
        <v>0.0281080617742717</v>
      </c>
      <c r="AJ11" s="49">
        <f>VLOOKUP($B11,熟食!$B:$M,6,0)</f>
        <v>47.83</v>
      </c>
      <c r="AK11" s="56">
        <f>VLOOKUP($B11,熟食!$B:$M,9,0)</f>
        <v>-0.968851754408815</v>
      </c>
      <c r="AL11" s="56">
        <f>VLOOKUP($B11,熟食!$B:$M,10,0)</f>
        <v>0.00653907517817373</v>
      </c>
      <c r="AM11" s="56">
        <f>VLOOKUP($B11,熟食!$B:$M,12,0)</f>
        <v>-0.159179866549963</v>
      </c>
      <c r="AN11" s="49">
        <f>VLOOKUP($B11,面包!$B:$M,6,0)</f>
        <v>3996.16</v>
      </c>
      <c r="AO11" s="56">
        <f>VLOOKUP($B11,面包!$B:$M,9,0)</f>
        <v>-0.558447556697329</v>
      </c>
      <c r="AP11" s="56">
        <f>VLOOKUP($B11,面包!$B:$M,10,0)</f>
        <v>0.216317924816833</v>
      </c>
      <c r="AQ11" s="56">
        <f>VLOOKUP($B11,面包!$B:$M,12,0)</f>
        <v>-0.16358106262292</v>
      </c>
      <c r="AR11" s="49">
        <f>VLOOKUP($B11,面点!$B:$M,6,0)</f>
        <v>1980.53</v>
      </c>
      <c r="AS11" s="56">
        <f>VLOOKUP($B11,面点!$B:$M,9,0)</f>
        <v>-0.505490581866848</v>
      </c>
      <c r="AT11" s="56">
        <f>VLOOKUP($B11,面点!$B:$M,10,0)</f>
        <v>0.203638393866984</v>
      </c>
      <c r="AU11" s="56">
        <f>VLOOKUP($B11,面点!$B:$M,12,0)</f>
        <v>-0.103522957414722</v>
      </c>
    </row>
    <row r="12" spans="1:47">
      <c r="A12" s="50" t="s">
        <v>62</v>
      </c>
      <c r="B12" s="51" t="s">
        <v>74</v>
      </c>
      <c r="C12" s="50" t="s">
        <v>75</v>
      </c>
      <c r="D12" s="49">
        <v>26450.09</v>
      </c>
      <c r="E12" s="56">
        <v>-0.448674363382597</v>
      </c>
      <c r="F12" s="68">
        <v>0.109277351129327</v>
      </c>
      <c r="G12" s="56">
        <v>-0.043843678452459</v>
      </c>
      <c r="H12" s="49">
        <f>VLOOKUP($B12,蔬菜!$B:$M,6,0)</f>
        <v>3636.48</v>
      </c>
      <c r="I12" s="56">
        <f>VLOOKUP($B12,蔬菜!$B:$M,9,0)</f>
        <v>-0.135044621620079</v>
      </c>
      <c r="J12" s="56">
        <f>VLOOKUP($B12,蔬菜!$B:$M,10,0)</f>
        <v>0.130053992463157</v>
      </c>
      <c r="K12" s="56">
        <f>VLOOKUP($B12,蔬菜!$B:$M,12,0)</f>
        <v>0.00648884172463004</v>
      </c>
      <c r="L12" s="49">
        <f>VLOOKUP($B12,水果!$B:$M,6,0)</f>
        <v>5032.39</v>
      </c>
      <c r="M12" s="56">
        <f>VLOOKUP($B12,水果!$B:$M,9,0)</f>
        <v>-0.731304067395165</v>
      </c>
      <c r="N12" s="56">
        <f>VLOOKUP($B12,水果!$B:$M,10,0)</f>
        <v>0.0491457150298743</v>
      </c>
      <c r="O12" s="56">
        <f>VLOOKUP($B12,水果!$B:$M,12,0)</f>
        <v>-0.0802315760984238</v>
      </c>
      <c r="P12" s="49">
        <f>VLOOKUP($B12,猪肉!$B:$M,6,0)</f>
        <v>3312.77</v>
      </c>
      <c r="Q12" s="56">
        <f>VLOOKUP($B12,猪肉!$B:$M,9,0)</f>
        <v>-0.467451692762756</v>
      </c>
      <c r="R12" s="56">
        <f>VLOOKUP($B12,猪肉!$B:$M,10,0)</f>
        <v>0.207865165014234</v>
      </c>
      <c r="S12" s="56">
        <f>VLOOKUP($B12,猪肉!$B:$M,12,0)</f>
        <v>-0.0788142826971601</v>
      </c>
      <c r="T12" s="49">
        <f>VLOOKUP($B12,牛羊肉!$B:$M,6,0)</f>
        <v>375.36</v>
      </c>
      <c r="U12" s="56">
        <f>VLOOKUP($B12,牛羊肉!$B:$M,9,0)</f>
        <v>-0.497436034757461</v>
      </c>
      <c r="V12" s="56">
        <f>VLOOKUP($B12,牛羊肉!$B:$M,10,0)</f>
        <v>0.128483703353803</v>
      </c>
      <c r="W12" s="56">
        <f>VLOOKUP($B12,牛羊肉!$B:$M,12,0)</f>
        <v>-0.0620470296725619</v>
      </c>
      <c r="X12" s="49">
        <f>VLOOKUP($B12,禽肉!$B:$M,6,0)</f>
        <v>539.76</v>
      </c>
      <c r="Y12" s="56">
        <f>VLOOKUP($B12,禽肉!$B:$M,9,0)</f>
        <v>-0.641093157789747</v>
      </c>
      <c r="Z12" s="56">
        <f>VLOOKUP($B12,禽肉!$B:$M,10,0)</f>
        <v>0.0760874774807794</v>
      </c>
      <c r="AA12" s="56">
        <f>VLOOKUP($B12,禽肉!$B:$M,12,0)</f>
        <v>-0.0644178333938776</v>
      </c>
      <c r="AB12" s="49">
        <f>VLOOKUP($B12,蛋类!$B:$M,6,0)</f>
        <v>852.76</v>
      </c>
      <c r="AC12" s="56">
        <f>VLOOKUP($B12,蛋类!$B:$M,9,0)</f>
        <v>-0.317218463509348</v>
      </c>
      <c r="AD12" s="56">
        <f>VLOOKUP($B12,蛋类!$B:$M,10,0)</f>
        <v>0.0711655151521727</v>
      </c>
      <c r="AE12" s="56">
        <f>VLOOKUP($B12,蛋类!$B:$M,12,0)</f>
        <v>-0.0273820144329959</v>
      </c>
      <c r="AF12" s="49">
        <f>VLOOKUP($B12,水产!$B:$M,6,0)</f>
        <v>2172.47</v>
      </c>
      <c r="AG12" s="56">
        <f>VLOOKUP($B12,水产!$B:$M,9,0)</f>
        <v>0.0712799321472247</v>
      </c>
      <c r="AH12" s="56">
        <f>VLOOKUP($B12,水产!$B:$M,10,0)</f>
        <v>0.0839568187404255</v>
      </c>
      <c r="AI12" s="56">
        <f>VLOOKUP($B12,水产!$B:$M,12,0)</f>
        <v>0.0270869924021511</v>
      </c>
      <c r="AJ12" s="49">
        <f>VLOOKUP($B12,熟食!$B:$M,6,0)</f>
        <v>1930.47</v>
      </c>
      <c r="AK12" s="56">
        <f>VLOOKUP($B12,熟食!$B:$M,9,0)</f>
        <v>-0.178187685182032</v>
      </c>
      <c r="AL12" s="56">
        <f>VLOOKUP($B12,熟食!$B:$M,10,0)</f>
        <v>0.121032829528833</v>
      </c>
      <c r="AM12" s="56">
        <f>VLOOKUP($B12,熟食!$B:$M,12,0)</f>
        <v>-0.0231111819386741</v>
      </c>
      <c r="AN12" s="49">
        <f>VLOOKUP($B12,面包!$B:$M,6,0)</f>
        <v>3446.07</v>
      </c>
      <c r="AO12" s="56">
        <f>VLOOKUP($B12,面包!$B:$M,9,0)</f>
        <v>-0.501286556139579</v>
      </c>
      <c r="AP12" s="56">
        <f>VLOOKUP($B12,面包!$B:$M,10,0)</f>
        <v>0.196043595204937</v>
      </c>
      <c r="AQ12" s="56">
        <f>VLOOKUP($B12,面包!$B:$M,12,0)</f>
        <v>-0.133854335771596</v>
      </c>
      <c r="AR12" s="49">
        <f>VLOOKUP($B12,面点!$B:$M,6,0)</f>
        <v>5691.56</v>
      </c>
      <c r="AS12" s="56">
        <f>VLOOKUP($B12,面点!$B:$M,9,0)</f>
        <v>0.269576001998644</v>
      </c>
      <c r="AT12" s="56">
        <f>VLOOKUP($B12,面点!$B:$M,10,0)</f>
        <v>0.397525262825581</v>
      </c>
      <c r="AU12" s="56">
        <f>VLOOKUP($B12,面点!$B:$M,12,0)</f>
        <v>0.038117818836683</v>
      </c>
    </row>
    <row r="13" spans="1:47">
      <c r="A13" s="50" t="s">
        <v>67</v>
      </c>
      <c r="B13" s="51" t="s">
        <v>76</v>
      </c>
      <c r="C13" s="50" t="s">
        <v>77</v>
      </c>
      <c r="D13" s="49">
        <v>20944.63</v>
      </c>
      <c r="E13" s="56">
        <v>-0.50117533692992</v>
      </c>
      <c r="F13" s="69">
        <v>0.146665850635996</v>
      </c>
      <c r="G13" s="56">
        <v>-0.0479821133419503</v>
      </c>
      <c r="H13" s="49">
        <f>VLOOKUP($B13,蔬菜!$B:$M,6,0)</f>
        <v>2232.22</v>
      </c>
      <c r="I13" s="56">
        <f>VLOOKUP($B13,蔬菜!$B:$M,9,0)</f>
        <v>-0.694145211898661</v>
      </c>
      <c r="J13" s="56">
        <f>VLOOKUP($B13,蔬菜!$B:$M,10,0)</f>
        <v>0.0770020721588708</v>
      </c>
      <c r="K13" s="56">
        <f>VLOOKUP($B13,蔬菜!$B:$M,12,0)</f>
        <v>-0.121424338947549</v>
      </c>
      <c r="L13" s="49">
        <f>VLOOKUP($B13,水果!$B:$M,6,0)</f>
        <v>2294.99</v>
      </c>
      <c r="M13" s="56">
        <f>VLOOKUP($B13,水果!$B:$M,9,0)</f>
        <v>-0.282943350715654</v>
      </c>
      <c r="N13" s="56">
        <f>VLOOKUP($B13,水果!$B:$M,10,0)</f>
        <v>0.064431044725166</v>
      </c>
      <c r="O13" s="56">
        <f>VLOOKUP($B13,水果!$B:$M,12,0)</f>
        <v>-0.000292573975010739</v>
      </c>
      <c r="P13" s="49">
        <f>VLOOKUP($B13,猪肉!$B:$M,6,0)</f>
        <v>2512.86</v>
      </c>
      <c r="Q13" s="56">
        <f>VLOOKUP($B13,猪肉!$B:$M,9,0)</f>
        <v>-0.621434080966097</v>
      </c>
      <c r="R13" s="56">
        <f>VLOOKUP($B13,猪肉!$B:$M,10,0)</f>
        <v>0.263693020298043</v>
      </c>
      <c r="S13" s="56">
        <f>VLOOKUP($B13,猪肉!$B:$M,12,0)</f>
        <v>0.0304466323132977</v>
      </c>
      <c r="T13" s="49">
        <f>VLOOKUP($B13,牛羊肉!$B:$M,6,0)</f>
        <v>1064.9</v>
      </c>
      <c r="U13" s="56">
        <f>VLOOKUP($B13,牛羊肉!$B:$M,9,0)</f>
        <v>-0.373234297014785</v>
      </c>
      <c r="V13" s="56">
        <f>VLOOKUP($B13,牛羊肉!$B:$M,10,0)</f>
        <v>0.276709523859018</v>
      </c>
      <c r="W13" s="56">
        <f>VLOOKUP($B13,牛羊肉!$B:$M,12,0)</f>
        <v>0.0545181063399186</v>
      </c>
      <c r="X13" s="49">
        <f>VLOOKUP($B13,禽肉!$B:$M,6,0)</f>
        <v>620.64</v>
      </c>
      <c r="Y13" s="56">
        <f>VLOOKUP($B13,禽肉!$B:$M,9,0)</f>
        <v>-0.680306589195203</v>
      </c>
      <c r="Z13" s="56">
        <f>VLOOKUP($B13,禽肉!$B:$M,10,0)</f>
        <v>0.0809699063413641</v>
      </c>
      <c r="AA13" s="56">
        <f>VLOOKUP($B13,禽肉!$B:$M,12,0)</f>
        <v>-0.0418951475326608</v>
      </c>
      <c r="AB13" s="49">
        <f>VLOOKUP($B13,蛋类!$B:$M,6,0)</f>
        <v>690.18</v>
      </c>
      <c r="AC13" s="56">
        <f>VLOOKUP($B13,蛋类!$B:$M,9,0)</f>
        <v>0.305922421948912</v>
      </c>
      <c r="AD13" s="56">
        <f>VLOOKUP($B13,蛋类!$B:$M,10,0)</f>
        <v>0.0811616494801717</v>
      </c>
      <c r="AE13" s="56">
        <f>VLOOKUP($B13,蛋类!$B:$M,12,0)</f>
        <v>0.0157815542244038</v>
      </c>
      <c r="AF13" s="49">
        <f>VLOOKUP($B13,水产!$B:$M,6,0)</f>
        <v>4024.42</v>
      </c>
      <c r="AG13" s="56">
        <f>VLOOKUP($B13,水产!$B:$M,9,0)</f>
        <v>-0.0965880903048248</v>
      </c>
      <c r="AH13" s="56">
        <f>VLOOKUP($B13,水产!$B:$M,10,0)</f>
        <v>0.25896585340742</v>
      </c>
      <c r="AI13" s="56">
        <f>VLOOKUP($B13,水产!$B:$M,12,0)</f>
        <v>0.0584013522377167</v>
      </c>
      <c r="AJ13" s="49">
        <f>VLOOKUP($B13,熟食!$B:$M,6,0)</f>
        <v>2220.02</v>
      </c>
      <c r="AK13" s="56">
        <f>VLOOKUP($B13,熟食!$B:$M,9,0)</f>
        <v>-0.621032182954454</v>
      </c>
      <c r="AL13" s="56">
        <f>VLOOKUP($B13,熟食!$B:$M,10,0)</f>
        <v>0.162098026072721</v>
      </c>
      <c r="AM13" s="56">
        <f>VLOOKUP($B13,熟食!$B:$M,12,0)</f>
        <v>-0.108580593806255</v>
      </c>
      <c r="AN13" s="49">
        <f>VLOOKUP($B13,面包!$B:$M,6,0)</f>
        <v>3252.22</v>
      </c>
      <c r="AO13" s="56">
        <f>VLOOKUP($B13,面包!$B:$M,9,0)</f>
        <v>-0.481246710159029</v>
      </c>
      <c r="AP13" s="56">
        <f>VLOOKUP($B13,面包!$B:$M,10,0)</f>
        <v>0.306682144328886</v>
      </c>
      <c r="AQ13" s="56">
        <f>VLOOKUP($B13,面包!$B:$M,12,0)</f>
        <v>-0.105822823390806</v>
      </c>
      <c r="AR13" s="49">
        <f>VLOOKUP($B13,面点!$B:$M,6,0)</f>
        <v>2505.76</v>
      </c>
      <c r="AS13" s="56">
        <f>VLOOKUP($B13,面点!$B:$M,9,0)</f>
        <v>-0.429522424010618</v>
      </c>
      <c r="AT13" s="56">
        <f>VLOOKUP($B13,面点!$B:$M,10,0)</f>
        <v>0.289549675929831</v>
      </c>
      <c r="AU13" s="56">
        <f>VLOOKUP($B13,面点!$B:$M,12,0)</f>
        <v>-0.134422509639985</v>
      </c>
    </row>
    <row r="14" spans="1:47">
      <c r="A14" s="50" t="s">
        <v>62</v>
      </c>
      <c r="B14" s="51" t="s">
        <v>78</v>
      </c>
      <c r="C14" s="50" t="s">
        <v>79</v>
      </c>
      <c r="D14" s="49">
        <v>26211.39</v>
      </c>
      <c r="E14" s="56">
        <v>-0.375671932880074</v>
      </c>
      <c r="F14" s="68">
        <v>0.124579584024164</v>
      </c>
      <c r="G14" s="56">
        <v>-0.0318334946690869</v>
      </c>
      <c r="H14" s="49">
        <f>VLOOKUP($B14,蔬菜!$B:$M,6,0)</f>
        <v>3387.99</v>
      </c>
      <c r="I14" s="56">
        <f>VLOOKUP($B14,蔬菜!$B:$M,9,0)</f>
        <v>-0.38012364630351</v>
      </c>
      <c r="J14" s="56">
        <f>VLOOKUP($B14,蔬菜!$B:$M,10,0)</f>
        <v>0.0839761485222212</v>
      </c>
      <c r="K14" s="56">
        <f>VLOOKUP($B14,蔬菜!$B:$M,12,0)</f>
        <v>-0.0254063344382679</v>
      </c>
      <c r="L14" s="49">
        <f>VLOOKUP($B14,水果!$B:$M,6,0)</f>
        <v>2269.98</v>
      </c>
      <c r="M14" s="56">
        <f>VLOOKUP($B14,水果!$B:$M,9,0)</f>
        <v>0.0862135792249056</v>
      </c>
      <c r="N14" s="56">
        <f>VLOOKUP($B14,水果!$B:$M,10,0)</f>
        <v>0.0437712145230699</v>
      </c>
      <c r="O14" s="56">
        <f>VLOOKUP($B14,水果!$B:$M,12,0)</f>
        <v>0.0148345855480583</v>
      </c>
      <c r="P14" s="49">
        <f>VLOOKUP($B14,猪肉!$B:$M,6,0)</f>
        <v>3403.13</v>
      </c>
      <c r="Q14" s="56">
        <f>VLOOKUP($B14,猪肉!$B:$M,9,0)</f>
        <v>-0.390346233565684</v>
      </c>
      <c r="R14" s="56">
        <f>VLOOKUP($B14,猪肉!$B:$M,10,0)</f>
        <v>0.134086283966013</v>
      </c>
      <c r="S14" s="56">
        <f>VLOOKUP($B14,猪肉!$B:$M,12,0)</f>
        <v>-0.0199341876419579</v>
      </c>
      <c r="T14" s="49">
        <f>VLOOKUP($B14,牛羊肉!$B:$M,6,0)</f>
        <v>523.38</v>
      </c>
      <c r="U14" s="56">
        <f>VLOOKUP($B14,牛羊肉!$B:$M,9,0)</f>
        <v>-0.664474190322332</v>
      </c>
      <c r="V14" s="56">
        <f>VLOOKUP($B14,牛羊肉!$B:$M,10,0)</f>
        <v>0.154685976060293</v>
      </c>
      <c r="W14" s="56">
        <f>VLOOKUP($B14,牛羊肉!$B:$M,12,0)</f>
        <v>-0.168274557610933</v>
      </c>
      <c r="X14" s="49">
        <f>VLOOKUP($B14,禽肉!$B:$M,6,0)</f>
        <v>2564.4</v>
      </c>
      <c r="Y14" s="56">
        <f>VLOOKUP($B14,禽肉!$B:$M,9,0)</f>
        <v>0.0189129052765416</v>
      </c>
      <c r="Z14" s="56">
        <f>VLOOKUP($B14,禽肉!$B:$M,10,0)</f>
        <v>0.224819576240874</v>
      </c>
      <c r="AA14" s="56">
        <f>VLOOKUP($B14,禽肉!$B:$M,12,0)</f>
        <v>0.0498978524612355</v>
      </c>
      <c r="AB14" s="49">
        <f>VLOOKUP($B14,蛋类!$B:$M,6,0)</f>
        <v>398.4</v>
      </c>
      <c r="AC14" s="56">
        <f>VLOOKUP($B14,蛋类!$B:$M,9,0)</f>
        <v>0.000653036620284322</v>
      </c>
      <c r="AD14" s="56">
        <f>VLOOKUP($B14,蛋类!$B:$M,10,0)</f>
        <v>0.0479728924258461</v>
      </c>
      <c r="AE14" s="56">
        <f>VLOOKUP($B14,蛋类!$B:$M,12,0)</f>
        <v>-0.0094055742919338</v>
      </c>
      <c r="AF14" s="49">
        <f>VLOOKUP($B14,水产!$B:$M,6,0)</f>
        <v>3265.2</v>
      </c>
      <c r="AG14" s="56">
        <f>VLOOKUP($B14,水产!$B:$M,9,0)</f>
        <v>-0.335882520440955</v>
      </c>
      <c r="AH14" s="56">
        <f>VLOOKUP($B14,水产!$B:$M,10,0)</f>
        <v>0.130426811074056</v>
      </c>
      <c r="AI14" s="56">
        <f>VLOOKUP($B14,水产!$B:$M,12,0)</f>
        <v>-0.0185471634761982</v>
      </c>
      <c r="AJ14" s="49">
        <f>VLOOKUP($B14,熟食!$B:$M,6,0)</f>
        <v>1632.83</v>
      </c>
      <c r="AK14" s="56">
        <f>VLOOKUP($B14,熟食!$B:$M,9,0)</f>
        <v>-0.363123632406458</v>
      </c>
      <c r="AL14" s="56">
        <f>VLOOKUP($B14,熟食!$B:$M,10,0)</f>
        <v>0.135829992687875</v>
      </c>
      <c r="AM14" s="56">
        <f>VLOOKUP($B14,熟食!$B:$M,12,0)</f>
        <v>-0.0671686557350075</v>
      </c>
      <c r="AN14" s="49">
        <f>VLOOKUP($B14,面包!$B:$M,6,0)</f>
        <v>5045.51</v>
      </c>
      <c r="AO14" s="56">
        <f>VLOOKUP($B14,面包!$B:$M,9,0)</f>
        <v>-0.542297588074996</v>
      </c>
      <c r="AP14" s="56">
        <f>VLOOKUP($B14,面包!$B:$M,10,0)</f>
        <v>0.288421325815129</v>
      </c>
      <c r="AQ14" s="56">
        <f>VLOOKUP($B14,面包!$B:$M,12,0)</f>
        <v>-0.20610386798332</v>
      </c>
      <c r="AR14" s="49">
        <f>VLOOKUP($B14,面点!$B:$M,6,0)</f>
        <v>4583.26</v>
      </c>
      <c r="AS14" s="56">
        <f>VLOOKUP($B14,面点!$B:$M,9,0)</f>
        <v>-0.218820200780624</v>
      </c>
      <c r="AT14" s="56">
        <f>VLOOKUP($B14,面点!$B:$M,10,0)</f>
        <v>0.333205622662222</v>
      </c>
      <c r="AU14" s="56">
        <f>VLOOKUP($B14,面点!$B:$M,12,0)</f>
        <v>-0.0357444878574245</v>
      </c>
    </row>
    <row r="15" spans="1:47">
      <c r="A15" s="50" t="s">
        <v>67</v>
      </c>
      <c r="B15" s="51" t="s">
        <v>80</v>
      </c>
      <c r="C15" s="50" t="s">
        <v>81</v>
      </c>
      <c r="D15" s="49">
        <v>85053.81</v>
      </c>
      <c r="E15" s="56">
        <v>-0.143783558179491</v>
      </c>
      <c r="F15" s="68">
        <v>0.233992745146766</v>
      </c>
      <c r="G15" s="56">
        <v>0.0124534620088201</v>
      </c>
      <c r="H15" s="49">
        <f>VLOOKUP($B15,蔬菜!$B:$M,6,0)</f>
        <v>17316.93</v>
      </c>
      <c r="I15" s="56">
        <f>VLOOKUP($B15,蔬菜!$B:$M,9,0)</f>
        <v>-0.136803513214432</v>
      </c>
      <c r="J15" s="56">
        <f>VLOOKUP($B15,蔬菜!$B:$M,10,0)</f>
        <v>0.247841131432185</v>
      </c>
      <c r="K15" s="56">
        <f>VLOOKUP($B15,蔬菜!$B:$M,12,0)</f>
        <v>0.00304805134479739</v>
      </c>
      <c r="L15" s="49">
        <f>VLOOKUP($B15,水果!$B:$M,6,0)</f>
        <v>27287.88</v>
      </c>
      <c r="M15" s="56">
        <f>VLOOKUP($B15,水果!$B:$M,9,0)</f>
        <v>-0.0585744004802368</v>
      </c>
      <c r="N15" s="56">
        <f>VLOOKUP($B15,水果!$B:$M,10,0)</f>
        <v>0.219729771775712</v>
      </c>
      <c r="O15" s="56">
        <f>VLOOKUP($B15,水果!$B:$M,12,0)</f>
        <v>0.0316307865317651</v>
      </c>
      <c r="P15" s="49">
        <f>VLOOKUP($B15,猪肉!$B:$M,6,0)</f>
        <v>4909.07</v>
      </c>
      <c r="Q15" s="56">
        <f>VLOOKUP($B15,猪肉!$B:$M,9,0)</f>
        <v>-0.374372182707736</v>
      </c>
      <c r="R15" s="56">
        <f>VLOOKUP($B15,猪肉!$B:$M,10,0)</f>
        <v>0.202889260578588</v>
      </c>
      <c r="S15" s="56">
        <f>VLOOKUP($B15,猪肉!$B:$M,12,0)</f>
        <v>0.0176619693420907</v>
      </c>
      <c r="T15" s="49">
        <f>VLOOKUP($B15,牛羊肉!$B:$M,6,0)</f>
        <v>1632.48</v>
      </c>
      <c r="U15" s="56">
        <f>VLOOKUP($B15,牛羊肉!$B:$M,9,0)</f>
        <v>-0.310704167071312</v>
      </c>
      <c r="V15" s="56">
        <f>VLOOKUP($B15,牛羊肉!$B:$M,10,0)</f>
        <v>0.191370239423807</v>
      </c>
      <c r="W15" s="56">
        <f>VLOOKUP($B15,牛羊肉!$B:$M,12,0)</f>
        <v>-0.0165129479083205</v>
      </c>
      <c r="X15" s="49">
        <f>VLOOKUP($B15,禽肉!$B:$M,6,0)</f>
        <v>2428.49</v>
      </c>
      <c r="Y15" s="56">
        <f>VLOOKUP($B15,禽肉!$B:$M,9,0)</f>
        <v>-0.33247297995624</v>
      </c>
      <c r="Z15" s="56">
        <f>VLOOKUP($B15,禽肉!$B:$M,10,0)</f>
        <v>0.144159968656876</v>
      </c>
      <c r="AA15" s="56">
        <f>VLOOKUP($B15,禽肉!$B:$M,12,0)</f>
        <v>-0.0305419536674121</v>
      </c>
      <c r="AB15" s="49">
        <f>VLOOKUP($B15,蛋类!$B:$M,6,0)</f>
        <v>1623.28</v>
      </c>
      <c r="AC15" s="56">
        <f>VLOOKUP($B15,蛋类!$B:$M,9,0)</f>
        <v>-0.0229092178602815</v>
      </c>
      <c r="AD15" s="56">
        <f>VLOOKUP($B15,蛋类!$B:$M,10,0)</f>
        <v>0.0904905436133225</v>
      </c>
      <c r="AE15" s="56">
        <f>VLOOKUP($B15,蛋类!$B:$M,12,0)</f>
        <v>-0.00425940990539605</v>
      </c>
      <c r="AF15" s="49">
        <f>VLOOKUP($B15,水产!$B:$M,6,0)</f>
        <v>6496.4</v>
      </c>
      <c r="AG15" s="56">
        <f>VLOOKUP($B15,水产!$B:$M,9,0)</f>
        <v>-0.26306821984534</v>
      </c>
      <c r="AH15" s="56">
        <f>VLOOKUP($B15,水产!$B:$M,10,0)</f>
        <v>0.202033709811498</v>
      </c>
      <c r="AI15" s="56">
        <f>VLOOKUP($B15,水产!$B:$M,12,0)</f>
        <v>-0.004641435984593</v>
      </c>
      <c r="AJ15" s="49">
        <f>VLOOKUP($B15,熟食!$B:$M,6,0)</f>
        <v>6096.51</v>
      </c>
      <c r="AK15" s="56">
        <f>VLOOKUP($B15,熟食!$B:$M,9,0)</f>
        <v>-0.0393115011393039</v>
      </c>
      <c r="AL15" s="56">
        <f>VLOOKUP($B15,熟食!$B:$M,10,0)</f>
        <v>0.248354827644925</v>
      </c>
      <c r="AM15" s="56">
        <f>VLOOKUP($B15,熟食!$B:$M,12,0)</f>
        <v>0.000936431916160965</v>
      </c>
      <c r="AN15" s="49">
        <f>VLOOKUP($B15,面包!$B:$M,6,0)</f>
        <v>8522.87</v>
      </c>
      <c r="AO15" s="56">
        <f>VLOOKUP($B15,面包!$B:$M,9,0)</f>
        <v>-0.159176783730617</v>
      </c>
      <c r="AP15" s="56">
        <f>VLOOKUP($B15,面包!$B:$M,10,0)</f>
        <v>0.358297081282507</v>
      </c>
      <c r="AQ15" s="56">
        <f>VLOOKUP($B15,面包!$B:$M,12,0)</f>
        <v>0.0137341000288783</v>
      </c>
      <c r="AR15" s="49">
        <f>VLOOKUP($B15,面点!$B:$M,6,0)</f>
        <v>8672.55</v>
      </c>
      <c r="AS15" s="56">
        <f>VLOOKUP($B15,面点!$B:$M,9,0)</f>
        <v>-0.0885755482177275</v>
      </c>
      <c r="AT15" s="56">
        <f>VLOOKUP($B15,面点!$B:$M,10,0)</f>
        <v>0.426884643611829</v>
      </c>
      <c r="AU15" s="56">
        <f>VLOOKUP($B15,面点!$B:$M,12,0)</f>
        <v>0.00415904087983823</v>
      </c>
    </row>
    <row r="16" spans="1:47">
      <c r="A16" s="50" t="s">
        <v>67</v>
      </c>
      <c r="B16" s="51" t="s">
        <v>82</v>
      </c>
      <c r="C16" s="50" t="s">
        <v>83</v>
      </c>
      <c r="D16" s="49">
        <v>20494.2</v>
      </c>
      <c r="E16" s="56">
        <v>-0.408880549983199</v>
      </c>
      <c r="F16" s="69">
        <v>0.140290335319654</v>
      </c>
      <c r="G16" s="56">
        <v>-0.0546957817513717</v>
      </c>
      <c r="H16" s="49">
        <f>VLOOKUP($B16,蔬菜!$B:$M,6,0)</f>
        <v>1847.75</v>
      </c>
      <c r="I16" s="56">
        <f>VLOOKUP($B16,蔬菜!$B:$M,9,0)</f>
        <v>-0.510362481483739</v>
      </c>
      <c r="J16" s="56">
        <f>VLOOKUP($B16,蔬菜!$B:$M,10,0)</f>
        <v>0.0892002846298894</v>
      </c>
      <c r="K16" s="56">
        <f>VLOOKUP($B16,蔬菜!$B:$M,12,0)</f>
        <v>-0.0711004446373092</v>
      </c>
      <c r="L16" s="49">
        <f>VLOOKUP($B16,水果!$B:$M,6,0)</f>
        <v>4624.53</v>
      </c>
      <c r="M16" s="56">
        <f>VLOOKUP($B16,水果!$B:$M,9,0)</f>
        <v>-0.595667033590588</v>
      </c>
      <c r="N16" s="56">
        <f>VLOOKUP($B16,水果!$B:$M,10,0)</f>
        <v>0.102231797740414</v>
      </c>
      <c r="O16" s="56">
        <f>VLOOKUP($B16,水果!$B:$M,12,0)</f>
        <v>-0.094152106424684</v>
      </c>
      <c r="P16" s="49">
        <f>VLOOKUP($B16,猪肉!$B:$M,6,0)</f>
        <v>6329.96</v>
      </c>
      <c r="Q16" s="56">
        <f>VLOOKUP($B16,猪肉!$B:$M,9,0)</f>
        <v>0.228538767144823</v>
      </c>
      <c r="R16" s="56">
        <f>VLOOKUP($B16,猪肉!$B:$M,10,0)</f>
        <v>0.387825748116307</v>
      </c>
      <c r="S16" s="56">
        <f>VLOOKUP($B16,猪肉!$B:$M,12,0)</f>
        <v>0.193423624359799</v>
      </c>
      <c r="T16" s="49">
        <f>VLOOKUP($B16,牛羊肉!$B:$M,6,0)</f>
        <v>1560.96</v>
      </c>
      <c r="U16" s="56">
        <f>VLOOKUP($B16,牛羊肉!$B:$M,9,0)</f>
        <v>-0.231095851948909</v>
      </c>
      <c r="V16" s="56">
        <f>VLOOKUP($B16,牛羊肉!$B:$M,10,0)</f>
        <v>0.16853506774506</v>
      </c>
      <c r="W16" s="56">
        <f>VLOOKUP($B16,牛羊肉!$B:$M,12,0)</f>
        <v>-0.0560920216992564</v>
      </c>
      <c r="X16" s="49">
        <f>VLOOKUP($B16,禽肉!$B:$M,6,0)</f>
        <v>453.46</v>
      </c>
      <c r="Y16" s="56">
        <f>VLOOKUP($B16,禽肉!$B:$M,9,0)</f>
        <v>-0.6116972084261</v>
      </c>
      <c r="Z16" s="56">
        <f>VLOOKUP($B16,禽肉!$B:$M,10,0)</f>
        <v>0.110301379192917</v>
      </c>
      <c r="AA16" s="56">
        <f>VLOOKUP($B16,禽肉!$B:$M,12,0)</f>
        <v>-0.0197764803925005</v>
      </c>
      <c r="AB16" s="49">
        <f>VLOOKUP($B16,蛋类!$B:$M,6,0)</f>
        <v>366.32</v>
      </c>
      <c r="AC16" s="56">
        <f>VLOOKUP($B16,蛋类!$B:$M,9,0)</f>
        <v>0.0373223084329161</v>
      </c>
      <c r="AD16" s="56">
        <f>VLOOKUP($B16,蛋类!$B:$M,10,0)</f>
        <v>0.0679166504439463</v>
      </c>
      <c r="AE16" s="56">
        <f>VLOOKUP($B16,蛋类!$B:$M,12,0)</f>
        <v>-0.00370590029562333</v>
      </c>
      <c r="AF16" s="49">
        <f>VLOOKUP($B16,水产!$B:$M,6,0)</f>
        <v>2351.16</v>
      </c>
      <c r="AG16" s="56">
        <f>VLOOKUP($B16,水产!$B:$M,9,0)</f>
        <v>0.396723181294331</v>
      </c>
      <c r="AH16" s="56">
        <f>VLOOKUP($B16,水产!$B:$M,10,0)</f>
        <v>0.159548869119114</v>
      </c>
      <c r="AI16" s="56">
        <f>VLOOKUP($B16,水产!$B:$M,12,0)</f>
        <v>0.0591826032600647</v>
      </c>
      <c r="AJ16" s="49">
        <f>VLOOKUP($B16,熟食!$B:$M,6,0)</f>
        <v>512.01</v>
      </c>
      <c r="AK16" s="56">
        <f>VLOOKUP($B16,熟食!$B:$M,9,0)</f>
        <v>-0.365727664635053</v>
      </c>
      <c r="AL16" s="56">
        <f>VLOOKUP($B16,熟食!$B:$M,10,0)</f>
        <v>0.0504371793558352</v>
      </c>
      <c r="AM16" s="56">
        <f>VLOOKUP($B16,熟食!$B:$M,12,0)</f>
        <v>-0.062398028181049</v>
      </c>
      <c r="AN16" s="49">
        <f>VLOOKUP($B16,面包!$B:$M,6,0)</f>
        <v>1671.67</v>
      </c>
      <c r="AO16" s="56">
        <f>VLOOKUP($B16,面包!$B:$M,9,0)</f>
        <v>-0.716983176475169</v>
      </c>
      <c r="AP16" s="56">
        <f>VLOOKUP($B16,面包!$B:$M,10,0)</f>
        <v>0.136964426462949</v>
      </c>
      <c r="AQ16" s="56">
        <f>VLOOKUP($B16,面包!$B:$M,12,0)</f>
        <v>-0.242093046217697</v>
      </c>
      <c r="AR16" s="49">
        <f>VLOOKUP($B16,面点!$B:$M,6,0)</f>
        <v>1775.7</v>
      </c>
      <c r="AS16" s="56">
        <f>VLOOKUP($B16,面点!$B:$M,9,0)</f>
        <v>-0.199540198796403</v>
      </c>
      <c r="AT16" s="56">
        <f>VLOOKUP($B16,面点!$B:$M,10,0)</f>
        <v>0.243010222933859</v>
      </c>
      <c r="AU16" s="56">
        <f>VLOOKUP($B16,面点!$B:$M,12,0)</f>
        <v>-0.096847512818651</v>
      </c>
    </row>
    <row r="17" spans="1:47">
      <c r="A17" s="50" t="s">
        <v>84</v>
      </c>
      <c r="B17" s="51" t="s">
        <v>85</v>
      </c>
      <c r="C17" s="50" t="s">
        <v>86</v>
      </c>
      <c r="D17" s="49">
        <v>26109.27</v>
      </c>
      <c r="E17" s="56">
        <v>-0.328974759904517</v>
      </c>
      <c r="F17" s="68">
        <v>0.149742199351726</v>
      </c>
      <c r="G17" s="56">
        <v>-0.0352999430775054</v>
      </c>
      <c r="H17" s="49">
        <f>VLOOKUP($B17,蔬菜!$B:$M,6,0)</f>
        <v>3703.97</v>
      </c>
      <c r="I17" s="56">
        <f>VLOOKUP($B17,蔬菜!$B:$M,9,0)</f>
        <v>0.101575348780495</v>
      </c>
      <c r="J17" s="56">
        <f>VLOOKUP($B17,蔬菜!$B:$M,10,0)</f>
        <v>0.150829815028374</v>
      </c>
      <c r="K17" s="56">
        <f>VLOOKUP($B17,蔬菜!$B:$M,12,0)</f>
        <v>0.0262390278612889</v>
      </c>
      <c r="L17" s="49">
        <f>VLOOKUP($B17,水果!$B:$M,6,0)</f>
        <v>3390.56</v>
      </c>
      <c r="M17" s="56">
        <f>VLOOKUP($B17,水果!$B:$M,9,0)</f>
        <v>-0.626614570198632</v>
      </c>
      <c r="N17" s="56">
        <f>VLOOKUP($B17,水果!$B:$M,10,0)</f>
        <v>0.0806716099013161</v>
      </c>
      <c r="O17" s="56">
        <f>VLOOKUP($B17,水果!$B:$M,12,0)</f>
        <v>-0.0604022278221114</v>
      </c>
      <c r="P17" s="49">
        <f>VLOOKUP($B17,猪肉!$B:$M,6,0)</f>
        <v>1510.67</v>
      </c>
      <c r="Q17" s="56">
        <f>VLOOKUP($B17,猪肉!$B:$M,9,0)</f>
        <v>-0.491165018458139</v>
      </c>
      <c r="R17" s="56">
        <f>VLOOKUP($B17,猪肉!$B:$M,10,0)</f>
        <v>0.0790727156811736</v>
      </c>
      <c r="S17" s="56">
        <f>VLOOKUP($B17,猪肉!$B:$M,12,0)</f>
        <v>-0.0274584964626554</v>
      </c>
      <c r="T17" s="49">
        <f>VLOOKUP($B17,牛羊肉!$B:$M,6,0)</f>
        <v>778.34</v>
      </c>
      <c r="U17" s="56">
        <f>VLOOKUP($B17,牛羊肉!$B:$M,9,0)</f>
        <v>-0.377208424017411</v>
      </c>
      <c r="V17" s="56">
        <f>VLOOKUP($B17,牛羊肉!$B:$M,10,0)</f>
        <v>0.315915511251096</v>
      </c>
      <c r="W17" s="56">
        <f>VLOOKUP($B17,牛羊肉!$B:$M,12,0)</f>
        <v>0.147666325396973</v>
      </c>
      <c r="X17" s="49">
        <f>VLOOKUP($B17,禽肉!$B:$M,6,0)</f>
        <v>482.97</v>
      </c>
      <c r="Y17" s="56">
        <f>VLOOKUP($B17,禽肉!$B:$M,9,0)</f>
        <v>-0.202704041204437</v>
      </c>
      <c r="Z17" s="56">
        <f>VLOOKUP($B17,禽肉!$B:$M,10,0)</f>
        <v>0.109099410871765</v>
      </c>
      <c r="AA17" s="56">
        <f>VLOOKUP($B17,禽肉!$B:$M,12,0)</f>
        <v>-0.00599931684039676</v>
      </c>
      <c r="AB17" s="49">
        <f>VLOOKUP($B17,蛋类!$B:$M,6,0)</f>
        <v>1152.79</v>
      </c>
      <c r="AC17" s="56">
        <f>VLOOKUP($B17,蛋类!$B:$M,9,0)</f>
        <v>-0.11671723672919</v>
      </c>
      <c r="AD17" s="56">
        <f>VLOOKUP($B17,蛋类!$B:$M,10,0)</f>
        <v>0.148522109733127</v>
      </c>
      <c r="AE17" s="56">
        <f>VLOOKUP($B17,蛋类!$B:$M,12,0)</f>
        <v>0.0131313019755838</v>
      </c>
      <c r="AF17" s="49">
        <f>VLOOKUP($B17,水产!$B:$M,6,0)</f>
        <v>1620.62</v>
      </c>
      <c r="AG17" s="56">
        <f>VLOOKUP($B17,水产!$B:$M,9,0)</f>
        <v>-0.799270217646563</v>
      </c>
      <c r="AH17" s="56">
        <f>VLOOKUP($B17,水产!$B:$M,10,0)</f>
        <v>0.0876644364062028</v>
      </c>
      <c r="AI17" s="56">
        <f>VLOOKUP($B17,水产!$B:$M,12,0)</f>
        <v>-0.333051730101442</v>
      </c>
      <c r="AJ17" s="49">
        <f>VLOOKUP($B17,熟食!$B:$M,6,0)</f>
        <v>5899.06</v>
      </c>
      <c r="AK17" s="56">
        <f>VLOOKUP($B17,熟食!$B:$M,9,0)</f>
        <v>3.13780380878897</v>
      </c>
      <c r="AL17" s="56">
        <f>VLOOKUP($B17,熟食!$B:$M,10,0)</f>
        <v>0.273693577661561</v>
      </c>
      <c r="AM17" s="56">
        <f>VLOOKUP($B17,熟食!$B:$M,12,0)</f>
        <v>0.20130806725397</v>
      </c>
      <c r="AN17" s="49">
        <f>VLOOKUP($B17,面包!$B:$M,6,0)</f>
        <v>3777.88</v>
      </c>
      <c r="AO17" s="56">
        <f>VLOOKUP($B17,面包!$B:$M,9,0)</f>
        <v>-0.420017255725554</v>
      </c>
      <c r="AP17" s="56">
        <f>VLOOKUP($B17,面包!$B:$M,10,0)</f>
        <v>0.25596745627479</v>
      </c>
      <c r="AQ17" s="56">
        <f>VLOOKUP($B17,面包!$B:$M,12,0)</f>
        <v>-0.161571034651422</v>
      </c>
      <c r="AR17" s="49">
        <f>VLOOKUP($B17,面点!$B:$M,6,0)</f>
        <v>3206.11</v>
      </c>
      <c r="AS17" s="56">
        <f>VLOOKUP($B17,面点!$B:$M,9,0)</f>
        <v>-0.258516019066077</v>
      </c>
      <c r="AT17" s="56">
        <f>VLOOKUP($B17,面点!$B:$M,10,0)</f>
        <v>0.181297482222882</v>
      </c>
      <c r="AU17" s="56">
        <f>VLOOKUP($B17,面点!$B:$M,12,0)</f>
        <v>-0.122492524535954</v>
      </c>
    </row>
    <row r="18" spans="1:47">
      <c r="A18" s="50" t="s">
        <v>84</v>
      </c>
      <c r="B18" s="51" t="s">
        <v>87</v>
      </c>
      <c r="C18" s="50" t="s">
        <v>88</v>
      </c>
      <c r="D18" s="49">
        <v>6574.27</v>
      </c>
      <c r="E18" s="56">
        <v>-0.655235650966391</v>
      </c>
      <c r="F18" s="69">
        <v>0.0828976572475224</v>
      </c>
      <c r="G18" s="56">
        <v>-0.0672685274993906</v>
      </c>
      <c r="H18" s="49">
        <f>VLOOKUP($B18,蔬菜!$B:$M,6,0)</f>
        <v>1407.37</v>
      </c>
      <c r="I18" s="56">
        <f>VLOOKUP($B18,蔬菜!$B:$M,9,0)</f>
        <v>-0.094053351185725</v>
      </c>
      <c r="J18" s="56">
        <f>VLOOKUP($B18,蔬菜!$B:$M,10,0)</f>
        <v>0.180088036955047</v>
      </c>
      <c r="K18" s="56">
        <f>VLOOKUP($B18,蔬菜!$B:$M,12,0)</f>
        <v>0.0598178106257869</v>
      </c>
      <c r="L18" s="49">
        <f>VLOOKUP($B18,水果!$B:$M,6,0)</f>
        <v>4231.55</v>
      </c>
      <c r="M18" s="56">
        <f>VLOOKUP($B18,水果!$B:$M,9,0)</f>
        <v>-0.4528052532144</v>
      </c>
      <c r="N18" s="56">
        <f>VLOOKUP($B18,水果!$B:$M,10,0)</f>
        <v>0.123401795757058</v>
      </c>
      <c r="O18" s="56">
        <f>VLOOKUP($B18,水果!$B:$M,12,0)</f>
        <v>-0.00144436979988032</v>
      </c>
      <c r="P18" s="49">
        <f>VLOOKUP($B18,猪肉!$B:$M,6,0)</f>
        <v>-144.03</v>
      </c>
      <c r="Q18" s="56">
        <f>VLOOKUP($B18,猪肉!$B:$M,9,0)</f>
        <v>-1.34481685420158</v>
      </c>
      <c r="R18" s="56">
        <f>VLOOKUP($B18,猪肉!$B:$M,10,0)</f>
        <v>-0.105214329544458</v>
      </c>
      <c r="S18" s="56">
        <f>VLOOKUP($B18,猪肉!$B:$M,12,0)</f>
        <v>-0.191672822430313</v>
      </c>
      <c r="T18" s="49">
        <f>VLOOKUP($B18,牛羊肉!$B:$M,6,0)</f>
        <v>-38.09</v>
      </c>
      <c r="U18" s="56">
        <f>VLOOKUP($B18,牛羊肉!$B:$M,9,0)</f>
        <v>-7.97619047619048</v>
      </c>
      <c r="V18" s="56">
        <f>VLOOKUP($B18,牛羊肉!$B:$M,10,0)</f>
        <v>-0.0949970071827614</v>
      </c>
      <c r="W18" s="56">
        <f>VLOOKUP($B18,牛羊肉!$B:$M,12,0)</f>
        <v>-0.102091509593073</v>
      </c>
      <c r="X18" s="49">
        <f>VLOOKUP($B18,禽肉!$B:$M,6,0)</f>
        <v>-859.37</v>
      </c>
      <c r="Y18" s="56">
        <f>VLOOKUP($B18,禽肉!$B:$M,9,0)</f>
        <v>-9.20871143375681</v>
      </c>
      <c r="Z18" s="56">
        <f>VLOOKUP($B18,禽肉!$B:$M,10,0)</f>
        <v>-1.53259144329713</v>
      </c>
      <c r="AA18" s="56">
        <f>VLOOKUP($B18,禽肉!$B:$M,12,0)</f>
        <v>-1.6055766635983</v>
      </c>
      <c r="AB18" s="49">
        <f>VLOOKUP($B18,蛋类!$B:$M,6,0)</f>
        <v>89.94</v>
      </c>
      <c r="AC18" s="56">
        <f>VLOOKUP($B18,蛋类!$B:$M,9,0)</f>
        <v>-0.800093352003734</v>
      </c>
      <c r="AD18" s="56">
        <f>VLOOKUP($B18,蛋类!$B:$M,10,0)</f>
        <v>0.0454164436409909</v>
      </c>
      <c r="AE18" s="56">
        <f>VLOOKUP($B18,蛋类!$B:$M,12,0)</f>
        <v>-0.0884578500308443</v>
      </c>
      <c r="AF18" s="49">
        <f>VLOOKUP($B18,水产!$B:$M,6,0)</f>
        <v>1.87</v>
      </c>
      <c r="AG18" s="56">
        <f>VLOOKUP($B18,水产!$B:$M,9,0)</f>
        <v>-0.995752027441448</v>
      </c>
      <c r="AH18" s="56">
        <f>VLOOKUP($B18,水产!$B:$M,10,0)</f>
        <v>0.000455344576529544</v>
      </c>
      <c r="AI18" s="56">
        <f>VLOOKUP($B18,水产!$B:$M,12,0)</f>
        <v>-0.0692922736487017</v>
      </c>
      <c r="AJ18" s="49">
        <f>VLOOKUP($B18,熟食!$B:$M,6,0)</f>
        <v>-631.66</v>
      </c>
      <c r="AK18" s="56">
        <f>VLOOKUP($B18,熟食!$B:$M,9,0)</f>
        <v>-1.82646639364639</v>
      </c>
      <c r="AL18" s="56">
        <f>VLOOKUP($B18,熟食!$B:$M,10,0)</f>
        <v>-0.0783421226267667</v>
      </c>
      <c r="AM18" s="56">
        <f>VLOOKUP($B18,熟食!$B:$M,12,0)</f>
        <v>-0.158024473323358</v>
      </c>
      <c r="AN18" s="49">
        <f>VLOOKUP($B18,面包!$B:$M,6,0)</f>
        <v>2356.6</v>
      </c>
      <c r="AO18" s="56">
        <f>VLOOKUP($B18,面包!$B:$M,9,0)</f>
        <v>-0.667272370447868</v>
      </c>
      <c r="AP18" s="56">
        <f>VLOOKUP($B18,面包!$B:$M,10,0)</f>
        <v>0.149634992466184</v>
      </c>
      <c r="AQ18" s="56">
        <f>VLOOKUP($B18,面包!$B:$M,12,0)</f>
        <v>-0.189352706631961</v>
      </c>
      <c r="AR18" s="49">
        <f>VLOOKUP($B18,面点!$B:$M,6,0)</f>
        <v>487.66</v>
      </c>
      <c r="AS18" s="56">
        <f>VLOOKUP($B18,面点!$B:$M,9,0)</f>
        <v>-0.46981952598391</v>
      </c>
      <c r="AT18" s="56">
        <f>VLOOKUP($B18,面点!$B:$M,10,0)</f>
        <v>0.108523957566033</v>
      </c>
      <c r="AU18" s="56">
        <f>VLOOKUP($B18,面点!$B:$M,12,0)</f>
        <v>-0.0778847066470701</v>
      </c>
    </row>
    <row r="19" spans="1:47">
      <c r="A19" s="50" t="s">
        <v>89</v>
      </c>
      <c r="B19" s="51" t="s">
        <v>90</v>
      </c>
      <c r="C19" s="50" t="s">
        <v>91</v>
      </c>
      <c r="D19" s="49">
        <v>29715.51</v>
      </c>
      <c r="E19" s="56">
        <v>-0.29194197812504</v>
      </c>
      <c r="F19" s="68">
        <v>0.140805201443936</v>
      </c>
      <c r="G19" s="56">
        <v>-0.0166578229443315</v>
      </c>
      <c r="H19" s="49">
        <f>VLOOKUP($B19,蔬菜!$B:$M,6,0)</f>
        <v>3631.34</v>
      </c>
      <c r="I19" s="56">
        <f>VLOOKUP($B19,蔬菜!$B:$M,9,0)</f>
        <v>-0.124505757324435</v>
      </c>
      <c r="J19" s="56">
        <f>VLOOKUP($B19,蔬菜!$B:$M,10,0)</f>
        <v>0.105928957524452</v>
      </c>
      <c r="K19" s="56">
        <f>VLOOKUP($B19,蔬菜!$B:$M,12,0)</f>
        <v>-0.00190082689968946</v>
      </c>
      <c r="L19" s="49">
        <f>VLOOKUP($B19,水果!$B:$M,6,0)</f>
        <v>8213.45</v>
      </c>
      <c r="M19" s="56">
        <f>VLOOKUP($B19,水果!$B:$M,9,0)</f>
        <v>-0.269499982212103</v>
      </c>
      <c r="N19" s="56">
        <f>VLOOKUP($B19,水果!$B:$M,10,0)</f>
        <v>0.107992336159239</v>
      </c>
      <c r="O19" s="56">
        <f>VLOOKUP($B19,水果!$B:$M,12,0)</f>
        <v>-0.0128920954384783</v>
      </c>
      <c r="P19" s="49">
        <f>VLOOKUP($B19,猪肉!$B:$M,6,0)</f>
        <v>2975.55</v>
      </c>
      <c r="Q19" s="56">
        <f>VLOOKUP($B19,猪肉!$B:$M,9,0)</f>
        <v>-0.254085477284521</v>
      </c>
      <c r="R19" s="56">
        <f>VLOOKUP($B19,猪肉!$B:$M,10,0)</f>
        <v>0.20077068196785</v>
      </c>
      <c r="S19" s="56">
        <f>VLOOKUP($B19,猪肉!$B:$M,12,0)</f>
        <v>0.0747259651990145</v>
      </c>
      <c r="T19" s="49">
        <f>VLOOKUP($B19,牛羊肉!$B:$M,6,0)</f>
        <v>1119.53</v>
      </c>
      <c r="U19" s="56">
        <f>VLOOKUP($B19,牛羊肉!$B:$M,9,0)</f>
        <v>4.47527754682839</v>
      </c>
      <c r="V19" s="56">
        <f>VLOOKUP($B19,牛羊肉!$B:$M,10,0)</f>
        <v>0.151419204228533</v>
      </c>
      <c r="W19" s="56">
        <f>VLOOKUP($B19,牛羊肉!$B:$M,12,0)</f>
        <v>0.125032267227071</v>
      </c>
      <c r="X19" s="49">
        <f>VLOOKUP($B19,禽肉!$B:$M,6,0)</f>
        <v>605.73</v>
      </c>
      <c r="Y19" s="56">
        <f>VLOOKUP($B19,禽肉!$B:$M,9,0)</f>
        <v>-0.570142072469733</v>
      </c>
      <c r="Z19" s="56">
        <f>VLOOKUP($B19,禽肉!$B:$M,10,0)</f>
        <v>0.126556809848252</v>
      </c>
      <c r="AA19" s="56">
        <f>VLOOKUP($B19,禽肉!$B:$M,12,0)</f>
        <v>0.00184653992911552</v>
      </c>
      <c r="AB19" s="49">
        <f>VLOOKUP($B19,蛋类!$B:$M,6,0)</f>
        <v>1351.01</v>
      </c>
      <c r="AC19" s="56">
        <f>VLOOKUP($B19,蛋类!$B:$M,9,0)</f>
        <v>0.131025533696107</v>
      </c>
      <c r="AD19" s="56">
        <f>VLOOKUP($B19,蛋类!$B:$M,10,0)</f>
        <v>0.0932515633843648</v>
      </c>
      <c r="AE19" s="56">
        <f>VLOOKUP($B19,蛋类!$B:$M,12,0)</f>
        <v>-0.0111153327817136</v>
      </c>
      <c r="AF19" s="49">
        <f>VLOOKUP($B19,水产!$B:$M,6,0)</f>
        <v>3649.11</v>
      </c>
      <c r="AG19" s="56">
        <f>VLOOKUP($B19,水产!$B:$M,9,0)</f>
        <v>-0.263444408785113</v>
      </c>
      <c r="AH19" s="56">
        <f>VLOOKUP($B19,水产!$B:$M,10,0)</f>
        <v>0.192083088565058</v>
      </c>
      <c r="AI19" s="56">
        <f>VLOOKUP($B19,水产!$B:$M,12,0)</f>
        <v>-0.0312012068235846</v>
      </c>
      <c r="AJ19" s="49">
        <f>VLOOKUP($B19,熟食!$B:$M,6,0)</f>
        <v>3325.69</v>
      </c>
      <c r="AK19" s="56">
        <f>VLOOKUP($B19,熟食!$B:$M,9,0)</f>
        <v>-0.193359512380878</v>
      </c>
      <c r="AL19" s="56">
        <f>VLOOKUP($B19,熟食!$B:$M,10,0)</f>
        <v>0.166097971977469</v>
      </c>
      <c r="AM19" s="56">
        <f>VLOOKUP($B19,熟食!$B:$M,12,0)</f>
        <v>-0.00525416252112842</v>
      </c>
      <c r="AN19" s="49">
        <f>VLOOKUP($B19,面包!$B:$M,6,0)</f>
        <v>2526.66</v>
      </c>
      <c r="AO19" s="56">
        <f>VLOOKUP($B19,面包!$B:$M,9,0)</f>
        <v>-0.642744633378674</v>
      </c>
      <c r="AP19" s="56">
        <f>VLOOKUP($B19,面包!$B:$M,10,0)</f>
        <v>0.216066311439031</v>
      </c>
      <c r="AQ19" s="56">
        <f>VLOOKUP($B19,面包!$B:$M,12,0)</f>
        <v>-0.230708597373005</v>
      </c>
      <c r="AR19" s="49">
        <f>VLOOKUP($B19,面点!$B:$M,6,0)</f>
        <v>2317.44</v>
      </c>
      <c r="AS19" s="56">
        <f>VLOOKUP($B19,面点!$B:$M,9,0)</f>
        <v>-0.36148475513994</v>
      </c>
      <c r="AT19" s="56">
        <f>VLOOKUP($B19,面点!$B:$M,10,0)</f>
        <v>0.272610493923011</v>
      </c>
      <c r="AU19" s="56">
        <f>VLOOKUP($B19,面点!$B:$M,12,0)</f>
        <v>-0.0626515973013257</v>
      </c>
    </row>
    <row r="20" spans="1:47">
      <c r="A20" s="50" t="s">
        <v>62</v>
      </c>
      <c r="B20" s="51" t="s">
        <v>92</v>
      </c>
      <c r="C20" s="50" t="s">
        <v>93</v>
      </c>
      <c r="D20" s="49">
        <v>40407.78</v>
      </c>
      <c r="E20" s="56">
        <v>-0.226627153136811</v>
      </c>
      <c r="F20" s="68">
        <v>0.158113196251326</v>
      </c>
      <c r="G20" s="56">
        <v>-0.00231226638975526</v>
      </c>
      <c r="H20" s="49">
        <f>VLOOKUP($B20,蔬菜!$B:$M,6,0)</f>
        <v>6061.47</v>
      </c>
      <c r="I20" s="56">
        <f>VLOOKUP($B20,蔬菜!$B:$M,9,0)</f>
        <v>-0.323888283460808</v>
      </c>
      <c r="J20" s="56">
        <f>VLOOKUP($B20,蔬菜!$B:$M,10,0)</f>
        <v>0.14511497692609</v>
      </c>
      <c r="K20" s="56">
        <f>VLOOKUP($B20,蔬菜!$B:$M,12,0)</f>
        <v>-0.0493874783306155</v>
      </c>
      <c r="L20" s="49">
        <f>VLOOKUP($B20,水果!$B:$M,6,0)</f>
        <v>7608.98</v>
      </c>
      <c r="M20" s="56">
        <f>VLOOKUP($B20,水果!$B:$M,9,0)</f>
        <v>-0.23129736211758</v>
      </c>
      <c r="N20" s="56">
        <f>VLOOKUP($B20,水果!$B:$M,10,0)</f>
        <v>0.124321206714572</v>
      </c>
      <c r="O20" s="56">
        <f>VLOOKUP($B20,水果!$B:$M,12,0)</f>
        <v>0.0109641464098302</v>
      </c>
      <c r="P20" s="49">
        <f>VLOOKUP($B20,猪肉!$B:$M,6,0)</f>
        <v>6936.9</v>
      </c>
      <c r="Q20" s="56">
        <f>VLOOKUP($B20,猪肉!$B:$M,9,0)</f>
        <v>-0.0516688653902677</v>
      </c>
      <c r="R20" s="56">
        <f>VLOOKUP($B20,猪肉!$B:$M,10,0)</f>
        <v>0.171323191275703</v>
      </c>
      <c r="S20" s="56">
        <f>VLOOKUP($B20,猪肉!$B:$M,12,0)</f>
        <v>0.0109086180091481</v>
      </c>
      <c r="T20" s="49">
        <f>VLOOKUP($B20,牛羊肉!$B:$M,6,0)</f>
        <v>1238.02</v>
      </c>
      <c r="U20" s="56">
        <f>VLOOKUP($B20,牛羊肉!$B:$M,9,0)</f>
        <v>0.243591288974606</v>
      </c>
      <c r="V20" s="56">
        <f>VLOOKUP($B20,牛羊肉!$B:$M,10,0)</f>
        <v>0.151485339931037</v>
      </c>
      <c r="W20" s="56">
        <f>VLOOKUP($B20,牛羊肉!$B:$M,12,0)</f>
        <v>0.0532382576775285</v>
      </c>
      <c r="X20" s="49">
        <f>VLOOKUP($B20,禽肉!$B:$M,6,0)</f>
        <v>3764.29</v>
      </c>
      <c r="Y20" s="56">
        <f>VLOOKUP($B20,禽肉!$B:$M,9,0)</f>
        <v>-0.0932349554601647</v>
      </c>
      <c r="Z20" s="56">
        <f>VLOOKUP($B20,禽肉!$B:$M,10,0)</f>
        <v>0.220595620893086</v>
      </c>
      <c r="AA20" s="56">
        <f>VLOOKUP($B20,禽肉!$B:$M,12,0)</f>
        <v>0.0607777313789907</v>
      </c>
      <c r="AB20" s="49">
        <f>VLOOKUP($B20,蛋类!$B:$M,6,0)</f>
        <v>1321.26</v>
      </c>
      <c r="AC20" s="56">
        <f>VLOOKUP($B20,蛋类!$B:$M,9,0)</f>
        <v>2.62217287605889</v>
      </c>
      <c r="AD20" s="56">
        <f>VLOOKUP($B20,蛋类!$B:$M,10,0)</f>
        <v>0.150827561880213</v>
      </c>
      <c r="AE20" s="56">
        <f>VLOOKUP($B20,蛋类!$B:$M,12,0)</f>
        <v>0.103033251548036</v>
      </c>
      <c r="AF20" s="49">
        <f>VLOOKUP($B20,水产!$B:$M,6,0)</f>
        <v>4734.85</v>
      </c>
      <c r="AG20" s="56">
        <f>VLOOKUP($B20,水产!$B:$M,9,0)</f>
        <v>-0.309657806873023</v>
      </c>
      <c r="AH20" s="56">
        <f>VLOOKUP($B20,水产!$B:$M,10,0)</f>
        <v>0.144232189806436</v>
      </c>
      <c r="AI20" s="56">
        <f>VLOOKUP($B20,水产!$B:$M,12,0)</f>
        <v>-0.00677078327031055</v>
      </c>
      <c r="AJ20" s="49">
        <f>VLOOKUP($B20,熟食!$B:$M,6,0)</f>
        <v>2959.95</v>
      </c>
      <c r="AK20" s="56">
        <f>VLOOKUP($B20,熟食!$B:$M,9,0)</f>
        <v>0.667211147973121</v>
      </c>
      <c r="AL20" s="56">
        <f>VLOOKUP($B20,熟食!$B:$M,10,0)</f>
        <v>0.159636002193953</v>
      </c>
      <c r="AM20" s="56">
        <f>VLOOKUP($B20,熟食!$B:$M,12,0)</f>
        <v>0.0907692914881336</v>
      </c>
      <c r="AN20" s="49">
        <f>VLOOKUP($B20,面包!$B:$M,6,0)</f>
        <v>3650.76</v>
      </c>
      <c r="AO20" s="56">
        <f>VLOOKUP($B20,面包!$B:$M,9,0)</f>
        <v>-0.392657510181266</v>
      </c>
      <c r="AP20" s="56">
        <f>VLOOKUP($B20,面包!$B:$M,10,0)</f>
        <v>0.247501601646051</v>
      </c>
      <c r="AQ20" s="56">
        <f>VLOOKUP($B20,面包!$B:$M,12,0)</f>
        <v>-0.131903485542059</v>
      </c>
      <c r="AR20" s="49">
        <f>VLOOKUP($B20,面点!$B:$M,6,0)</f>
        <v>2590.83</v>
      </c>
      <c r="AS20" s="56">
        <f>VLOOKUP($B20,面点!$B:$M,9,0)</f>
        <v>-0.5775384414695</v>
      </c>
      <c r="AT20" s="56">
        <f>VLOOKUP($B20,面点!$B:$M,10,0)</f>
        <v>0.231605549243322</v>
      </c>
      <c r="AU20" s="56">
        <f>VLOOKUP($B20,面点!$B:$M,12,0)</f>
        <v>-0.158458741686493</v>
      </c>
    </row>
    <row r="21" spans="1:47">
      <c r="A21" s="50" t="s">
        <v>94</v>
      </c>
      <c r="B21" s="51" t="s">
        <v>95</v>
      </c>
      <c r="C21" s="50" t="s">
        <v>96</v>
      </c>
      <c r="D21" s="49">
        <v>-3309.19</v>
      </c>
      <c r="E21" s="56">
        <v>-1.48841753833393</v>
      </c>
      <c r="F21" s="69">
        <v>-0.0594613495567787</v>
      </c>
      <c r="G21" s="56">
        <v>-0.153254315717648</v>
      </c>
      <c r="H21" s="49">
        <f>VLOOKUP($B21,蔬菜!$B:$M,6,0)</f>
        <v>-377.6</v>
      </c>
      <c r="I21" s="56">
        <f>VLOOKUP($B21,蔬菜!$B:$M,9,0)</f>
        <v>-1.44292216018393</v>
      </c>
      <c r="J21" s="56">
        <f>VLOOKUP($B21,蔬菜!$B:$M,10,0)</f>
        <v>-0.0400625553035142</v>
      </c>
      <c r="K21" s="56">
        <f>VLOOKUP($B21,蔬菜!$B:$M,12,0)</f>
        <v>-0.104649850276809</v>
      </c>
      <c r="L21" s="49">
        <f>VLOOKUP($B21,水果!$B:$M,6,0)</f>
        <v>-1885.48</v>
      </c>
      <c r="M21" s="56">
        <f>VLOOKUP($B21,水果!$B:$M,9,0)</f>
        <v>-3.17436630763199</v>
      </c>
      <c r="N21" s="56">
        <f>VLOOKUP($B21,水果!$B:$M,10,0)</f>
        <v>-0.153319851126512</v>
      </c>
      <c r="O21" s="56">
        <f>VLOOKUP($B21,水果!$B:$M,12,0)</f>
        <v>-0.195919116690297</v>
      </c>
      <c r="P21" s="49">
        <f>VLOOKUP($B21,猪肉!$B:$M,6,0)</f>
        <v>355.98</v>
      </c>
      <c r="Q21" s="56">
        <f>VLOOKUP($B21,猪肉!$B:$M,9,0)</f>
        <v>-0.747585620080834</v>
      </c>
      <c r="R21" s="56">
        <f>VLOOKUP($B21,猪肉!$B:$M,10,0)</f>
        <v>0.0434577727860927</v>
      </c>
      <c r="S21" s="56">
        <f>VLOOKUP($B21,猪肉!$B:$M,12,0)</f>
        <v>-0.0576669828810668</v>
      </c>
      <c r="T21" s="49">
        <f>VLOOKUP($B21,牛羊肉!$B:$M,6,0)</f>
        <v>-673.66</v>
      </c>
      <c r="U21" s="56">
        <f>VLOOKUP($B21,牛羊肉!$B:$M,9,0)</f>
        <v>5.00249487659271</v>
      </c>
      <c r="V21" s="56">
        <f>VLOOKUP($B21,牛羊肉!$B:$M,10,0)</f>
        <v>-0.249968459877253</v>
      </c>
      <c r="W21" s="56">
        <f>VLOOKUP($B21,牛羊肉!$B:$M,12,0)</f>
        <v>-0.184128580492768</v>
      </c>
      <c r="X21" s="49">
        <f>VLOOKUP($B21,禽肉!$B:$M,6,0)</f>
        <v>-372.4</v>
      </c>
      <c r="Y21" s="56">
        <f>VLOOKUP($B21,禽肉!$B:$M,9,0)</f>
        <v>-4.82183908045977</v>
      </c>
      <c r="Z21" s="56">
        <f>VLOOKUP($B21,禽肉!$B:$M,10,0)</f>
        <v>-0.233689138224239</v>
      </c>
      <c r="AA21" s="56">
        <f>VLOOKUP($B21,禽肉!$B:$M,12,0)</f>
        <v>-0.299491407267999</v>
      </c>
      <c r="AB21" s="49">
        <f>VLOOKUP($B21,蛋类!$B:$M,6,0)</f>
        <v>171</v>
      </c>
      <c r="AC21" s="56">
        <f>VLOOKUP($B21,蛋类!$B:$M,9,0)</f>
        <v>-0.598440728912268</v>
      </c>
      <c r="AD21" s="56">
        <f>VLOOKUP($B21,蛋类!$B:$M,10,0)</f>
        <v>0.0318934646374217</v>
      </c>
      <c r="AE21" s="56">
        <f>VLOOKUP($B21,蛋类!$B:$M,12,0)</f>
        <v>-0.059986356280643</v>
      </c>
      <c r="AF21" s="49">
        <f>VLOOKUP($B21,水产!$B:$M,6,0)</f>
        <v>-750.42</v>
      </c>
      <c r="AG21" s="56">
        <f>VLOOKUP($B21,水产!$B:$M,9,0)</f>
        <v>6.42475512021371</v>
      </c>
      <c r="AH21" s="56">
        <f>VLOOKUP($B21,水产!$B:$M,10,0)</f>
        <v>-0.273766006347817</v>
      </c>
      <c r="AI21" s="56">
        <f>VLOOKUP($B21,水产!$B:$M,12,0)</f>
        <v>-0.235927237614687</v>
      </c>
      <c r="AJ21" s="49">
        <f>VLOOKUP($B21,熟食!$B:$M,6,0)</f>
        <v>-1595.98</v>
      </c>
      <c r="AK21" s="56">
        <f>VLOOKUP($B21,熟食!$B:$M,9,0)</f>
        <v>26.9408263305322</v>
      </c>
      <c r="AL21" s="56">
        <f>VLOOKUP($B21,熟食!$B:$M,10,0)</f>
        <v>-0.631186376327841</v>
      </c>
      <c r="AM21" s="56">
        <f>VLOOKUP($B21,熟食!$B:$M,12,0)</f>
        <v>-0.611029127199487</v>
      </c>
      <c r="AN21" s="49">
        <f>VLOOKUP($B21,面包!$B:$M,6,0)</f>
        <v>1364.29</v>
      </c>
      <c r="AO21" s="56">
        <f>VLOOKUP($B21,面包!$B:$M,9,0)</f>
        <v>-0.32864369580836</v>
      </c>
      <c r="AP21" s="56">
        <f>VLOOKUP($B21,面包!$B:$M,10,0)</f>
        <v>0.209782327904345</v>
      </c>
      <c r="AQ21" s="56">
        <f>VLOOKUP($B21,面包!$B:$M,12,0)</f>
        <v>-0.0902384890350336</v>
      </c>
      <c r="AR21" s="49">
        <f>VLOOKUP($B21,面点!$B:$M,6,0)</f>
        <v>427.06</v>
      </c>
      <c r="AS21" s="56">
        <f>VLOOKUP($B21,面点!$B:$M,9,0)</f>
        <v>-0.686070701353308</v>
      </c>
      <c r="AT21" s="56">
        <f>VLOOKUP($B21,面点!$B:$M,10,0)</f>
        <v>0.103834529977704</v>
      </c>
      <c r="AU21" s="56">
        <f>VLOOKUP($B21,面点!$B:$M,12,0)</f>
        <v>-0.189511137773615</v>
      </c>
    </row>
    <row r="22" spans="1:47">
      <c r="A22" s="50" t="s">
        <v>62</v>
      </c>
      <c r="B22" s="51" t="s">
        <v>97</v>
      </c>
      <c r="C22" s="50" t="s">
        <v>98</v>
      </c>
      <c r="D22" s="49">
        <v>10161.74</v>
      </c>
      <c r="E22" s="56">
        <v>-0.492498149633473</v>
      </c>
      <c r="F22" s="68">
        <v>0.0782960940945575</v>
      </c>
      <c r="G22" s="56">
        <v>-0.0377191132790348</v>
      </c>
      <c r="H22" s="49">
        <f>VLOOKUP($B22,蔬菜!$B:$M,6,0)</f>
        <v>1362.51</v>
      </c>
      <c r="I22" s="56">
        <f>VLOOKUP($B22,蔬菜!$B:$M,9,0)</f>
        <v>-0.553199233967758</v>
      </c>
      <c r="J22" s="56">
        <f>VLOOKUP($B22,蔬菜!$B:$M,10,0)</f>
        <v>0.058300521256321</v>
      </c>
      <c r="K22" s="56">
        <f>VLOOKUP($B22,蔬菜!$B:$M,12,0)</f>
        <v>-0.0500442671990477</v>
      </c>
      <c r="L22" s="49">
        <f>VLOOKUP($B22,水果!$B:$M,6,0)</f>
        <v>696.58</v>
      </c>
      <c r="M22" s="56">
        <f>VLOOKUP($B22,水果!$B:$M,9,0)</f>
        <v>-0.703177531862672</v>
      </c>
      <c r="N22" s="56">
        <f>VLOOKUP($B22,水果!$B:$M,10,0)</f>
        <v>0.0203988938714587</v>
      </c>
      <c r="O22" s="56">
        <f>VLOOKUP($B22,水果!$B:$M,12,0)</f>
        <v>-0.0277971755075183</v>
      </c>
      <c r="P22" s="49">
        <f>VLOOKUP($B22,猪肉!$B:$M,6,0)</f>
        <v>1198.34</v>
      </c>
      <c r="Q22" s="56">
        <f>VLOOKUP($B22,猪肉!$B:$M,9,0)</f>
        <v>-0.305624123584698</v>
      </c>
      <c r="R22" s="56">
        <f>VLOOKUP($B22,猪肉!$B:$M,10,0)</f>
        <v>0.141547533129616</v>
      </c>
      <c r="S22" s="56">
        <f>VLOOKUP($B22,猪肉!$B:$M,12,0)</f>
        <v>0.0416975008448998</v>
      </c>
      <c r="T22" s="49">
        <f>VLOOKUP($B22,牛羊肉!$B:$M,6,0)</f>
        <v>341.36</v>
      </c>
      <c r="U22" s="56">
        <f>VLOOKUP($B22,牛羊肉!$B:$M,9,0)</f>
        <v>-0.485492938640783</v>
      </c>
      <c r="V22" s="56">
        <f>VLOOKUP($B22,牛羊肉!$B:$M,10,0)</f>
        <v>0.101132616572405</v>
      </c>
      <c r="W22" s="56">
        <f>VLOOKUP($B22,牛羊肉!$B:$M,12,0)</f>
        <v>-0.00542117986932383</v>
      </c>
      <c r="X22" s="49">
        <f>VLOOKUP($B22,禽肉!$B:$M,6,0)</f>
        <v>401.8</v>
      </c>
      <c r="Y22" s="56">
        <f>VLOOKUP($B22,禽肉!$B:$M,9,0)</f>
        <v>-0.414831643947338</v>
      </c>
      <c r="Z22" s="56">
        <f>VLOOKUP($B22,禽肉!$B:$M,10,0)</f>
        <v>0.117082097337242</v>
      </c>
      <c r="AA22" s="56">
        <f>VLOOKUP($B22,禽肉!$B:$M,12,0)</f>
        <v>0.0227498104002524</v>
      </c>
      <c r="AB22" s="49">
        <f>VLOOKUP($B22,蛋类!$B:$M,6,0)</f>
        <v>389.92</v>
      </c>
      <c r="AC22" s="56">
        <f>VLOOKUP($B22,蛋类!$B:$M,9,0)</f>
        <v>0.206510303855437</v>
      </c>
      <c r="AD22" s="56">
        <f>VLOOKUP($B22,蛋类!$B:$M,10,0)</f>
        <v>0.0877226136803362</v>
      </c>
      <c r="AE22" s="56">
        <f>VLOOKUP($B22,蛋类!$B:$M,12,0)</f>
        <v>0.02399121712307</v>
      </c>
      <c r="AF22" s="49">
        <f>VLOOKUP($B22,水产!$B:$M,6,0)</f>
        <v>1220.91</v>
      </c>
      <c r="AG22" s="56">
        <f>VLOOKUP($B22,水产!$B:$M,9,0)</f>
        <v>-0.244308686448546</v>
      </c>
      <c r="AH22" s="56">
        <f>VLOOKUP($B22,水产!$B:$M,10,0)</f>
        <v>0.062583553408569</v>
      </c>
      <c r="AI22" s="56">
        <f>VLOOKUP($B22,水产!$B:$M,12,0)</f>
        <v>-0.0316666487286603</v>
      </c>
      <c r="AJ22" s="49">
        <f>VLOOKUP($B22,熟食!$B:$M,6,0)</f>
        <v>1361.68</v>
      </c>
      <c r="AK22" s="56">
        <f>VLOOKUP($B22,熟食!$B:$M,9,0)</f>
        <v>-0.50958549875927</v>
      </c>
      <c r="AL22" s="56">
        <f>VLOOKUP($B22,熟食!$B:$M,10,0)</f>
        <v>0.104190163422648</v>
      </c>
      <c r="AM22" s="56">
        <f>VLOOKUP($B22,熟食!$B:$M,12,0)</f>
        <v>-0.057209929002286</v>
      </c>
      <c r="AN22" s="49">
        <f>VLOOKUP($B22,面包!$B:$M,6,0)</f>
        <v>919.93</v>
      </c>
      <c r="AO22" s="56">
        <f>VLOOKUP($B22,面包!$B:$M,9,0)</f>
        <v>-0.735369417883485</v>
      </c>
      <c r="AP22" s="56">
        <f>VLOOKUP($B22,面包!$B:$M,10,0)</f>
        <v>0.0971489882535824</v>
      </c>
      <c r="AQ22" s="56">
        <f>VLOOKUP($B22,面包!$B:$M,12,0)</f>
        <v>-0.162453902097675</v>
      </c>
      <c r="AR22" s="49">
        <f>VLOOKUP($B22,面点!$B:$M,6,0)</f>
        <v>2319.11</v>
      </c>
      <c r="AS22" s="56">
        <f>VLOOKUP($B22,面点!$B:$M,9,0)</f>
        <v>-0.308463245029163</v>
      </c>
      <c r="AT22" s="56">
        <f>VLOOKUP($B22,面点!$B:$M,10,0)</f>
        <v>0.23464318524904</v>
      </c>
      <c r="AU22" s="56">
        <f>VLOOKUP($B22,面点!$B:$M,12,0)</f>
        <v>-0.0564432285888401</v>
      </c>
    </row>
    <row r="23" spans="1:47">
      <c r="A23" s="50" t="s">
        <v>62</v>
      </c>
      <c r="B23" s="51" t="s">
        <v>99</v>
      </c>
      <c r="C23" s="50" t="s">
        <v>100</v>
      </c>
      <c r="D23" s="49">
        <v>8565.14</v>
      </c>
      <c r="E23" s="56">
        <v>-0.519074166928228</v>
      </c>
      <c r="F23" s="69">
        <v>0.0620025130695397</v>
      </c>
      <c r="G23" s="56">
        <v>-0.0577323150501733</v>
      </c>
      <c r="H23" s="49">
        <f>VLOOKUP($B23,蔬菜!$B:$M,6,0)</f>
        <v>1058.45</v>
      </c>
      <c r="I23" s="56">
        <f>VLOOKUP($B23,蔬菜!$B:$M,9,0)</f>
        <v>-0.629134548002803</v>
      </c>
      <c r="J23" s="56">
        <f>VLOOKUP($B23,蔬菜!$B:$M,10,0)</f>
        <v>0.0427870587388763</v>
      </c>
      <c r="K23" s="56">
        <f>VLOOKUP($B23,蔬菜!$B:$M,12,0)</f>
        <v>-0.084356767033988</v>
      </c>
      <c r="L23" s="49">
        <f>VLOOKUP($B23,水果!$B:$M,6,0)</f>
        <v>380.06</v>
      </c>
      <c r="M23" s="56">
        <f>VLOOKUP($B23,水果!$B:$M,9,0)</f>
        <v>-0.80615513301779</v>
      </c>
      <c r="N23" s="56">
        <f>VLOOKUP($B23,水果!$B:$M,10,0)</f>
        <v>0.0112156791688959</v>
      </c>
      <c r="O23" s="56">
        <f>VLOOKUP($B23,水果!$B:$M,12,0)</f>
        <v>-0.0437156412711845</v>
      </c>
      <c r="P23" s="49">
        <f>VLOOKUP($B23,猪肉!$B:$M,6,0)</f>
        <v>878.36</v>
      </c>
      <c r="Q23" s="56">
        <f>VLOOKUP($B23,猪肉!$B:$M,9,0)</f>
        <v>-0.67412749822847</v>
      </c>
      <c r="R23" s="56">
        <f>VLOOKUP($B23,猪肉!$B:$M,10,0)</f>
        <v>0.0975223054683371</v>
      </c>
      <c r="S23" s="56">
        <f>VLOOKUP($B23,猪肉!$B:$M,12,0)</f>
        <v>-0.0714090762052393</v>
      </c>
      <c r="T23" s="49">
        <f>VLOOKUP($B23,牛羊肉!$B:$M,6,0)</f>
        <v>180.17</v>
      </c>
      <c r="U23" s="56">
        <f>VLOOKUP($B23,牛羊肉!$B:$M,9,0)</f>
        <v>-0.809607845209287</v>
      </c>
      <c r="V23" s="56">
        <f>VLOOKUP($B23,牛羊肉!$B:$M,10,0)</f>
        <v>0.0379409900414641</v>
      </c>
      <c r="W23" s="56">
        <f>VLOOKUP($B23,牛羊肉!$B:$M,12,0)</f>
        <v>-0.201549916840758</v>
      </c>
      <c r="X23" s="49">
        <f>VLOOKUP($B23,禽肉!$B:$M,6,0)</f>
        <v>261.64</v>
      </c>
      <c r="Y23" s="56">
        <f>VLOOKUP($B23,禽肉!$B:$M,9,0)</f>
        <v>-0.594287397850796</v>
      </c>
      <c r="Z23" s="56">
        <f>VLOOKUP($B23,禽肉!$B:$M,10,0)</f>
        <v>0.0552940853250039</v>
      </c>
      <c r="AA23" s="56">
        <f>VLOOKUP($B23,禽肉!$B:$M,12,0)</f>
        <v>-0.045482416774474</v>
      </c>
      <c r="AB23" s="49">
        <f>VLOOKUP($B23,蛋类!$B:$M,6,0)</f>
        <v>246.7</v>
      </c>
      <c r="AC23" s="56">
        <f>VLOOKUP($B23,蛋类!$B:$M,9,0)</f>
        <v>-0.208330659136127</v>
      </c>
      <c r="AD23" s="56">
        <f>VLOOKUP($B23,蛋类!$B:$M,10,0)</f>
        <v>0.0405934175148996</v>
      </c>
      <c r="AE23" s="56">
        <f>VLOOKUP($B23,蛋类!$B:$M,12,0)</f>
        <v>-0.00878135670032003</v>
      </c>
      <c r="AF23" s="49">
        <f>VLOOKUP($B23,水产!$B:$M,6,0)</f>
        <v>3594.52</v>
      </c>
      <c r="AG23" s="56">
        <f>VLOOKUP($B23,水产!$B:$M,9,0)</f>
        <v>1.25133093660357</v>
      </c>
      <c r="AH23" s="56">
        <f>VLOOKUP($B23,水产!$B:$M,10,0)</f>
        <v>0.13430333591265</v>
      </c>
      <c r="AI23" s="56">
        <f>VLOOKUP($B23,水产!$B:$M,12,0)</f>
        <v>0.0737792706387603</v>
      </c>
      <c r="AJ23" s="49">
        <f>VLOOKUP($B23,熟食!$B:$M,6,0)</f>
        <v>323.55</v>
      </c>
      <c r="AK23" s="56">
        <f>VLOOKUP($B23,熟食!$B:$M,9,0)</f>
        <v>-0.82745840443686</v>
      </c>
      <c r="AL23" s="56">
        <f>VLOOKUP($B23,熟食!$B:$M,10,0)</f>
        <v>0.0408401032015712</v>
      </c>
      <c r="AM23" s="56">
        <f>VLOOKUP($B23,熟食!$B:$M,12,0)</f>
        <v>-0.143753897296533</v>
      </c>
      <c r="AN23" s="49">
        <f>VLOOKUP($B23,面包!$B:$M,6,0)</f>
        <v>899.41</v>
      </c>
      <c r="AO23" s="56">
        <f>VLOOKUP($B23,面包!$B:$M,9,0)</f>
        <v>-0.748860755252253</v>
      </c>
      <c r="AP23" s="56">
        <f>VLOOKUP($B23,面包!$B:$M,10,0)</f>
        <v>0.074139255615199</v>
      </c>
      <c r="AQ23" s="56">
        <f>VLOOKUP($B23,面包!$B:$M,12,0)</f>
        <v>-0.212997125587026</v>
      </c>
      <c r="AR23" s="49">
        <f>VLOOKUP($B23,面点!$B:$M,6,0)</f>
        <v>700.67</v>
      </c>
      <c r="AS23" s="56">
        <f>VLOOKUP($B23,面点!$B:$M,9,0)</f>
        <v>-0.465006719198583</v>
      </c>
      <c r="AT23" s="56">
        <f>VLOOKUP($B23,面点!$B:$M,10,0)</f>
        <v>0.0877333353367492</v>
      </c>
      <c r="AU23" s="56">
        <f>VLOOKUP($B23,面点!$B:$M,12,0)</f>
        <v>-0.0618471089229266</v>
      </c>
    </row>
    <row r="24" spans="1:47">
      <c r="A24" s="50" t="s">
        <v>101</v>
      </c>
      <c r="B24" s="51" t="s">
        <v>102</v>
      </c>
      <c r="C24" s="50" t="s">
        <v>103</v>
      </c>
      <c r="D24" s="49">
        <v>22565.13</v>
      </c>
      <c r="E24" s="56">
        <v>-0.272116295565854</v>
      </c>
      <c r="F24" s="68">
        <v>0.128019271597518</v>
      </c>
      <c r="G24" s="56">
        <v>-0.0321733935950106</v>
      </c>
      <c r="H24" s="49">
        <f>VLOOKUP($B24,蔬菜!$B:$M,6,0)</f>
        <v>6434.81</v>
      </c>
      <c r="I24" s="56">
        <f>VLOOKUP($B24,蔬菜!$B:$M,9,0)</f>
        <v>-0.294378437059659</v>
      </c>
      <c r="J24" s="56">
        <f>VLOOKUP($B24,蔬菜!$B:$M,10,0)</f>
        <v>0.145873637735757</v>
      </c>
      <c r="K24" s="56">
        <f>VLOOKUP($B24,蔬菜!$B:$M,12,0)</f>
        <v>-0.0484807326188268</v>
      </c>
      <c r="L24" s="49">
        <f>VLOOKUP($B24,水果!$B:$M,6,0)</f>
        <v>3670.95</v>
      </c>
      <c r="M24" s="56">
        <f>VLOOKUP($B24,水果!$B:$M,9,0)</f>
        <v>0.154118224061068</v>
      </c>
      <c r="N24" s="56">
        <f>VLOOKUP($B24,水果!$B:$M,10,0)</f>
        <v>0.0777306902985865</v>
      </c>
      <c r="O24" s="56">
        <f>VLOOKUP($B24,水果!$B:$M,12,0)</f>
        <v>0.01890795501569</v>
      </c>
      <c r="P24" s="49">
        <f>VLOOKUP($B24,猪肉!$B:$M,6,0)</f>
        <v>2734</v>
      </c>
      <c r="Q24" s="56">
        <f>VLOOKUP($B24,猪肉!$B:$M,9,0)</f>
        <v>-0.141725213940844</v>
      </c>
      <c r="R24" s="56">
        <f>VLOOKUP($B24,猪肉!$B:$M,10,0)</f>
        <v>0.179535689449225</v>
      </c>
      <c r="S24" s="56">
        <f>VLOOKUP($B24,猪肉!$B:$M,12,0)</f>
        <v>0.0188090779750523</v>
      </c>
      <c r="T24" s="49">
        <f>VLOOKUP($B24,牛羊肉!$B:$M,6,0)</f>
        <v>303.71</v>
      </c>
      <c r="U24" s="56">
        <f>VLOOKUP($B24,牛羊肉!$B:$M,9,0)</f>
        <v>-1.36332858800589</v>
      </c>
      <c r="V24" s="56">
        <f>VLOOKUP($B24,牛羊肉!$B:$M,10,0)</f>
        <v>0.0622676827630605</v>
      </c>
      <c r="W24" s="56">
        <f>VLOOKUP($B24,牛羊肉!$B:$M,12,0)</f>
        <v>0.273869575234437</v>
      </c>
      <c r="X24" s="49">
        <f>VLOOKUP($B24,禽肉!$B:$M,6,0)</f>
        <v>924.63</v>
      </c>
      <c r="Y24" s="56">
        <f>VLOOKUP($B24,禽肉!$B:$M,9,0)</f>
        <v>-0.0497024635402214</v>
      </c>
      <c r="Z24" s="56">
        <f>VLOOKUP($B24,禽肉!$B:$M,10,0)</f>
        <v>0.140239731481327</v>
      </c>
      <c r="AA24" s="56">
        <f>VLOOKUP($B24,禽肉!$B:$M,12,0)</f>
        <v>0.00520969288704162</v>
      </c>
      <c r="AB24" s="49">
        <f>VLOOKUP($B24,蛋类!$B:$M,6,0)</f>
        <v>326</v>
      </c>
      <c r="AC24" s="56">
        <f>VLOOKUP($B24,蛋类!$B:$M,9,0)</f>
        <v>0.4658932505958</v>
      </c>
      <c r="AD24" s="56">
        <f>VLOOKUP($B24,蛋类!$B:$M,10,0)</f>
        <v>0.0620098416846895</v>
      </c>
      <c r="AE24" s="56">
        <f>VLOOKUP($B24,蛋类!$B:$M,12,0)</f>
        <v>-0.00451642750155358</v>
      </c>
      <c r="AF24" s="49">
        <f>VLOOKUP($B24,水产!$B:$M,6,0)</f>
        <v>1268.05</v>
      </c>
      <c r="AG24" s="56">
        <f>VLOOKUP($B24,水产!$B:$M,9,0)</f>
        <v>0.165422862709777</v>
      </c>
      <c r="AH24" s="56">
        <f>VLOOKUP($B24,水产!$B:$M,10,0)</f>
        <v>0.121048074619186</v>
      </c>
      <c r="AI24" s="56">
        <f>VLOOKUP($B24,水产!$B:$M,12,0)</f>
        <v>0.0303299148956612</v>
      </c>
      <c r="AJ24" s="49">
        <f>VLOOKUP($B24,熟食!$B:$M,6,0)</f>
        <v>942.98</v>
      </c>
      <c r="AK24" s="56">
        <f>VLOOKUP($B24,熟食!$B:$M,9,0)</f>
        <v>-0.468719716944989</v>
      </c>
      <c r="AL24" s="56">
        <f>VLOOKUP($B24,熟食!$B:$M,10,0)</f>
        <v>0.0640455215066434</v>
      </c>
      <c r="AM24" s="56">
        <f>VLOOKUP($B24,熟食!$B:$M,12,0)</f>
        <v>-0.0523975752714441</v>
      </c>
      <c r="AN24" s="49">
        <f>VLOOKUP($B24,面包!$B:$M,6,0)</f>
        <v>3450.65</v>
      </c>
      <c r="AO24" s="56">
        <f>VLOOKUP($B24,面包!$B:$M,9,0)</f>
        <v>-0.487463033736404</v>
      </c>
      <c r="AP24" s="56">
        <f>VLOOKUP($B24,面包!$B:$M,10,0)</f>
        <v>0.205316517607186</v>
      </c>
      <c r="AQ24" s="56">
        <f>VLOOKUP($B24,面包!$B:$M,12,0)</f>
        <v>-0.148178719322922</v>
      </c>
      <c r="AR24" s="49">
        <f>VLOOKUP($B24,面点!$B:$M,6,0)</f>
        <v>2438.07</v>
      </c>
      <c r="AS24" s="56">
        <f>VLOOKUP($B24,面点!$B:$M,9,0)</f>
        <v>-0.483904768557621</v>
      </c>
      <c r="AT24" s="56">
        <f>VLOOKUP($B24,面点!$B:$M,10,0)</f>
        <v>0.237428946217753</v>
      </c>
      <c r="AU24" s="56">
        <f>VLOOKUP($B24,面点!$B:$M,12,0)</f>
        <v>-0.189025844286276</v>
      </c>
    </row>
    <row r="25" spans="1:47">
      <c r="A25" s="50" t="s">
        <v>62</v>
      </c>
      <c r="B25" s="51" t="s">
        <v>104</v>
      </c>
      <c r="C25" s="50" t="s">
        <v>105</v>
      </c>
      <c r="D25" s="49">
        <v>34565.2</v>
      </c>
      <c r="E25" s="56">
        <v>-0.195688459004782</v>
      </c>
      <c r="F25" s="68">
        <v>0.144806275335191</v>
      </c>
      <c r="G25" s="56">
        <v>-0.00584297816123007</v>
      </c>
      <c r="H25" s="49">
        <f>VLOOKUP($B25,蔬菜!$B:$M,6,0)</f>
        <v>4186.01</v>
      </c>
      <c r="I25" s="56">
        <f>VLOOKUP($B25,蔬菜!$B:$M,9,0)</f>
        <v>-0.0889144265028197</v>
      </c>
      <c r="J25" s="56">
        <f>VLOOKUP($B25,蔬菜!$B:$M,10,0)</f>
        <v>0.110710896613302</v>
      </c>
      <c r="K25" s="56">
        <f>VLOOKUP($B25,蔬菜!$B:$M,12,0)</f>
        <v>0.000876523232897204</v>
      </c>
      <c r="L25" s="49">
        <f>VLOOKUP($B25,水果!$B:$M,6,0)</f>
        <v>3415.21</v>
      </c>
      <c r="M25" s="56">
        <f>VLOOKUP($B25,水果!$B:$M,9,0)</f>
        <v>-0.431478663865574</v>
      </c>
      <c r="N25" s="56">
        <f>VLOOKUP($B25,水果!$B:$M,10,0)</f>
        <v>0.0557804603017807</v>
      </c>
      <c r="O25" s="56">
        <f>VLOOKUP($B25,水果!$B:$M,12,0)</f>
        <v>-0.0158031171277726</v>
      </c>
      <c r="P25" s="49">
        <f>VLOOKUP($B25,猪肉!$B:$M,6,0)</f>
        <v>2095.3</v>
      </c>
      <c r="Q25" s="56">
        <f>VLOOKUP($B25,猪肉!$B:$M,9,0)</f>
        <v>-0.554296751192803</v>
      </c>
      <c r="R25" s="56">
        <f>VLOOKUP($B25,猪肉!$B:$M,10,0)</f>
        <v>0.14077296471102</v>
      </c>
      <c r="S25" s="56">
        <f>VLOOKUP($B25,猪肉!$B:$M,12,0)</f>
        <v>-0.0381484472012668</v>
      </c>
      <c r="T25" s="49">
        <f>VLOOKUP($B25,牛羊肉!$B:$M,6,0)</f>
        <v>1033.09</v>
      </c>
      <c r="U25" s="56">
        <f>VLOOKUP($B25,牛羊肉!$B:$M,9,0)</f>
        <v>-0.291856025554025</v>
      </c>
      <c r="V25" s="56">
        <f>VLOOKUP($B25,牛羊肉!$B:$M,10,0)</f>
        <v>0.135820663977661</v>
      </c>
      <c r="W25" s="56">
        <f>VLOOKUP($B25,牛羊肉!$B:$M,12,0)</f>
        <v>-0.0534244802648958</v>
      </c>
      <c r="X25" s="49">
        <f>VLOOKUP($B25,禽肉!$B:$M,6,0)</f>
        <v>1688.13</v>
      </c>
      <c r="Y25" s="56">
        <f>VLOOKUP($B25,禽肉!$B:$M,9,0)</f>
        <v>-0.603697443481935</v>
      </c>
      <c r="Z25" s="56">
        <f>VLOOKUP($B25,禽肉!$B:$M,10,0)</f>
        <v>0.137365726798331</v>
      </c>
      <c r="AA25" s="56">
        <f>VLOOKUP($B25,禽肉!$B:$M,12,0)</f>
        <v>-0.0710757696821358</v>
      </c>
      <c r="AB25" s="49">
        <f>VLOOKUP($B25,蛋类!$B:$M,6,0)</f>
        <v>853.87</v>
      </c>
      <c r="AC25" s="56">
        <f>VLOOKUP($B25,蛋类!$B:$M,9,0)</f>
        <v>2.01284358350093</v>
      </c>
      <c r="AD25" s="56">
        <f>VLOOKUP($B25,蛋类!$B:$M,10,0)</f>
        <v>0.0670946500764163</v>
      </c>
      <c r="AE25" s="56">
        <f>VLOOKUP($B25,蛋类!$B:$M,12,0)</f>
        <v>0.0411655491184274</v>
      </c>
      <c r="AF25" s="49">
        <f>VLOOKUP($B25,水产!$B:$M,6,0)</f>
        <v>3270.67</v>
      </c>
      <c r="AG25" s="56">
        <f>VLOOKUP($B25,水产!$B:$M,9,0)</f>
        <v>0.137185295416378</v>
      </c>
      <c r="AH25" s="56">
        <f>VLOOKUP($B25,水产!$B:$M,10,0)</f>
        <v>0.111941813133801</v>
      </c>
      <c r="AI25" s="56">
        <f>VLOOKUP($B25,水产!$B:$M,12,0)</f>
        <v>0.0267433788765716</v>
      </c>
      <c r="AJ25" s="49">
        <f>VLOOKUP($B25,熟食!$B:$M,6,0)</f>
        <v>5430.22</v>
      </c>
      <c r="AK25" s="56">
        <f>VLOOKUP($B25,熟食!$B:$M,9,0)</f>
        <v>0.167796781484612</v>
      </c>
      <c r="AL25" s="56">
        <f>VLOOKUP($B25,熟食!$B:$M,10,0)</f>
        <v>0.198122039691395</v>
      </c>
      <c r="AM25" s="56">
        <f>VLOOKUP($B25,熟食!$B:$M,12,0)</f>
        <v>-0.0267152423419599</v>
      </c>
      <c r="AN25" s="49">
        <f>VLOOKUP($B25,面包!$B:$M,6,0)</f>
        <v>5561.36</v>
      </c>
      <c r="AO25" s="56">
        <f>VLOOKUP($B25,面包!$B:$M,9,0)</f>
        <v>-0.284993025244116</v>
      </c>
      <c r="AP25" s="56">
        <f>VLOOKUP($B25,面包!$B:$M,10,0)</f>
        <v>0.310983591798527</v>
      </c>
      <c r="AQ25" s="56">
        <f>VLOOKUP($B25,面包!$B:$M,12,0)</f>
        <v>-0.0486102149799895</v>
      </c>
      <c r="AR25" s="49">
        <f>VLOOKUP($B25,面点!$B:$M,6,0)</f>
        <v>6705.24</v>
      </c>
      <c r="AS25" s="56">
        <f>VLOOKUP($B25,面点!$B:$M,9,0)</f>
        <v>-0.0563920990267325</v>
      </c>
      <c r="AT25" s="56">
        <f>VLOOKUP($B25,面点!$B:$M,10,0)</f>
        <v>0.396972813219876</v>
      </c>
      <c r="AU25" s="56">
        <f>VLOOKUP($B25,面点!$B:$M,12,0)</f>
        <v>0.00428222651826891</v>
      </c>
    </row>
    <row r="26" spans="1:47">
      <c r="A26" s="50" t="s">
        <v>84</v>
      </c>
      <c r="B26" s="51" t="s">
        <v>106</v>
      </c>
      <c r="C26" s="50" t="s">
        <v>107</v>
      </c>
      <c r="D26" s="49">
        <v>24139.51</v>
      </c>
      <c r="E26" s="56">
        <v>-0.258220430388382</v>
      </c>
      <c r="F26" s="68">
        <v>0.123449132401933</v>
      </c>
      <c r="G26" s="56">
        <v>-0.0309301407834449</v>
      </c>
      <c r="H26" s="49">
        <f>VLOOKUP($B26,蔬菜!$B:$M,6,0)</f>
        <v>3616.62</v>
      </c>
      <c r="I26" s="56">
        <f>VLOOKUP($B26,蔬菜!$B:$M,9,0)</f>
        <v>-0.555620813924771</v>
      </c>
      <c r="J26" s="56">
        <f>VLOOKUP($B26,蔬菜!$B:$M,10,0)</f>
        <v>0.104628708424378</v>
      </c>
      <c r="K26" s="56">
        <f>VLOOKUP($B26,蔬菜!$B:$M,12,0)</f>
        <v>-0.0962110161653034</v>
      </c>
      <c r="L26" s="49">
        <f>VLOOKUP($B26,水果!$B:$M,6,0)</f>
        <v>3381.65</v>
      </c>
      <c r="M26" s="56">
        <f>VLOOKUP($B26,水果!$B:$M,9,0)</f>
        <v>-0.540983851329615</v>
      </c>
      <c r="N26" s="56">
        <f>VLOOKUP($B26,水果!$B:$M,10,0)</f>
        <v>0.0656066341341521</v>
      </c>
      <c r="O26" s="56">
        <f>VLOOKUP($B26,水果!$B:$M,12,0)</f>
        <v>-0.0463802968198293</v>
      </c>
      <c r="P26" s="49">
        <f>VLOOKUP($B26,猪肉!$B:$M,6,0)</f>
        <v>4078.33</v>
      </c>
      <c r="Q26" s="56">
        <f>VLOOKUP($B26,猪肉!$B:$M,9,0)</f>
        <v>0.0310347181316473</v>
      </c>
      <c r="R26" s="56">
        <f>VLOOKUP($B26,猪肉!$B:$M,10,0)</f>
        <v>0.213330341300927</v>
      </c>
      <c r="S26" s="56">
        <f>VLOOKUP($B26,猪肉!$B:$M,12,0)</f>
        <v>0.061979533900461</v>
      </c>
      <c r="T26" s="49">
        <f>VLOOKUP($B26,牛羊肉!$B:$M,6,0)</f>
        <v>192.17</v>
      </c>
      <c r="U26" s="56">
        <f>VLOOKUP($B26,牛羊肉!$B:$M,9,0)</f>
        <v>0.0948609845031905</v>
      </c>
      <c r="V26" s="56">
        <f>VLOOKUP($B26,牛羊肉!$B:$M,10,0)</f>
        <v>0.0874756468381858</v>
      </c>
      <c r="W26" s="56">
        <f>VLOOKUP($B26,牛羊肉!$B:$M,12,0)</f>
        <v>0.0445071167820025</v>
      </c>
      <c r="X26" s="49">
        <f>VLOOKUP($B26,禽肉!$B:$M,6,0)</f>
        <v>348.5</v>
      </c>
      <c r="Y26" s="56">
        <f>VLOOKUP($B26,禽肉!$B:$M,9,0)</f>
        <v>-0.179285495607941</v>
      </c>
      <c r="Z26" s="56">
        <f>VLOOKUP($B26,禽肉!$B:$M,10,0)</f>
        <v>0.110079630056635</v>
      </c>
      <c r="AA26" s="56">
        <f>VLOOKUP($B26,禽肉!$B:$M,12,0)</f>
        <v>-0.00411948621330344</v>
      </c>
      <c r="AB26" s="49">
        <f>VLOOKUP($B26,蛋类!$B:$M,6,0)</f>
        <v>523.22</v>
      </c>
      <c r="AC26" s="56">
        <f>VLOOKUP($B26,蛋类!$B:$M,9,0)</f>
        <v>-0.529283696493154</v>
      </c>
      <c r="AD26" s="56">
        <f>VLOOKUP($B26,蛋类!$B:$M,10,0)</f>
        <v>0.0553839574728436</v>
      </c>
      <c r="AE26" s="56">
        <f>VLOOKUP($B26,蛋类!$B:$M,12,0)</f>
        <v>-0.0463796993318468</v>
      </c>
      <c r="AF26" s="49">
        <f>VLOOKUP($B26,水产!$B:$M,6,0)</f>
        <v>1767.05</v>
      </c>
      <c r="AG26" s="56">
        <f>VLOOKUP($B26,水产!$B:$M,9,0)</f>
        <v>1.45454292897723</v>
      </c>
      <c r="AH26" s="56">
        <f>VLOOKUP($B26,水产!$B:$M,10,0)</f>
        <v>0.083382093411727</v>
      </c>
      <c r="AI26" s="56">
        <f>VLOOKUP($B26,水产!$B:$M,12,0)</f>
        <v>0.0340207174833428</v>
      </c>
      <c r="AJ26" s="49">
        <f>VLOOKUP($B26,熟食!$B:$M,6,0)</f>
        <v>4751.82</v>
      </c>
      <c r="AK26" s="56">
        <f>VLOOKUP($B26,熟食!$B:$M,9,0)</f>
        <v>0.495788214555528</v>
      </c>
      <c r="AL26" s="56">
        <f>VLOOKUP($B26,熟食!$B:$M,10,0)</f>
        <v>0.211166847682143</v>
      </c>
      <c r="AM26" s="56">
        <f>VLOOKUP($B26,熟食!$B:$M,12,0)</f>
        <v>0.0339340734547606</v>
      </c>
      <c r="AN26" s="49">
        <f>VLOOKUP($B26,面包!$B:$M,6,0)</f>
        <v>3402.17</v>
      </c>
      <c r="AO26" s="56">
        <f>VLOOKUP($B26,面包!$B:$M,9,0)</f>
        <v>-0.264494273200133</v>
      </c>
      <c r="AP26" s="56">
        <f>VLOOKUP($B26,面包!$B:$M,10,0)</f>
        <v>0.1861802289979</v>
      </c>
      <c r="AQ26" s="56">
        <f>VLOOKUP($B26,面包!$B:$M,12,0)</f>
        <v>-0.125097831902135</v>
      </c>
      <c r="AR26" s="49">
        <f>VLOOKUP($B26,面点!$B:$M,6,0)</f>
        <v>2019.77</v>
      </c>
      <c r="AS26" s="56">
        <f>VLOOKUP($B26,面点!$B:$M,9,0)</f>
        <v>-0.246256040900864</v>
      </c>
      <c r="AT26" s="56">
        <f>VLOOKUP($B26,面点!$B:$M,10,0)</f>
        <v>0.175572937130777</v>
      </c>
      <c r="AU26" s="56">
        <f>VLOOKUP($B26,面点!$B:$M,12,0)</f>
        <v>-0.0667052454008546</v>
      </c>
    </row>
    <row r="27" spans="1:47">
      <c r="A27" s="50" t="s">
        <v>62</v>
      </c>
      <c r="B27" s="51" t="s">
        <v>108</v>
      </c>
      <c r="C27" s="50" t="s">
        <v>109</v>
      </c>
      <c r="D27" s="49">
        <v>11180.46</v>
      </c>
      <c r="E27" s="56">
        <v>-0.42873624590922</v>
      </c>
      <c r="F27" s="69">
        <v>0.0829138433798208</v>
      </c>
      <c r="G27" s="56">
        <v>-0.0381069273658197</v>
      </c>
      <c r="H27" s="49">
        <f>VLOOKUP($B27,蔬菜!$B:$M,6,0)</f>
        <v>2263.38</v>
      </c>
      <c r="I27" s="56">
        <f>VLOOKUP($B27,蔬菜!$B:$M,9,0)</f>
        <v>-0.0928409391507884</v>
      </c>
      <c r="J27" s="56">
        <f>VLOOKUP($B27,蔬菜!$B:$M,10,0)</f>
        <v>0.0808255895920689</v>
      </c>
      <c r="K27" s="56">
        <f>VLOOKUP($B27,蔬菜!$B:$M,12,0)</f>
        <v>-0.00356521347384636</v>
      </c>
      <c r="L27" s="49">
        <f>VLOOKUP($B27,水果!$B:$M,6,0)</f>
        <v>-2030.56</v>
      </c>
      <c r="M27" s="56">
        <f>VLOOKUP($B27,水果!$B:$M,9,0)</f>
        <v>11.7395696091348</v>
      </c>
      <c r="N27" s="56">
        <f>VLOOKUP($B27,水果!$B:$M,10,0)</f>
        <v>-0.0778026618031063</v>
      </c>
      <c r="O27" s="56">
        <f>VLOOKUP($B27,水果!$B:$M,12,0)</f>
        <v>-0.0722224379009547</v>
      </c>
      <c r="P27" s="49">
        <f>VLOOKUP($B27,猪肉!$B:$M,6,0)</f>
        <v>3361.19</v>
      </c>
      <c r="Q27" s="56">
        <f>VLOOKUP($B27,猪肉!$B:$M,9,0)</f>
        <v>-0.0695873863000958</v>
      </c>
      <c r="R27" s="56">
        <f>VLOOKUP($B27,猪肉!$B:$M,10,0)</f>
        <v>0.216847470202094</v>
      </c>
      <c r="S27" s="56">
        <f>VLOOKUP($B27,猪肉!$B:$M,12,0)</f>
        <v>0.0695862441516398</v>
      </c>
      <c r="T27" s="49">
        <f>VLOOKUP($B27,牛羊肉!$B:$M,6,0)</f>
        <v>-626.56</v>
      </c>
      <c r="U27" s="56">
        <f>VLOOKUP($B27,牛羊肉!$B:$M,9,0)</f>
        <v>-3.32610632610633</v>
      </c>
      <c r="V27" s="56">
        <f>VLOOKUP($B27,牛羊肉!$B:$M,10,0)</f>
        <v>-0.173623888802678</v>
      </c>
      <c r="W27" s="56">
        <f>VLOOKUP($B27,牛羊肉!$B:$M,12,0)</f>
        <v>-0.214182396437513</v>
      </c>
      <c r="X27" s="49">
        <f>VLOOKUP($B27,禽肉!$B:$M,6,0)</f>
        <v>492.49</v>
      </c>
      <c r="Y27" s="56">
        <f>VLOOKUP($B27,禽肉!$B:$M,9,0)</f>
        <v>-0.668597922049957</v>
      </c>
      <c r="Z27" s="56">
        <f>VLOOKUP($B27,禽肉!$B:$M,10,0)</f>
        <v>0.0676520484906762</v>
      </c>
      <c r="AA27" s="56">
        <f>VLOOKUP($B27,禽肉!$B:$M,12,0)</f>
        <v>-0.0811775587945715</v>
      </c>
      <c r="AB27" s="49">
        <f>VLOOKUP($B27,蛋类!$B:$M,6,0)</f>
        <v>67.08</v>
      </c>
      <c r="AC27" s="56">
        <f>VLOOKUP($B27,蛋类!$B:$M,9,0)</f>
        <v>-0.837673022940664</v>
      </c>
      <c r="AD27" s="56">
        <f>VLOOKUP($B27,蛋类!$B:$M,10,0)</f>
        <v>0.0117822703879999</v>
      </c>
      <c r="AE27" s="56">
        <f>VLOOKUP($B27,蛋类!$B:$M,12,0)</f>
        <v>-0.0872865916290502</v>
      </c>
      <c r="AF27" s="49">
        <f>VLOOKUP($B27,水产!$B:$M,6,0)</f>
        <v>2101.79</v>
      </c>
      <c r="AG27" s="56">
        <f>VLOOKUP($B27,水产!$B:$M,9,0)</f>
        <v>0.142755392202172</v>
      </c>
      <c r="AH27" s="56">
        <f>VLOOKUP($B27,水产!$B:$M,10,0)</f>
        <v>0.134507328885999</v>
      </c>
      <c r="AI27" s="56">
        <f>VLOOKUP($B27,水产!$B:$M,12,0)</f>
        <v>0.0155757813073663</v>
      </c>
      <c r="AJ27" s="49">
        <f>VLOOKUP($B27,熟食!$B:$M,6,0)</f>
        <v>489.4</v>
      </c>
      <c r="AK27" s="56">
        <f>VLOOKUP($B27,熟食!$B:$M,9,0)</f>
        <v>-0.766319217307848</v>
      </c>
      <c r="AL27" s="56">
        <f>VLOOKUP($B27,熟食!$B:$M,10,0)</f>
        <v>0.0435113886214251</v>
      </c>
      <c r="AM27" s="56">
        <f>VLOOKUP($B27,熟食!$B:$M,12,0)</f>
        <v>-0.096342834598018</v>
      </c>
      <c r="AN27" s="49">
        <f>VLOOKUP($B27,面包!$B:$M,6,0)</f>
        <v>2893.63</v>
      </c>
      <c r="AO27" s="56">
        <f>VLOOKUP($B27,面包!$B:$M,9,0)</f>
        <v>-0.154277814636313</v>
      </c>
      <c r="AP27" s="56">
        <f>VLOOKUP($B27,面包!$B:$M,10,0)</f>
        <v>0.233975216802442</v>
      </c>
      <c r="AQ27" s="56">
        <f>VLOOKUP($B27,面包!$B:$M,12,0)</f>
        <v>0.00917697077921107</v>
      </c>
      <c r="AR27" s="49">
        <f>VLOOKUP($B27,面点!$B:$M,6,0)</f>
        <v>2247.6</v>
      </c>
      <c r="AS27" s="56">
        <f>VLOOKUP($B27,面点!$B:$M,9,0)</f>
        <v>-0.453209196867557</v>
      </c>
      <c r="AT27" s="56">
        <f>VLOOKUP($B27,面点!$B:$M,10,0)</f>
        <v>0.241548593438338</v>
      </c>
      <c r="AU27" s="56">
        <f>VLOOKUP($B27,面点!$B:$M,12,0)</f>
        <v>-0.0846298420433953</v>
      </c>
    </row>
    <row r="28" spans="1:47">
      <c r="A28" s="50" t="s">
        <v>62</v>
      </c>
      <c r="B28" s="51" t="s">
        <v>110</v>
      </c>
      <c r="C28" s="50" t="s">
        <v>111</v>
      </c>
      <c r="D28" s="49">
        <v>15063.2</v>
      </c>
      <c r="E28" s="56">
        <v>-0.354368615779205</v>
      </c>
      <c r="F28" s="68">
        <v>0.0794210769129375</v>
      </c>
      <c r="G28" s="56">
        <v>-0.0327500739311001</v>
      </c>
      <c r="H28" s="49">
        <f>VLOOKUP($B28,蔬菜!$B:$M,6,0)</f>
        <v>2137.03</v>
      </c>
      <c r="I28" s="56">
        <f>VLOOKUP($B28,蔬菜!$B:$M,9,0)</f>
        <v>-0.354297472217354</v>
      </c>
      <c r="J28" s="56">
        <f>VLOOKUP($B28,蔬菜!$B:$M,10,0)</f>
        <v>0.0621072397076205</v>
      </c>
      <c r="K28" s="56">
        <f>VLOOKUP($B28,蔬菜!$B:$M,12,0)</f>
        <v>-0.0292216712535762</v>
      </c>
      <c r="L28" s="49">
        <f>VLOOKUP($B28,水果!$B:$M,6,0)</f>
        <v>767.56</v>
      </c>
      <c r="M28" s="56">
        <f>VLOOKUP($B28,水果!$B:$M,9,0)</f>
        <v>-0.653072385816629</v>
      </c>
      <c r="N28" s="56">
        <f>VLOOKUP($B28,水果!$B:$M,10,0)</f>
        <v>0.0138232199695787</v>
      </c>
      <c r="O28" s="56">
        <f>VLOOKUP($B28,水果!$B:$M,12,0)</f>
        <v>-0.0235572148460864</v>
      </c>
      <c r="P28" s="49">
        <f>VLOOKUP($B28,猪肉!$B:$M,6,0)</f>
        <v>4578.21</v>
      </c>
      <c r="Q28" s="56">
        <f>VLOOKUP($B28,猪肉!$B:$M,9,0)</f>
        <v>-0.0212417986262098</v>
      </c>
      <c r="R28" s="56">
        <f>VLOOKUP($B28,猪肉!$B:$M,10,0)</f>
        <v>0.230777024574761</v>
      </c>
      <c r="S28" s="56">
        <f>VLOOKUP($B28,猪肉!$B:$M,12,0)</f>
        <v>0.0337792634297607</v>
      </c>
      <c r="T28" s="49">
        <f>VLOOKUP($B28,牛羊肉!$B:$M,6,0)</f>
        <v>376</v>
      </c>
      <c r="U28" s="56">
        <f>VLOOKUP($B28,牛羊肉!$B:$M,9,0)</f>
        <v>1.18262030533465</v>
      </c>
      <c r="V28" s="56">
        <f>VLOOKUP($B28,牛羊肉!$B:$M,10,0)</f>
        <v>0.0740552538854389</v>
      </c>
      <c r="W28" s="56">
        <f>VLOOKUP($B28,牛羊肉!$B:$M,12,0)</f>
        <v>-0.041750282623522</v>
      </c>
      <c r="X28" s="49">
        <f>VLOOKUP($B28,禽肉!$B:$M,6,0)</f>
        <v>571.34</v>
      </c>
      <c r="Y28" s="56">
        <f>VLOOKUP($B28,禽肉!$B:$M,9,0)</f>
        <v>-0.326059262055299</v>
      </c>
      <c r="Z28" s="56">
        <f>VLOOKUP($B28,禽肉!$B:$M,10,0)</f>
        <v>0.0855273794197779</v>
      </c>
      <c r="AA28" s="56">
        <f>VLOOKUP($B28,禽肉!$B:$M,12,0)</f>
        <v>0.00153353014423174</v>
      </c>
      <c r="AB28" s="49">
        <f>VLOOKUP($B28,蛋类!$B:$M,6,0)</f>
        <v>171.74</v>
      </c>
      <c r="AC28" s="56">
        <f>VLOOKUP($B28,蛋类!$B:$M,9,0)</f>
        <v>0.227415666094911</v>
      </c>
      <c r="AD28" s="56">
        <f>VLOOKUP($B28,蛋类!$B:$M,10,0)</f>
        <v>0.0295832608422289</v>
      </c>
      <c r="AE28" s="56">
        <f>VLOOKUP($B28,蛋类!$B:$M,12,0)</f>
        <v>0.00136960165645674</v>
      </c>
      <c r="AF28" s="49">
        <f>VLOOKUP($B28,水产!$B:$M,6,0)</f>
        <v>872.98</v>
      </c>
      <c r="AG28" s="56">
        <f>VLOOKUP($B28,水产!$B:$M,9,0)</f>
        <v>-0.650015635398542</v>
      </c>
      <c r="AH28" s="56">
        <f>VLOOKUP($B28,水产!$B:$M,10,0)</f>
        <v>0.0385104708531257</v>
      </c>
      <c r="AI28" s="56">
        <f>VLOOKUP($B28,水产!$B:$M,12,0)</f>
        <v>-0.0450294510306135</v>
      </c>
      <c r="AJ28" s="49">
        <f>VLOOKUP($B28,熟食!$B:$M,6,0)</f>
        <v>1781.58</v>
      </c>
      <c r="AK28" s="56">
        <f>VLOOKUP($B28,熟食!$B:$M,9,0)</f>
        <v>-0.310053442800713</v>
      </c>
      <c r="AL28" s="56">
        <f>VLOOKUP($B28,熟食!$B:$M,10,0)</f>
        <v>0.0959555591940849</v>
      </c>
      <c r="AM28" s="56">
        <f>VLOOKUP($B28,熟食!$B:$M,12,0)</f>
        <v>-0.0399026541194097</v>
      </c>
      <c r="AN28" s="49">
        <f>VLOOKUP($B28,面包!$B:$M,6,0)</f>
        <v>1084.93</v>
      </c>
      <c r="AO28" s="56">
        <f>VLOOKUP($B28,面包!$B:$M,9,0)</f>
        <v>-0.739886069940398</v>
      </c>
      <c r="AP28" s="56">
        <f>VLOOKUP($B28,面包!$B:$M,10,0)</f>
        <v>0.134405258619835</v>
      </c>
      <c r="AQ28" s="56">
        <f>VLOOKUP($B28,面包!$B:$M,12,0)</f>
        <v>-0.219736289999082</v>
      </c>
      <c r="AR28" s="49">
        <f>VLOOKUP($B28,面点!$B:$M,6,0)</f>
        <v>2689.19</v>
      </c>
      <c r="AS28" s="56">
        <f>VLOOKUP($B28,面点!$B:$M,9,0)</f>
        <v>-0.14678998048765</v>
      </c>
      <c r="AT28" s="56">
        <f>VLOOKUP($B28,面点!$B:$M,10,0)</f>
        <v>0.223509659938579</v>
      </c>
      <c r="AU28" s="56">
        <f>VLOOKUP($B28,面点!$B:$M,12,0)</f>
        <v>-0.0472257325820002</v>
      </c>
    </row>
    <row r="29" spans="1:47">
      <c r="A29" s="50" t="s">
        <v>67</v>
      </c>
      <c r="B29" s="51" t="s">
        <v>112</v>
      </c>
      <c r="C29" s="50" t="s">
        <v>113</v>
      </c>
      <c r="D29" s="49">
        <v>15284.39</v>
      </c>
      <c r="E29" s="56">
        <v>-0.323660353763869</v>
      </c>
      <c r="F29" s="68">
        <v>0.142698720216347</v>
      </c>
      <c r="G29" s="56">
        <v>-0.0131533254120533</v>
      </c>
      <c r="H29" s="49">
        <f>VLOOKUP($B29,蔬菜!$B:$M,6,0)</f>
        <v>3628.51</v>
      </c>
      <c r="I29" s="56">
        <f>VLOOKUP($B29,蔬菜!$B:$M,9,0)</f>
        <v>-0.467441126611725</v>
      </c>
      <c r="J29" s="56">
        <f>VLOOKUP($B29,蔬菜!$B:$M,10,0)</f>
        <v>0.131319971076028</v>
      </c>
      <c r="K29" s="56">
        <f>VLOOKUP($B29,蔬菜!$B:$M,12,0)</f>
        <v>-0.0716014347965664</v>
      </c>
      <c r="L29" s="49">
        <f>VLOOKUP($B29,水果!$B:$M,6,0)</f>
        <v>2125.34</v>
      </c>
      <c r="M29" s="56">
        <f>VLOOKUP($B29,水果!$B:$M,9,0)</f>
        <v>0.119519184172268</v>
      </c>
      <c r="N29" s="56">
        <f>VLOOKUP($B29,水果!$B:$M,10,0)</f>
        <v>0.0776987306972391</v>
      </c>
      <c r="O29" s="56">
        <f>VLOOKUP($B29,水果!$B:$M,12,0)</f>
        <v>0.0295209415503111</v>
      </c>
      <c r="P29" s="49">
        <f>VLOOKUP($B29,猪肉!$B:$M,6,0)</f>
        <v>1850.15</v>
      </c>
      <c r="Q29" s="56">
        <f>VLOOKUP($B29,猪肉!$B:$M,9,0)</f>
        <v>-0.427788069884608</v>
      </c>
      <c r="R29" s="56">
        <f>VLOOKUP($B29,猪肉!$B:$M,10,0)</f>
        <v>0.191802507122035</v>
      </c>
      <c r="S29" s="56">
        <f>VLOOKUP($B29,猪肉!$B:$M,12,0)</f>
        <v>0.0259306581346576</v>
      </c>
      <c r="T29" s="49">
        <f>VLOOKUP($B29,牛羊肉!$B:$M,6,0)</f>
        <v>611.87</v>
      </c>
      <c r="U29" s="56">
        <f>VLOOKUP($B29,牛羊肉!$B:$M,9,0)</f>
        <v>-0.562531279939371</v>
      </c>
      <c r="V29" s="56">
        <f>VLOOKUP($B29,牛羊肉!$B:$M,10,0)</f>
        <v>0.174558162755866</v>
      </c>
      <c r="W29" s="56">
        <f>VLOOKUP($B29,牛羊肉!$B:$M,12,0)</f>
        <v>-0.0842545252944064</v>
      </c>
      <c r="X29" s="49">
        <f>VLOOKUP($B29,禽肉!$B:$M,6,0)</f>
        <v>593.43</v>
      </c>
      <c r="Y29" s="56">
        <f>VLOOKUP($B29,禽肉!$B:$M,9,0)</f>
        <v>-0.457960742046565</v>
      </c>
      <c r="Z29" s="56">
        <f>VLOOKUP($B29,禽肉!$B:$M,10,0)</f>
        <v>0.154605897341038</v>
      </c>
      <c r="AA29" s="56">
        <f>VLOOKUP($B29,禽肉!$B:$M,12,0)</f>
        <v>-0.00605487789735348</v>
      </c>
      <c r="AB29" s="49">
        <f>VLOOKUP($B29,蛋类!$B:$M,6,0)</f>
        <v>896.56</v>
      </c>
      <c r="AC29" s="56">
        <f>VLOOKUP($B29,蛋类!$B:$M,9,0)</f>
        <v>0.455383666379884</v>
      </c>
      <c r="AD29" s="56">
        <f>VLOOKUP($B29,蛋类!$B:$M,10,0)</f>
        <v>0.167216245654347</v>
      </c>
      <c r="AE29" s="56">
        <f>VLOOKUP($B29,蛋类!$B:$M,12,0)</f>
        <v>0.0557658142572501</v>
      </c>
      <c r="AF29" s="49">
        <f>VLOOKUP($B29,水产!$B:$M,6,0)</f>
        <v>1856.91</v>
      </c>
      <c r="AG29" s="56">
        <f>VLOOKUP($B29,水产!$B:$M,9,0)</f>
        <v>-0.0685270275693246</v>
      </c>
      <c r="AH29" s="56">
        <f>VLOOKUP($B29,水产!$B:$M,10,0)</f>
        <v>0.170598649292996</v>
      </c>
      <c r="AI29" s="56">
        <f>VLOOKUP($B29,水产!$B:$M,12,0)</f>
        <v>0.0301552230854664</v>
      </c>
      <c r="AJ29" s="49">
        <f>VLOOKUP($B29,熟食!$B:$M,6,0)</f>
        <v>-11.42</v>
      </c>
      <c r="AK29" s="56">
        <f>VLOOKUP($B29,熟食!$B:$M,9,0)</f>
        <v>-0.977823520273419</v>
      </c>
      <c r="AL29" s="56">
        <f>VLOOKUP($B29,熟食!$B:$M,10,0)</f>
        <v>-0.00459773817048671</v>
      </c>
      <c r="AM29" s="56">
        <f>VLOOKUP($B29,熟食!$B:$M,12,0)</f>
        <v>0.188147731959131</v>
      </c>
      <c r="AN29" s="49">
        <f>VLOOKUP($B29,面包!$B:$M,6,0)</f>
        <v>1256.37</v>
      </c>
      <c r="AO29" s="56">
        <f>VLOOKUP($B29,面包!$B:$M,9,0)</f>
        <v>-0.600059209458233</v>
      </c>
      <c r="AP29" s="56">
        <f>VLOOKUP($B29,面包!$B:$M,10,0)</f>
        <v>0.170259216496187</v>
      </c>
      <c r="AQ29" s="56">
        <f>VLOOKUP($B29,面包!$B:$M,12,0)</f>
        <v>-0.205732261609607</v>
      </c>
      <c r="AR29" s="49">
        <f>VLOOKUP($B29,面点!$B:$M,6,0)</f>
        <v>2476.67</v>
      </c>
      <c r="AS29" s="56">
        <f>VLOOKUP($B29,面点!$B:$M,9,0)</f>
        <v>-0.153020395879786</v>
      </c>
      <c r="AT29" s="56">
        <f>VLOOKUP($B29,面点!$B:$M,10,0)</f>
        <v>0.274398945245851</v>
      </c>
      <c r="AU29" s="56">
        <f>VLOOKUP($B29,面点!$B:$M,12,0)</f>
        <v>-0.0314803064477135</v>
      </c>
    </row>
    <row r="30" spans="1:47">
      <c r="A30" s="50" t="s">
        <v>67</v>
      </c>
      <c r="B30" s="51" t="s">
        <v>114</v>
      </c>
      <c r="C30" s="50" t="s">
        <v>115</v>
      </c>
      <c r="D30" s="49">
        <v>37566.92</v>
      </c>
      <c r="E30" s="56">
        <v>-0.161916617586693</v>
      </c>
      <c r="F30" s="68">
        <v>0.135714003415924</v>
      </c>
      <c r="G30" s="56">
        <v>0.00826213991777712</v>
      </c>
      <c r="H30" s="49">
        <f>VLOOKUP($B30,蔬菜!$B:$M,6,0)</f>
        <v>7481.04</v>
      </c>
      <c r="I30" s="56">
        <f>VLOOKUP($B30,蔬菜!$B:$M,9,0)</f>
        <v>0.0723337647873333</v>
      </c>
      <c r="J30" s="56">
        <f>VLOOKUP($B30,蔬菜!$B:$M,10,0)</f>
        <v>0.150101394645376</v>
      </c>
      <c r="K30" s="56">
        <f>VLOOKUP($B30,蔬菜!$B:$M,12,0)</f>
        <v>0.0226834776634247</v>
      </c>
      <c r="L30" s="49">
        <f>VLOOKUP($B30,水果!$B:$M,6,0)</f>
        <v>5566.25</v>
      </c>
      <c r="M30" s="56">
        <f>VLOOKUP($B30,水果!$B:$M,9,0)</f>
        <v>0.273021884655584</v>
      </c>
      <c r="N30" s="56">
        <f>VLOOKUP($B30,水果!$B:$M,10,0)</f>
        <v>0.0761687811243463</v>
      </c>
      <c r="O30" s="56">
        <f>VLOOKUP($B30,水果!$B:$M,12,0)</f>
        <v>0.0278739563438118</v>
      </c>
      <c r="P30" s="49">
        <f>VLOOKUP($B30,猪肉!$B:$M,6,0)</f>
        <v>6835.5</v>
      </c>
      <c r="Q30" s="56">
        <f>VLOOKUP($B30,猪肉!$B:$M,9,0)</f>
        <v>-0.252048373119042</v>
      </c>
      <c r="R30" s="56">
        <f>VLOOKUP($B30,猪肉!$B:$M,10,0)</f>
        <v>0.167710805772461</v>
      </c>
      <c r="S30" s="56">
        <f>VLOOKUP($B30,猪肉!$B:$M,12,0)</f>
        <v>0.0229269907061966</v>
      </c>
      <c r="T30" s="49">
        <f>VLOOKUP($B30,牛羊肉!$B:$M,6,0)</f>
        <v>902.44</v>
      </c>
      <c r="U30" s="56">
        <f>VLOOKUP($B30,牛羊肉!$B:$M,9,0)</f>
        <v>0.132040442560024</v>
      </c>
      <c r="V30" s="56">
        <f>VLOOKUP($B30,牛羊肉!$B:$M,10,0)</f>
        <v>0.221646952489488</v>
      </c>
      <c r="W30" s="56">
        <f>VLOOKUP($B30,牛羊肉!$B:$M,12,0)</f>
        <v>0.101286102453629</v>
      </c>
      <c r="X30" s="49">
        <f>VLOOKUP($B30,禽肉!$B:$M,6,0)</f>
        <v>1679.43</v>
      </c>
      <c r="Y30" s="56">
        <f>VLOOKUP($B30,禽肉!$B:$M,9,0)</f>
        <v>-0.319134358492019</v>
      </c>
      <c r="Z30" s="56">
        <f>VLOOKUP($B30,禽肉!$B:$M,10,0)</f>
        <v>0.107764500848933</v>
      </c>
      <c r="AA30" s="56">
        <f>VLOOKUP($B30,禽肉!$B:$M,12,0)</f>
        <v>0.0221138593224651</v>
      </c>
      <c r="AB30" s="49">
        <f>VLOOKUP($B30,蛋类!$B:$M,6,0)</f>
        <v>658.08</v>
      </c>
      <c r="AC30" s="56">
        <f>VLOOKUP($B30,蛋类!$B:$M,9,0)</f>
        <v>1.34292224437482</v>
      </c>
      <c r="AD30" s="56">
        <f>VLOOKUP($B30,蛋类!$B:$M,10,0)</f>
        <v>0.0595615427641523</v>
      </c>
      <c r="AE30" s="56">
        <f>VLOOKUP($B30,蛋类!$B:$M,12,0)</f>
        <v>0.0362618604720104</v>
      </c>
      <c r="AF30" s="49">
        <f>VLOOKUP($B30,水产!$B:$M,6,0)</f>
        <v>3885.83</v>
      </c>
      <c r="AG30" s="56">
        <f>VLOOKUP($B30,水产!$B:$M,9,0)</f>
        <v>-0.133037491187206</v>
      </c>
      <c r="AH30" s="56">
        <f>VLOOKUP($B30,水产!$B:$M,10,0)</f>
        <v>0.148711841172173</v>
      </c>
      <c r="AI30" s="56">
        <f>VLOOKUP($B30,水产!$B:$M,12,0)</f>
        <v>0.0163354202016158</v>
      </c>
      <c r="AJ30" s="49">
        <f>VLOOKUP($B30,熟食!$B:$M,6,0)</f>
        <v>3579.39</v>
      </c>
      <c r="AK30" s="56">
        <f>VLOOKUP($B30,熟食!$B:$M,9,0)</f>
        <v>-0.338812763457823</v>
      </c>
      <c r="AL30" s="56">
        <f>VLOOKUP($B30,熟食!$B:$M,10,0)</f>
        <v>0.129238238218721</v>
      </c>
      <c r="AM30" s="56">
        <f>VLOOKUP($B30,熟食!$B:$M,12,0)</f>
        <v>-0.057065226661349</v>
      </c>
      <c r="AN30" s="49">
        <f>VLOOKUP($B30,面包!$B:$M,6,0)</f>
        <v>3664.59</v>
      </c>
      <c r="AO30" s="56">
        <f>VLOOKUP($B30,面包!$B:$M,9,0)</f>
        <v>-0.401063007376003</v>
      </c>
      <c r="AP30" s="56">
        <f>VLOOKUP($B30,面包!$B:$M,10,0)</f>
        <v>0.206897427805044</v>
      </c>
      <c r="AQ30" s="56">
        <f>VLOOKUP($B30,面包!$B:$M,12,0)</f>
        <v>-0.094920239200018</v>
      </c>
      <c r="AR30" s="49">
        <f>VLOOKUP($B30,面点!$B:$M,6,0)</f>
        <v>3509.79</v>
      </c>
      <c r="AS30" s="56">
        <f>VLOOKUP($B30,面点!$B:$M,9,0)</f>
        <v>-0.265442330633515</v>
      </c>
      <c r="AT30" s="56">
        <f>VLOOKUP($B30,面点!$B:$M,10,0)</f>
        <v>0.330408120806696</v>
      </c>
      <c r="AU30" s="56">
        <f>VLOOKUP($B30,面点!$B:$M,12,0)</f>
        <v>-0.0481017160445611</v>
      </c>
    </row>
    <row r="31" spans="1:47">
      <c r="A31" s="50" t="s">
        <v>67</v>
      </c>
      <c r="B31" s="51" t="s">
        <v>116</v>
      </c>
      <c r="C31" s="50" t="s">
        <v>117</v>
      </c>
      <c r="D31" s="49">
        <v>45739.22</v>
      </c>
      <c r="E31" s="56">
        <v>-0.124669209647404</v>
      </c>
      <c r="F31" s="68">
        <v>0.171207101016083</v>
      </c>
      <c r="G31" s="56">
        <v>-0.00710897673209145</v>
      </c>
      <c r="H31" s="49">
        <f>VLOOKUP($B31,蔬菜!$B:$M,6,0)</f>
        <v>7867.43</v>
      </c>
      <c r="I31" s="56">
        <f>VLOOKUP($B31,蔬菜!$B:$M,9,0)</f>
        <v>-0.0377633102948929</v>
      </c>
      <c r="J31" s="56">
        <f>VLOOKUP($B31,蔬菜!$B:$M,10,0)</f>
        <v>0.167018007323171</v>
      </c>
      <c r="K31" s="56">
        <f>VLOOKUP($B31,蔬菜!$B:$M,12,0)</f>
        <v>-0.0347377899367059</v>
      </c>
      <c r="L31" s="49">
        <f>VLOOKUP($B31,水果!$B:$M,6,0)</f>
        <v>12312.05</v>
      </c>
      <c r="M31" s="56">
        <f>VLOOKUP($B31,水果!$B:$M,9,0)</f>
        <v>-0.308933757371175</v>
      </c>
      <c r="N31" s="56">
        <f>VLOOKUP($B31,水果!$B:$M,10,0)</f>
        <v>0.180000257309264</v>
      </c>
      <c r="O31" s="56">
        <f>VLOOKUP($B31,水果!$B:$M,12,0)</f>
        <v>-0.00809651190852695</v>
      </c>
      <c r="P31" s="49">
        <f>VLOOKUP($B31,猪肉!$B:$M,6,0)</f>
        <v>5977.07</v>
      </c>
      <c r="Q31" s="56">
        <f>VLOOKUP($B31,猪肉!$B:$M,9,0)</f>
        <v>0.284057634757875</v>
      </c>
      <c r="R31" s="56">
        <f>VLOOKUP($B31,猪肉!$B:$M,10,0)</f>
        <v>0.208511145988536</v>
      </c>
      <c r="S31" s="56">
        <f>VLOOKUP($B31,猪肉!$B:$M,12,0)</f>
        <v>0.0600783569286394</v>
      </c>
      <c r="T31" s="49">
        <f>VLOOKUP($B31,牛羊肉!$B:$M,6,0)</f>
        <v>746.09</v>
      </c>
      <c r="U31" s="56">
        <f>VLOOKUP($B31,牛羊肉!$B:$M,9,0)</f>
        <v>-0.588949247416092</v>
      </c>
      <c r="V31" s="56">
        <f>VLOOKUP($B31,牛羊肉!$B:$M,10,0)</f>
        <v>0.117019224284363</v>
      </c>
      <c r="W31" s="56">
        <f>VLOOKUP($B31,牛羊肉!$B:$M,12,0)</f>
        <v>-0.0859626322859202</v>
      </c>
      <c r="X31" s="49">
        <f>VLOOKUP($B31,禽肉!$B:$M,6,0)</f>
        <v>1870.93</v>
      </c>
      <c r="Y31" s="56">
        <f>VLOOKUP($B31,禽肉!$B:$M,9,0)</f>
        <v>-0.00311704088918254</v>
      </c>
      <c r="Z31" s="56">
        <f>VLOOKUP($B31,禽肉!$B:$M,10,0)</f>
        <v>0.094700808150547</v>
      </c>
      <c r="AA31" s="56">
        <f>VLOOKUP($B31,禽肉!$B:$M,12,0)</f>
        <v>-0.0210657711721175</v>
      </c>
      <c r="AB31" s="49">
        <f>VLOOKUP($B31,蛋类!$B:$M,6,0)</f>
        <v>1172.9</v>
      </c>
      <c r="AC31" s="56">
        <f>VLOOKUP($B31,蛋类!$B:$M,9,0)</f>
        <v>1.42916908292602</v>
      </c>
      <c r="AD31" s="56">
        <f>VLOOKUP($B31,蛋类!$B:$M,10,0)</f>
        <v>0.0929268920712263</v>
      </c>
      <c r="AE31" s="56">
        <f>VLOOKUP($B31,蛋类!$B:$M,12,0)</f>
        <v>0.0307736431982076</v>
      </c>
      <c r="AF31" s="49">
        <f>VLOOKUP($B31,水产!$B:$M,6,0)</f>
        <v>5727.78</v>
      </c>
      <c r="AG31" s="56">
        <f>VLOOKUP($B31,水产!$B:$M,9,0)</f>
        <v>-0.379008869629137</v>
      </c>
      <c r="AH31" s="56">
        <f>VLOOKUP($B31,水产!$B:$M,10,0)</f>
        <v>0.213480738102222</v>
      </c>
      <c r="AI31" s="56">
        <f>VLOOKUP($B31,水产!$B:$M,12,0)</f>
        <v>-0.0913040299455728</v>
      </c>
      <c r="AJ31" s="49">
        <f>VLOOKUP($B31,熟食!$B:$M,6,0)</f>
        <v>2702.92</v>
      </c>
      <c r="AK31" s="56">
        <f>VLOOKUP($B31,熟食!$B:$M,9,0)</f>
        <v>0.859184768403241</v>
      </c>
      <c r="AL31" s="56">
        <f>VLOOKUP($B31,熟食!$B:$M,10,0)</f>
        <v>0.0990806451612903</v>
      </c>
      <c r="AM31" s="56">
        <f>VLOOKUP($B31,熟食!$B:$M,12,0)</f>
        <v>0.0499350859818997</v>
      </c>
      <c r="AN31" s="49">
        <f>VLOOKUP($B31,面包!$B:$M,6,0)</f>
        <v>3020.75</v>
      </c>
      <c r="AO31" s="56">
        <f>VLOOKUP($B31,面包!$B:$M,9,0)</f>
        <v>0.0503449283022017</v>
      </c>
      <c r="AP31" s="56">
        <f>VLOOKUP($B31,面包!$B:$M,10,0)</f>
        <v>0.185004740334984</v>
      </c>
      <c r="AQ31" s="56">
        <f>VLOOKUP($B31,面包!$B:$M,12,0)</f>
        <v>0.0461053737461552</v>
      </c>
      <c r="AR31" s="49">
        <f>VLOOKUP($B31,面点!$B:$M,6,0)</f>
        <v>4082.8</v>
      </c>
      <c r="AS31" s="56">
        <f>VLOOKUP($B31,面点!$B:$M,9,0)</f>
        <v>0.0526722891007114</v>
      </c>
      <c r="AT31" s="56">
        <f>VLOOKUP($B31,面点!$B:$M,10,0)</f>
        <v>0.317241765141014</v>
      </c>
      <c r="AU31" s="56">
        <f>VLOOKUP($B31,面点!$B:$M,12,0)</f>
        <v>0.0180832018697384</v>
      </c>
    </row>
    <row r="32" spans="1:47">
      <c r="A32" s="50" t="s">
        <v>118</v>
      </c>
      <c r="B32" s="51" t="s">
        <v>119</v>
      </c>
      <c r="C32" s="50" t="s">
        <v>120</v>
      </c>
      <c r="D32" s="49">
        <v>51899.96</v>
      </c>
      <c r="E32" s="56">
        <v>-0.111136306068032</v>
      </c>
      <c r="F32" s="68">
        <v>0.202011491076379</v>
      </c>
      <c r="G32" s="56">
        <v>0.0161737579939095</v>
      </c>
      <c r="H32" s="49">
        <f>VLOOKUP($B32,蔬菜!$B:$M,6,0)</f>
        <v>12711.81</v>
      </c>
      <c r="I32" s="56">
        <f>VLOOKUP($B32,蔬菜!$B:$M,9,0)</f>
        <v>-0.0108326031707989</v>
      </c>
      <c r="J32" s="56">
        <f>VLOOKUP($B32,蔬菜!$B:$M,10,0)</f>
        <v>0.228210647033172</v>
      </c>
      <c r="K32" s="56">
        <f>VLOOKUP($B32,蔬菜!$B:$M,12,0)</f>
        <v>0.0311810653512682</v>
      </c>
      <c r="L32" s="49">
        <f>VLOOKUP($B32,水果!$B:$M,6,0)</f>
        <v>18641.57</v>
      </c>
      <c r="M32" s="56">
        <f>VLOOKUP($B32,水果!$B:$M,9,0)</f>
        <v>-0.0492177108069952</v>
      </c>
      <c r="N32" s="56">
        <f>VLOOKUP($B32,水果!$B:$M,10,0)</f>
        <v>0.197251410350489</v>
      </c>
      <c r="O32" s="56">
        <f>VLOOKUP($B32,水果!$B:$M,12,0)</f>
        <v>0.0318496996566952</v>
      </c>
      <c r="P32" s="49">
        <f>VLOOKUP($B32,猪肉!$B:$M,6,0)</f>
        <v>2897.25</v>
      </c>
      <c r="Q32" s="56">
        <f>VLOOKUP($B32,猪肉!$B:$M,9,0)</f>
        <v>-0.370368358144083</v>
      </c>
      <c r="R32" s="56">
        <f>VLOOKUP($B32,猪肉!$B:$M,10,0)</f>
        <v>0.147276808725436</v>
      </c>
      <c r="S32" s="56">
        <f>VLOOKUP($B32,猪肉!$B:$M,12,0)</f>
        <v>-0.0160967641301593</v>
      </c>
      <c r="T32" s="49">
        <f>VLOOKUP($B32,牛羊肉!$B:$M,6,0)</f>
        <v>770.72</v>
      </c>
      <c r="U32" s="56">
        <f>VLOOKUP($B32,牛羊肉!$B:$M,9,0)</f>
        <v>0.00525636176290287</v>
      </c>
      <c r="V32" s="56">
        <f>VLOOKUP($B32,牛羊肉!$B:$M,10,0)</f>
        <v>0.141152338742171</v>
      </c>
      <c r="W32" s="56">
        <f>VLOOKUP($B32,牛羊肉!$B:$M,12,0)</f>
        <v>0.0214066084586161</v>
      </c>
      <c r="X32" s="49">
        <f>VLOOKUP($B32,禽肉!$B:$M,6,0)</f>
        <v>1195.78</v>
      </c>
      <c r="Y32" s="56">
        <f>VLOOKUP($B32,禽肉!$B:$M,9,0)</f>
        <v>0.187444142122301</v>
      </c>
      <c r="Z32" s="56">
        <f>VLOOKUP($B32,禽肉!$B:$M,10,0)</f>
        <v>0.125052289003413</v>
      </c>
      <c r="AA32" s="56">
        <f>VLOOKUP($B32,禽肉!$B:$M,12,0)</f>
        <v>0.0315436296421011</v>
      </c>
      <c r="AB32" s="49">
        <f>VLOOKUP($B32,蛋类!$B:$M,6,0)</f>
        <v>942.97</v>
      </c>
      <c r="AC32" s="56">
        <f>VLOOKUP($B32,蛋类!$B:$M,9,0)</f>
        <v>0.640575524548523</v>
      </c>
      <c r="AD32" s="56">
        <f>VLOOKUP($B32,蛋类!$B:$M,10,0)</f>
        <v>0.0851543980530358</v>
      </c>
      <c r="AE32" s="56">
        <f>VLOOKUP($B32,蛋类!$B:$M,12,0)</f>
        <v>0.0313011523170346</v>
      </c>
      <c r="AF32" s="49">
        <f>VLOOKUP($B32,水产!$B:$M,6,0)</f>
        <v>1852.02</v>
      </c>
      <c r="AG32" s="56">
        <f>VLOOKUP($B32,水产!$B:$M,9,0)</f>
        <v>-0.239538636522282</v>
      </c>
      <c r="AH32" s="56">
        <f>VLOOKUP($B32,水产!$B:$M,10,0)</f>
        <v>0.163253972661425</v>
      </c>
      <c r="AI32" s="56">
        <f>VLOOKUP($B32,水产!$B:$M,12,0)</f>
        <v>0.0108711431745948</v>
      </c>
      <c r="AJ32" s="49">
        <f>VLOOKUP($B32,熟食!$B:$M,6,0)</f>
        <v>4567.58</v>
      </c>
      <c r="AK32" s="56">
        <f>VLOOKUP($B32,熟食!$B:$M,9,0)</f>
        <v>-0.094915764735722</v>
      </c>
      <c r="AL32" s="56">
        <f>VLOOKUP($B32,熟食!$B:$M,10,0)</f>
        <v>0.211593891378609</v>
      </c>
      <c r="AM32" s="56">
        <f>VLOOKUP($B32,熟食!$B:$M,12,0)</f>
        <v>0.0178958390753986</v>
      </c>
      <c r="AN32" s="49">
        <f>VLOOKUP($B32,面包!$B:$M,6,0)</f>
        <v>4144.71</v>
      </c>
      <c r="AO32" s="56">
        <f>VLOOKUP($B32,面包!$B:$M,9,0)</f>
        <v>-0.236905430409927</v>
      </c>
      <c r="AP32" s="56">
        <f>VLOOKUP($B32,面包!$B:$M,10,0)</f>
        <v>0.249953262404761</v>
      </c>
      <c r="AQ32" s="56">
        <f>VLOOKUP($B32,面包!$B:$M,12,0)</f>
        <v>-0.0521008803881104</v>
      </c>
      <c r="AR32" s="49">
        <f>VLOOKUP($B32,面点!$B:$M,6,0)</f>
        <v>4169.55</v>
      </c>
      <c r="AS32" s="56">
        <f>VLOOKUP($B32,面点!$B:$M,9,0)</f>
        <v>-0.313490462744194</v>
      </c>
      <c r="AT32" s="56">
        <f>VLOOKUP($B32,面点!$B:$M,10,0)</f>
        <v>0.365108817672824</v>
      </c>
      <c r="AU32" s="56">
        <f>VLOOKUP($B32,面点!$B:$M,12,0)</f>
        <v>-0.0565752943365521</v>
      </c>
    </row>
    <row r="33" spans="1:47">
      <c r="A33" s="50" t="s">
        <v>94</v>
      </c>
      <c r="B33" s="51" t="s">
        <v>121</v>
      </c>
      <c r="C33" s="50" t="s">
        <v>122</v>
      </c>
      <c r="D33" s="49">
        <v>12933.2</v>
      </c>
      <c r="E33" s="56">
        <v>-0.323960330001364</v>
      </c>
      <c r="F33" s="68">
        <v>0.0921949515615087</v>
      </c>
      <c r="G33" s="56">
        <v>-0.0195182766145101</v>
      </c>
      <c r="H33" s="49">
        <f>VLOOKUP($B33,蔬菜!$B:$M,6,0)</f>
        <v>3139.06</v>
      </c>
      <c r="I33" s="56">
        <f>VLOOKUP($B33,蔬菜!$B:$M,9,0)</f>
        <v>-0.0181293829879075</v>
      </c>
      <c r="J33" s="56">
        <f>VLOOKUP($B33,蔬菜!$B:$M,10,0)</f>
        <v>0.11997066335744</v>
      </c>
      <c r="K33" s="56">
        <f>VLOOKUP($B33,蔬菜!$B:$M,12,0)</f>
        <v>0.0137657013544612</v>
      </c>
      <c r="L33" s="49">
        <f>VLOOKUP($B33,水果!$B:$M,6,0)</f>
        <v>453.14</v>
      </c>
      <c r="M33" s="56">
        <f>VLOOKUP($B33,水果!$B:$M,9,0)</f>
        <v>3.32591885441527</v>
      </c>
      <c r="N33" s="56">
        <f>VLOOKUP($B33,水果!$B:$M,10,0)</f>
        <v>0.010544390151278</v>
      </c>
      <c r="O33" s="56">
        <f>VLOOKUP($B33,水果!$B:$M,12,0)</f>
        <v>0.00825248075554352</v>
      </c>
      <c r="P33" s="49">
        <f>VLOOKUP($B33,猪肉!$B:$M,6,0)</f>
        <v>474.55</v>
      </c>
      <c r="Q33" s="56">
        <f>VLOOKUP($B33,猪肉!$B:$M,9,0)</f>
        <v>-0.840237682427997</v>
      </c>
      <c r="R33" s="56">
        <f>VLOOKUP($B33,猪肉!$B:$M,10,0)</f>
        <v>0.0386497076533018</v>
      </c>
      <c r="S33" s="56">
        <f>VLOOKUP($B33,猪肉!$B:$M,12,0)</f>
        <v>-0.10486972800007</v>
      </c>
      <c r="T33" s="49">
        <f>VLOOKUP($B33,牛羊肉!$B:$M,6,0)</f>
        <v>127.88</v>
      </c>
      <c r="U33" s="56">
        <f>VLOOKUP($B33,牛羊肉!$B:$M,9,0)</f>
        <v>-0.89221809232429</v>
      </c>
      <c r="V33" s="56">
        <f>VLOOKUP($B33,牛羊肉!$B:$M,10,0)</f>
        <v>0.0438191312929179</v>
      </c>
      <c r="W33" s="56">
        <f>VLOOKUP($B33,牛羊肉!$B:$M,12,0)</f>
        <v>-0.243513223656879</v>
      </c>
      <c r="X33" s="49">
        <f>VLOOKUP($B33,禽肉!$B:$M,6,0)</f>
        <v>138.52</v>
      </c>
      <c r="Y33" s="56">
        <f>VLOOKUP($B33,禽肉!$B:$M,9,0)</f>
        <v>-1.63251141552511</v>
      </c>
      <c r="Z33" s="56">
        <f>VLOOKUP($B33,禽肉!$B:$M,10,0)</f>
        <v>0.0258047690014903</v>
      </c>
      <c r="AA33" s="56">
        <f>VLOOKUP($B33,禽肉!$B:$M,12,0)</f>
        <v>0.0529767602617868</v>
      </c>
      <c r="AB33" s="49">
        <f>VLOOKUP($B33,蛋类!$B:$M,6,0)</f>
        <v>846.77</v>
      </c>
      <c r="AC33" s="56">
        <f>VLOOKUP($B33,蛋类!$B:$M,9,0)</f>
        <v>-0.309959010047835</v>
      </c>
      <c r="AD33" s="56">
        <f>VLOOKUP($B33,蛋类!$B:$M,10,0)</f>
        <v>0.127845022428024</v>
      </c>
      <c r="AE33" s="56">
        <f>VLOOKUP($B33,蛋类!$B:$M,12,0)</f>
        <v>-0.00584295869422576</v>
      </c>
      <c r="AF33" s="49">
        <f>VLOOKUP($B33,水产!$B:$M,6,0)</f>
        <v>1135.72</v>
      </c>
      <c r="AG33" s="56">
        <f>VLOOKUP($B33,水产!$B:$M,9,0)</f>
        <v>-0.623698274748104</v>
      </c>
      <c r="AH33" s="56">
        <f>VLOOKUP($B33,水产!$B:$M,10,0)</f>
        <v>0.09420566949381</v>
      </c>
      <c r="AI33" s="56">
        <f>VLOOKUP($B33,水产!$B:$M,12,0)</f>
        <v>-0.0930876436091076</v>
      </c>
      <c r="AJ33" s="49">
        <f>VLOOKUP($B33,熟食!$B:$M,6,0)</f>
        <v>1964.86</v>
      </c>
      <c r="AK33" s="56">
        <f>VLOOKUP($B33,熟食!$B:$M,9,0)</f>
        <v>-0.338353004562827</v>
      </c>
      <c r="AL33" s="56">
        <f>VLOOKUP($B33,熟食!$B:$M,10,0)</f>
        <v>0.168055540112541</v>
      </c>
      <c r="AM33" s="56">
        <f>VLOOKUP($B33,熟食!$B:$M,12,0)</f>
        <v>-0.0151711349123856</v>
      </c>
      <c r="AN33" s="49">
        <f>VLOOKUP($B33,面包!$B:$M,6,0)</f>
        <v>3464.84</v>
      </c>
      <c r="AO33" s="56">
        <f>VLOOKUP($B33,面包!$B:$M,9,0)</f>
        <v>0.0601936281409495</v>
      </c>
      <c r="AP33" s="56">
        <f>VLOOKUP($B33,面包!$B:$M,10,0)</f>
        <v>0.329710317316824</v>
      </c>
      <c r="AQ33" s="56">
        <f>VLOOKUP($B33,面包!$B:$M,12,0)</f>
        <v>0.0368695978224843</v>
      </c>
      <c r="AR33" s="49">
        <f>VLOOKUP($B33,面点!$B:$M,6,0)</f>
        <v>1437.56</v>
      </c>
      <c r="AS33" s="56">
        <f>VLOOKUP($B33,面点!$B:$M,9,0)</f>
        <v>0.0214513596282427</v>
      </c>
      <c r="AT33" s="56">
        <f>VLOOKUP($B33,面点!$B:$M,10,0)</f>
        <v>0.153732632947779</v>
      </c>
      <c r="AU33" s="56">
        <f>VLOOKUP($B33,面点!$B:$M,12,0)</f>
        <v>0.0107991744916843</v>
      </c>
    </row>
    <row r="34" spans="1:47">
      <c r="A34" s="50" t="s">
        <v>62</v>
      </c>
      <c r="B34" s="51" t="s">
        <v>123</v>
      </c>
      <c r="C34" s="50" t="s">
        <v>124</v>
      </c>
      <c r="D34" s="49">
        <v>26680.9</v>
      </c>
      <c r="E34" s="56">
        <v>-0.187094989377445</v>
      </c>
      <c r="F34" s="68">
        <v>0.15720421151667</v>
      </c>
      <c r="G34" s="56">
        <v>-0.0142731374885402</v>
      </c>
      <c r="H34" s="49">
        <f>VLOOKUP($B34,蔬菜!$B:$M,6,0)</f>
        <v>6686.79</v>
      </c>
      <c r="I34" s="56">
        <f>VLOOKUP($B34,蔬菜!$B:$M,9,0)</f>
        <v>-0.03326220279144</v>
      </c>
      <c r="J34" s="56">
        <f>VLOOKUP($B34,蔬菜!$B:$M,10,0)</f>
        <v>0.207283514909723</v>
      </c>
      <c r="K34" s="56">
        <f>VLOOKUP($B34,蔬菜!$B:$M,12,0)</f>
        <v>-0.000881397652923822</v>
      </c>
      <c r="L34" s="49">
        <f>VLOOKUP($B34,水果!$B:$M,6,0)</f>
        <v>2976.07</v>
      </c>
      <c r="M34" s="56">
        <f>VLOOKUP($B34,水果!$B:$M,9,0)</f>
        <v>-0.644687813771127</v>
      </c>
      <c r="N34" s="56">
        <f>VLOOKUP($B34,水果!$B:$M,10,0)</f>
        <v>0.0788388810652323</v>
      </c>
      <c r="O34" s="56">
        <f>VLOOKUP($B34,水果!$B:$M,12,0)</f>
        <v>-0.0672602686885198</v>
      </c>
      <c r="P34" s="49">
        <f>VLOOKUP($B34,猪肉!$B:$M,6,0)</f>
        <v>3022.4</v>
      </c>
      <c r="Q34" s="56">
        <f>VLOOKUP($B34,猪肉!$B:$M,9,0)</f>
        <v>-0.0821770963343567</v>
      </c>
      <c r="R34" s="56">
        <f>VLOOKUP($B34,猪肉!$B:$M,10,0)</f>
        <v>0.137749797983067</v>
      </c>
      <c r="S34" s="56">
        <f>VLOOKUP($B34,猪肉!$B:$M,12,0)</f>
        <v>0.0159589565673531</v>
      </c>
      <c r="T34" s="49">
        <f>VLOOKUP($B34,牛羊肉!$B:$M,6,0)</f>
        <v>865.62</v>
      </c>
      <c r="U34" s="56">
        <f>VLOOKUP($B34,牛羊肉!$B:$M,9,0)</f>
        <v>-0.0626441573629896</v>
      </c>
      <c r="V34" s="56">
        <f>VLOOKUP($B34,牛羊肉!$B:$M,10,0)</f>
        <v>0.120605745638662</v>
      </c>
      <c r="W34" s="56">
        <f>VLOOKUP($B34,牛羊肉!$B:$M,12,0)</f>
        <v>-0.0336367712266808</v>
      </c>
      <c r="X34" s="49">
        <f>VLOOKUP($B34,禽肉!$B:$M,6,0)</f>
        <v>1135.97</v>
      </c>
      <c r="Y34" s="56">
        <f>VLOOKUP($B34,禽肉!$B:$M,9,0)</f>
        <v>-0.339187341845787</v>
      </c>
      <c r="Z34" s="56">
        <f>VLOOKUP($B34,禽肉!$B:$M,10,0)</f>
        <v>0.142554529174881</v>
      </c>
      <c r="AA34" s="56">
        <f>VLOOKUP($B34,禽肉!$B:$M,12,0)</f>
        <v>-0.0371225840340859</v>
      </c>
      <c r="AB34" s="49">
        <f>VLOOKUP($B34,蛋类!$B:$M,6,0)</f>
        <v>752.7</v>
      </c>
      <c r="AC34" s="56">
        <f>VLOOKUP($B34,蛋类!$B:$M,9,0)</f>
        <v>-0.237857048835066</v>
      </c>
      <c r="AD34" s="56">
        <f>VLOOKUP($B34,蛋类!$B:$M,10,0)</f>
        <v>0.1089338176766</v>
      </c>
      <c r="AE34" s="56">
        <f>VLOOKUP($B34,蛋类!$B:$M,12,0)</f>
        <v>-0.0426435625906074</v>
      </c>
      <c r="AF34" s="49">
        <f>VLOOKUP($B34,水产!$B:$M,6,0)</f>
        <v>2381.62</v>
      </c>
      <c r="AG34" s="56">
        <f>VLOOKUP($B34,水产!$B:$M,9,0)</f>
        <v>3.1795272274187</v>
      </c>
      <c r="AH34" s="56">
        <f>VLOOKUP($B34,水产!$B:$M,10,0)</f>
        <v>0.153162388325389</v>
      </c>
      <c r="AI34" s="56">
        <f>VLOOKUP($B34,水产!$B:$M,12,0)</f>
        <v>0.119168299095901</v>
      </c>
      <c r="AJ34" s="49">
        <f>VLOOKUP($B34,熟食!$B:$M,6,0)</f>
        <v>2801.56</v>
      </c>
      <c r="AK34" s="56">
        <f>VLOOKUP($B34,熟食!$B:$M,9,0)</f>
        <v>1.94553789216923</v>
      </c>
      <c r="AL34" s="56">
        <f>VLOOKUP($B34,熟食!$B:$M,10,0)</f>
        <v>0.201099112498241</v>
      </c>
      <c r="AM34" s="56">
        <f>VLOOKUP($B34,熟食!$B:$M,12,0)</f>
        <v>0.104655124581118</v>
      </c>
      <c r="AN34" s="49">
        <f>VLOOKUP($B34,面包!$B:$M,6,0)</f>
        <v>4216.86</v>
      </c>
      <c r="AO34" s="56">
        <f>VLOOKUP($B34,面包!$B:$M,9,0)</f>
        <v>-0.205512797565778</v>
      </c>
      <c r="AP34" s="56">
        <f>VLOOKUP($B34,面包!$B:$M,10,0)</f>
        <v>0.270641339221705</v>
      </c>
      <c r="AQ34" s="56">
        <f>VLOOKUP($B34,面包!$B:$M,12,0)</f>
        <v>-0.0890625293408277</v>
      </c>
      <c r="AR34" s="49">
        <f>VLOOKUP($B34,面点!$B:$M,6,0)</f>
        <v>2202.74</v>
      </c>
      <c r="AS34" s="56">
        <f>VLOOKUP($B34,面点!$B:$M,9,0)</f>
        <v>-0.427583196037566</v>
      </c>
      <c r="AT34" s="56">
        <f>VLOOKUP($B34,面点!$B:$M,10,0)</f>
        <v>0.210062244126289</v>
      </c>
      <c r="AU34" s="56">
        <f>VLOOKUP($B34,面点!$B:$M,12,0)</f>
        <v>-0.164650986041313</v>
      </c>
    </row>
    <row r="35" spans="1:47">
      <c r="A35" s="50" t="s">
        <v>89</v>
      </c>
      <c r="B35" s="51" t="s">
        <v>125</v>
      </c>
      <c r="C35" s="50" t="s">
        <v>126</v>
      </c>
      <c r="D35" s="49">
        <v>26015.42</v>
      </c>
      <c r="E35" s="56">
        <v>-0.168961475765148</v>
      </c>
      <c r="F35" s="68">
        <v>0.138067486552635</v>
      </c>
      <c r="G35" s="56">
        <v>0.00437143445574853</v>
      </c>
      <c r="H35" s="49">
        <f>VLOOKUP($B35,蔬菜!$B:$M,6,0)</f>
        <v>2691.3</v>
      </c>
      <c r="I35" s="56">
        <f>VLOOKUP($B35,蔬菜!$B:$M,9,0)</f>
        <v>-0.168019141773396</v>
      </c>
      <c r="J35" s="56">
        <f>VLOOKUP($B35,蔬菜!$B:$M,10,0)</f>
        <v>0.0924446355799696</v>
      </c>
      <c r="K35" s="56">
        <f>VLOOKUP($B35,蔬菜!$B:$M,12,0)</f>
        <v>-0.000169212420756459</v>
      </c>
      <c r="L35" s="49">
        <f>VLOOKUP($B35,水果!$B:$M,6,0)</f>
        <v>3725.77</v>
      </c>
      <c r="M35" s="56">
        <f>VLOOKUP($B35,水果!$B:$M,9,0)</f>
        <v>-0.310924354206007</v>
      </c>
      <c r="N35" s="56">
        <f>VLOOKUP($B35,水果!$B:$M,10,0)</f>
        <v>0.0538813060096116</v>
      </c>
      <c r="O35" s="56">
        <f>VLOOKUP($B35,水果!$B:$M,12,0)</f>
        <v>-0.00422876233184657</v>
      </c>
      <c r="P35" s="49">
        <f>VLOOKUP($B35,猪肉!$B:$M,6,0)</f>
        <v>1745.19</v>
      </c>
      <c r="Q35" s="56">
        <f>VLOOKUP($B35,猪肉!$B:$M,9,0)</f>
        <v>-0.306718733240906</v>
      </c>
      <c r="R35" s="56">
        <f>VLOOKUP($B35,猪肉!$B:$M,10,0)</f>
        <v>0.182837943595659</v>
      </c>
      <c r="S35" s="56">
        <f>VLOOKUP($B35,猪肉!$B:$M,12,0)</f>
        <v>0.0190208795594814</v>
      </c>
      <c r="T35" s="49">
        <f>VLOOKUP($B35,牛羊肉!$B:$M,6,0)</f>
        <v>544.73</v>
      </c>
      <c r="U35" s="56">
        <f>VLOOKUP($B35,牛羊肉!$B:$M,9,0)</f>
        <v>-0.530963164511185</v>
      </c>
      <c r="V35" s="56">
        <f>VLOOKUP($B35,牛羊肉!$B:$M,10,0)</f>
        <v>0.233206183669188</v>
      </c>
      <c r="W35" s="56">
        <f>VLOOKUP($B35,牛羊肉!$B:$M,12,0)</f>
        <v>0.00953697482549362</v>
      </c>
      <c r="X35" s="49">
        <f>VLOOKUP($B35,禽肉!$B:$M,6,0)</f>
        <v>1056.45</v>
      </c>
      <c r="Y35" s="56">
        <f>VLOOKUP($B35,禽肉!$B:$M,9,0)</f>
        <v>-0.190707829017926</v>
      </c>
      <c r="Z35" s="56">
        <f>VLOOKUP($B35,禽肉!$B:$M,10,0)</f>
        <v>0.243804780784551</v>
      </c>
      <c r="AA35" s="56">
        <f>VLOOKUP($B35,禽肉!$B:$M,12,0)</f>
        <v>0.0206442227976799</v>
      </c>
      <c r="AB35" s="49">
        <f>VLOOKUP($B35,蛋类!$B:$M,6,0)</f>
        <v>782.68</v>
      </c>
      <c r="AC35" s="56">
        <f>VLOOKUP($B35,蛋类!$B:$M,9,0)</f>
        <v>-0.208798762673999</v>
      </c>
      <c r="AD35" s="56">
        <f>VLOOKUP($B35,蛋类!$B:$M,10,0)</f>
        <v>0.107371023212872</v>
      </c>
      <c r="AE35" s="56">
        <f>VLOOKUP($B35,蛋类!$B:$M,12,0)</f>
        <v>-0.013358654004913</v>
      </c>
      <c r="AF35" s="49">
        <f>VLOOKUP($B35,水产!$B:$M,6,0)</f>
        <v>2014.17</v>
      </c>
      <c r="AG35" s="56">
        <f>VLOOKUP($B35,水产!$B:$M,9,0)</f>
        <v>0.0774477235889782</v>
      </c>
      <c r="AH35" s="56">
        <f>VLOOKUP($B35,水产!$B:$M,10,0)</f>
        <v>0.108379667021624</v>
      </c>
      <c r="AI35" s="56">
        <f>VLOOKUP($B35,水产!$B:$M,12,0)</f>
        <v>-0.00197204478496248</v>
      </c>
      <c r="AJ35" s="49">
        <f>VLOOKUP($B35,熟食!$B:$M,6,0)</f>
        <v>3059.31</v>
      </c>
      <c r="AK35" s="56">
        <f>VLOOKUP($B35,熟食!$B:$M,9,0)</f>
        <v>-0.199776619313798</v>
      </c>
      <c r="AL35" s="56">
        <f>VLOOKUP($B35,熟食!$B:$M,10,0)</f>
        <v>0.167645733988139</v>
      </c>
      <c r="AM35" s="56">
        <f>VLOOKUP($B35,熟食!$B:$M,12,0)</f>
        <v>0.00490747344652846</v>
      </c>
      <c r="AN35" s="49">
        <f>VLOOKUP($B35,面包!$B:$M,6,0)</f>
        <v>6857.23</v>
      </c>
      <c r="AO35" s="56">
        <f>VLOOKUP($B35,面包!$B:$M,9,0)</f>
        <v>-0.0483735324322074</v>
      </c>
      <c r="AP35" s="56">
        <f>VLOOKUP($B35,面包!$B:$M,10,0)</f>
        <v>0.365097391533986</v>
      </c>
      <c r="AQ35" s="56">
        <f>VLOOKUP($B35,面包!$B:$M,12,0)</f>
        <v>0.0143370245640097</v>
      </c>
      <c r="AR35" s="49">
        <f>VLOOKUP($B35,面点!$B:$M,6,0)</f>
        <v>3527.07</v>
      </c>
      <c r="AS35" s="56">
        <f>VLOOKUP($B35,面点!$B:$M,9,0)</f>
        <v>-0.0697256707891218</v>
      </c>
      <c r="AT35" s="56">
        <f>VLOOKUP($B35,面点!$B:$M,10,0)</f>
        <v>0.32148677619058</v>
      </c>
      <c r="AU35" s="56">
        <f>VLOOKUP($B35,面点!$B:$M,12,0)</f>
        <v>-0.036317492814495</v>
      </c>
    </row>
    <row r="36" spans="1:47">
      <c r="A36" s="50" t="s">
        <v>67</v>
      </c>
      <c r="B36" s="51" t="s">
        <v>127</v>
      </c>
      <c r="C36" s="50" t="s">
        <v>128</v>
      </c>
      <c r="D36" s="49">
        <v>8896.77</v>
      </c>
      <c r="E36" s="56">
        <v>-0.3624009660624</v>
      </c>
      <c r="F36" s="68">
        <v>0.151301083504984</v>
      </c>
      <c r="G36" s="56">
        <v>-0.0225775940124414</v>
      </c>
      <c r="H36" s="49">
        <f>VLOOKUP($B36,蔬菜!$B:$M,6,0)</f>
        <v>1144.15</v>
      </c>
      <c r="I36" s="56">
        <f>VLOOKUP($B36,蔬菜!$B:$M,9,0)</f>
        <v>-0.558125523788191</v>
      </c>
      <c r="J36" s="56">
        <f>VLOOKUP($B36,蔬菜!$B:$M,10,0)</f>
        <v>0.158758460688844</v>
      </c>
      <c r="K36" s="56">
        <f>VLOOKUP($B36,蔬菜!$B:$M,12,0)</f>
        <v>-0.0255475774050522</v>
      </c>
      <c r="L36" s="49">
        <f>VLOOKUP($B36,水果!$B:$M,6,0)</f>
        <v>2037.79</v>
      </c>
      <c r="M36" s="56">
        <f>VLOOKUP($B36,水果!$B:$M,9,0)</f>
        <v>-0.558527174607714</v>
      </c>
      <c r="N36" s="56">
        <f>VLOOKUP($B36,水果!$B:$M,10,0)</f>
        <v>0.0929076526774113</v>
      </c>
      <c r="O36" s="56">
        <f>VLOOKUP($B36,水果!$B:$M,12,0)</f>
        <v>-0.0441095808561592</v>
      </c>
      <c r="P36" s="49">
        <f>VLOOKUP($B36,猪肉!$B:$M,6,0)</f>
        <v>1080.92</v>
      </c>
      <c r="Q36" s="56">
        <f>VLOOKUP($B36,猪肉!$B:$M,9,0)</f>
        <v>-0.466336208386202</v>
      </c>
      <c r="R36" s="56">
        <f>VLOOKUP($B36,猪肉!$B:$M,10,0)</f>
        <v>0.329139363231103</v>
      </c>
      <c r="S36" s="56">
        <f>VLOOKUP($B36,猪肉!$B:$M,12,0)</f>
        <v>-0.0354764478823285</v>
      </c>
      <c r="T36" s="49">
        <f>VLOOKUP($B36,牛羊肉!$B:$M,6,0)</f>
        <v>1462.24</v>
      </c>
      <c r="U36" s="56">
        <f>VLOOKUP($B36,牛羊肉!$B:$M,9,0)</f>
        <v>0.290443285412971</v>
      </c>
      <c r="V36" s="56">
        <f>VLOOKUP($B36,牛羊肉!$B:$M,10,0)</f>
        <v>0.3177525413858</v>
      </c>
      <c r="W36" s="56">
        <f>VLOOKUP($B36,牛羊肉!$B:$M,12,0)</f>
        <v>0.0256281668804591</v>
      </c>
      <c r="X36" s="49">
        <f>VLOOKUP($B36,禽肉!$B:$M,6,0)</f>
        <v>357.2</v>
      </c>
      <c r="Y36" s="56">
        <f>VLOOKUP($B36,禽肉!$B:$M,9,0)</f>
        <v>-0.0157610492670561</v>
      </c>
      <c r="Z36" s="56">
        <f>VLOOKUP($B36,禽肉!$B:$M,10,0)</f>
        <v>0.160199486931094</v>
      </c>
      <c r="AA36" s="56">
        <f>VLOOKUP($B36,禽肉!$B:$M,12,0)</f>
        <v>-0.0206726785311532</v>
      </c>
      <c r="AB36" s="49">
        <f>VLOOKUP($B36,蛋类!$B:$M,6,0)</f>
        <v>352.71</v>
      </c>
      <c r="AC36" s="56">
        <f>VLOOKUP($B36,蛋类!$B:$M,9,0)</f>
        <v>0.331986404833837</v>
      </c>
      <c r="AD36" s="56">
        <f>VLOOKUP($B36,蛋类!$B:$M,10,0)</f>
        <v>0.0909693493309674</v>
      </c>
      <c r="AE36" s="56">
        <f>VLOOKUP($B36,蛋类!$B:$M,12,0)</f>
        <v>0.00393565993080305</v>
      </c>
      <c r="AF36" s="49">
        <f>VLOOKUP($B36,水产!$B:$M,6,0)</f>
        <v>448.96</v>
      </c>
      <c r="AG36" s="56">
        <f>VLOOKUP($B36,水产!$B:$M,9,0)</f>
        <v>-0.327712972252587</v>
      </c>
      <c r="AH36" s="56">
        <f>VLOOKUP($B36,水产!$B:$M,10,0)</f>
        <v>0.215462878533378</v>
      </c>
      <c r="AI36" s="56">
        <f>VLOOKUP($B36,水产!$B:$M,12,0)</f>
        <v>-0.0247314896800097</v>
      </c>
      <c r="AJ36" s="49">
        <f>VLOOKUP($B36,熟食!$B:$M,6,0)</f>
        <v>171.17</v>
      </c>
      <c r="AK36" s="56">
        <f>VLOOKUP($B36,熟食!$B:$M,9,0)</f>
        <v>0.0634979807393601</v>
      </c>
      <c r="AL36" s="56">
        <f>VLOOKUP($B36,熟食!$B:$M,10,0)</f>
        <v>0.0622866707907281</v>
      </c>
      <c r="AM36" s="56">
        <f>VLOOKUP($B36,熟食!$B:$M,12,0)</f>
        <v>0.0192015686794377</v>
      </c>
      <c r="AN36" s="49">
        <f>VLOOKUP($B36,面包!$B:$M,6,0)</f>
        <v>1569.06</v>
      </c>
      <c r="AO36" s="56">
        <f>VLOOKUP($B36,面包!$B:$M,9,0)</f>
        <v>-0.111643312101911</v>
      </c>
      <c r="AP36" s="56">
        <f>VLOOKUP($B36,面包!$B:$M,10,0)</f>
        <v>0.196512506058591</v>
      </c>
      <c r="AQ36" s="56">
        <f>VLOOKUP($B36,面包!$B:$M,12,0)</f>
        <v>-0.00629959204907042</v>
      </c>
      <c r="AR36" s="49">
        <f>VLOOKUP($B36,面点!$B:$M,6,0)</f>
        <v>485.6</v>
      </c>
      <c r="AS36" s="56">
        <f>VLOOKUP($B36,面点!$B:$M,9,0)</f>
        <v>-0.182890508001144</v>
      </c>
      <c r="AT36" s="56">
        <f>VLOOKUP($B36,面点!$B:$M,10,0)</f>
        <v>0.178982790966824</v>
      </c>
      <c r="AU36" s="56">
        <f>VLOOKUP($B36,面点!$B:$M,12,0)</f>
        <v>-0.0372893897688704</v>
      </c>
    </row>
    <row r="37" spans="1:47">
      <c r="A37" s="50" t="s">
        <v>84</v>
      </c>
      <c r="B37" s="51" t="s">
        <v>129</v>
      </c>
      <c r="C37" s="50" t="s">
        <v>130</v>
      </c>
      <c r="D37" s="49">
        <v>16140.2</v>
      </c>
      <c r="E37" s="56">
        <v>-0.237171861537538</v>
      </c>
      <c r="F37" s="68">
        <v>0.118272639971627</v>
      </c>
      <c r="G37" s="56">
        <v>-0.00159131642036481</v>
      </c>
      <c r="H37" s="49">
        <f>VLOOKUP($B37,蔬菜!$B:$M,6,0)</f>
        <v>1573.39</v>
      </c>
      <c r="I37" s="56">
        <f>VLOOKUP($B37,蔬菜!$B:$M,9,0)</f>
        <v>-0.538600720226156</v>
      </c>
      <c r="J37" s="56">
        <f>VLOOKUP($B37,蔬菜!$B:$M,10,0)</f>
        <v>0.0603211602715121</v>
      </c>
      <c r="K37" s="56">
        <f>VLOOKUP($B37,蔬菜!$B:$M,12,0)</f>
        <v>-0.0622304860162408</v>
      </c>
      <c r="L37" s="49">
        <f>VLOOKUP($B37,水果!$B:$M,6,0)</f>
        <v>778</v>
      </c>
      <c r="M37" s="56">
        <f>VLOOKUP($B37,水果!$B:$M,9,0)</f>
        <v>1.8548363422868</v>
      </c>
      <c r="N37" s="56">
        <f>VLOOKUP($B37,水果!$B:$M,10,0)</f>
        <v>0.0295684825819594</v>
      </c>
      <c r="O37" s="56">
        <f>VLOOKUP($B37,水果!$B:$M,12,0)</f>
        <v>0.022648859845113</v>
      </c>
      <c r="P37" s="49">
        <f>VLOOKUP($B37,猪肉!$B:$M,6,0)</f>
        <v>5365.24</v>
      </c>
      <c r="Q37" s="56">
        <f>VLOOKUP($B37,猪肉!$B:$M,9,0)</f>
        <v>0.224348032459175</v>
      </c>
      <c r="R37" s="56">
        <f>VLOOKUP($B37,猪肉!$B:$M,10,0)</f>
        <v>0.233523713021988</v>
      </c>
      <c r="S37" s="56">
        <f>VLOOKUP($B37,猪肉!$B:$M,12,0)</f>
        <v>0.119748988078225</v>
      </c>
      <c r="T37" s="49">
        <f>VLOOKUP($B37,牛羊肉!$B:$M,6,0)</f>
        <v>476.03</v>
      </c>
      <c r="U37" s="56">
        <f>VLOOKUP($B37,牛羊肉!$B:$M,9,0)</f>
        <v>-0.411247433645831</v>
      </c>
      <c r="V37" s="56">
        <f>VLOOKUP($B37,牛羊肉!$B:$M,10,0)</f>
        <v>0.106604589083124</v>
      </c>
      <c r="W37" s="56">
        <f>VLOOKUP($B37,牛羊肉!$B:$M,12,0)</f>
        <v>-0.0311634574677335</v>
      </c>
      <c r="X37" s="49">
        <f>VLOOKUP($B37,禽肉!$B:$M,6,0)</f>
        <v>728.83</v>
      </c>
      <c r="Y37" s="56">
        <f>VLOOKUP($B37,禽肉!$B:$M,9,0)</f>
        <v>-0.37774381654102</v>
      </c>
      <c r="Z37" s="56">
        <f>VLOOKUP($B37,禽肉!$B:$M,10,0)</f>
        <v>0.104074116912919</v>
      </c>
      <c r="AA37" s="56">
        <f>VLOOKUP($B37,禽肉!$B:$M,12,0)</f>
        <v>-0.0345093446978995</v>
      </c>
      <c r="AB37" s="49">
        <f>VLOOKUP($B37,蛋类!$B:$M,6,0)</f>
        <v>169.32</v>
      </c>
      <c r="AC37" s="56">
        <f>VLOOKUP($B37,蛋类!$B:$M,9,0)</f>
        <v>0.125573356378382</v>
      </c>
      <c r="AD37" s="56">
        <f>VLOOKUP($B37,蛋类!$B:$M,10,0)</f>
        <v>0.0181814472354686</v>
      </c>
      <c r="AE37" s="56">
        <f>VLOOKUP($B37,蛋类!$B:$M,12,0)</f>
        <v>0.000546849051798257</v>
      </c>
      <c r="AF37" s="49">
        <f>VLOOKUP($B37,水产!$B:$M,6,0)</f>
        <v>956.89</v>
      </c>
      <c r="AG37" s="56">
        <f>VLOOKUP($B37,水产!$B:$M,9,0)</f>
        <v>-0.442098696331538</v>
      </c>
      <c r="AH37" s="56">
        <f>VLOOKUP($B37,水产!$B:$M,10,0)</f>
        <v>0.0897343202429951</v>
      </c>
      <c r="AI37" s="56">
        <f>VLOOKUP($B37,水产!$B:$M,12,0)</f>
        <v>-0.0219150592005937</v>
      </c>
      <c r="AJ37" s="49">
        <f>VLOOKUP($B37,熟食!$B:$M,6,0)</f>
        <v>1264.01</v>
      </c>
      <c r="AK37" s="56">
        <f>VLOOKUP($B37,熟食!$B:$M,9,0)</f>
        <v>0.0686681490374454</v>
      </c>
      <c r="AL37" s="56">
        <f>VLOOKUP($B37,熟食!$B:$M,10,0)</f>
        <v>0.139231917342718</v>
      </c>
      <c r="AM37" s="56">
        <f>VLOOKUP($B37,熟食!$B:$M,12,0)</f>
        <v>0.00793116525435475</v>
      </c>
      <c r="AN37" s="49">
        <f>VLOOKUP($B37,面包!$B:$M,6,0)</f>
        <v>2700.73</v>
      </c>
      <c r="AO37" s="56">
        <f>VLOOKUP($B37,面包!$B:$M,9,0)</f>
        <v>-0.220325527148433</v>
      </c>
      <c r="AP37" s="56">
        <f>VLOOKUP($B37,面包!$B:$M,10,0)</f>
        <v>0.253371747867562</v>
      </c>
      <c r="AQ37" s="56">
        <f>VLOOKUP($B37,面包!$B:$M,12,0)</f>
        <v>-0.113297035873308</v>
      </c>
      <c r="AR37" s="49">
        <f>VLOOKUP($B37,面点!$B:$M,6,0)</f>
        <v>2153.81</v>
      </c>
      <c r="AS37" s="56">
        <f>VLOOKUP($B37,面点!$B:$M,9,0)</f>
        <v>-0.526388470478029</v>
      </c>
      <c r="AT37" s="56">
        <f>VLOOKUP($B37,面点!$B:$M,10,0)</f>
        <v>0.220424308170951</v>
      </c>
      <c r="AU37" s="56">
        <f>VLOOKUP($B37,面点!$B:$M,12,0)</f>
        <v>-0.10357580867237</v>
      </c>
    </row>
    <row r="38" spans="1:47">
      <c r="A38" s="50" t="s">
        <v>101</v>
      </c>
      <c r="B38" s="51" t="s">
        <v>131</v>
      </c>
      <c r="C38" s="50" t="s">
        <v>132</v>
      </c>
      <c r="D38" s="49">
        <v>7779.72</v>
      </c>
      <c r="E38" s="56">
        <v>-0.391749861027823</v>
      </c>
      <c r="F38" s="68">
        <v>0.0653015082505298</v>
      </c>
      <c r="G38" s="56">
        <v>-0.0108105863216932</v>
      </c>
      <c r="H38" s="49">
        <f>VLOOKUP($B38,蔬菜!$B:$M,6,0)</f>
        <v>396.72</v>
      </c>
      <c r="I38" s="56">
        <f>VLOOKUP($B38,蔬菜!$B:$M,9,0)</f>
        <v>-0.65949411633436</v>
      </c>
      <c r="J38" s="56">
        <f>VLOOKUP($B38,蔬菜!$B:$M,10,0)</f>
        <v>0.0201851834891793</v>
      </c>
      <c r="K38" s="56">
        <f>VLOOKUP($B38,蔬菜!$B:$M,12,0)</f>
        <v>-0.0209177868441771</v>
      </c>
      <c r="L38" s="49">
        <f>VLOOKUP($B38,水果!$B:$M,6,0)</f>
        <v>734.25</v>
      </c>
      <c r="M38" s="56">
        <f>VLOOKUP($B38,水果!$B:$M,9,0)</f>
        <v>-0.549838144051794</v>
      </c>
      <c r="N38" s="56">
        <f>VLOOKUP($B38,水果!$B:$M,10,0)</f>
        <v>0.0207654408763992</v>
      </c>
      <c r="O38" s="56">
        <f>VLOOKUP($B38,水果!$B:$M,12,0)</f>
        <v>-0.0120056345528487</v>
      </c>
      <c r="P38" s="49">
        <f>VLOOKUP($B38,猪肉!$B:$M,6,0)</f>
        <v>1803.12</v>
      </c>
      <c r="Q38" s="56">
        <f>VLOOKUP($B38,猪肉!$B:$M,9,0)</f>
        <v>0.434908205409793</v>
      </c>
      <c r="R38" s="56">
        <f>VLOOKUP($B38,猪肉!$B:$M,10,0)</f>
        <v>0.219709680839008</v>
      </c>
      <c r="S38" s="56">
        <f>VLOOKUP($B38,猪肉!$B:$M,12,0)</f>
        <v>0.139570985751371</v>
      </c>
      <c r="T38" s="49">
        <f>VLOOKUP($B38,牛羊肉!$B:$M,6,0)</f>
        <v>638.06</v>
      </c>
      <c r="U38" s="56">
        <f>VLOOKUP($B38,牛羊肉!$B:$M,9,0)</f>
        <v>0.221190836188252</v>
      </c>
      <c r="V38" s="56">
        <f>VLOOKUP($B38,牛羊肉!$B:$M,10,0)</f>
        <v>0.169518723681239</v>
      </c>
      <c r="W38" s="56">
        <f>VLOOKUP($B38,牛羊肉!$B:$M,12,0)</f>
        <v>0.0867741156448023</v>
      </c>
      <c r="X38" s="49">
        <f>VLOOKUP($B38,禽肉!$B:$M,6,0)</f>
        <v>196.51</v>
      </c>
      <c r="Y38" s="56">
        <f>VLOOKUP($B38,禽肉!$B:$M,9,0)</f>
        <v>-0.427401730819663</v>
      </c>
      <c r="Z38" s="56">
        <f>VLOOKUP($B38,禽肉!$B:$M,10,0)</f>
        <v>0.0642716738239536</v>
      </c>
      <c r="AA38" s="56">
        <f>VLOOKUP($B38,禽肉!$B:$M,12,0)</f>
        <v>-0.0205120250962085</v>
      </c>
      <c r="AB38" s="49">
        <f>VLOOKUP($B38,蛋类!$B:$M,6,0)</f>
        <v>145.25</v>
      </c>
      <c r="AC38" s="56">
        <f>VLOOKUP($B38,蛋类!$B:$M,9,0)</f>
        <v>-0.0125764785859959</v>
      </c>
      <c r="AD38" s="56">
        <f>VLOOKUP($B38,蛋类!$B:$M,10,0)</f>
        <v>0.016951150344158</v>
      </c>
      <c r="AE38" s="56">
        <f>VLOOKUP($B38,蛋类!$B:$M,12,0)</f>
        <v>-0.000665932597451779</v>
      </c>
      <c r="AF38" s="49">
        <f>VLOOKUP($B38,水产!$B:$M,6,0)</f>
        <v>559.12</v>
      </c>
      <c r="AG38" s="56">
        <f>VLOOKUP($B38,水产!$B:$M,9,0)</f>
        <v>-0.588969999044321</v>
      </c>
      <c r="AH38" s="56">
        <f>VLOOKUP($B38,水产!$B:$M,10,0)</f>
        <v>0.0554575255778892</v>
      </c>
      <c r="AI38" s="56">
        <f>VLOOKUP($B38,水产!$B:$M,12,0)</f>
        <v>-0.0345423156327211</v>
      </c>
      <c r="AJ38" s="49">
        <f>VLOOKUP($B38,熟食!$B:$M,6,0)</f>
        <v>893.82</v>
      </c>
      <c r="AK38" s="56">
        <f>VLOOKUP($B38,熟食!$B:$M,9,0)</f>
        <v>-0.593880629566355</v>
      </c>
      <c r="AL38" s="56">
        <f>VLOOKUP($B38,熟食!$B:$M,10,0)</f>
        <v>0.0791243928370037</v>
      </c>
      <c r="AM38" s="56">
        <f>VLOOKUP($B38,熟食!$B:$M,12,0)</f>
        <v>-0.018211354637038</v>
      </c>
      <c r="AN38" s="49">
        <f>VLOOKUP($B38,面包!$B:$M,6,0)</f>
        <v>1692.71</v>
      </c>
      <c r="AO38" s="56">
        <f>VLOOKUP($B38,面包!$B:$M,9,0)</f>
        <v>-0.409161829433878</v>
      </c>
      <c r="AP38" s="56">
        <f>VLOOKUP($B38,面包!$B:$M,10,0)</f>
        <v>0.119314244952594</v>
      </c>
      <c r="AQ38" s="56">
        <f>VLOOKUP($B38,面包!$B:$M,12,0)</f>
        <v>-0.132815933082943</v>
      </c>
      <c r="AR38" s="49">
        <f>VLOOKUP($B38,面点!$B:$M,6,0)</f>
        <v>718.06</v>
      </c>
      <c r="AS38" s="56">
        <f>VLOOKUP($B38,面点!$B:$M,9,0)</f>
        <v>-0.369785587024636</v>
      </c>
      <c r="AT38" s="56">
        <f>VLOOKUP($B38,面点!$B:$M,10,0)</f>
        <v>0.147044308243008</v>
      </c>
      <c r="AU38" s="56">
        <f>VLOOKUP($B38,面点!$B:$M,12,0)</f>
        <v>-0.0303122556730042</v>
      </c>
    </row>
    <row r="39" spans="1:47">
      <c r="A39" s="50" t="s">
        <v>62</v>
      </c>
      <c r="B39" s="51" t="s">
        <v>133</v>
      </c>
      <c r="C39" s="50" t="s">
        <v>134</v>
      </c>
      <c r="D39" s="49">
        <v>8456.06</v>
      </c>
      <c r="E39" s="56">
        <v>-0.341593463321503</v>
      </c>
      <c r="F39" s="68">
        <v>0.105109835642746</v>
      </c>
      <c r="G39" s="56">
        <v>-0.0280872227262896</v>
      </c>
      <c r="H39" s="49">
        <f>VLOOKUP($B39,蔬菜!$B:$M,6,0)</f>
        <v>2541.43</v>
      </c>
      <c r="I39" s="56">
        <f>VLOOKUP($B39,蔬菜!$B:$M,9,0)</f>
        <v>-0.0916879023005965</v>
      </c>
      <c r="J39" s="56">
        <f>VLOOKUP($B39,蔬菜!$B:$M,10,0)</f>
        <v>0.162499888104412</v>
      </c>
      <c r="K39" s="56">
        <f>VLOOKUP($B39,蔬菜!$B:$M,12,0)</f>
        <v>0.00820029883910211</v>
      </c>
      <c r="L39" s="49">
        <f>VLOOKUP($B39,水果!$B:$M,6,0)</f>
        <v>27.32</v>
      </c>
      <c r="M39" s="56">
        <f>VLOOKUP($B39,水果!$B:$M,9,0)</f>
        <v>-0.929676439547994</v>
      </c>
      <c r="N39" s="56">
        <f>VLOOKUP($B39,水果!$B:$M,10,0)</f>
        <v>0.00129211920792903</v>
      </c>
      <c r="O39" s="56">
        <f>VLOOKUP($B39,水果!$B:$M,12,0)</f>
        <v>-0.0126826780263928</v>
      </c>
      <c r="P39" s="49">
        <f>VLOOKUP($B39,猪肉!$B:$M,6,0)</f>
        <v>1594.72</v>
      </c>
      <c r="Q39" s="56">
        <f>VLOOKUP($B39,猪肉!$B:$M,9,0)</f>
        <v>-0.571248437268951</v>
      </c>
      <c r="R39" s="56">
        <f>VLOOKUP($B39,猪肉!$B:$M,10,0)</f>
        <v>0.17940476659223</v>
      </c>
      <c r="S39" s="56">
        <f>VLOOKUP($B39,猪肉!$B:$M,12,0)</f>
        <v>-0.0971850606846011</v>
      </c>
      <c r="T39" s="49">
        <f>VLOOKUP($B39,牛羊肉!$B:$M,6,0)</f>
        <v>-480.91</v>
      </c>
      <c r="U39" s="56">
        <f>VLOOKUP($B39,牛羊肉!$B:$M,9,0)</f>
        <v>-1.71175277872334</v>
      </c>
      <c r="V39" s="56">
        <f>VLOOKUP($B39,牛羊肉!$B:$M,10,0)</f>
        <v>-0.219484366228681</v>
      </c>
      <c r="W39" s="56">
        <f>VLOOKUP($B39,牛羊肉!$B:$M,12,0)</f>
        <v>-0.437562021717174</v>
      </c>
      <c r="X39" s="49">
        <f>VLOOKUP($B39,禽肉!$B:$M,6,0)</f>
        <v>434.97</v>
      </c>
      <c r="Y39" s="56">
        <f>VLOOKUP($B39,禽肉!$B:$M,9,0)</f>
        <v>-0.369279624151731</v>
      </c>
      <c r="Z39" s="56">
        <f>VLOOKUP($B39,禽肉!$B:$M,10,0)</f>
        <v>0.131470057518339</v>
      </c>
      <c r="AA39" s="56">
        <f>VLOOKUP($B39,禽肉!$B:$M,12,0)</f>
        <v>-0.0354798458906693</v>
      </c>
      <c r="AB39" s="49">
        <f>VLOOKUP($B39,蛋类!$B:$M,6,0)</f>
        <v>854.81</v>
      </c>
      <c r="AC39" s="56">
        <f>VLOOKUP($B39,蛋类!$B:$M,9,0)</f>
        <v>1.08251516554194</v>
      </c>
      <c r="AD39" s="56">
        <f>VLOOKUP($B39,蛋类!$B:$M,10,0)</f>
        <v>0.232443867964291</v>
      </c>
      <c r="AE39" s="56">
        <f>VLOOKUP($B39,蛋类!$B:$M,12,0)</f>
        <v>0.0929530043490895</v>
      </c>
      <c r="AF39" s="49">
        <f>VLOOKUP($B39,水产!$B:$M,6,0)</f>
        <v>1294.2</v>
      </c>
      <c r="AG39" s="56">
        <f>VLOOKUP($B39,水产!$B:$M,9,0)</f>
        <v>17.3887468030691</v>
      </c>
      <c r="AH39" s="56">
        <f>VLOOKUP($B39,水产!$B:$M,10,0)</f>
        <v>0.169747621408504</v>
      </c>
      <c r="AI39" s="56">
        <f>VLOOKUP($B39,水产!$B:$M,12,0)</f>
        <v>0.162028510192102</v>
      </c>
      <c r="AJ39" s="49">
        <f>VLOOKUP($B39,熟食!$B:$M,6,0)</f>
        <v>407.9</v>
      </c>
      <c r="AK39" s="56">
        <f>VLOOKUP($B39,熟食!$B:$M,9,0)</f>
        <v>-0.577581475306277</v>
      </c>
      <c r="AL39" s="56">
        <f>VLOOKUP($B39,熟食!$B:$M,10,0)</f>
        <v>0.0689436028145351</v>
      </c>
      <c r="AM39" s="56">
        <f>VLOOKUP($B39,熟食!$B:$M,12,0)</f>
        <v>-0.118037089743841</v>
      </c>
      <c r="AN39" s="49">
        <f>VLOOKUP($B39,面包!$B:$M,6,0)</f>
        <v>85.02</v>
      </c>
      <c r="AO39" s="56">
        <f>VLOOKUP($B39,面包!$B:$M,9,0)</f>
        <v>-0.966512793042602</v>
      </c>
      <c r="AP39" s="56">
        <f>VLOOKUP($B39,面包!$B:$M,10,0)</f>
        <v>0.0118777190085416</v>
      </c>
      <c r="AQ39" s="56">
        <f>VLOOKUP($B39,面包!$B:$M,12,0)</f>
        <v>-0.294950405613797</v>
      </c>
      <c r="AR39" s="49">
        <f>VLOOKUP($B39,面点!$B:$M,6,0)</f>
        <v>1696.6</v>
      </c>
      <c r="AS39" s="56">
        <f>VLOOKUP($B39,面点!$B:$M,9,0)</f>
        <v>1.89206327560344</v>
      </c>
      <c r="AT39" s="56">
        <f>VLOOKUP($B39,面点!$B:$M,10,0)</f>
        <v>0.346107867497358</v>
      </c>
      <c r="AU39" s="56">
        <f>VLOOKUP($B39,面点!$B:$M,12,0)</f>
        <v>0.210128061416467</v>
      </c>
    </row>
    <row r="40" spans="1:47">
      <c r="A40" s="50" t="s">
        <v>67</v>
      </c>
      <c r="B40" s="51" t="s">
        <v>135</v>
      </c>
      <c r="C40" s="50" t="s">
        <v>136</v>
      </c>
      <c r="D40" s="49">
        <v>69945.33</v>
      </c>
      <c r="E40" s="56">
        <v>-0.0518193947126624</v>
      </c>
      <c r="F40" s="68">
        <v>0.175459378053184</v>
      </c>
      <c r="G40" s="56">
        <v>0.00147789098337467</v>
      </c>
      <c r="H40" s="49">
        <f>VLOOKUP($B40,蔬菜!$B:$M,6,0)</f>
        <v>8828.15</v>
      </c>
      <c r="I40" s="56">
        <f>VLOOKUP($B40,蔬菜!$B:$M,9,0)</f>
        <v>-0.387060446560675</v>
      </c>
      <c r="J40" s="56">
        <f>VLOOKUP($B40,蔬菜!$B:$M,10,0)</f>
        <v>0.140063824102626</v>
      </c>
      <c r="K40" s="56">
        <f>VLOOKUP($B40,蔬菜!$B:$M,12,0)</f>
        <v>-0.0718878438116976</v>
      </c>
      <c r="L40" s="49">
        <f>VLOOKUP($B40,水果!$B:$M,6,0)</f>
        <v>15342.72</v>
      </c>
      <c r="M40" s="56">
        <f>VLOOKUP($B40,水果!$B:$M,9,0)</f>
        <v>0.0826667833349681</v>
      </c>
      <c r="N40" s="56">
        <f>VLOOKUP($B40,水果!$B:$M,10,0)</f>
        <v>0.112086331208551</v>
      </c>
      <c r="O40" s="56">
        <f>VLOOKUP($B40,水果!$B:$M,12,0)</f>
        <v>0.0192329629124396</v>
      </c>
      <c r="P40" s="49">
        <f>VLOOKUP($B40,猪肉!$B:$M,6,0)</f>
        <v>6813.89</v>
      </c>
      <c r="Q40" s="56">
        <f>VLOOKUP($B40,猪肉!$B:$M,9,0)</f>
        <v>-0.167859615870763</v>
      </c>
      <c r="R40" s="56">
        <f>VLOOKUP($B40,猪肉!$B:$M,10,0)</f>
        <v>0.226008363837547</v>
      </c>
      <c r="S40" s="56">
        <f>VLOOKUP($B40,猪肉!$B:$M,12,0)</f>
        <v>0.0314627468688836</v>
      </c>
      <c r="T40" s="49">
        <f>VLOOKUP($B40,牛羊肉!$B:$M,6,0)</f>
        <v>3459.39</v>
      </c>
      <c r="U40" s="56">
        <f>VLOOKUP($B40,牛羊肉!$B:$M,9,0)</f>
        <v>-4.33843837758027</v>
      </c>
      <c r="V40" s="56">
        <f>VLOOKUP($B40,牛羊肉!$B:$M,10,0)</f>
        <v>0.15612198616768</v>
      </c>
      <c r="W40" s="56">
        <f>VLOOKUP($B40,牛羊肉!$B:$M,12,0)</f>
        <v>0.220258187164046</v>
      </c>
      <c r="X40" s="49">
        <f>VLOOKUP($B40,禽肉!$B:$M,6,0)</f>
        <v>3075.59</v>
      </c>
      <c r="Y40" s="56">
        <f>VLOOKUP($B40,禽肉!$B:$M,9,0)</f>
        <v>-0.398552892747842</v>
      </c>
      <c r="Z40" s="56">
        <f>VLOOKUP($B40,禽肉!$B:$M,10,0)</f>
        <v>0.227633978530277</v>
      </c>
      <c r="AA40" s="56">
        <f>VLOOKUP($B40,禽肉!$B:$M,12,0)</f>
        <v>0.0361845012148867</v>
      </c>
      <c r="AB40" s="49">
        <f>VLOOKUP($B40,蛋类!$B:$M,6,0)</f>
        <v>1876.53</v>
      </c>
      <c r="AC40" s="56">
        <f>VLOOKUP($B40,蛋类!$B:$M,9,0)</f>
        <v>2.46779886533735</v>
      </c>
      <c r="AD40" s="56">
        <f>VLOOKUP($B40,蛋类!$B:$M,10,0)</f>
        <v>0.139901842887486</v>
      </c>
      <c r="AE40" s="56">
        <f>VLOOKUP($B40,蛋类!$B:$M,12,0)</f>
        <v>0.0932236115415697</v>
      </c>
      <c r="AF40" s="49">
        <f>VLOOKUP($B40,水产!$B:$M,6,0)</f>
        <v>5949.9</v>
      </c>
      <c r="AG40" s="56">
        <f>VLOOKUP($B40,水产!$B:$M,9,0)</f>
        <v>0.137258949613803</v>
      </c>
      <c r="AH40" s="56">
        <f>VLOOKUP($B40,水产!$B:$M,10,0)</f>
        <v>0.158109520452408</v>
      </c>
      <c r="AI40" s="56">
        <f>VLOOKUP($B40,水产!$B:$M,12,0)</f>
        <v>0.0204058683954957</v>
      </c>
      <c r="AJ40" s="49">
        <f>VLOOKUP($B40,熟食!$B:$M,6,0)</f>
        <v>8894.62</v>
      </c>
      <c r="AK40" s="56">
        <f>VLOOKUP($B40,熟食!$B:$M,9,0)</f>
        <v>0.684009837536753</v>
      </c>
      <c r="AL40" s="56">
        <f>VLOOKUP($B40,熟食!$B:$M,10,0)</f>
        <v>0.234763352653639</v>
      </c>
      <c r="AM40" s="56">
        <f>VLOOKUP($B40,熟食!$B:$M,12,0)</f>
        <v>0.0222878312613067</v>
      </c>
      <c r="AN40" s="49">
        <f>VLOOKUP($B40,面包!$B:$M,6,0)</f>
        <v>9928.9</v>
      </c>
      <c r="AO40" s="56">
        <f>VLOOKUP($B40,面包!$B:$M,9,0)</f>
        <v>-0.255116111230312</v>
      </c>
      <c r="AP40" s="56">
        <f>VLOOKUP($B40,面包!$B:$M,10,0)</f>
        <v>0.400212664244433</v>
      </c>
      <c r="AQ40" s="56">
        <f>VLOOKUP($B40,面包!$B:$M,12,0)</f>
        <v>-0.129317905566255</v>
      </c>
      <c r="AR40" s="49">
        <f>VLOOKUP($B40,面点!$B:$M,6,0)</f>
        <v>6771.43</v>
      </c>
      <c r="AS40" s="56">
        <f>VLOOKUP($B40,面点!$B:$M,9,0)</f>
        <v>-0.18912216162879</v>
      </c>
      <c r="AT40" s="56">
        <f>VLOOKUP($B40,面点!$B:$M,10,0)</f>
        <v>0.381555651973021</v>
      </c>
      <c r="AU40" s="56">
        <f>VLOOKUP($B40,面点!$B:$M,12,0)</f>
        <v>-0.0659877934095442</v>
      </c>
    </row>
    <row r="41" spans="1:47">
      <c r="A41" s="50" t="s">
        <v>118</v>
      </c>
      <c r="B41" s="51" t="s">
        <v>137</v>
      </c>
      <c r="C41" s="50" t="s">
        <v>138</v>
      </c>
      <c r="D41" s="49">
        <v>14812.74</v>
      </c>
      <c r="E41" s="56">
        <v>-0.204211259214211</v>
      </c>
      <c r="F41" s="68">
        <v>0.151666818203041</v>
      </c>
      <c r="G41" s="56">
        <v>0.0160737596046881</v>
      </c>
      <c r="H41" s="49">
        <f>VLOOKUP($B41,蔬菜!$B:$M,6,0)</f>
        <v>2973.33</v>
      </c>
      <c r="I41" s="56">
        <f>VLOOKUP($B41,蔬菜!$B:$M,9,0)</f>
        <v>-0.484766515793195</v>
      </c>
      <c r="J41" s="56">
        <f>VLOOKUP($B41,蔬菜!$B:$M,10,0)</f>
        <v>0.156808052489269</v>
      </c>
      <c r="K41" s="56">
        <f>VLOOKUP($B41,蔬菜!$B:$M,12,0)</f>
        <v>0.0318337962539723</v>
      </c>
      <c r="L41" s="49">
        <f>VLOOKUP($B41,水果!$B:$M,6,0)</f>
        <v>1832.14</v>
      </c>
      <c r="M41" s="56">
        <f>VLOOKUP($B41,水果!$B:$M,9,0)</f>
        <v>-0.152277617119722</v>
      </c>
      <c r="N41" s="56">
        <f>VLOOKUP($B41,水果!$B:$M,10,0)</f>
        <v>0.0860732233603294</v>
      </c>
      <c r="O41" s="56">
        <f>VLOOKUP($B41,水果!$B:$M,12,0)</f>
        <v>0.00946585997930483</v>
      </c>
      <c r="P41" s="49">
        <f>VLOOKUP($B41,猪肉!$B:$M,6,0)</f>
        <v>2839.17</v>
      </c>
      <c r="Q41" s="56">
        <f>VLOOKUP($B41,猪肉!$B:$M,9,0)</f>
        <v>-0.179359482036015</v>
      </c>
      <c r="R41" s="56">
        <f>VLOOKUP($B41,猪肉!$B:$M,10,0)</f>
        <v>0.158739042266562</v>
      </c>
      <c r="S41" s="56">
        <f>VLOOKUP($B41,猪肉!$B:$M,12,0)</f>
        <v>0.00104600880083367</v>
      </c>
      <c r="T41" s="49">
        <f>VLOOKUP($B41,牛羊肉!$B:$M,6,0)</f>
        <v>189.4</v>
      </c>
      <c r="U41" s="56">
        <f>VLOOKUP($B41,牛羊肉!$B:$M,9,0)</f>
        <v>-0.108286252354049</v>
      </c>
      <c r="V41" s="56">
        <f>VLOOKUP($B41,牛羊肉!$B:$M,10,0)</f>
        <v>0.217368849919089</v>
      </c>
      <c r="W41" s="56">
        <f>VLOOKUP($B41,牛羊肉!$B:$M,12,0)</f>
        <v>0.000589915442665448</v>
      </c>
      <c r="X41" s="49">
        <f>VLOOKUP($B41,禽肉!$B:$M,6,0)</f>
        <v>242.51</v>
      </c>
      <c r="Y41" s="56">
        <f>VLOOKUP($B41,禽肉!$B:$M,9,0)</f>
        <v>-0.483702710182879</v>
      </c>
      <c r="Z41" s="56">
        <f>VLOOKUP($B41,禽肉!$B:$M,10,0)</f>
        <v>0.082169733645509</v>
      </c>
      <c r="AA41" s="56">
        <f>VLOOKUP($B41,禽肉!$B:$M,12,0)</f>
        <v>-0.052386429537248</v>
      </c>
      <c r="AB41" s="49">
        <f>VLOOKUP($B41,蛋类!$B:$M,6,0)</f>
        <v>335.24</v>
      </c>
      <c r="AC41" s="56">
        <f>VLOOKUP($B41,蛋类!$B:$M,9,0)</f>
        <v>0.644542555800834</v>
      </c>
      <c r="AD41" s="56">
        <f>VLOOKUP($B41,蛋类!$B:$M,10,0)</f>
        <v>0.0616962228454907</v>
      </c>
      <c r="AE41" s="56">
        <f>VLOOKUP($B41,蛋类!$B:$M,12,0)</f>
        <v>0.0148215462083263</v>
      </c>
      <c r="AF41" s="49">
        <f>VLOOKUP($B41,水产!$B:$M,6,0)</f>
        <v>448.59</v>
      </c>
      <c r="AG41" s="56">
        <f>VLOOKUP($B41,水产!$B:$M,9,0)</f>
        <v>-0.520255384681197</v>
      </c>
      <c r="AH41" s="56">
        <f>VLOOKUP($B41,水产!$B:$M,10,0)</f>
        <v>0.103222139640624</v>
      </c>
      <c r="AI41" s="56">
        <f>VLOOKUP($B41,水产!$B:$M,12,0)</f>
        <v>-0.0686597822987411</v>
      </c>
      <c r="AJ41" s="49">
        <f>VLOOKUP($B41,熟食!$B:$M,6,0)</f>
        <v>2093.59</v>
      </c>
      <c r="AK41" s="56">
        <f>VLOOKUP($B41,熟食!$B:$M,9,0)</f>
        <v>0.070451988955926</v>
      </c>
      <c r="AL41" s="56">
        <f>VLOOKUP($B41,熟食!$B:$M,10,0)</f>
        <v>0.172732178039741</v>
      </c>
      <c r="AM41" s="56">
        <f>VLOOKUP($B41,熟食!$B:$M,12,0)</f>
        <v>0.0243868226495363</v>
      </c>
      <c r="AN41" s="49">
        <f>VLOOKUP($B41,面包!$B:$M,6,0)</f>
        <v>2695.8</v>
      </c>
      <c r="AO41" s="56">
        <f>VLOOKUP($B41,面包!$B:$M,9,0)</f>
        <v>0.40436970587316</v>
      </c>
      <c r="AP41" s="56">
        <f>VLOOKUP($B41,面包!$B:$M,10,0)</f>
        <v>0.329876067037356</v>
      </c>
      <c r="AQ41" s="56">
        <f>VLOOKUP($B41,面包!$B:$M,12,0)</f>
        <v>0.0802440946693389</v>
      </c>
      <c r="AR41" s="49">
        <f>VLOOKUP($B41,面点!$B:$M,6,0)</f>
        <v>1162.97</v>
      </c>
      <c r="AS41" s="56">
        <f>VLOOKUP($B41,面点!$B:$M,9,0)</f>
        <v>-0.237756600162546</v>
      </c>
      <c r="AT41" s="56">
        <f>VLOOKUP($B41,面点!$B:$M,10,0)</f>
        <v>0.206263257589194</v>
      </c>
      <c r="AU41" s="56">
        <f>VLOOKUP($B41,面点!$B:$M,12,0)</f>
        <v>-0.0560362209820259</v>
      </c>
    </row>
    <row r="42" spans="1:47">
      <c r="A42" s="50" t="s">
        <v>62</v>
      </c>
      <c r="B42" s="51" t="s">
        <v>139</v>
      </c>
      <c r="C42" s="50" t="s">
        <v>140</v>
      </c>
      <c r="D42" s="49">
        <v>15466.81</v>
      </c>
      <c r="E42" s="56">
        <v>-0.191543378174382</v>
      </c>
      <c r="F42" s="68">
        <v>0.173203915372605</v>
      </c>
      <c r="G42" s="56">
        <v>-0.0203392176291679</v>
      </c>
      <c r="H42" s="49">
        <f>VLOOKUP($B42,蔬菜!$B:$M,6,0)</f>
        <v>3161.23</v>
      </c>
      <c r="I42" s="56">
        <f>VLOOKUP($B42,蔬菜!$B:$M,9,0)</f>
        <v>0.11576498990555</v>
      </c>
      <c r="J42" s="56">
        <f>VLOOKUP($B42,蔬菜!$B:$M,10,0)</f>
        <v>0.16801754781322</v>
      </c>
      <c r="K42" s="56">
        <f>VLOOKUP($B42,蔬菜!$B:$M,12,0)</f>
        <v>0.0122424826879344</v>
      </c>
      <c r="L42" s="49">
        <f>VLOOKUP($B42,水果!$B:$M,6,0)</f>
        <v>3347.39</v>
      </c>
      <c r="M42" s="56">
        <f>VLOOKUP($B42,水果!$B:$M,9,0)</f>
        <v>-0.42266869493829</v>
      </c>
      <c r="N42" s="56">
        <f>VLOOKUP($B42,水果!$B:$M,10,0)</f>
        <v>0.144669171034616</v>
      </c>
      <c r="O42" s="56">
        <f>VLOOKUP($B42,水果!$B:$M,12,0)</f>
        <v>-0.0583837459835732</v>
      </c>
      <c r="P42" s="49">
        <f>VLOOKUP($B42,猪肉!$B:$M,6,0)</f>
        <v>2300.08</v>
      </c>
      <c r="Q42" s="56">
        <f>VLOOKUP($B42,猪肉!$B:$M,9,0)</f>
        <v>-0.0816907481564585</v>
      </c>
      <c r="R42" s="56">
        <f>VLOOKUP($B42,猪肉!$B:$M,10,0)</f>
        <v>0.225450517783016</v>
      </c>
      <c r="S42" s="56">
        <f>VLOOKUP($B42,猪肉!$B:$M,12,0)</f>
        <v>0.0491886467832661</v>
      </c>
      <c r="T42" s="49">
        <f>VLOOKUP($B42,牛羊肉!$B:$M,6,0)</f>
        <v>132.74</v>
      </c>
      <c r="U42" s="56">
        <f>VLOOKUP($B42,牛羊肉!$B:$M,9,0)</f>
        <v>-0.648668678206553</v>
      </c>
      <c r="V42" s="56">
        <f>VLOOKUP($B42,牛羊肉!$B:$M,10,0)</f>
        <v>0.0612173367645295</v>
      </c>
      <c r="W42" s="56">
        <f>VLOOKUP($B42,牛羊肉!$B:$M,12,0)</f>
        <v>-0.117242922740173</v>
      </c>
      <c r="X42" s="49">
        <f>VLOOKUP($B42,禽肉!$B:$M,6,0)</f>
        <v>489.15</v>
      </c>
      <c r="Y42" s="56">
        <f>VLOOKUP($B42,禽肉!$B:$M,9,0)</f>
        <v>-0.492309129405904</v>
      </c>
      <c r="Z42" s="56">
        <f>VLOOKUP($B42,禽肉!$B:$M,10,0)</f>
        <v>0.180463527293656</v>
      </c>
      <c r="AA42" s="56">
        <f>VLOOKUP($B42,禽肉!$B:$M,12,0)</f>
        <v>-0.148931344501216</v>
      </c>
      <c r="AB42" s="49">
        <f>VLOOKUP($B42,蛋类!$B:$M,6,0)</f>
        <v>303.82</v>
      </c>
      <c r="AC42" s="56">
        <f>VLOOKUP($B42,蛋类!$B:$M,9,0)</f>
        <v>-0.132339501941969</v>
      </c>
      <c r="AD42" s="56">
        <f>VLOOKUP($B42,蛋类!$B:$M,10,0)</f>
        <v>0.0658198889497891</v>
      </c>
      <c r="AE42" s="56">
        <f>VLOOKUP($B42,蛋类!$B:$M,12,0)</f>
        <v>-0.0421588705402906</v>
      </c>
      <c r="AF42" s="49">
        <f>VLOOKUP($B42,水产!$B:$M,6,0)</f>
        <v>1528.52</v>
      </c>
      <c r="AG42" s="56">
        <f>VLOOKUP($B42,水产!$B:$M,9,0)</f>
        <v>-0.224939532383768</v>
      </c>
      <c r="AH42" s="56">
        <f>VLOOKUP($B42,水产!$B:$M,10,0)</f>
        <v>0.199164523249238</v>
      </c>
      <c r="AI42" s="56">
        <f>VLOOKUP($B42,水产!$B:$M,12,0)</f>
        <v>0.0108010285917422</v>
      </c>
      <c r="AJ42" s="49">
        <f>VLOOKUP($B42,熟食!$B:$M,6,0)</f>
        <v>1758.24</v>
      </c>
      <c r="AK42" s="56">
        <f>VLOOKUP($B42,熟食!$B:$M,9,0)</f>
        <v>-0.0459643506334952</v>
      </c>
      <c r="AL42" s="56">
        <f>VLOOKUP($B42,熟食!$B:$M,10,0)</f>
        <v>0.236697351451626</v>
      </c>
      <c r="AM42" s="56">
        <f>VLOOKUP($B42,熟食!$B:$M,12,0)</f>
        <v>-0.00171914746945473</v>
      </c>
      <c r="AN42" s="49">
        <f>VLOOKUP($B42,面包!$B:$M,6,0)</f>
        <v>837.41</v>
      </c>
      <c r="AO42" s="56">
        <f>VLOOKUP($B42,面包!$B:$M,9,0)</f>
        <v>-0.0228017970710076</v>
      </c>
      <c r="AP42" s="56">
        <f>VLOOKUP($B42,面包!$B:$M,10,0)</f>
        <v>0.125455809340608</v>
      </c>
      <c r="AQ42" s="56">
        <f>VLOOKUP($B42,面包!$B:$M,12,0)</f>
        <v>-0.012543359717432</v>
      </c>
      <c r="AR42" s="49">
        <f>VLOOKUP($B42,面点!$B:$M,6,0)</f>
        <v>1603.73</v>
      </c>
      <c r="AS42" s="56">
        <f>VLOOKUP($B42,面点!$B:$M,9,0)</f>
        <v>-0.0172139083967594</v>
      </c>
      <c r="AT42" s="56">
        <f>VLOOKUP($B42,面点!$B:$M,10,0)</f>
        <v>0.273399262516004</v>
      </c>
      <c r="AU42" s="56">
        <f>VLOOKUP($B42,面点!$B:$M,12,0)</f>
        <v>-0.0403718477447898</v>
      </c>
    </row>
    <row r="43" spans="1:47">
      <c r="A43" s="50" t="s">
        <v>101</v>
      </c>
      <c r="B43" s="51" t="s">
        <v>141</v>
      </c>
      <c r="C43" s="50" t="s">
        <v>142</v>
      </c>
      <c r="D43" s="49">
        <v>29690.76</v>
      </c>
      <c r="E43" s="56">
        <v>-0.106955910498158</v>
      </c>
      <c r="F43" s="68">
        <v>0.157583812114377</v>
      </c>
      <c r="G43" s="56">
        <v>-0.00188098704717224</v>
      </c>
      <c r="H43" s="49">
        <f>VLOOKUP($B43,蔬菜!$B:$M,6,0)</f>
        <v>5063.38</v>
      </c>
      <c r="I43" s="56">
        <f>VLOOKUP($B43,蔬菜!$B:$M,9,0)</f>
        <v>-0.0685827074377186</v>
      </c>
      <c r="J43" s="56">
        <f>VLOOKUP($B43,蔬菜!$B:$M,10,0)</f>
        <v>0.147058071816343</v>
      </c>
      <c r="K43" s="56">
        <f>VLOOKUP($B43,蔬菜!$B:$M,12,0)</f>
        <v>0.0039643664326899</v>
      </c>
      <c r="L43" s="49">
        <f>VLOOKUP($B43,水果!$B:$M,6,0)</f>
        <v>4230.74</v>
      </c>
      <c r="M43" s="56">
        <f>VLOOKUP($B43,水果!$B:$M,9,0)</f>
        <v>-0.200390851652142</v>
      </c>
      <c r="N43" s="56">
        <f>VLOOKUP($B43,水果!$B:$M,10,0)</f>
        <v>0.0721492679494484</v>
      </c>
      <c r="O43" s="56">
        <f>VLOOKUP($B43,水果!$B:$M,12,0)</f>
        <v>-0.00276467533410663</v>
      </c>
      <c r="P43" s="49">
        <f>VLOOKUP($B43,猪肉!$B:$M,6,0)</f>
        <v>2136.59</v>
      </c>
      <c r="Q43" s="56">
        <f>VLOOKUP($B43,猪肉!$B:$M,9,0)</f>
        <v>-0.227605479016264</v>
      </c>
      <c r="R43" s="56">
        <f>VLOOKUP($B43,猪肉!$B:$M,10,0)</f>
        <v>0.157791849081574</v>
      </c>
      <c r="S43" s="56">
        <f>VLOOKUP($B43,猪肉!$B:$M,12,0)</f>
        <v>0.00197851257886453</v>
      </c>
      <c r="T43" s="49">
        <f>VLOOKUP($B43,牛羊肉!$B:$M,6,0)</f>
        <v>848.79</v>
      </c>
      <c r="U43" s="56">
        <f>VLOOKUP($B43,牛羊肉!$B:$M,9,0)</f>
        <v>-0.0145588798718261</v>
      </c>
      <c r="V43" s="56">
        <f>VLOOKUP($B43,牛羊肉!$B:$M,10,0)</f>
        <v>0.144410246987306</v>
      </c>
      <c r="W43" s="56">
        <f>VLOOKUP($B43,牛羊肉!$B:$M,12,0)</f>
        <v>-0.00243581807416319</v>
      </c>
      <c r="X43" s="49">
        <f>VLOOKUP($B43,禽肉!$B:$M,6,0)</f>
        <v>631.23</v>
      </c>
      <c r="Y43" s="56">
        <f>VLOOKUP($B43,禽肉!$B:$M,9,0)</f>
        <v>-0.115428811659193</v>
      </c>
      <c r="Z43" s="56">
        <f>VLOOKUP($B43,禽肉!$B:$M,10,0)</f>
        <v>0.143372733219464</v>
      </c>
      <c r="AA43" s="56">
        <f>VLOOKUP($B43,禽肉!$B:$M,12,0)</f>
        <v>-0.00810253742371122</v>
      </c>
      <c r="AB43" s="49">
        <f>VLOOKUP($B43,蛋类!$B:$M,6,0)</f>
        <v>1272.67</v>
      </c>
      <c r="AC43" s="56">
        <f>VLOOKUP($B43,蛋类!$B:$M,9,0)</f>
        <v>1.211493014527</v>
      </c>
      <c r="AD43" s="56">
        <f>VLOOKUP($B43,蛋类!$B:$M,10,0)</f>
        <v>0.123079943405295</v>
      </c>
      <c r="AE43" s="56">
        <f>VLOOKUP($B43,蛋类!$B:$M,12,0)</f>
        <v>0.0447502011606176</v>
      </c>
      <c r="AF43" s="49">
        <f>VLOOKUP($B43,水产!$B:$M,6,0)</f>
        <v>3077.88</v>
      </c>
      <c r="AG43" s="56">
        <f>VLOOKUP($B43,水产!$B:$M,9,0)</f>
        <v>0.143254055218575</v>
      </c>
      <c r="AH43" s="56">
        <f>VLOOKUP($B43,水产!$B:$M,10,0)</f>
        <v>0.209316654448118</v>
      </c>
      <c r="AI43" s="56">
        <f>VLOOKUP($B43,水产!$B:$M,12,0)</f>
        <v>0.0194619468488103</v>
      </c>
      <c r="AJ43" s="49">
        <f>VLOOKUP($B43,熟食!$B:$M,6,0)</f>
        <v>3563.21</v>
      </c>
      <c r="AK43" s="56">
        <f>VLOOKUP($B43,熟食!$B:$M,9,0)</f>
        <v>0.153702444552372</v>
      </c>
      <c r="AL43" s="56">
        <f>VLOOKUP($B43,熟食!$B:$M,10,0)</f>
        <v>0.189897089624225</v>
      </c>
      <c r="AM43" s="56">
        <f>VLOOKUP($B43,熟食!$B:$M,12,0)</f>
        <v>0.0165813693805451</v>
      </c>
      <c r="AN43" s="49">
        <f>VLOOKUP($B43,面包!$B:$M,6,0)</f>
        <v>5288.64</v>
      </c>
      <c r="AO43" s="56">
        <f>VLOOKUP($B43,面包!$B:$M,9,0)</f>
        <v>-0.368965146941259</v>
      </c>
      <c r="AP43" s="56">
        <f>VLOOKUP($B43,面包!$B:$M,10,0)</f>
        <v>0.287169663175762</v>
      </c>
      <c r="AQ43" s="56">
        <f>VLOOKUP($B43,面包!$B:$M,12,0)</f>
        <v>-0.0987198986195644</v>
      </c>
      <c r="AR43" s="49">
        <f>VLOOKUP($B43,面点!$B:$M,6,0)</f>
        <v>3544.49</v>
      </c>
      <c r="AS43" s="56">
        <f>VLOOKUP($B43,面点!$B:$M,9,0)</f>
        <v>0.0299977333883519</v>
      </c>
      <c r="AT43" s="56">
        <f>VLOOKUP($B43,面点!$B:$M,10,0)</f>
        <v>0.382521486879082</v>
      </c>
      <c r="AU43" s="56">
        <f>VLOOKUP($B43,面点!$B:$M,12,0)</f>
        <v>0.0540102814934709</v>
      </c>
    </row>
    <row r="44" spans="1:47">
      <c r="A44" s="50" t="s">
        <v>84</v>
      </c>
      <c r="B44" s="51" t="s">
        <v>143</v>
      </c>
      <c r="C44" s="50" t="s">
        <v>144</v>
      </c>
      <c r="D44" s="49">
        <v>9247.65</v>
      </c>
      <c r="E44" s="56">
        <v>-0.272602064132686</v>
      </c>
      <c r="F44" s="68">
        <v>0.100295181365127</v>
      </c>
      <c r="G44" s="56">
        <v>-0.0257965129754342</v>
      </c>
      <c r="H44" s="49">
        <f>VLOOKUP($B44,蔬菜!$B:$M,6,0)</f>
        <v>2077.47</v>
      </c>
      <c r="I44" s="56">
        <f>VLOOKUP($B44,蔬菜!$B:$M,9,0)</f>
        <v>1.17994942234441</v>
      </c>
      <c r="J44" s="56">
        <f>VLOOKUP($B44,蔬菜!$B:$M,10,0)</f>
        <v>0.110261617045126</v>
      </c>
      <c r="K44" s="56">
        <f>VLOOKUP($B44,蔬菜!$B:$M,12,0)</f>
        <v>0.0570245100011073</v>
      </c>
      <c r="L44" s="49">
        <f>VLOOKUP($B44,水果!$B:$M,6,0)</f>
        <v>-542.05</v>
      </c>
      <c r="M44" s="56">
        <f>VLOOKUP($B44,水果!$B:$M,9,0)</f>
        <v>0.481699149878359</v>
      </c>
      <c r="N44" s="56">
        <f>VLOOKUP($B44,水果!$B:$M,10,0)</f>
        <v>-0.0262752245548893</v>
      </c>
      <c r="O44" s="56">
        <f>VLOOKUP($B44,水果!$B:$M,12,0)</f>
        <v>-0.0140857304507153</v>
      </c>
      <c r="P44" s="49">
        <f>VLOOKUP($B44,猪肉!$B:$M,6,0)</f>
        <v>1088.34</v>
      </c>
      <c r="Q44" s="56">
        <f>VLOOKUP($B44,猪肉!$B:$M,9,0)</f>
        <v>-0.0493684817357581</v>
      </c>
      <c r="R44" s="56">
        <f>VLOOKUP($B44,猪肉!$B:$M,10,0)</f>
        <v>0.0822595566627565</v>
      </c>
      <c r="S44" s="56">
        <f>VLOOKUP($B44,猪肉!$B:$M,12,0)</f>
        <v>0.00497078671036413</v>
      </c>
      <c r="T44" s="49">
        <f>VLOOKUP($B44,牛羊肉!$B:$M,6,0)</f>
        <v>573.39</v>
      </c>
      <c r="U44" s="56">
        <f>VLOOKUP($B44,牛羊肉!$B:$M,9,0)</f>
        <v>0.781046157669131</v>
      </c>
      <c r="V44" s="56">
        <f>VLOOKUP($B44,牛羊肉!$B:$M,10,0)</f>
        <v>0.403182482983631</v>
      </c>
      <c r="W44" s="56">
        <f>VLOOKUP($B44,牛羊肉!$B:$M,12,0)</f>
        <v>0.0973884100353023</v>
      </c>
      <c r="X44" s="49">
        <f>VLOOKUP($B44,禽肉!$B:$M,6,0)</f>
        <v>154.67</v>
      </c>
      <c r="Y44" s="56">
        <f>VLOOKUP($B44,禽肉!$B:$M,9,0)</f>
        <v>-0.258355310477104</v>
      </c>
      <c r="Z44" s="56">
        <f>VLOOKUP($B44,禽肉!$B:$M,10,0)</f>
        <v>0.0419718378655609</v>
      </c>
      <c r="AA44" s="56">
        <f>VLOOKUP($B44,禽肉!$B:$M,12,0)</f>
        <v>-0.0193197076923817</v>
      </c>
      <c r="AB44" s="49">
        <f>VLOOKUP($B44,蛋类!$B:$M,6,0)</f>
        <v>511.46</v>
      </c>
      <c r="AC44" s="56">
        <f>VLOOKUP($B44,蛋类!$B:$M,9,0)</f>
        <v>0.698187130619563</v>
      </c>
      <c r="AD44" s="56">
        <f>VLOOKUP($B44,蛋类!$B:$M,10,0)</f>
        <v>0.0929371339689531</v>
      </c>
      <c r="AE44" s="56">
        <f>VLOOKUP($B44,蛋类!$B:$M,12,0)</f>
        <v>0.0219439650401914</v>
      </c>
      <c r="AF44" s="49">
        <f>VLOOKUP($B44,水产!$B:$M,6,0)</f>
        <v>847.97</v>
      </c>
      <c r="AG44" s="56">
        <f>VLOOKUP($B44,水产!$B:$M,9,0)</f>
        <v>-0.318615003857033</v>
      </c>
      <c r="AH44" s="56">
        <f>VLOOKUP($B44,水产!$B:$M,10,0)</f>
        <v>0.129936377956617</v>
      </c>
      <c r="AI44" s="56">
        <f>VLOOKUP($B44,水产!$B:$M,12,0)</f>
        <v>-0.0521891318786114</v>
      </c>
      <c r="AJ44" s="49">
        <f>VLOOKUP($B44,熟食!$B:$M,6,0)</f>
        <v>687.56</v>
      </c>
      <c r="AK44" s="56">
        <f>VLOOKUP($B44,熟食!$B:$M,9,0)</f>
        <v>-0.678441313060925</v>
      </c>
      <c r="AL44" s="56">
        <f>VLOOKUP($B44,熟食!$B:$M,10,0)</f>
        <v>0.147000280077909</v>
      </c>
      <c r="AM44" s="56">
        <f>VLOOKUP($B44,熟食!$B:$M,12,0)</f>
        <v>-0.351111600051522</v>
      </c>
      <c r="AN44" s="49">
        <f>VLOOKUP($B44,面包!$B:$M,6,0)</f>
        <v>3006.43</v>
      </c>
      <c r="AO44" s="56">
        <f>VLOOKUP($B44,面包!$B:$M,9,0)</f>
        <v>-0.430850459646519</v>
      </c>
      <c r="AP44" s="56">
        <f>VLOOKUP($B44,面包!$B:$M,10,0)</f>
        <v>0.29922944012485</v>
      </c>
      <c r="AQ44" s="56">
        <f>VLOOKUP($B44,面包!$B:$M,12,0)</f>
        <v>-0.119600096589892</v>
      </c>
      <c r="AR44" s="49">
        <f>VLOOKUP($B44,面点!$B:$M,6,0)</f>
        <v>959.57</v>
      </c>
      <c r="AS44" s="56">
        <f>VLOOKUP($B44,面点!$B:$M,9,0)</f>
        <v>-0.37842424713526</v>
      </c>
      <c r="AT44" s="56">
        <f>VLOOKUP($B44,面点!$B:$M,10,0)</f>
        <v>0.127294314292537</v>
      </c>
      <c r="AU44" s="56">
        <f>VLOOKUP($B44,面点!$B:$M,12,0)</f>
        <v>-0.146961097462764</v>
      </c>
    </row>
    <row r="45" spans="1:47">
      <c r="A45" s="50" t="s">
        <v>62</v>
      </c>
      <c r="B45" s="51" t="s">
        <v>145</v>
      </c>
      <c r="C45" s="50" t="s">
        <v>146</v>
      </c>
      <c r="D45" s="49">
        <v>19614.15</v>
      </c>
      <c r="E45" s="56">
        <v>-0.144719027043573</v>
      </c>
      <c r="F45" s="68">
        <v>0.148956990080242</v>
      </c>
      <c r="G45" s="56">
        <v>-0.007445912100895</v>
      </c>
      <c r="H45" s="49">
        <f>VLOOKUP($B45,蔬菜!$B:$M,6,0)</f>
        <v>3736.98</v>
      </c>
      <c r="I45" s="56">
        <f>VLOOKUP($B45,蔬菜!$B:$M,9,0)</f>
        <v>-0.124265041888804</v>
      </c>
      <c r="J45" s="56">
        <f>VLOOKUP($B45,蔬菜!$B:$M,10,0)</f>
        <v>0.159310166660556</v>
      </c>
      <c r="K45" s="56">
        <f>VLOOKUP($B45,蔬菜!$B:$M,12,0)</f>
        <v>-0.00200795998130861</v>
      </c>
      <c r="L45" s="49">
        <f>VLOOKUP($B45,水果!$B:$M,6,0)</f>
        <v>1945.4</v>
      </c>
      <c r="M45" s="56">
        <f>VLOOKUP($B45,水果!$B:$M,9,0)</f>
        <v>0.182743400493671</v>
      </c>
      <c r="N45" s="56">
        <f>VLOOKUP($B45,水果!$B:$M,10,0)</f>
        <v>0.0709769195491539</v>
      </c>
      <c r="O45" s="56">
        <f>VLOOKUP($B45,水果!$B:$M,12,0)</f>
        <v>0.0227341034559357</v>
      </c>
      <c r="P45" s="49">
        <f>VLOOKUP($B45,猪肉!$B:$M,6,0)</f>
        <v>4003.58</v>
      </c>
      <c r="Q45" s="56">
        <f>VLOOKUP($B45,猪肉!$B:$M,9,0)</f>
        <v>0.0656293169302185</v>
      </c>
      <c r="R45" s="56">
        <f>VLOOKUP($B45,猪肉!$B:$M,10,0)</f>
        <v>0.261249797712454</v>
      </c>
      <c r="S45" s="56">
        <f>VLOOKUP($B45,猪肉!$B:$M,12,0)</f>
        <v>0.0642421869569264</v>
      </c>
      <c r="T45" s="49">
        <f>VLOOKUP($B45,牛羊肉!$B:$M,6,0)</f>
        <v>589.42</v>
      </c>
      <c r="U45" s="56">
        <f>VLOOKUP($B45,牛羊肉!$B:$M,9,0)</f>
        <v>-0.242205680050398</v>
      </c>
      <c r="V45" s="56">
        <f>VLOOKUP($B45,牛羊肉!$B:$M,10,0)</f>
        <v>0.102122424935461</v>
      </c>
      <c r="W45" s="56">
        <f>VLOOKUP($B45,牛羊肉!$B:$M,12,0)</f>
        <v>-0.0462047679064805</v>
      </c>
      <c r="X45" s="49">
        <f>VLOOKUP($B45,禽肉!$B:$M,6,0)</f>
        <v>1718.3</v>
      </c>
      <c r="Y45" s="56">
        <f>VLOOKUP($B45,禽肉!$B:$M,9,0)</f>
        <v>0.171829180135576</v>
      </c>
      <c r="Z45" s="56">
        <f>VLOOKUP($B45,禽肉!$B:$M,10,0)</f>
        <v>0.305289939272478</v>
      </c>
      <c r="AA45" s="56">
        <f>VLOOKUP($B45,禽肉!$B:$M,12,0)</f>
        <v>0.0592205154549231</v>
      </c>
      <c r="AB45" s="49">
        <f>VLOOKUP($B45,蛋类!$B:$M,6,0)</f>
        <v>153.32</v>
      </c>
      <c r="AC45" s="56">
        <f>VLOOKUP($B45,蛋类!$B:$M,9,0)</f>
        <v>-0.223460291734198</v>
      </c>
      <c r="AD45" s="56">
        <f>VLOOKUP($B45,蛋类!$B:$M,10,0)</f>
        <v>0.0302862098187213</v>
      </c>
      <c r="AE45" s="56">
        <f>VLOOKUP($B45,蛋类!$B:$M,12,0)</f>
        <v>-0.0201139229206883</v>
      </c>
      <c r="AF45" s="49">
        <f>VLOOKUP($B45,水产!$B:$M,6,0)</f>
        <v>920.59</v>
      </c>
      <c r="AG45" s="56">
        <f>VLOOKUP($B45,水产!$B:$M,9,0)</f>
        <v>-0.654654857430103</v>
      </c>
      <c r="AH45" s="56">
        <f>VLOOKUP($B45,水产!$B:$M,10,0)</f>
        <v>0.0762541146690125</v>
      </c>
      <c r="AI45" s="56">
        <f>VLOOKUP($B45,水产!$B:$M,12,0)</f>
        <v>-0.0896539761907974</v>
      </c>
      <c r="AJ45" s="49">
        <f>VLOOKUP($B45,熟食!$B:$M,6,0)</f>
        <v>2932.56</v>
      </c>
      <c r="AK45" s="56">
        <f>VLOOKUP($B45,熟食!$B:$M,9,0)</f>
        <v>3.71912716037463</v>
      </c>
      <c r="AL45" s="56">
        <f>VLOOKUP($B45,熟食!$B:$M,10,0)</f>
        <v>0.179770156373848</v>
      </c>
      <c r="AM45" s="56">
        <f>VLOOKUP($B45,熟食!$B:$M,12,0)</f>
        <v>0.137505197481217</v>
      </c>
      <c r="AN45" s="49">
        <f>VLOOKUP($B45,面包!$B:$M,6,0)</f>
        <v>1283.72</v>
      </c>
      <c r="AO45" s="56">
        <f>VLOOKUP($B45,面包!$B:$M,9,0)</f>
        <v>-0.647654911949409</v>
      </c>
      <c r="AP45" s="56">
        <f>VLOOKUP($B45,面包!$B:$M,10,0)</f>
        <v>0.116696089464699</v>
      </c>
      <c r="AQ45" s="56">
        <f>VLOOKUP($B45,面包!$B:$M,12,0)</f>
        <v>-0.242224162848152</v>
      </c>
      <c r="AR45" s="49">
        <f>VLOOKUP($B45,面点!$B:$M,6,0)</f>
        <v>2256.28</v>
      </c>
      <c r="AS45" s="56">
        <f>VLOOKUP($B45,面点!$B:$M,9,0)</f>
        <v>-0.353723648029331</v>
      </c>
      <c r="AT45" s="56">
        <f>VLOOKUP($B45,面点!$B:$M,10,0)</f>
        <v>0.242501496637536</v>
      </c>
      <c r="AU45" s="56">
        <f>VLOOKUP($B45,面点!$B:$M,12,0)</f>
        <v>-0.0964285708824744</v>
      </c>
    </row>
    <row r="46" spans="1:47">
      <c r="A46" s="50" t="s">
        <v>101</v>
      </c>
      <c r="B46" s="51" t="s">
        <v>147</v>
      </c>
      <c r="C46" s="50" t="s">
        <v>148</v>
      </c>
      <c r="D46" s="49">
        <v>21797.45</v>
      </c>
      <c r="E46" s="56">
        <v>-0.130301641089357</v>
      </c>
      <c r="F46" s="68">
        <v>0.130448867218279</v>
      </c>
      <c r="G46" s="56">
        <v>-0.0160458393989978</v>
      </c>
      <c r="H46" s="49">
        <f>VLOOKUP($B46,蔬菜!$B:$M,6,0)</f>
        <v>3075.98</v>
      </c>
      <c r="I46" s="56">
        <f>VLOOKUP($B46,蔬菜!$B:$M,9,0)</f>
        <v>0.183296787843816</v>
      </c>
      <c r="J46" s="56">
        <f>VLOOKUP($B46,蔬菜!$B:$M,10,0)</f>
        <v>0.105172028845223</v>
      </c>
      <c r="K46" s="56">
        <f>VLOOKUP($B46,蔬菜!$B:$M,12,0)</f>
        <v>0.017791704090927</v>
      </c>
      <c r="L46" s="49">
        <f>VLOOKUP($B46,水果!$B:$M,6,0)</f>
        <v>3109.93</v>
      </c>
      <c r="M46" s="56">
        <f>VLOOKUP($B46,水果!$B:$M,9,0)</f>
        <v>0.223245331109678</v>
      </c>
      <c r="N46" s="56">
        <f>VLOOKUP($B46,水果!$B:$M,10,0)</f>
        <v>0.0704338688088708</v>
      </c>
      <c r="O46" s="56">
        <f>VLOOKUP($B46,水果!$B:$M,12,0)</f>
        <v>0.0141916571526306</v>
      </c>
      <c r="P46" s="49">
        <f>VLOOKUP($B46,猪肉!$B:$M,6,0)</f>
        <v>2098.96</v>
      </c>
      <c r="Q46" s="56">
        <f>VLOOKUP($B46,猪肉!$B:$M,9,0)</f>
        <v>-0.104466658986863</v>
      </c>
      <c r="R46" s="56">
        <f>VLOOKUP($B46,猪肉!$B:$M,10,0)</f>
        <v>0.129820264469762</v>
      </c>
      <c r="S46" s="56">
        <f>VLOOKUP($B46,猪肉!$B:$M,12,0)</f>
        <v>-0.0040395277337583</v>
      </c>
      <c r="T46" s="49">
        <f>VLOOKUP($B46,牛羊肉!$B:$M,6,0)</f>
        <v>276.48</v>
      </c>
      <c r="U46" s="56">
        <f>VLOOKUP($B46,牛羊肉!$B:$M,9,0)</f>
        <v>-0.470993418031532</v>
      </c>
      <c r="V46" s="56">
        <f>VLOOKUP($B46,牛羊肉!$B:$M,10,0)</f>
        <v>0.0598834300417806</v>
      </c>
      <c r="W46" s="56">
        <f>VLOOKUP($B46,牛羊肉!$B:$M,12,0)</f>
        <v>-0.080372908651622</v>
      </c>
      <c r="X46" s="49">
        <f>VLOOKUP($B46,禽肉!$B:$M,6,0)</f>
        <v>954.37</v>
      </c>
      <c r="Y46" s="56">
        <f>VLOOKUP($B46,禽肉!$B:$M,9,0)</f>
        <v>0.0884694343065693</v>
      </c>
      <c r="Z46" s="56">
        <f>VLOOKUP($B46,禽肉!$B:$M,10,0)</f>
        <v>0.147835758355911</v>
      </c>
      <c r="AA46" s="56">
        <f>VLOOKUP($B46,禽肉!$B:$M,12,0)</f>
        <v>0.00841063257434753</v>
      </c>
      <c r="AB46" s="49">
        <f>VLOOKUP($B46,蛋类!$B:$M,6,0)</f>
        <v>550.93</v>
      </c>
      <c r="AC46" s="56">
        <f>VLOOKUP($B46,蛋类!$B:$M,9,0)</f>
        <v>0.942014170397265</v>
      </c>
      <c r="AD46" s="56">
        <f>VLOOKUP($B46,蛋类!$B:$M,10,0)</f>
        <v>0.0629435024569365</v>
      </c>
      <c r="AE46" s="56">
        <f>VLOOKUP($B46,蛋类!$B:$M,12,0)</f>
        <v>0.00613153327305908</v>
      </c>
      <c r="AF46" s="49">
        <f>VLOOKUP($B46,水产!$B:$M,6,0)</f>
        <v>1928.4</v>
      </c>
      <c r="AG46" s="56">
        <f>VLOOKUP($B46,水产!$B:$M,9,0)</f>
        <v>-0.153787420025802</v>
      </c>
      <c r="AH46" s="56">
        <f>VLOOKUP($B46,水产!$B:$M,10,0)</f>
        <v>0.121889861726685</v>
      </c>
      <c r="AI46" s="56">
        <f>VLOOKUP($B46,水产!$B:$M,12,0)</f>
        <v>-0.0119637255231395</v>
      </c>
      <c r="AJ46" s="49">
        <f>VLOOKUP($B46,熟食!$B:$M,6,0)</f>
        <v>2763.51</v>
      </c>
      <c r="AK46" s="56">
        <f>VLOOKUP($B46,熟食!$B:$M,9,0)</f>
        <v>-0.255102535903739</v>
      </c>
      <c r="AL46" s="56">
        <f>VLOOKUP($B46,熟食!$B:$M,10,0)</f>
        <v>0.18027915606045</v>
      </c>
      <c r="AM46" s="56">
        <f>VLOOKUP($B46,熟食!$B:$M,12,0)</f>
        <v>-0.0503077718028209</v>
      </c>
      <c r="AN46" s="49">
        <f>VLOOKUP($B46,面包!$B:$M,6,0)</f>
        <v>3541.65</v>
      </c>
      <c r="AO46" s="56">
        <f>VLOOKUP($B46,面包!$B:$M,9,0)</f>
        <v>-0.312148708646186</v>
      </c>
      <c r="AP46" s="56">
        <f>VLOOKUP($B46,面包!$B:$M,10,0)</f>
        <v>0.298081803009224</v>
      </c>
      <c r="AQ46" s="56">
        <f>VLOOKUP($B46,面包!$B:$M,12,0)</f>
        <v>-0.0475479328309164</v>
      </c>
      <c r="AR46" s="49">
        <f>VLOOKUP($B46,面点!$B:$M,6,0)</f>
        <v>3427.48</v>
      </c>
      <c r="AS46" s="56">
        <f>VLOOKUP($B46,面点!$B:$M,9,0)</f>
        <v>-0.26107849752829</v>
      </c>
      <c r="AT46" s="56">
        <f>VLOOKUP($B46,面点!$B:$M,10,0)</f>
        <v>0.267755349474525</v>
      </c>
      <c r="AU46" s="56">
        <f>VLOOKUP($B46,面点!$B:$M,12,0)</f>
        <v>-0.0367054023420043</v>
      </c>
    </row>
    <row r="47" spans="1:47">
      <c r="A47" s="50" t="s">
        <v>118</v>
      </c>
      <c r="B47" s="51" t="s">
        <v>149</v>
      </c>
      <c r="C47" s="50" t="s">
        <v>150</v>
      </c>
      <c r="D47" s="49">
        <v>5692.06</v>
      </c>
      <c r="E47" s="56">
        <v>-0.361573214173553</v>
      </c>
      <c r="F47" s="68">
        <v>0.0868298426080774</v>
      </c>
      <c r="G47" s="56">
        <v>-0.0264811947762939</v>
      </c>
      <c r="H47" s="49">
        <f>VLOOKUP($B47,蔬菜!$B:$M,6,0)</f>
        <v>2005.5</v>
      </c>
      <c r="I47" s="56">
        <f>VLOOKUP($B47,蔬菜!$B:$M,9,0)</f>
        <v>0.182376662579002</v>
      </c>
      <c r="J47" s="56">
        <f>VLOOKUP($B47,蔬菜!$B:$M,10,0)</f>
        <v>0.12034954476607</v>
      </c>
      <c r="K47" s="56">
        <f>VLOOKUP($B47,蔬菜!$B:$M,12,0)</f>
        <v>0.020951910276938</v>
      </c>
      <c r="L47" s="49">
        <f>VLOOKUP($B47,水果!$B:$M,6,0)</f>
        <v>756.09</v>
      </c>
      <c r="M47" s="56">
        <f>VLOOKUP($B47,水果!$B:$M,9,0)</f>
        <v>-0.598221971878886</v>
      </c>
      <c r="N47" s="56">
        <f>VLOOKUP($B47,水果!$B:$M,10,0)</f>
        <v>0.0430185651943855</v>
      </c>
      <c r="O47" s="56">
        <f>VLOOKUP($B47,水果!$B:$M,12,0)</f>
        <v>-0.0371346999311966</v>
      </c>
      <c r="P47" s="49">
        <f>VLOOKUP($B47,猪肉!$B:$M,6,0)</f>
        <v>1888.25</v>
      </c>
      <c r="Q47" s="56">
        <f>VLOOKUP($B47,猪肉!$B:$M,9,0)</f>
        <v>-0.391550502999955</v>
      </c>
      <c r="R47" s="56">
        <f>VLOOKUP($B47,猪肉!$B:$M,10,0)</f>
        <v>0.1232296244474</v>
      </c>
      <c r="S47" s="56">
        <f>VLOOKUP($B47,猪肉!$B:$M,12,0)</f>
        <v>-0.0230109497746228</v>
      </c>
      <c r="T47" s="49">
        <f>VLOOKUP($B47,牛羊肉!$B:$M,6,0)</f>
        <v>52.56</v>
      </c>
      <c r="U47" s="56">
        <f>VLOOKUP($B47,牛羊肉!$B:$M,9,0)</f>
        <v>0.316303531179564</v>
      </c>
      <c r="V47" s="56">
        <f>VLOOKUP($B47,牛羊肉!$B:$M,10,0)</f>
        <v>0.0849921573066412</v>
      </c>
      <c r="W47" s="56">
        <f>VLOOKUP($B47,牛羊肉!$B:$M,12,0)</f>
        <v>-0.0576302665244835</v>
      </c>
      <c r="X47" s="49">
        <f>VLOOKUP($B47,禽肉!$B:$M,6,0)</f>
        <v>148.01</v>
      </c>
      <c r="Y47" s="56">
        <f>VLOOKUP($B47,禽肉!$B:$M,9,0)</f>
        <v>-0.523486043591642</v>
      </c>
      <c r="Z47" s="56">
        <f>VLOOKUP($B47,禽肉!$B:$M,10,0)</f>
        <v>0.0877106691634864</v>
      </c>
      <c r="AA47" s="56">
        <f>VLOOKUP($B47,禽肉!$B:$M,12,0)</f>
        <v>-0.0511367466411858</v>
      </c>
      <c r="AB47" s="49">
        <f>VLOOKUP($B47,蛋类!$B:$M,6,0)</f>
        <v>152.36</v>
      </c>
      <c r="AC47" s="56">
        <f>VLOOKUP($B47,蛋类!$B:$M,9,0)</f>
        <v>0.074243813015582</v>
      </c>
      <c r="AD47" s="56">
        <f>VLOOKUP($B47,蛋类!$B:$M,10,0)</f>
        <v>0.0411728144845291</v>
      </c>
      <c r="AE47" s="56">
        <f>VLOOKUP($B47,蛋类!$B:$M,12,0)</f>
        <v>-0.00893193103508285</v>
      </c>
      <c r="AF47" s="49">
        <f>VLOOKUP($B47,水产!$B:$M,6,0)</f>
        <v>272.59</v>
      </c>
      <c r="AG47" s="56">
        <f>VLOOKUP($B47,水产!$B:$M,9,0)</f>
        <v>-0.707276476020704</v>
      </c>
      <c r="AH47" s="56">
        <f>VLOOKUP($B47,水产!$B:$M,10,0)</f>
        <v>0.103304657596544</v>
      </c>
      <c r="AI47" s="56">
        <f>VLOOKUP($B47,水产!$B:$M,12,0)</f>
        <v>-0.243456442839877</v>
      </c>
      <c r="AJ47" s="49">
        <f>VLOOKUP($B47,熟食!$B:$M,6,0)</f>
        <v>-319.62</v>
      </c>
      <c r="AK47" s="56">
        <f>VLOOKUP($B47,熟食!$B:$M,9,0)</f>
        <v>-14.2732558139535</v>
      </c>
      <c r="AL47" s="56">
        <f>VLOOKUP($B47,熟食!$B:$M,10,0)</f>
        <v>-0.266463246879924</v>
      </c>
      <c r="AM47" s="56">
        <f>VLOOKUP($B47,熟食!$B:$M,12,0)</f>
        <v>-0.280375245400908</v>
      </c>
      <c r="AN47" s="49">
        <f>VLOOKUP($B47,面包!$B:$M,6,0)</f>
        <v>222.84</v>
      </c>
      <c r="AO47" s="56">
        <f>VLOOKUP($B47,面包!$B:$M,9,0)</f>
        <v>-0.529565749751947</v>
      </c>
      <c r="AP47" s="56">
        <f>VLOOKUP($B47,面包!$B:$M,10,0)</f>
        <v>0.0955672968058462</v>
      </c>
      <c r="AQ47" s="56">
        <f>VLOOKUP($B47,面包!$B:$M,12,0)</f>
        <v>-0.129243577113264</v>
      </c>
      <c r="AR47" s="49">
        <f>VLOOKUP($B47,面点!$B:$M,6,0)</f>
        <v>500.38</v>
      </c>
      <c r="AS47" s="56">
        <f>VLOOKUP($B47,面点!$B:$M,9,0)</f>
        <v>0.598658146964856</v>
      </c>
      <c r="AT47" s="56">
        <f>VLOOKUP($B47,面点!$B:$M,10,0)</f>
        <v>0.132226294635425</v>
      </c>
      <c r="AU47" s="56">
        <f>VLOOKUP($B47,面点!$B:$M,12,0)</f>
        <v>0.0702351714473781</v>
      </c>
    </row>
    <row r="48" spans="1:47">
      <c r="A48" s="50" t="s">
        <v>62</v>
      </c>
      <c r="B48" s="51" t="s">
        <v>151</v>
      </c>
      <c r="C48" s="50" t="s">
        <v>152</v>
      </c>
      <c r="D48" s="49">
        <v>6001.12</v>
      </c>
      <c r="E48" s="56">
        <v>-0.343512101736633</v>
      </c>
      <c r="F48" s="68">
        <v>0.075708712610503</v>
      </c>
      <c r="G48" s="56">
        <v>-0.0365245090369879</v>
      </c>
      <c r="H48" s="49">
        <f>VLOOKUP($B48,蔬菜!$B:$M,6,0)</f>
        <v>1753.05</v>
      </c>
      <c r="I48" s="56">
        <f>VLOOKUP($B48,蔬菜!$B:$M,9,0)</f>
        <v>-0.287346182146356</v>
      </c>
      <c r="J48" s="56">
        <f>VLOOKUP($B48,蔬菜!$B:$M,10,0)</f>
        <v>0.0986574416429457</v>
      </c>
      <c r="K48" s="56">
        <f>VLOOKUP($B48,蔬菜!$B:$M,12,0)</f>
        <v>-0.027795352600419</v>
      </c>
      <c r="L48" s="49">
        <f>VLOOKUP($B48,水果!$B:$M,6,0)</f>
        <v>246.46</v>
      </c>
      <c r="M48" s="56">
        <f>VLOOKUP($B48,水果!$B:$M,9,0)</f>
        <v>-0.485093492113235</v>
      </c>
      <c r="N48" s="56">
        <f>VLOOKUP($B48,水果!$B:$M,10,0)</f>
        <v>0.0123262602958483</v>
      </c>
      <c r="O48" s="56">
        <f>VLOOKUP($B48,水果!$B:$M,12,0)</f>
        <v>-0.00955020224839371</v>
      </c>
      <c r="P48" s="49">
        <f>VLOOKUP($B48,猪肉!$B:$M,6,0)</f>
        <v>1494.14</v>
      </c>
      <c r="Q48" s="56">
        <f>VLOOKUP($B48,猪肉!$B:$M,9,0)</f>
        <v>-0.223133276832927</v>
      </c>
      <c r="R48" s="56">
        <f>VLOOKUP($B48,猪肉!$B:$M,10,0)</f>
        <v>0.118940304566912</v>
      </c>
      <c r="S48" s="56">
        <f>VLOOKUP($B48,猪肉!$B:$M,12,0)</f>
        <v>-0.0417183718653496</v>
      </c>
      <c r="T48" s="49">
        <f>VLOOKUP($B48,牛羊肉!$B:$M,6,0)</f>
        <v>178.67</v>
      </c>
      <c r="U48" s="56">
        <f>VLOOKUP($B48,牛羊肉!$B:$M,9,0)</f>
        <v>-0.165989824020912</v>
      </c>
      <c r="V48" s="56">
        <f>VLOOKUP($B48,牛羊肉!$B:$M,10,0)</f>
        <v>0.113382239088221</v>
      </c>
      <c r="W48" s="56">
        <f>VLOOKUP($B48,牛羊肉!$B:$M,12,0)</f>
        <v>0.0207522531407556</v>
      </c>
      <c r="X48" s="49">
        <f>VLOOKUP($B48,禽肉!$B:$M,6,0)</f>
        <v>251.84</v>
      </c>
      <c r="Y48" s="56">
        <f>VLOOKUP($B48,禽肉!$B:$M,9,0)</f>
        <v>-0.536368489847015</v>
      </c>
      <c r="Z48" s="56">
        <f>VLOOKUP($B48,禽肉!$B:$M,10,0)</f>
        <v>0.0989625903803835</v>
      </c>
      <c r="AA48" s="56">
        <f>VLOOKUP($B48,禽肉!$B:$M,12,0)</f>
        <v>-0.0695211828323125</v>
      </c>
      <c r="AB48" s="49">
        <f>VLOOKUP($B48,蛋类!$B:$M,6,0)</f>
        <v>220.55</v>
      </c>
      <c r="AC48" s="56">
        <f>VLOOKUP($B48,蛋类!$B:$M,9,0)</f>
        <v>1.2511993467388</v>
      </c>
      <c r="AD48" s="56">
        <f>VLOOKUP($B48,蛋类!$B:$M,10,0)</f>
        <v>0.0703531213116846</v>
      </c>
      <c r="AE48" s="56">
        <f>VLOOKUP($B48,蛋类!$B:$M,12,0)</f>
        <v>0.0277413507723936</v>
      </c>
      <c r="AF48" s="49">
        <f>VLOOKUP($B48,水产!$B:$M,6,0)</f>
        <v>134.9</v>
      </c>
      <c r="AG48" s="56">
        <f>VLOOKUP($B48,水产!$B:$M,9,0)</f>
        <v>0.187082013375572</v>
      </c>
      <c r="AH48" s="56">
        <f>VLOOKUP($B48,水产!$B:$M,10,0)</f>
        <v>0.0162029585713531</v>
      </c>
      <c r="AI48" s="56">
        <f>VLOOKUP($B48,水产!$B:$M,12,0)</f>
        <v>-0.0011923390039592</v>
      </c>
      <c r="AJ48" s="49">
        <f>VLOOKUP($B48,熟食!$B:$M,6,0)</f>
        <v>6.5</v>
      </c>
      <c r="AK48" s="56">
        <f>VLOOKUP($B48,熟食!$B:$M,9,0)</f>
        <v>-0.989275520137273</v>
      </c>
      <c r="AL48" s="56">
        <f>VLOOKUP($B48,熟食!$B:$M,10,0)</f>
        <v>0.00272846714715673</v>
      </c>
      <c r="AM48" s="56">
        <f>VLOOKUP($B48,熟食!$B:$M,12,0)</f>
        <v>-0.162479893444234</v>
      </c>
      <c r="AN48" s="49">
        <f>VLOOKUP($B48,面包!$B:$M,6,0)</f>
        <v>1050.26</v>
      </c>
      <c r="AO48" s="56">
        <f>VLOOKUP($B48,面包!$B:$M,9,0)</f>
        <v>-0.426397741112731</v>
      </c>
      <c r="AP48" s="56">
        <f>VLOOKUP($B48,面包!$B:$M,10,0)</f>
        <v>0.163651549006959</v>
      </c>
      <c r="AQ48" s="56">
        <f>VLOOKUP($B48,面包!$B:$M,12,0)</f>
        <v>-0.154174584741119</v>
      </c>
      <c r="AR48" s="49">
        <f>VLOOKUP($B48,面点!$B:$M,6,0)</f>
        <v>664.19</v>
      </c>
      <c r="AS48" s="56">
        <f>VLOOKUP($B48,面点!$B:$M,9,0)</f>
        <v>-0.239456779379602</v>
      </c>
      <c r="AT48" s="56">
        <f>VLOOKUP($B48,面点!$B:$M,10,0)</f>
        <v>0.146074384254871</v>
      </c>
      <c r="AU48" s="56">
        <f>VLOOKUP($B48,面点!$B:$M,12,0)</f>
        <v>-0.0548518953039384</v>
      </c>
    </row>
    <row r="49" spans="1:47">
      <c r="A49" s="50" t="s">
        <v>62</v>
      </c>
      <c r="B49" s="51" t="s">
        <v>153</v>
      </c>
      <c r="C49" s="50" t="s">
        <v>154</v>
      </c>
      <c r="D49" s="49">
        <v>31523.13</v>
      </c>
      <c r="E49" s="56">
        <v>-0.0883063472392336</v>
      </c>
      <c r="F49" s="68">
        <v>0.168250270057036</v>
      </c>
      <c r="G49" s="56">
        <v>-0.0203834213497685</v>
      </c>
      <c r="H49" s="49">
        <f>VLOOKUP($B49,蔬菜!$B:$M,6,0)</f>
        <v>7602.36</v>
      </c>
      <c r="I49" s="56">
        <f>VLOOKUP($B49,蔬菜!$B:$M,9,0)</f>
        <v>-0.000307704445934751</v>
      </c>
      <c r="J49" s="56">
        <f>VLOOKUP($B49,蔬菜!$B:$M,10,0)</f>
        <v>0.210859147933071</v>
      </c>
      <c r="K49" s="56">
        <f>VLOOKUP($B49,蔬菜!$B:$M,12,0)</f>
        <v>0.0029058013244711</v>
      </c>
      <c r="L49" s="49">
        <f>VLOOKUP($B49,水果!$B:$M,6,0)</f>
        <v>5912.26</v>
      </c>
      <c r="M49" s="56">
        <f>VLOOKUP($B49,水果!$B:$M,9,0)</f>
        <v>-0.282150345978118</v>
      </c>
      <c r="N49" s="56">
        <f>VLOOKUP($B49,水果!$B:$M,10,0)</f>
        <v>0.118938994945315</v>
      </c>
      <c r="O49" s="56">
        <f>VLOOKUP($B49,水果!$B:$M,12,0)</f>
        <v>-0.0203396741734201</v>
      </c>
      <c r="P49" s="49">
        <f>VLOOKUP($B49,猪肉!$B:$M,6,0)</f>
        <v>5907.28</v>
      </c>
      <c r="Q49" s="56">
        <f>VLOOKUP($B49,猪肉!$B:$M,9,0)</f>
        <v>0.00735485961307265</v>
      </c>
      <c r="R49" s="56">
        <f>VLOOKUP($B49,猪肉!$B:$M,10,0)</f>
        <v>0.256355532256434</v>
      </c>
      <c r="S49" s="56">
        <f>VLOOKUP($B49,猪肉!$B:$M,12,0)</f>
        <v>0.0335301143934663</v>
      </c>
      <c r="T49" s="49">
        <f>VLOOKUP($B49,牛羊肉!$B:$M,6,0)</f>
        <v>1696.38</v>
      </c>
      <c r="U49" s="56">
        <f>VLOOKUP($B49,牛羊肉!$B:$M,9,0)</f>
        <v>-0.0378751786565031</v>
      </c>
      <c r="V49" s="56">
        <f>VLOOKUP($B49,牛羊肉!$B:$M,10,0)</f>
        <v>0.206228254236093</v>
      </c>
      <c r="W49" s="56">
        <f>VLOOKUP($B49,牛羊肉!$B:$M,12,0)</f>
        <v>0.00105648647457805</v>
      </c>
      <c r="X49" s="49">
        <f>VLOOKUP($B49,禽肉!$B:$M,6,0)</f>
        <v>1874.81</v>
      </c>
      <c r="Y49" s="56">
        <f>VLOOKUP($B49,禽肉!$B:$M,9,0)</f>
        <v>0.171492664150566</v>
      </c>
      <c r="Z49" s="56">
        <f>VLOOKUP($B49,禽肉!$B:$M,10,0)</f>
        <v>0.181821796581404</v>
      </c>
      <c r="AA49" s="56">
        <f>VLOOKUP($B49,禽肉!$B:$M,12,0)</f>
        <v>0.0111465866981194</v>
      </c>
      <c r="AB49" s="49">
        <f>VLOOKUP($B49,蛋类!$B:$M,6,0)</f>
        <v>489.54</v>
      </c>
      <c r="AC49" s="56">
        <f>VLOOKUP($B49,蛋类!$B:$M,9,0)</f>
        <v>0.628488739562889</v>
      </c>
      <c r="AD49" s="56">
        <f>VLOOKUP($B49,蛋类!$B:$M,10,0)</f>
        <v>0.123017308968096</v>
      </c>
      <c r="AE49" s="56">
        <f>VLOOKUP($B49,蛋类!$B:$M,12,0)</f>
        <v>0.0294425029752742</v>
      </c>
      <c r="AF49" s="49">
        <f>VLOOKUP($B49,水产!$B:$M,6,0)</f>
        <v>1612.37</v>
      </c>
      <c r="AG49" s="56">
        <f>VLOOKUP($B49,水产!$B:$M,9,0)</f>
        <v>-0.44196678872284</v>
      </c>
      <c r="AH49" s="56">
        <f>VLOOKUP($B49,水产!$B:$M,10,0)</f>
        <v>0.0438743837022843</v>
      </c>
      <c r="AI49" s="56">
        <f>VLOOKUP($B49,水产!$B:$M,12,0)</f>
        <v>-0.0785889891371403</v>
      </c>
      <c r="AJ49" s="49">
        <f>VLOOKUP($B49,熟食!$B:$M,6,0)</f>
        <v>61.14</v>
      </c>
      <c r="AK49" s="56">
        <f>VLOOKUP($B49,熟食!$B:$M,9,0)</f>
        <v>-0.0865082922456298</v>
      </c>
      <c r="AL49" s="56">
        <f>VLOOKUP($B49,熟食!$B:$M,10,0)</f>
        <v>0.0312854993706058</v>
      </c>
      <c r="AM49" s="56">
        <f>VLOOKUP($B49,熟食!$B:$M,12,0)</f>
        <v>-0.149860976758007</v>
      </c>
      <c r="AN49" s="49">
        <f>VLOOKUP($B49,面包!$B:$M,6,0)</f>
        <v>3973.25</v>
      </c>
      <c r="AO49" s="56">
        <f>VLOOKUP($B49,面包!$B:$M,9,0)</f>
        <v>-0.0381705814429196</v>
      </c>
      <c r="AP49" s="56">
        <f>VLOOKUP($B49,面包!$B:$M,10,0)</f>
        <v>0.416409898466517</v>
      </c>
      <c r="AQ49" s="56">
        <f>VLOOKUP($B49,面包!$B:$M,12,0)</f>
        <v>-0.00426235349711127</v>
      </c>
      <c r="AR49" s="49">
        <f>VLOOKUP($B49,面点!$B:$M,6,0)</f>
        <v>2296.55</v>
      </c>
      <c r="AS49" s="56">
        <f>VLOOKUP($B49,面点!$B:$M,9,0)</f>
        <v>0.0901379434745047</v>
      </c>
      <c r="AT49" s="56">
        <f>VLOOKUP($B49,面点!$B:$M,10,0)</f>
        <v>0.308036402899892</v>
      </c>
      <c r="AU49" s="56">
        <f>VLOOKUP($B49,面点!$B:$M,12,0)</f>
        <v>-0.0314561615448103</v>
      </c>
    </row>
    <row r="50" spans="1:47">
      <c r="A50" s="50" t="s">
        <v>155</v>
      </c>
      <c r="B50" s="51" t="s">
        <v>156</v>
      </c>
      <c r="C50" s="50" t="s">
        <v>157</v>
      </c>
      <c r="D50" s="49">
        <v>-4716.08</v>
      </c>
      <c r="E50" s="56">
        <v>1.58741427552532</v>
      </c>
      <c r="F50" s="69">
        <v>-0.114966194515308</v>
      </c>
      <c r="G50" s="56">
        <v>-0.086129189488332</v>
      </c>
      <c r="H50" s="49">
        <f>VLOOKUP($B50,蔬菜!$B:$M,6,0)</f>
        <v>-511.21</v>
      </c>
      <c r="I50" s="56">
        <f>VLOOKUP($B50,蔬菜!$B:$M,9,0)</f>
        <v>0.442059238363893</v>
      </c>
      <c r="J50" s="56">
        <f>VLOOKUP($B50,蔬菜!$B:$M,10,0)</f>
        <v>-0.0713781066741134</v>
      </c>
      <c r="K50" s="56">
        <f>VLOOKUP($B50,蔬菜!$B:$M,12,0)</f>
        <v>-0.030247281644295</v>
      </c>
      <c r="L50" s="49">
        <f>VLOOKUP($B50,水果!$B:$M,6,0)</f>
        <v>-4270.61</v>
      </c>
      <c r="M50" s="56">
        <f>VLOOKUP($B50,水果!$B:$M,9,0)</f>
        <v>0.477658367126625</v>
      </c>
      <c r="N50" s="56">
        <f>VLOOKUP($B50,水果!$B:$M,10,0)</f>
        <v>-0.396415320795279</v>
      </c>
      <c r="O50" s="56">
        <f>VLOOKUP($B50,水果!$B:$M,12,0)</f>
        <v>-0.25225041496248</v>
      </c>
      <c r="P50" s="49">
        <f>VLOOKUP($B50,猪肉!$B:$M,6,0)</f>
        <v>1163.42</v>
      </c>
      <c r="Q50" s="56">
        <f>VLOOKUP($B50,猪肉!$B:$M,9,0)</f>
        <v>0.095839573502124</v>
      </c>
      <c r="R50" s="56">
        <f>VLOOKUP($B50,猪肉!$B:$M,10,0)</f>
        <v>0.197476673744744</v>
      </c>
      <c r="S50" s="56">
        <f>VLOOKUP($B50,猪肉!$B:$M,12,0)</f>
        <v>0.0509569771430707</v>
      </c>
      <c r="T50" s="49">
        <f>VLOOKUP($B50,牛羊肉!$B:$M,6,0)</f>
        <v>-55.43</v>
      </c>
      <c r="U50" s="56">
        <f>VLOOKUP($B50,牛羊肉!$B:$M,9,0)</f>
        <v>-1.43745560729224</v>
      </c>
      <c r="V50" s="56">
        <f>VLOOKUP($B50,牛羊肉!$B:$M,10,0)</f>
        <v>-0.107966497857421</v>
      </c>
      <c r="W50" s="56">
        <f>VLOOKUP($B50,牛羊肉!$B:$M,12,0)</f>
        <v>-0.218782201485977</v>
      </c>
      <c r="X50" s="49">
        <f>VLOOKUP($B50,禽肉!$B:$M,6,0)</f>
        <v>8.72</v>
      </c>
      <c r="Y50" s="56">
        <f>VLOOKUP($B50,禽肉!$B:$M,9,0)</f>
        <v>-0.926001357773252</v>
      </c>
      <c r="Z50" s="56">
        <f>VLOOKUP($B50,禽肉!$B:$M,10,0)</f>
        <v>0.00982335976928623</v>
      </c>
      <c r="AA50" s="56">
        <f>VLOOKUP($B50,禽肉!$B:$M,12,0)</f>
        <v>-0.0735577351382686</v>
      </c>
      <c r="AB50" s="49">
        <f>VLOOKUP($B50,蛋类!$B:$M,6,0)</f>
        <v>237.5</v>
      </c>
      <c r="AC50" s="56">
        <f>VLOOKUP($B50,蛋类!$B:$M,9,0)</f>
        <v>0.393288748093394</v>
      </c>
      <c r="AD50" s="56">
        <f>VLOOKUP($B50,蛋类!$B:$M,10,0)</f>
        <v>0.112037814531422</v>
      </c>
      <c r="AE50" s="56">
        <f>VLOOKUP($B50,蛋类!$B:$M,12,0)</f>
        <v>0.0331897748622457</v>
      </c>
      <c r="AF50" s="49">
        <f>VLOOKUP($B50,水产!$B:$M,6,0)</f>
        <v>-133.64</v>
      </c>
      <c r="AG50" s="56">
        <f>VLOOKUP($B50,水产!$B:$M,9,0)</f>
        <v>-0.914719827448678</v>
      </c>
      <c r="AH50" s="56">
        <f>VLOOKUP($B50,水产!$B:$M,10,0)</f>
        <v>-0.0308807150350539</v>
      </c>
      <c r="AI50" s="56">
        <f>VLOOKUP($B50,水产!$B:$M,12,0)</f>
        <v>0.226738183845414</v>
      </c>
      <c r="AJ50" s="49">
        <f>VLOOKUP($B50,熟食!$B:$M,6,0)</f>
        <v>-736.74</v>
      </c>
      <c r="AK50" s="56">
        <f>VLOOKUP($B50,熟食!$B:$M,9,0)</f>
        <v>-7.04777540633722</v>
      </c>
      <c r="AL50" s="56">
        <f>VLOOKUP($B50,熟食!$B:$M,10,0)</f>
        <v>-0.344414265746035</v>
      </c>
      <c r="AM50" s="56">
        <f>VLOOKUP($B50,熟食!$B:$M,12,0)</f>
        <v>-0.365376259871445</v>
      </c>
      <c r="AN50" s="49">
        <f>VLOOKUP($B50,面包!$B:$M,6,0)</f>
        <v>188.45</v>
      </c>
      <c r="AO50" s="56">
        <f>VLOOKUP($B50,面包!$B:$M,9,0)</f>
        <v>-0.790249874784351</v>
      </c>
      <c r="AP50" s="56">
        <f>VLOOKUP($B50,面包!$B:$M,10,0)</f>
        <v>0.0378213915141201</v>
      </c>
      <c r="AQ50" s="56">
        <f>VLOOKUP($B50,面包!$B:$M,12,0)</f>
        <v>-0.0773138759259672</v>
      </c>
      <c r="AR50" s="49">
        <f>VLOOKUP($B50,面点!$B:$M,6,0)</f>
        <v>-620.5</v>
      </c>
      <c r="AS50" s="56">
        <f>VLOOKUP($B50,面点!$B:$M,9,0)</f>
        <v>-2.35964239542476</v>
      </c>
      <c r="AT50" s="56">
        <f>VLOOKUP($B50,面点!$B:$M,10,0)</f>
        <v>-0.282277692101229</v>
      </c>
      <c r="AU50" s="56">
        <f>VLOOKUP($B50,面点!$B:$M,12,0)</f>
        <v>-0.444645341671446</v>
      </c>
    </row>
    <row r="51" spans="1:47">
      <c r="A51" s="50" t="s">
        <v>62</v>
      </c>
      <c r="B51" s="51" t="s">
        <v>158</v>
      </c>
      <c r="C51" s="50" t="s">
        <v>159</v>
      </c>
      <c r="D51" s="49">
        <v>9177.85</v>
      </c>
      <c r="E51" s="56">
        <v>-0.228581610893836</v>
      </c>
      <c r="F51" s="68">
        <v>0.107497681757856</v>
      </c>
      <c r="G51" s="56">
        <v>-0.0102629891235291</v>
      </c>
      <c r="H51" s="49">
        <f>VLOOKUP($B51,蔬菜!$B:$M,6,0)</f>
        <v>550.05</v>
      </c>
      <c r="I51" s="56">
        <f>VLOOKUP($B51,蔬菜!$B:$M,9,0)</f>
        <v>-0.565122861389583</v>
      </c>
      <c r="J51" s="56">
        <f>VLOOKUP($B51,蔬菜!$B:$M,10,0)</f>
        <v>0.0355456438895807</v>
      </c>
      <c r="K51" s="56">
        <f>VLOOKUP($B51,蔬菜!$B:$M,12,0)</f>
        <v>-0.0397802488053847</v>
      </c>
      <c r="L51" s="49">
        <f>VLOOKUP($B51,水果!$B:$M,6,0)</f>
        <v>903.39</v>
      </c>
      <c r="M51" s="56">
        <f>VLOOKUP($B51,水果!$B:$M,9,0)</f>
        <v>0.282604991907317</v>
      </c>
      <c r="N51" s="56">
        <f>VLOOKUP($B51,水果!$B:$M,10,0)</f>
        <v>0.0403245821087928</v>
      </c>
      <c r="O51" s="56">
        <f>VLOOKUP($B51,水果!$B:$M,12,0)</f>
        <v>0.0179996782750736</v>
      </c>
      <c r="P51" s="49">
        <f>VLOOKUP($B51,猪肉!$B:$M,6,0)</f>
        <v>1162.54</v>
      </c>
      <c r="Q51" s="56">
        <f>VLOOKUP($B51,猪肉!$B:$M,9,0)</f>
        <v>-0.172209998647099</v>
      </c>
      <c r="R51" s="56">
        <f>VLOOKUP($B51,猪肉!$B:$M,10,0)</f>
        <v>0.169876553312369</v>
      </c>
      <c r="S51" s="56">
        <f>VLOOKUP($B51,猪肉!$B:$M,12,0)</f>
        <v>0.0236922165072546</v>
      </c>
      <c r="T51" s="49">
        <f>VLOOKUP($B51,牛羊肉!$B:$M,6,0)</f>
        <v>269.49</v>
      </c>
      <c r="U51" s="56">
        <f>VLOOKUP($B51,牛羊肉!$B:$M,9,0)</f>
        <v>0.116316639741519</v>
      </c>
      <c r="V51" s="56">
        <f>VLOOKUP($B51,牛羊肉!$B:$M,10,0)</f>
        <v>0.169223427168432</v>
      </c>
      <c r="W51" s="56">
        <f>VLOOKUP($B51,牛羊肉!$B:$M,12,0)</f>
        <v>0.0428532522257519</v>
      </c>
      <c r="X51" s="49">
        <f>VLOOKUP($B51,禽肉!$B:$M,6,0)</f>
        <v>251.59</v>
      </c>
      <c r="Y51" s="56">
        <f>VLOOKUP($B51,禽肉!$B:$M,9,0)</f>
        <v>-0.380350721639328</v>
      </c>
      <c r="Z51" s="56">
        <f>VLOOKUP($B51,禽肉!$B:$M,10,0)</f>
        <v>0.118023727652707</v>
      </c>
      <c r="AA51" s="56">
        <f>VLOOKUP($B51,禽肉!$B:$M,12,0)</f>
        <v>-0.0612551299645024</v>
      </c>
      <c r="AB51" s="49">
        <f>VLOOKUP($B51,蛋类!$B:$M,6,0)</f>
        <v>306.78</v>
      </c>
      <c r="AC51" s="56">
        <f>VLOOKUP($B51,蛋类!$B:$M,9,0)</f>
        <v>3.17615028586986</v>
      </c>
      <c r="AD51" s="56">
        <f>VLOOKUP($B51,蛋类!$B:$M,10,0)</f>
        <v>0.0999361513603669</v>
      </c>
      <c r="AE51" s="56">
        <f>VLOOKUP($B51,蛋类!$B:$M,12,0)</f>
        <v>0.0699341092937956</v>
      </c>
      <c r="AF51" s="49">
        <f>VLOOKUP($B51,水产!$B:$M,6,0)</f>
        <v>1018.11</v>
      </c>
      <c r="AG51" s="56">
        <f>VLOOKUP($B51,水产!$B:$M,9,0)</f>
        <v>-0.054521647071934</v>
      </c>
      <c r="AH51" s="56">
        <f>VLOOKUP($B51,水产!$B:$M,10,0)</f>
        <v>0.091839358023845</v>
      </c>
      <c r="AI51" s="56">
        <f>VLOOKUP($B51,水产!$B:$M,12,0)</f>
        <v>-0.00447322990850491</v>
      </c>
      <c r="AJ51" s="49">
        <f>VLOOKUP($B51,熟食!$B:$M,6,0)</f>
        <v>703.23</v>
      </c>
      <c r="AK51" s="56">
        <f>VLOOKUP($B51,熟食!$B:$M,9,0)</f>
        <v>-0.160532881307374</v>
      </c>
      <c r="AL51" s="56">
        <f>VLOOKUP($B51,熟食!$B:$M,10,0)</f>
        <v>0.111800916372285</v>
      </c>
      <c r="AM51" s="56">
        <f>VLOOKUP($B51,熟食!$B:$M,12,0)</f>
        <v>0.0116331550119233</v>
      </c>
      <c r="AN51" s="49">
        <f>VLOOKUP($B51,面包!$B:$M,6,0)</f>
        <v>2052.09</v>
      </c>
      <c r="AO51" s="56">
        <f>VLOOKUP($B51,面包!$B:$M,9,0)</f>
        <v>-0.394852936839808</v>
      </c>
      <c r="AP51" s="56">
        <f>VLOOKUP($B51,面包!$B:$M,10,0)</f>
        <v>0.221027971952651</v>
      </c>
      <c r="AQ51" s="56">
        <f>VLOOKUP($B51,面包!$B:$M,12,0)</f>
        <v>-0.1280443931432</v>
      </c>
      <c r="AR51" s="49">
        <f>VLOOKUP($B51,面点!$B:$M,6,0)</f>
        <v>1832.08</v>
      </c>
      <c r="AS51" s="56">
        <f>VLOOKUP($B51,面点!$B:$M,9,0)</f>
        <v>-0.298247226818655</v>
      </c>
      <c r="AT51" s="56">
        <f>VLOOKUP($B51,面点!$B:$M,10,0)</f>
        <v>0.267387842849366</v>
      </c>
      <c r="AU51" s="56">
        <f>VLOOKUP($B51,面点!$B:$M,12,0)</f>
        <v>-0.0951920138252633</v>
      </c>
    </row>
    <row r="52" spans="1:47">
      <c r="A52" s="50" t="s">
        <v>89</v>
      </c>
      <c r="B52" s="51" t="s">
        <v>160</v>
      </c>
      <c r="C52" s="50" t="s">
        <v>161</v>
      </c>
      <c r="D52" s="49">
        <v>4631.77</v>
      </c>
      <c r="E52" s="56">
        <v>-0.251074047424631</v>
      </c>
      <c r="F52" s="68">
        <v>0.0787607757301378</v>
      </c>
      <c r="G52" s="56">
        <v>-0.0302093612844517</v>
      </c>
      <c r="H52" s="49">
        <f>VLOOKUP($B52,蔬菜!$B:$M,6,0)</f>
        <v>934.41</v>
      </c>
      <c r="I52" s="56">
        <f>VLOOKUP($B52,蔬菜!$B:$M,9,0)</f>
        <v>0.397624781249533</v>
      </c>
      <c r="J52" s="56">
        <f>VLOOKUP($B52,蔬菜!$B:$M,10,0)</f>
        <v>0.084862118696712</v>
      </c>
      <c r="K52" s="56">
        <f>VLOOKUP($B52,蔬菜!$B:$M,12,0)</f>
        <v>0.0195771800200461</v>
      </c>
      <c r="L52" s="49">
        <f>VLOOKUP($B52,水果!$B:$M,6,0)</f>
        <v>422.71</v>
      </c>
      <c r="M52" s="56">
        <f>VLOOKUP($B52,水果!$B:$M,9,0)</f>
        <v>0.246013264554164</v>
      </c>
      <c r="N52" s="56">
        <f>VLOOKUP($B52,水果!$B:$M,10,0)</f>
        <v>0.0249400556019692</v>
      </c>
      <c r="O52" s="56">
        <f>VLOOKUP($B52,水果!$B:$M,12,0)</f>
        <v>0.00709057004071665</v>
      </c>
      <c r="P52" s="49">
        <f>VLOOKUP($B52,猪肉!$B:$M,6,0)</f>
        <v>996.03</v>
      </c>
      <c r="Q52" s="56">
        <f>VLOOKUP($B52,猪肉!$B:$M,9,0)</f>
        <v>-0.211315226858817</v>
      </c>
      <c r="R52" s="56">
        <f>VLOOKUP($B52,猪肉!$B:$M,10,0)</f>
        <v>0.133490497129907</v>
      </c>
      <c r="S52" s="56">
        <f>VLOOKUP($B52,猪肉!$B:$M,12,0)</f>
        <v>0.00471408210867683</v>
      </c>
      <c r="T52" s="49">
        <f>VLOOKUP($B52,牛羊肉!$B:$M,6,0)</f>
        <v>-668.54</v>
      </c>
      <c r="U52" s="56">
        <f>VLOOKUP($B52,牛羊肉!$B:$M,9,0)</f>
        <v>-3.76484698097601</v>
      </c>
      <c r="V52" s="56">
        <f>VLOOKUP($B52,牛羊肉!$B:$M,10,0)</f>
        <v>-0.437809837525622</v>
      </c>
      <c r="W52" s="56">
        <f>VLOOKUP($B52,牛羊肉!$B:$M,12,0)</f>
        <v>-0.717441159009125</v>
      </c>
      <c r="X52" s="49">
        <f>VLOOKUP($B52,禽肉!$B:$M,6,0)</f>
        <v>203.76</v>
      </c>
      <c r="Y52" s="56">
        <f>VLOOKUP($B52,禽肉!$B:$M,9,0)</f>
        <v>-0.799470529765478</v>
      </c>
      <c r="Z52" s="56">
        <f>VLOOKUP($B52,禽肉!$B:$M,10,0)</f>
        <v>0.0674512140622672</v>
      </c>
      <c r="AA52" s="56">
        <f>VLOOKUP($B52,禽肉!$B:$M,12,0)</f>
        <v>-0.246847844998526</v>
      </c>
      <c r="AB52" s="49">
        <f>VLOOKUP($B52,蛋类!$B:$M,6,0)</f>
        <v>327.21</v>
      </c>
      <c r="AC52" s="56">
        <f>VLOOKUP($B52,蛋类!$B:$M,9,0)</f>
        <v>-1.98786341816864</v>
      </c>
      <c r="AD52" s="56">
        <f>VLOOKUP($B52,蛋类!$B:$M,10,0)</f>
        <v>0.112822086524172</v>
      </c>
      <c r="AE52" s="56">
        <f>VLOOKUP($B52,蛋类!$B:$M,12,0)</f>
        <v>0.223876945069459</v>
      </c>
      <c r="AF52" s="49">
        <f>VLOOKUP($B52,水产!$B:$M,6,0)</f>
        <v>276.85</v>
      </c>
      <c r="AG52" s="56">
        <f>VLOOKUP($B52,水产!$B:$M,9,0)</f>
        <v>-0.0819405756731662</v>
      </c>
      <c r="AH52" s="56">
        <f>VLOOKUP($B52,水产!$B:$M,10,0)</f>
        <v>0.0585743694554287</v>
      </c>
      <c r="AI52" s="56">
        <f>VLOOKUP($B52,水产!$B:$M,12,0)</f>
        <v>-0.0564765633590385</v>
      </c>
      <c r="AJ52" s="49">
        <f>VLOOKUP($B52,熟食!$B:$M,6,0)</f>
        <v>198.91</v>
      </c>
      <c r="AK52" s="56">
        <f>VLOOKUP($B52,熟食!$B:$M,9,0)</f>
        <v>-0.597576272558064</v>
      </c>
      <c r="AL52" s="56">
        <f>VLOOKUP($B52,熟食!$B:$M,10,0)</f>
        <v>0.0593045998258816</v>
      </c>
      <c r="AM52" s="56">
        <f>VLOOKUP($B52,熟食!$B:$M,12,0)</f>
        <v>-0.40421181567718</v>
      </c>
      <c r="AN52" s="49">
        <f>VLOOKUP($B52,面包!$B:$M,6,0)</f>
        <v>93.54</v>
      </c>
      <c r="AO52" s="56">
        <f>VLOOKUP($B52,面包!$B:$M,9,0)</f>
        <v>-0.889427396094378</v>
      </c>
      <c r="AP52" s="56">
        <f>VLOOKUP($B52,面包!$B:$M,10,0)</f>
        <v>0.0491304736043195</v>
      </c>
      <c r="AQ52" s="56">
        <f>VLOOKUP($B52,面包!$B:$M,12,0)</f>
        <v>-0.342758976844336</v>
      </c>
      <c r="AR52" s="49">
        <f>VLOOKUP($B52,面点!$B:$M,6,0)</f>
        <v>1843.39</v>
      </c>
      <c r="AS52" s="56">
        <f>VLOOKUP($B52,面点!$B:$M,9,0)</f>
        <v>0.370193629910432</v>
      </c>
      <c r="AT52" s="56">
        <f>VLOOKUP($B52,面点!$B:$M,10,0)</f>
        <v>0.318943263294854</v>
      </c>
      <c r="AU52" s="56">
        <f>VLOOKUP($B52,面点!$B:$M,12,0)</f>
        <v>0.0371532626664893</v>
      </c>
    </row>
    <row r="53" spans="1:47">
      <c r="A53" s="50" t="s">
        <v>155</v>
      </c>
      <c r="B53" s="51" t="s">
        <v>162</v>
      </c>
      <c r="C53" s="50" t="s">
        <v>163</v>
      </c>
      <c r="D53" s="49">
        <v>27686.53</v>
      </c>
      <c r="E53" s="56">
        <v>-0.0518071348383486</v>
      </c>
      <c r="F53" s="68">
        <v>0.12159747368802</v>
      </c>
      <c r="G53" s="56">
        <v>0.00683601731565392</v>
      </c>
      <c r="H53" s="49">
        <f>VLOOKUP($B53,蔬菜!$B:$M,6,0)</f>
        <v>2480.36</v>
      </c>
      <c r="I53" s="56">
        <f>VLOOKUP($B53,蔬菜!$B:$M,9,0)</f>
        <v>0.469999762937676</v>
      </c>
      <c r="J53" s="56">
        <f>VLOOKUP($B53,蔬菜!$B:$M,10,0)</f>
        <v>0.07123303722305</v>
      </c>
      <c r="K53" s="56">
        <f>VLOOKUP($B53,蔬菜!$B:$M,12,0)</f>
        <v>0.0296944768335724</v>
      </c>
      <c r="L53" s="49">
        <f>VLOOKUP($B53,水果!$B:$M,6,0)</f>
        <v>2440.26</v>
      </c>
      <c r="M53" s="56">
        <f>VLOOKUP($B53,水果!$B:$M,9,0)</f>
        <v>0.673393815960007</v>
      </c>
      <c r="N53" s="56">
        <f>VLOOKUP($B53,水果!$B:$M,10,0)</f>
        <v>0.0467976105844917</v>
      </c>
      <c r="O53" s="56">
        <f>VLOOKUP($B53,水果!$B:$M,12,0)</f>
        <v>0.0237995390368282</v>
      </c>
      <c r="P53" s="49">
        <f>VLOOKUP($B53,猪肉!$B:$M,6,0)</f>
        <v>2830.98</v>
      </c>
      <c r="Q53" s="56">
        <f>VLOOKUP($B53,猪肉!$B:$M,9,0)</f>
        <v>-0.2191950840109</v>
      </c>
      <c r="R53" s="56">
        <f>VLOOKUP($B53,猪肉!$B:$M,10,0)</f>
        <v>0.116151203595092</v>
      </c>
      <c r="S53" s="56">
        <f>VLOOKUP($B53,猪肉!$B:$M,12,0)</f>
        <v>0.0270284812731403</v>
      </c>
      <c r="T53" s="49">
        <f>VLOOKUP($B53,牛羊肉!$B:$M,6,0)</f>
        <v>1296.16</v>
      </c>
      <c r="U53" s="56">
        <f>VLOOKUP($B53,牛羊肉!$B:$M,9,0)</f>
        <v>0.280714582139399</v>
      </c>
      <c r="V53" s="56">
        <f>VLOOKUP($B53,牛羊肉!$B:$M,10,0)</f>
        <v>0.108338891702901</v>
      </c>
      <c r="W53" s="56">
        <f>VLOOKUP($B53,牛羊肉!$B:$M,12,0)</f>
        <v>-0.00308354273295773</v>
      </c>
      <c r="X53" s="49">
        <f>VLOOKUP($B53,禽肉!$B:$M,6,0)</f>
        <v>784.3</v>
      </c>
      <c r="Y53" s="56">
        <f>VLOOKUP($B53,禽肉!$B:$M,9,0)</f>
        <v>-0.694916309121392</v>
      </c>
      <c r="Z53" s="56">
        <f>VLOOKUP($B53,禽肉!$B:$M,10,0)</f>
        <v>0.091654026209569</v>
      </c>
      <c r="AA53" s="56">
        <f>VLOOKUP($B53,禽肉!$B:$M,12,0)</f>
        <v>-0.113173026447087</v>
      </c>
      <c r="AB53" s="49">
        <f>VLOOKUP($B53,蛋类!$B:$M,6,0)</f>
        <v>709.5</v>
      </c>
      <c r="AC53" s="56">
        <f>VLOOKUP($B53,蛋类!$B:$M,9,0)</f>
        <v>-0.735233531861538</v>
      </c>
      <c r="AD53" s="56">
        <f>VLOOKUP($B53,蛋类!$B:$M,10,0)</f>
        <v>0.0754444523604703</v>
      </c>
      <c r="AE53" s="56">
        <f>VLOOKUP($B53,蛋类!$B:$M,12,0)</f>
        <v>-0.282775276914754</v>
      </c>
      <c r="AF53" s="49">
        <f>VLOOKUP($B53,水产!$B:$M,6,0)</f>
        <v>2293.52</v>
      </c>
      <c r="AG53" s="56">
        <f>VLOOKUP($B53,水产!$B:$M,9,0)</f>
        <v>0.286319201799205</v>
      </c>
      <c r="AH53" s="56">
        <f>VLOOKUP($B53,水产!$B:$M,10,0)</f>
        <v>0.111595517339364</v>
      </c>
      <c r="AI53" s="56">
        <f>VLOOKUP($B53,水产!$B:$M,12,0)</f>
        <v>-0.00711164046903301</v>
      </c>
      <c r="AJ53" s="49">
        <f>VLOOKUP($B53,熟食!$B:$M,6,0)</f>
        <v>2906.29</v>
      </c>
      <c r="AK53" s="56">
        <f>VLOOKUP($B53,熟食!$B:$M,9,0)</f>
        <v>-0.364142158900465</v>
      </c>
      <c r="AL53" s="56">
        <f>VLOOKUP($B53,熟食!$B:$M,10,0)</f>
        <v>0.0923804537887941</v>
      </c>
      <c r="AM53" s="56">
        <f>VLOOKUP($B53,熟食!$B:$M,12,0)</f>
        <v>-0.0763479460035929</v>
      </c>
      <c r="AN53" s="49">
        <f>VLOOKUP($B53,面包!$B:$M,6,0)</f>
        <v>8911.76</v>
      </c>
      <c r="AO53" s="56">
        <f>VLOOKUP($B53,面包!$B:$M,9,0)</f>
        <v>0.226969268493494</v>
      </c>
      <c r="AP53" s="56">
        <f>VLOOKUP($B53,面包!$B:$M,10,0)</f>
        <v>0.449646509393788</v>
      </c>
      <c r="AQ53" s="56">
        <f>VLOOKUP($B53,面包!$B:$M,12,0)</f>
        <v>0.158413457353618</v>
      </c>
      <c r="AR53" s="49">
        <f>VLOOKUP($B53,面点!$B:$M,6,0)</f>
        <v>2756.84</v>
      </c>
      <c r="AS53" s="56">
        <f>VLOOKUP($B53,面点!$B:$M,9,0)</f>
        <v>0.0987803905938621</v>
      </c>
      <c r="AT53" s="56">
        <f>VLOOKUP($B53,面点!$B:$M,10,0)</f>
        <v>0.225284113892346</v>
      </c>
      <c r="AU53" s="56">
        <f>VLOOKUP($B53,面点!$B:$M,12,0)</f>
        <v>0.0363499765284178</v>
      </c>
    </row>
    <row r="54" spans="1:47">
      <c r="A54" s="50" t="s">
        <v>94</v>
      </c>
      <c r="B54" s="51" t="s">
        <v>164</v>
      </c>
      <c r="C54" s="50" t="s">
        <v>165</v>
      </c>
      <c r="D54" s="49">
        <v>26384.17</v>
      </c>
      <c r="E54" s="56">
        <v>-0.0466641590453406</v>
      </c>
      <c r="F54" s="68">
        <v>0.147123389356664</v>
      </c>
      <c r="G54" s="56">
        <v>0.00797187699641932</v>
      </c>
      <c r="H54" s="49">
        <f>VLOOKUP($B54,蔬菜!$B:$M,6,0)</f>
        <v>4913.11</v>
      </c>
      <c r="I54" s="56">
        <f>VLOOKUP($B54,蔬菜!$B:$M,9,0)</f>
        <v>0.0133801131957164</v>
      </c>
      <c r="J54" s="56">
        <f>VLOOKUP($B54,蔬菜!$B:$M,10,0)</f>
        <v>0.136678929382558</v>
      </c>
      <c r="K54" s="56">
        <f>VLOOKUP($B54,蔬菜!$B:$M,12,0)</f>
        <v>0.0103632386395441</v>
      </c>
      <c r="L54" s="49">
        <f>VLOOKUP($B54,水果!$B:$M,6,0)</f>
        <v>4564.92</v>
      </c>
      <c r="M54" s="56">
        <f>VLOOKUP($B54,水果!$B:$M,9,0)</f>
        <v>0.0347327214740836</v>
      </c>
      <c r="N54" s="56">
        <f>VLOOKUP($B54,水果!$B:$M,10,0)</f>
        <v>0.107702020916972</v>
      </c>
      <c r="O54" s="56">
        <f>VLOOKUP($B54,水果!$B:$M,12,0)</f>
        <v>0.0255737514488122</v>
      </c>
      <c r="P54" s="49">
        <f>VLOOKUP($B54,猪肉!$B:$M,6,0)</f>
        <v>2911.19</v>
      </c>
      <c r="Q54" s="56">
        <f>VLOOKUP($B54,猪肉!$B:$M,9,0)</f>
        <v>0.134626252547968</v>
      </c>
      <c r="R54" s="56">
        <f>VLOOKUP($B54,猪肉!$B:$M,10,0)</f>
        <v>0.131370204240034</v>
      </c>
      <c r="S54" s="56">
        <f>VLOOKUP($B54,猪肉!$B:$M,12,0)</f>
        <v>0.0396440973505928</v>
      </c>
      <c r="T54" s="49">
        <f>VLOOKUP($B54,牛羊肉!$B:$M,6,0)</f>
        <v>599.58</v>
      </c>
      <c r="U54" s="56">
        <f>VLOOKUP($B54,牛羊肉!$B:$M,9,0)</f>
        <v>0.122220558508647</v>
      </c>
      <c r="V54" s="56">
        <f>VLOOKUP($B54,牛羊肉!$B:$M,10,0)</f>
        <v>0.116584481846747</v>
      </c>
      <c r="W54" s="56">
        <f>VLOOKUP($B54,牛羊肉!$B:$M,12,0)</f>
        <v>0.0109798961868175</v>
      </c>
      <c r="X54" s="49">
        <f>VLOOKUP($B54,禽肉!$B:$M,6,0)</f>
        <v>1052.17</v>
      </c>
      <c r="Y54" s="56">
        <f>VLOOKUP($B54,禽肉!$B:$M,9,0)</f>
        <v>0.417789575809842</v>
      </c>
      <c r="Z54" s="56">
        <f>VLOOKUP($B54,禽肉!$B:$M,10,0)</f>
        <v>0.127223789423027</v>
      </c>
      <c r="AA54" s="56">
        <f>VLOOKUP($B54,禽肉!$B:$M,12,0)</f>
        <v>0.0385232690192299</v>
      </c>
      <c r="AB54" s="49">
        <f>VLOOKUP($B54,蛋类!$B:$M,6,0)</f>
        <v>852.21</v>
      </c>
      <c r="AC54" s="56">
        <f>VLOOKUP($B54,蛋类!$B:$M,9,0)</f>
        <v>1.80840336134454</v>
      </c>
      <c r="AD54" s="56">
        <f>VLOOKUP($B54,蛋类!$B:$M,10,0)</f>
        <v>0.0937672263073289</v>
      </c>
      <c r="AE54" s="56">
        <f>VLOOKUP($B54,蛋类!$B:$M,12,0)</f>
        <v>0.034762289298429</v>
      </c>
      <c r="AF54" s="49">
        <f>VLOOKUP($B54,水产!$B:$M,6,0)</f>
        <v>3156.04</v>
      </c>
      <c r="AG54" s="56">
        <f>VLOOKUP($B54,水产!$B:$M,9,0)</f>
        <v>-0.034265396172606</v>
      </c>
      <c r="AH54" s="56">
        <f>VLOOKUP($B54,水产!$B:$M,10,0)</f>
        <v>0.17889953240699</v>
      </c>
      <c r="AI54" s="56">
        <f>VLOOKUP($B54,水产!$B:$M,12,0)</f>
        <v>0.0175899912626965</v>
      </c>
      <c r="AJ54" s="49">
        <f>VLOOKUP($B54,熟食!$B:$M,6,0)</f>
        <v>1980.33</v>
      </c>
      <c r="AK54" s="56">
        <f>VLOOKUP($B54,熟食!$B:$M,9,0)</f>
        <v>-0.481029277650241</v>
      </c>
      <c r="AL54" s="56">
        <f>VLOOKUP($B54,熟食!$B:$M,10,0)</f>
        <v>0.117573055321372</v>
      </c>
      <c r="AM54" s="56">
        <f>VLOOKUP($B54,熟食!$B:$M,12,0)</f>
        <v>-0.0708429463218882</v>
      </c>
      <c r="AN54" s="49">
        <f>VLOOKUP($B54,面包!$B:$M,6,0)</f>
        <v>2995.73</v>
      </c>
      <c r="AO54" s="56">
        <f>VLOOKUP($B54,面包!$B:$M,9,0)</f>
        <v>-0.404551733733515</v>
      </c>
      <c r="AP54" s="56">
        <f>VLOOKUP($B54,面包!$B:$M,10,0)</f>
        <v>0.289818015419011</v>
      </c>
      <c r="AQ54" s="56">
        <f>VLOOKUP($B54,面包!$B:$M,12,0)</f>
        <v>-0.14331145379389</v>
      </c>
      <c r="AR54" s="49">
        <f>VLOOKUP($B54,面点!$B:$M,6,0)</f>
        <v>3293.04</v>
      </c>
      <c r="AS54" s="56">
        <f>VLOOKUP($B54,面点!$B:$M,9,0)</f>
        <v>0.532694446900904</v>
      </c>
      <c r="AT54" s="56">
        <f>VLOOKUP($B54,面点!$B:$M,10,0)</f>
        <v>0.319624802117476</v>
      </c>
      <c r="AU54" s="56">
        <f>VLOOKUP($B54,面点!$B:$M,12,0)</f>
        <v>0.0544380260944203</v>
      </c>
    </row>
    <row r="55" spans="1:47">
      <c r="A55" s="50" t="s">
        <v>67</v>
      </c>
      <c r="B55" s="51" t="s">
        <v>166</v>
      </c>
      <c r="C55" s="50" t="s">
        <v>167</v>
      </c>
      <c r="D55" s="49">
        <v>26454.49</v>
      </c>
      <c r="E55" s="56">
        <v>-0.0458945988045592</v>
      </c>
      <c r="F55" s="68">
        <v>0.19631342184861</v>
      </c>
      <c r="G55" s="56">
        <v>0.00740853294252179</v>
      </c>
      <c r="H55" s="49">
        <f>VLOOKUP($B55,蔬菜!$B:$M,6,0)</f>
        <v>4562.1</v>
      </c>
      <c r="I55" s="56">
        <f>VLOOKUP($B55,蔬菜!$B:$M,9,0)</f>
        <v>0.17514173773946</v>
      </c>
      <c r="J55" s="56">
        <f>VLOOKUP($B55,蔬菜!$B:$M,10,0)</f>
        <v>0.189247242244435</v>
      </c>
      <c r="K55" s="56">
        <f>VLOOKUP($B55,蔬菜!$B:$M,12,0)</f>
        <v>0.0340073867767281</v>
      </c>
      <c r="L55" s="49">
        <f>VLOOKUP($B55,水果!$B:$M,6,0)</f>
        <v>6143.46</v>
      </c>
      <c r="M55" s="56">
        <f>VLOOKUP($B55,水果!$B:$M,9,0)</f>
        <v>0.153894265896084</v>
      </c>
      <c r="N55" s="56">
        <f>VLOOKUP($B55,水果!$B:$M,10,0)</f>
        <v>0.145747990866226</v>
      </c>
      <c r="O55" s="56">
        <f>VLOOKUP($B55,水果!$B:$M,12,0)</f>
        <v>0.0261157423274999</v>
      </c>
      <c r="P55" s="49">
        <f>VLOOKUP($B55,猪肉!$B:$M,6,0)</f>
        <v>2947.43</v>
      </c>
      <c r="Q55" s="56">
        <f>VLOOKUP($B55,猪肉!$B:$M,9,0)</f>
        <v>0.016449807395861</v>
      </c>
      <c r="R55" s="56">
        <f>VLOOKUP($B55,猪肉!$B:$M,10,0)</f>
        <v>0.191375030598007</v>
      </c>
      <c r="S55" s="56">
        <f>VLOOKUP($B55,猪肉!$B:$M,12,0)</f>
        <v>0.0295111451234614</v>
      </c>
      <c r="T55" s="49">
        <f>VLOOKUP($B55,牛羊肉!$B:$M,6,0)</f>
        <v>762.62</v>
      </c>
      <c r="U55" s="56">
        <f>VLOOKUP($B55,牛羊肉!$B:$M,9,0)</f>
        <v>-0.00860589672923925</v>
      </c>
      <c r="V55" s="56">
        <f>VLOOKUP($B55,牛羊肉!$B:$M,10,0)</f>
        <v>0.177376588578978</v>
      </c>
      <c r="W55" s="56">
        <f>VLOOKUP($B55,牛羊肉!$B:$M,12,0)</f>
        <v>0.0153211277076905</v>
      </c>
      <c r="X55" s="49">
        <f>VLOOKUP($B55,禽肉!$B:$M,6,0)</f>
        <v>1077.37</v>
      </c>
      <c r="Y55" s="56">
        <f>VLOOKUP($B55,禽肉!$B:$M,9,0)</f>
        <v>-0.267921938491228</v>
      </c>
      <c r="Z55" s="56">
        <f>VLOOKUP($B55,禽肉!$B:$M,10,0)</f>
        <v>0.138653731811969</v>
      </c>
      <c r="AA55" s="56">
        <f>VLOOKUP($B55,禽肉!$B:$M,12,0)</f>
        <v>-0.0442522872111714</v>
      </c>
      <c r="AB55" s="49">
        <f>VLOOKUP($B55,蛋类!$B:$M,6,0)</f>
        <v>471.42</v>
      </c>
      <c r="AC55" s="56">
        <f>VLOOKUP($B55,蛋类!$B:$M,9,0)</f>
        <v>3.3424834193073</v>
      </c>
      <c r="AD55" s="56">
        <f>VLOOKUP($B55,蛋类!$B:$M,10,0)</f>
        <v>0.114565815438753</v>
      </c>
      <c r="AE55" s="56">
        <f>VLOOKUP($B55,蛋类!$B:$M,12,0)</f>
        <v>0.0833436769408443</v>
      </c>
      <c r="AF55" s="49">
        <f>VLOOKUP($B55,水产!$B:$M,6,0)</f>
        <v>2022.97</v>
      </c>
      <c r="AG55" s="56">
        <f>VLOOKUP($B55,水产!$B:$M,9,0)</f>
        <v>1.20055476993365</v>
      </c>
      <c r="AH55" s="56">
        <f>VLOOKUP($B55,水产!$B:$M,10,0)</f>
        <v>0.189671337732499</v>
      </c>
      <c r="AI55" s="56">
        <f>VLOOKUP($B55,水产!$B:$M,12,0)</f>
        <v>0.101490013986274</v>
      </c>
      <c r="AJ55" s="49">
        <f>VLOOKUP($B55,熟食!$B:$M,6,0)</f>
        <v>238.22</v>
      </c>
      <c r="AK55" s="56">
        <f>VLOOKUP($B55,熟食!$B:$M,9,0)</f>
        <v>-0.0543072647876141</v>
      </c>
      <c r="AL55" s="56">
        <f>VLOOKUP($B55,熟食!$B:$M,10,0)</f>
        <v>0.195243090843524</v>
      </c>
      <c r="AM55" s="56">
        <f>VLOOKUP($B55,熟食!$B:$M,12,0)</f>
        <v>0.0231884759685518</v>
      </c>
      <c r="AN55" s="49">
        <f>VLOOKUP($B55,面包!$B:$M,6,0)</f>
        <v>3651.94</v>
      </c>
      <c r="AO55" s="56">
        <f>VLOOKUP($B55,面包!$B:$M,9,0)</f>
        <v>-0.346470938774488</v>
      </c>
      <c r="AP55" s="56">
        <f>VLOOKUP($B55,面包!$B:$M,10,0)</f>
        <v>0.301915774697025</v>
      </c>
      <c r="AQ55" s="56">
        <f>VLOOKUP($B55,面包!$B:$M,12,0)</f>
        <v>-0.046439955187846</v>
      </c>
      <c r="AR55" s="49">
        <f>VLOOKUP($B55,面点!$B:$M,6,0)</f>
        <v>4567.39</v>
      </c>
      <c r="AS55" s="56">
        <f>VLOOKUP($B55,面点!$B:$M,9,0)</f>
        <v>-0.296437043655073</v>
      </c>
      <c r="AT55" s="56">
        <f>VLOOKUP($B55,面点!$B:$M,10,0)</f>
        <v>0.35655463516576</v>
      </c>
      <c r="AU55" s="56">
        <f>VLOOKUP($B55,面点!$B:$M,12,0)</f>
        <v>-0.0746982088855642</v>
      </c>
    </row>
    <row r="56" spans="1:47">
      <c r="A56" s="50" t="s">
        <v>67</v>
      </c>
      <c r="B56" s="51" t="s">
        <v>168</v>
      </c>
      <c r="C56" s="50" t="s">
        <v>169</v>
      </c>
      <c r="D56" s="49">
        <v>19571.53</v>
      </c>
      <c r="E56" s="56">
        <v>-0.0523395022483993</v>
      </c>
      <c r="F56" s="68">
        <v>0.135003274452962</v>
      </c>
      <c r="G56" s="56">
        <v>0.00578352635565964</v>
      </c>
      <c r="H56" s="49">
        <f>VLOOKUP($B56,蔬菜!$B:$M,6,0)</f>
        <v>1945.45</v>
      </c>
      <c r="I56" s="56">
        <f>VLOOKUP($B56,蔬菜!$B:$M,9,0)</f>
        <v>-0.453942493375848</v>
      </c>
      <c r="J56" s="56">
        <f>VLOOKUP($B56,蔬菜!$B:$M,10,0)</f>
        <v>0.076213403012965</v>
      </c>
      <c r="K56" s="56">
        <f>VLOOKUP($B56,蔬菜!$B:$M,12,0)</f>
        <v>-0.0620048803230323</v>
      </c>
      <c r="L56" s="49">
        <f>VLOOKUP($B56,水果!$B:$M,6,0)</f>
        <v>414.18</v>
      </c>
      <c r="M56" s="56">
        <f>VLOOKUP($B56,水果!$B:$M,9,0)</f>
        <v>-0.786424788709153</v>
      </c>
      <c r="N56" s="56">
        <f>VLOOKUP($B56,水果!$B:$M,10,0)</f>
        <v>0.0133257017324571</v>
      </c>
      <c r="O56" s="56">
        <f>VLOOKUP($B56,水果!$B:$M,12,0)</f>
        <v>-0.0414704716027864</v>
      </c>
      <c r="P56" s="49">
        <f>VLOOKUP($B56,猪肉!$B:$M,6,0)</f>
        <v>4139.52</v>
      </c>
      <c r="Q56" s="56">
        <f>VLOOKUP($B56,猪肉!$B:$M,9,0)</f>
        <v>-0.188657130649189</v>
      </c>
      <c r="R56" s="56">
        <f>VLOOKUP($B56,猪肉!$B:$M,10,0)</f>
        <v>0.226648649477334</v>
      </c>
      <c r="S56" s="56">
        <f>VLOOKUP($B56,猪肉!$B:$M,12,0)</f>
        <v>0.0647114950814994</v>
      </c>
      <c r="T56" s="49">
        <f>VLOOKUP($B56,牛羊肉!$B:$M,6,0)</f>
        <v>1395.86</v>
      </c>
      <c r="U56" s="56">
        <f>VLOOKUP($B56,牛羊肉!$B:$M,9,0)</f>
        <v>0.077543017268664</v>
      </c>
      <c r="V56" s="56">
        <f>VLOOKUP($B56,牛羊肉!$B:$M,10,0)</f>
        <v>0.13703818604505</v>
      </c>
      <c r="W56" s="56">
        <f>VLOOKUP($B56,牛羊肉!$B:$M,12,0)</f>
        <v>-0.0627733256251845</v>
      </c>
      <c r="X56" s="49">
        <f>VLOOKUP($B56,禽肉!$B:$M,6,0)</f>
        <v>1081.85</v>
      </c>
      <c r="Y56" s="56">
        <f>VLOOKUP($B56,禽肉!$B:$M,9,0)</f>
        <v>0.0660091047040971</v>
      </c>
      <c r="Z56" s="56">
        <f>VLOOKUP($B56,禽肉!$B:$M,10,0)</f>
        <v>0.151139641936588</v>
      </c>
      <c r="AA56" s="56">
        <f>VLOOKUP($B56,禽肉!$B:$M,12,0)</f>
        <v>0.0521034990043039</v>
      </c>
      <c r="AB56" s="49">
        <f>VLOOKUP($B56,蛋类!$B:$M,6,0)</f>
        <v>573.47</v>
      </c>
      <c r="AC56" s="56">
        <f>VLOOKUP($B56,蛋类!$B:$M,9,0)</f>
        <v>0.298795126149386</v>
      </c>
      <c r="AD56" s="56">
        <f>VLOOKUP($B56,蛋类!$B:$M,10,0)</f>
        <v>0.0723208058989625</v>
      </c>
      <c r="AE56" s="56">
        <f>VLOOKUP($B56,蛋类!$B:$M,12,0)</f>
        <v>0.00730929187894988</v>
      </c>
      <c r="AF56" s="49">
        <f>VLOOKUP($B56,水产!$B:$M,6,0)</f>
        <v>2862.45</v>
      </c>
      <c r="AG56" s="56">
        <f>VLOOKUP($B56,水产!$B:$M,9,0)</f>
        <v>-0.0290921301666768</v>
      </c>
      <c r="AH56" s="56">
        <f>VLOOKUP($B56,水产!$B:$M,10,0)</f>
        <v>0.189330752878208</v>
      </c>
      <c r="AI56" s="56">
        <f>VLOOKUP($B56,水产!$B:$M,12,0)</f>
        <v>0.0245315408145542</v>
      </c>
      <c r="AJ56" s="49">
        <f>VLOOKUP($B56,熟食!$B:$M,6,0)</f>
        <v>1873.95</v>
      </c>
      <c r="AK56" s="56">
        <f>VLOOKUP($B56,熟食!$B:$M,9,0)</f>
        <v>0.0846815037768066</v>
      </c>
      <c r="AL56" s="56">
        <f>VLOOKUP($B56,熟食!$B:$M,10,0)</f>
        <v>0.171161370935037</v>
      </c>
      <c r="AM56" s="56">
        <f>VLOOKUP($B56,熟食!$B:$M,12,0)</f>
        <v>-0.00163248563901055</v>
      </c>
      <c r="AN56" s="49">
        <f>VLOOKUP($B56,面包!$B:$M,6,0)</f>
        <v>2759.49</v>
      </c>
      <c r="AO56" s="56">
        <f>VLOOKUP($B56,面包!$B:$M,9,0)</f>
        <v>-6.40133884006342</v>
      </c>
      <c r="AP56" s="56">
        <f>VLOOKUP($B56,面包!$B:$M,10,0)</f>
        <v>0.272641046186618</v>
      </c>
      <c r="AQ56" s="56">
        <f>VLOOKUP($B56,面包!$B:$M,12,0)</f>
        <v>0.32920191424521</v>
      </c>
      <c r="AR56" s="49">
        <f>VLOOKUP($B56,面点!$B:$M,6,0)</f>
        <v>2377.47</v>
      </c>
      <c r="AS56" s="56">
        <f>VLOOKUP($B56,面点!$B:$M,9,0)</f>
        <v>-0.239070806515108</v>
      </c>
      <c r="AT56" s="56">
        <f>VLOOKUP($B56,面点!$B:$M,10,0)</f>
        <v>0.28232129815999</v>
      </c>
      <c r="AU56" s="56">
        <f>VLOOKUP($B56,面点!$B:$M,12,0)</f>
        <v>-0.183426225101821</v>
      </c>
    </row>
    <row r="57" spans="1:47">
      <c r="A57" s="50" t="s">
        <v>101</v>
      </c>
      <c r="B57" s="51" t="s">
        <v>170</v>
      </c>
      <c r="C57" s="50" t="s">
        <v>171</v>
      </c>
      <c r="D57" s="49">
        <v>-997.31</v>
      </c>
      <c r="E57" s="56">
        <v>0</v>
      </c>
      <c r="F57" s="68">
        <v>-0.0175130705761063</v>
      </c>
      <c r="G57" s="56">
        <v>-0.0175130705761063</v>
      </c>
      <c r="H57" s="49">
        <f>VLOOKUP($B57,蔬菜!$B:$M,6,0)</f>
        <v>631.31</v>
      </c>
      <c r="I57" s="56">
        <f>VLOOKUP($B57,蔬菜!$B:$M,9,0)</f>
        <v>0</v>
      </c>
      <c r="J57" s="56">
        <f>VLOOKUP($B57,蔬菜!$B:$M,10,0)</f>
        <v>0.0646228177477058</v>
      </c>
      <c r="K57" s="56">
        <f>VLOOKUP($B57,蔬菜!$B:$M,12,0)</f>
        <v>0.0646228177477058</v>
      </c>
      <c r="L57" s="49">
        <f>VLOOKUP($B57,水果!$B:$M,6,0)</f>
        <v>-2031.07</v>
      </c>
      <c r="M57" s="56">
        <f>VLOOKUP($B57,水果!$B:$M,9,0)</f>
        <v>0</v>
      </c>
      <c r="N57" s="56">
        <f>VLOOKUP($B57,水果!$B:$M,10,0)</f>
        <v>-0.119365942444208</v>
      </c>
      <c r="O57" s="56">
        <f>VLOOKUP($B57,水果!$B:$M,12,0)</f>
        <v>-0.119365942444208</v>
      </c>
      <c r="P57" s="49">
        <f>VLOOKUP($B57,猪肉!$B:$M,6,0)</f>
        <v>345.84</v>
      </c>
      <c r="Q57" s="56">
        <f>VLOOKUP($B57,猪肉!$B:$M,9,0)</f>
        <v>0</v>
      </c>
      <c r="R57" s="56">
        <f>VLOOKUP($B57,猪肉!$B:$M,10,0)</f>
        <v>0.0862816127656071</v>
      </c>
      <c r="S57" s="56">
        <f>VLOOKUP($B57,猪肉!$B:$M,12,0)</f>
        <v>0.0862816127656071</v>
      </c>
      <c r="T57" s="49">
        <f>VLOOKUP($B57,牛羊肉!$B:$M,6,0)</f>
        <v>372.02</v>
      </c>
      <c r="U57" s="56">
        <f>VLOOKUP($B57,牛羊肉!$B:$M,9,0)</f>
        <v>0</v>
      </c>
      <c r="V57" s="56">
        <f>VLOOKUP($B57,牛羊肉!$B:$M,10,0)</f>
        <v>0.214187426952772</v>
      </c>
      <c r="W57" s="56">
        <f>VLOOKUP($B57,牛羊肉!$B:$M,12,0)</f>
        <v>0.214187426952772</v>
      </c>
      <c r="X57" s="49">
        <f>VLOOKUP($B57,禽肉!$B:$M,6,0)</f>
        <v>-678.16</v>
      </c>
      <c r="Y57" s="56">
        <f>VLOOKUP($B57,禽肉!$B:$M,9,0)</f>
        <v>0</v>
      </c>
      <c r="Z57" s="56">
        <f>VLOOKUP($B57,禽肉!$B:$M,10,0)</f>
        <v>-0.304274087168765</v>
      </c>
      <c r="AA57" s="56">
        <f>VLOOKUP($B57,禽肉!$B:$M,12,0)</f>
        <v>-0.304274087168765</v>
      </c>
      <c r="AB57" s="49">
        <f>VLOOKUP($B57,蛋类!$B:$M,6,0)</f>
        <v>257.44</v>
      </c>
      <c r="AC57" s="56">
        <f>VLOOKUP($B57,蛋类!$B:$M,9,0)</f>
        <v>0</v>
      </c>
      <c r="AD57" s="56">
        <f>VLOOKUP($B57,蛋类!$B:$M,10,0)</f>
        <v>0.0925417343666873</v>
      </c>
      <c r="AE57" s="56">
        <f>VLOOKUP($B57,蛋类!$B:$M,12,0)</f>
        <v>0.0925417343666873</v>
      </c>
      <c r="AF57" s="49">
        <f>VLOOKUP($B57,水产!$B:$M,6,0)</f>
        <v>-455.67</v>
      </c>
      <c r="AG57" s="56">
        <f>VLOOKUP($B57,水产!$B:$M,9,0)</f>
        <v>0</v>
      </c>
      <c r="AH57" s="56">
        <f>VLOOKUP($B57,水产!$B:$M,10,0)</f>
        <v>-0.104628094619232</v>
      </c>
      <c r="AI57" s="56">
        <f>VLOOKUP($B57,水产!$B:$M,12,0)</f>
        <v>-0.104628094619232</v>
      </c>
      <c r="AJ57" s="49">
        <f>VLOOKUP($B57,熟食!$B:$M,6,0)</f>
        <v>400.93</v>
      </c>
      <c r="AK57" s="56">
        <f>VLOOKUP($B57,熟食!$B:$M,9,0)</f>
        <v>0</v>
      </c>
      <c r="AL57" s="56">
        <f>VLOOKUP($B57,熟食!$B:$M,10,0)</f>
        <v>0.0659584898955667</v>
      </c>
      <c r="AM57" s="56">
        <f>VLOOKUP($B57,熟食!$B:$M,12,0)</f>
        <v>0.0659584898955667</v>
      </c>
      <c r="AN57" s="49">
        <f>VLOOKUP($B57,面包!$B:$M,6,0)</f>
        <v>-159.55</v>
      </c>
      <c r="AO57" s="56">
        <f>VLOOKUP($B57,面包!$B:$M,9,0)</f>
        <v>0</v>
      </c>
      <c r="AP57" s="56">
        <f>VLOOKUP($B57,面包!$B:$M,10,0)</f>
        <v>-0.0287288539969209</v>
      </c>
      <c r="AQ57" s="56">
        <f>VLOOKUP($B57,面包!$B:$M,12,0)</f>
        <v>-0.0287288539969209</v>
      </c>
      <c r="AR57" s="49">
        <f>VLOOKUP($B57,面点!$B:$M,6,0)</f>
        <v>275.88</v>
      </c>
      <c r="AS57" s="56">
        <f>VLOOKUP($B57,面点!$B:$M,9,0)</f>
        <v>0</v>
      </c>
      <c r="AT57" s="56">
        <f>VLOOKUP($B57,面点!$B:$M,10,0)</f>
        <v>0.0898248630063393</v>
      </c>
      <c r="AU57" s="56">
        <f>VLOOKUP($B57,面点!$B:$M,12,0)</f>
        <v>0.0898248630063393</v>
      </c>
    </row>
    <row r="58" spans="1:47">
      <c r="A58" s="50" t="s">
        <v>155</v>
      </c>
      <c r="B58" s="51" t="s">
        <v>172</v>
      </c>
      <c r="C58" s="50" t="s">
        <v>173</v>
      </c>
      <c r="D58" s="49">
        <v>11698.58</v>
      </c>
      <c r="E58" s="56">
        <v>-0.0738558950685944</v>
      </c>
      <c r="F58" s="68">
        <v>0.0940299337627406</v>
      </c>
      <c r="G58" s="56">
        <v>0.0105664753445771</v>
      </c>
      <c r="H58" s="49">
        <f>VLOOKUP($B58,蔬菜!$B:$M,6,0)</f>
        <v>942.29</v>
      </c>
      <c r="I58" s="56">
        <f>VLOOKUP($B58,蔬菜!$B:$M,9,0)</f>
        <v>0.668685473445607</v>
      </c>
      <c r="J58" s="56">
        <f>VLOOKUP($B58,蔬菜!$B:$M,10,0)</f>
        <v>0.0481787936409249</v>
      </c>
      <c r="K58" s="56">
        <f>VLOOKUP($B58,蔬菜!$B:$M,12,0)</f>
        <v>0.0212357029221657</v>
      </c>
      <c r="L58" s="49">
        <f>VLOOKUP($B58,水果!$B:$M,6,0)</f>
        <v>1053.08</v>
      </c>
      <c r="M58" s="56">
        <f>VLOOKUP($B58,水果!$B:$M,9,0)</f>
        <v>-0.054753698118627</v>
      </c>
      <c r="N58" s="56">
        <f>VLOOKUP($B58,水果!$B:$M,10,0)</f>
        <v>0.0304556255046631</v>
      </c>
      <c r="O58" s="56">
        <f>VLOOKUP($B58,水果!$B:$M,12,0)</f>
        <v>0.00530472529577215</v>
      </c>
      <c r="P58" s="49">
        <f>VLOOKUP($B58,猪肉!$B:$M,6,0)</f>
        <v>2350.11</v>
      </c>
      <c r="Q58" s="56">
        <f>VLOOKUP($B58,猪肉!$B:$M,9,0)</f>
        <v>-0.110588422295558</v>
      </c>
      <c r="R58" s="56">
        <f>VLOOKUP($B58,猪肉!$B:$M,10,0)</f>
        <v>0.168416443555184</v>
      </c>
      <c r="S58" s="56">
        <f>VLOOKUP($B58,猪肉!$B:$M,12,0)</f>
        <v>0.0586233547789831</v>
      </c>
      <c r="T58" s="49">
        <f>VLOOKUP($B58,牛羊肉!$B:$M,6,0)</f>
        <v>787</v>
      </c>
      <c r="U58" s="56">
        <f>VLOOKUP($B58,牛羊肉!$B:$M,9,0)</f>
        <v>1.80490412716516</v>
      </c>
      <c r="V58" s="56">
        <f>VLOOKUP($B58,牛羊肉!$B:$M,10,0)</f>
        <v>0.279035466223235</v>
      </c>
      <c r="W58" s="56">
        <f>VLOOKUP($B58,牛羊肉!$B:$M,12,0)</f>
        <v>0.16444473051951</v>
      </c>
      <c r="X58" s="49">
        <f>VLOOKUP($B58,禽肉!$B:$M,6,0)</f>
        <v>256.57</v>
      </c>
      <c r="Y58" s="56">
        <f>VLOOKUP($B58,禽肉!$B:$M,9,0)</f>
        <v>-0.297261024376883</v>
      </c>
      <c r="Z58" s="56">
        <f>VLOOKUP($B58,禽肉!$B:$M,10,0)</f>
        <v>0.0882020289526245</v>
      </c>
      <c r="AA58" s="56">
        <f>VLOOKUP($B58,禽肉!$B:$M,12,0)</f>
        <v>0.00357628520336336</v>
      </c>
      <c r="AB58" s="49">
        <f>VLOOKUP($B58,蛋类!$B:$M,6,0)</f>
        <v>360.43</v>
      </c>
      <c r="AC58" s="56">
        <f>VLOOKUP($B58,蛋类!$B:$M,9,0)</f>
        <v>2.56156126482213</v>
      </c>
      <c r="AD58" s="56">
        <f>VLOOKUP($B58,蛋类!$B:$M,10,0)</f>
        <v>0.0872312670472834</v>
      </c>
      <c r="AE58" s="56">
        <f>VLOOKUP($B58,蛋类!$B:$M,12,0)</f>
        <v>0.0633867933339308</v>
      </c>
      <c r="AF58" s="49">
        <f>VLOOKUP($B58,水产!$B:$M,6,0)</f>
        <v>1404.24</v>
      </c>
      <c r="AG58" s="56">
        <f>VLOOKUP($B58,水产!$B:$M,9,0)</f>
        <v>-0.0917181961656878</v>
      </c>
      <c r="AH58" s="56">
        <f>VLOOKUP($B58,水产!$B:$M,10,0)</f>
        <v>0.125650739906261</v>
      </c>
      <c r="AI58" s="56">
        <f>VLOOKUP($B58,水产!$B:$M,12,0)</f>
        <v>-0.00337085771699877</v>
      </c>
      <c r="AJ58" s="49">
        <f>VLOOKUP($B58,熟食!$B:$M,6,0)</f>
        <v>304.35</v>
      </c>
      <c r="AK58" s="56">
        <f>VLOOKUP($B58,熟食!$B:$M,9,0)</f>
        <v>-0.340234120962497</v>
      </c>
      <c r="AL58" s="56">
        <f>VLOOKUP($B58,熟食!$B:$M,10,0)</f>
        <v>0.0510993023900068</v>
      </c>
      <c r="AM58" s="56">
        <f>VLOOKUP($B58,熟食!$B:$M,12,0)</f>
        <v>0.00610588120262134</v>
      </c>
      <c r="AN58" s="49">
        <f>VLOOKUP($B58,面包!$B:$M,6,0)</f>
        <v>3059.79</v>
      </c>
      <c r="AO58" s="56">
        <f>VLOOKUP($B58,面包!$B:$M,9,0)</f>
        <v>-0.235148106486689</v>
      </c>
      <c r="AP58" s="56">
        <f>VLOOKUP($B58,面包!$B:$M,10,0)</f>
        <v>0.147024636965972</v>
      </c>
      <c r="AQ58" s="56">
        <f>VLOOKUP($B58,面包!$B:$M,12,0)</f>
        <v>-0.0432922962696775</v>
      </c>
      <c r="AR58" s="49">
        <f>VLOOKUP($B58,面点!$B:$M,6,0)</f>
        <v>1166.1</v>
      </c>
      <c r="AS58" s="56">
        <f>VLOOKUP($B58,面点!$B:$M,9,0)</f>
        <v>-0.200879916120146</v>
      </c>
      <c r="AT58" s="56">
        <f>VLOOKUP($B58,面点!$B:$M,10,0)</f>
        <v>0.144264315087813</v>
      </c>
      <c r="AU58" s="56">
        <f>VLOOKUP($B58,面点!$B:$M,12,0)</f>
        <v>-0.0592442953585244</v>
      </c>
    </row>
    <row r="59" spans="1:47">
      <c r="A59" s="50" t="s">
        <v>155</v>
      </c>
      <c r="B59" s="51" t="s">
        <v>174</v>
      </c>
      <c r="C59" s="50" t="s">
        <v>175</v>
      </c>
      <c r="D59" s="49">
        <v>9477.89</v>
      </c>
      <c r="E59" s="56">
        <v>-0.00462093134871333</v>
      </c>
      <c r="F59" s="68">
        <v>0.0979162138238884</v>
      </c>
      <c r="G59" s="56">
        <v>-0.0148110175754004</v>
      </c>
      <c r="H59" s="49">
        <f>VLOOKUP($B59,蔬菜!$B:$M,6,0)</f>
        <v>2008.14</v>
      </c>
      <c r="I59" s="56">
        <f>VLOOKUP($B59,蔬菜!$B:$M,9,0)</f>
        <v>-0.110694831938355</v>
      </c>
      <c r="J59" s="56">
        <f>VLOOKUP($B59,蔬菜!$B:$M,10,0)</f>
        <v>0.110405850662306</v>
      </c>
      <c r="K59" s="56">
        <f>VLOOKUP($B59,蔬菜!$B:$M,12,0)</f>
        <v>-0.0191902154850041</v>
      </c>
      <c r="L59" s="49">
        <f>VLOOKUP($B59,水果!$B:$M,6,0)</f>
        <v>264.11</v>
      </c>
      <c r="M59" s="56">
        <f>VLOOKUP($B59,水果!$B:$M,9,0)</f>
        <v>-0.573245217166494</v>
      </c>
      <c r="N59" s="56">
        <f>VLOOKUP($B59,水果!$B:$M,10,0)</f>
        <v>0.0125310357948935</v>
      </c>
      <c r="O59" s="56">
        <f>VLOOKUP($B59,水果!$B:$M,12,0)</f>
        <v>-0.0209955688508771</v>
      </c>
      <c r="P59" s="49">
        <f>VLOOKUP($B59,猪肉!$B:$M,6,0)</f>
        <v>1899.01</v>
      </c>
      <c r="Q59" s="56">
        <f>VLOOKUP($B59,猪肉!$B:$M,9,0)</f>
        <v>-0.0250487729746381</v>
      </c>
      <c r="R59" s="56">
        <f>VLOOKUP($B59,猪肉!$B:$M,10,0)</f>
        <v>0.166972356065136</v>
      </c>
      <c r="S59" s="56">
        <f>VLOOKUP($B59,猪肉!$B:$M,12,0)</f>
        <v>0.0285759018792077</v>
      </c>
      <c r="T59" s="49">
        <f>VLOOKUP($B59,牛羊肉!$B:$M,6,0)</f>
        <v>485.66</v>
      </c>
      <c r="U59" s="56">
        <f>VLOOKUP($B59,牛羊肉!$B:$M,9,0)</f>
        <v>0.255876496599519</v>
      </c>
      <c r="V59" s="56">
        <f>VLOOKUP($B59,牛羊肉!$B:$M,10,0)</f>
        <v>0.16285019699891</v>
      </c>
      <c r="W59" s="56">
        <f>VLOOKUP($B59,牛羊肉!$B:$M,12,0)</f>
        <v>0.0091547660110243</v>
      </c>
      <c r="X59" s="49">
        <f>VLOOKUP($B59,禽肉!$B:$M,6,0)</f>
        <v>273.87</v>
      </c>
      <c r="Y59" s="56">
        <f>VLOOKUP($B59,禽肉!$B:$M,9,0)</f>
        <v>-0.185710462938186</v>
      </c>
      <c r="Z59" s="56">
        <f>VLOOKUP($B59,禽肉!$B:$M,10,0)</f>
        <v>0.092644462034951</v>
      </c>
      <c r="AA59" s="56">
        <f>VLOOKUP($B59,禽肉!$B:$M,12,0)</f>
        <v>-0.0294681925437743</v>
      </c>
      <c r="AB59" s="49">
        <f>VLOOKUP($B59,蛋类!$B:$M,6,0)</f>
        <v>512.05</v>
      </c>
      <c r="AC59" s="56">
        <f>VLOOKUP($B59,蛋类!$B:$M,9,0)</f>
        <v>3.23672017209995</v>
      </c>
      <c r="AD59" s="56">
        <f>VLOOKUP($B59,蛋类!$B:$M,10,0)</f>
        <v>0.0671202081571928</v>
      </c>
      <c r="AE59" s="56">
        <f>VLOOKUP($B59,蛋类!$B:$M,12,0)</f>
        <v>0.0426117561277323</v>
      </c>
      <c r="AF59" s="49">
        <f>VLOOKUP($B59,水产!$B:$M,6,0)</f>
        <v>610.34</v>
      </c>
      <c r="AG59" s="56">
        <f>VLOOKUP($B59,水产!$B:$M,9,0)</f>
        <v>0.35954380415655</v>
      </c>
      <c r="AH59" s="56">
        <f>VLOOKUP($B59,水产!$B:$M,10,0)</f>
        <v>0.0752230167592257</v>
      </c>
      <c r="AI59" s="56">
        <f>VLOOKUP($B59,水产!$B:$M,12,0)</f>
        <v>0.00908075778884851</v>
      </c>
      <c r="AJ59" s="49">
        <f>VLOOKUP($B59,熟食!$B:$M,6,0)</f>
        <v>1943.11</v>
      </c>
      <c r="AK59" s="56">
        <f>VLOOKUP($B59,熟食!$B:$M,9,0)</f>
        <v>-0.111420549122903</v>
      </c>
      <c r="AL59" s="56">
        <f>VLOOKUP($B59,熟食!$B:$M,10,0)</f>
        <v>0.149267914208456</v>
      </c>
      <c r="AM59" s="56">
        <f>VLOOKUP($B59,熟食!$B:$M,12,0)</f>
        <v>-0.077832606715748</v>
      </c>
      <c r="AN59" s="49">
        <f>VLOOKUP($B59,面包!$B:$M,6,0)</f>
        <v>587.75</v>
      </c>
      <c r="AO59" s="56">
        <f>VLOOKUP($B59,面包!$B:$M,9,0)</f>
        <v>0.608379169745232</v>
      </c>
      <c r="AP59" s="56">
        <f>VLOOKUP($B59,面包!$B:$M,10,0)</f>
        <v>0.114496827595343</v>
      </c>
      <c r="AQ59" s="56">
        <f>VLOOKUP($B59,面包!$B:$M,12,0)</f>
        <v>0.0120226753773547</v>
      </c>
      <c r="AR59" s="49">
        <f>VLOOKUP($B59,面点!$B:$M,6,0)</f>
        <v>892.83</v>
      </c>
      <c r="AS59" s="56">
        <f>VLOOKUP($B59,面点!$B:$M,9,0)</f>
        <v>0.0539966237353764</v>
      </c>
      <c r="AT59" s="56">
        <f>VLOOKUP($B59,面点!$B:$M,10,0)</f>
        <v>0.141888412835639</v>
      </c>
      <c r="AU59" s="56">
        <f>VLOOKUP($B59,面点!$B:$M,12,0)</f>
        <v>-0.0541205558779895</v>
      </c>
    </row>
    <row r="60" spans="1:47">
      <c r="A60" s="50" t="s">
        <v>67</v>
      </c>
      <c r="B60" s="51" t="s">
        <v>176</v>
      </c>
      <c r="C60" s="50" t="s">
        <v>177</v>
      </c>
      <c r="D60" s="49">
        <v>4931.5</v>
      </c>
      <c r="E60" s="56">
        <v>0.0203722708688527</v>
      </c>
      <c r="F60" s="68">
        <v>0.116235657040819</v>
      </c>
      <c r="G60" s="56">
        <v>0.022716176395689</v>
      </c>
      <c r="H60" s="49">
        <f>VLOOKUP($B60,蔬菜!$B:$M,6,0)</f>
        <v>823.11</v>
      </c>
      <c r="I60" s="56">
        <f>VLOOKUP($B60,蔬菜!$B:$M,9,0)</f>
        <v>0.283822566054216</v>
      </c>
      <c r="J60" s="56">
        <f>VLOOKUP($B60,蔬菜!$B:$M,10,0)</f>
        <v>0.158185434663541</v>
      </c>
      <c r="K60" s="56">
        <f>VLOOKUP($B60,蔬菜!$B:$M,12,0)</f>
        <v>0.0875234733571197</v>
      </c>
      <c r="L60" s="49">
        <f>VLOOKUP($B60,水果!$B:$M,6,0)</f>
        <v>554.4</v>
      </c>
      <c r="M60" s="56">
        <f>VLOOKUP($B60,水果!$B:$M,9,0)</f>
        <v>0.128388830090369</v>
      </c>
      <c r="N60" s="56">
        <f>VLOOKUP($B60,水果!$B:$M,10,0)</f>
        <v>0.0224839491612927</v>
      </c>
      <c r="O60" s="56">
        <f>VLOOKUP($B60,水果!$B:$M,12,0)</f>
        <v>0.00535661560044088</v>
      </c>
      <c r="P60" s="49">
        <f>VLOOKUP($B60,猪肉!$B:$M,6,0)</f>
        <v>2232.32</v>
      </c>
      <c r="Q60" s="56">
        <f>VLOOKUP($B60,猪肉!$B:$M,9,0)</f>
        <v>0.112999082605401</v>
      </c>
      <c r="R60" s="56">
        <f>VLOOKUP($B60,猪肉!$B:$M,10,0)</f>
        <v>0.358726062244191</v>
      </c>
      <c r="S60" s="56">
        <f>VLOOKUP($B60,猪肉!$B:$M,12,0)</f>
        <v>0.0881467466519651</v>
      </c>
      <c r="T60" s="49">
        <f>VLOOKUP($B60,牛羊肉!$B:$M,6,0)</f>
        <v>427.61</v>
      </c>
      <c r="U60" s="56">
        <f>VLOOKUP($B60,牛羊肉!$B:$M,9,0)</f>
        <v>-0.562327918854464</v>
      </c>
      <c r="V60" s="56">
        <f>VLOOKUP($B60,牛羊肉!$B:$M,10,0)</f>
        <v>0.204933431739976</v>
      </c>
      <c r="W60" s="56">
        <f>VLOOKUP($B60,牛羊肉!$B:$M,12,0)</f>
        <v>-0.110973976326089</v>
      </c>
      <c r="X60" s="49">
        <f>VLOOKUP($B60,禽肉!$B:$M,6,0)</f>
        <v>531.96</v>
      </c>
      <c r="Y60" s="56">
        <f>VLOOKUP($B60,禽肉!$B:$M,9,0)</f>
        <v>4.1752115964588</v>
      </c>
      <c r="Z60" s="56">
        <f>VLOOKUP($B60,禽肉!$B:$M,10,0)</f>
        <v>0.199504202279469</v>
      </c>
      <c r="AA60" s="56">
        <f>VLOOKUP($B60,禽肉!$B:$M,12,0)</f>
        <v>0.0942512839915317</v>
      </c>
      <c r="AB60" s="49">
        <f>VLOOKUP($B60,蛋类!$B:$M,6,0)</f>
        <v>362.1</v>
      </c>
      <c r="AC60" s="56">
        <f>VLOOKUP($B60,蛋类!$B:$M,9,0)</f>
        <v>-0.382081911262799</v>
      </c>
      <c r="AD60" s="56">
        <f>VLOOKUP($B60,蛋类!$B:$M,10,0)</f>
        <v>0.227764498679079</v>
      </c>
      <c r="AE60" s="56">
        <f>VLOOKUP($B60,蛋类!$B:$M,12,0)</f>
        <v>-0.015500061908741</v>
      </c>
      <c r="AF60" s="49">
        <f>VLOOKUP($B60,水产!$B:$M,6,0)</f>
        <v>0</v>
      </c>
      <c r="AG60" s="56">
        <f>VLOOKUP($B60,水产!$B:$M,9,0)</f>
        <v>0</v>
      </c>
      <c r="AH60" s="56">
        <f>VLOOKUP($B60,水产!$B:$M,10,0)</f>
        <v>0</v>
      </c>
      <c r="AI60" s="56">
        <f>VLOOKUP($B60,水产!$B:$M,12,0)</f>
        <v>0</v>
      </c>
      <c r="AJ60" s="49">
        <f>VLOOKUP($B60,熟食!$B:$M,6,0)</f>
        <v>0</v>
      </c>
      <c r="AK60" s="56">
        <f>VLOOKUP($B60,熟食!$B:$M,9,0)</f>
        <v>0</v>
      </c>
      <c r="AL60" s="56">
        <f>VLOOKUP($B60,熟食!$B:$M,10,0)</f>
        <v>0</v>
      </c>
      <c r="AM60" s="56">
        <f>VLOOKUP($B60,熟食!$B:$M,12,0)</f>
        <v>0</v>
      </c>
      <c r="AN60" s="49">
        <f>VLOOKUP($B60,面包!$B:$M,6,0)</f>
        <v>0</v>
      </c>
      <c r="AO60" s="56">
        <f>VLOOKUP($B60,面包!$B:$M,9,0)</f>
        <v>0</v>
      </c>
      <c r="AP60" s="56">
        <f>VLOOKUP($B60,面包!$B:$M,10,0)</f>
        <v>0</v>
      </c>
      <c r="AQ60" s="56">
        <f>VLOOKUP($B60,面包!$B:$M,12,0)</f>
        <v>0</v>
      </c>
      <c r="AR60" s="49">
        <f>VLOOKUP($B60,面点!$B:$M,6,0)</f>
        <v>0</v>
      </c>
      <c r="AS60" s="56">
        <f>VLOOKUP($B60,面点!$B:$M,9,0)</f>
        <v>0</v>
      </c>
      <c r="AT60" s="56">
        <f>VLOOKUP($B60,面点!$B:$M,10,0)</f>
        <v>0</v>
      </c>
      <c r="AU60" s="56">
        <f>VLOOKUP($B60,面点!$B:$M,12,0)</f>
        <v>0</v>
      </c>
    </row>
    <row r="61" spans="1:47">
      <c r="A61" s="50" t="s">
        <v>62</v>
      </c>
      <c r="B61" s="51" t="s">
        <v>178</v>
      </c>
      <c r="C61" s="50" t="s">
        <v>179</v>
      </c>
      <c r="D61" s="49">
        <v>686.72</v>
      </c>
      <c r="E61" s="56">
        <v>0.216467087082831</v>
      </c>
      <c r="F61" s="68">
        <v>0.105293177838632</v>
      </c>
      <c r="G61" s="56">
        <v>-0.320162409035643</v>
      </c>
      <c r="H61" s="49">
        <f>VLOOKUP($B61,蔬菜!$B:$M,6,0)</f>
        <v>124.29</v>
      </c>
      <c r="I61" s="56">
        <f>VLOOKUP($B61,蔬菜!$B:$M,9,0)</f>
        <v>-11.5778723404255</v>
      </c>
      <c r="J61" s="56">
        <f>VLOOKUP($B61,蔬菜!$B:$M,10,0)</f>
        <v>0.194692899324864</v>
      </c>
      <c r="K61" s="56">
        <f>VLOOKUP($B61,蔬菜!$B:$M,12,0)</f>
        <v>0.267488884703713</v>
      </c>
      <c r="L61" s="49">
        <f>VLOOKUP($B61,水果!$B:$M,6,0)</f>
        <v>10.05</v>
      </c>
      <c r="M61" s="56">
        <f>VLOOKUP($B61,水果!$B:$M,9,0)</f>
        <v>-0.952612221803093</v>
      </c>
      <c r="N61" s="56">
        <f>VLOOKUP($B61,水果!$B:$M,10,0)</f>
        <v>0.0252944729688916</v>
      </c>
      <c r="O61" s="56">
        <f>VLOOKUP($B61,水果!$B:$M,12,0)</f>
        <v>-0.469052978139474</v>
      </c>
      <c r="P61" s="49">
        <f>VLOOKUP($B61,猪肉!$B:$M,6,0)</f>
        <v>0</v>
      </c>
      <c r="Q61" s="56">
        <f>VLOOKUP($B61,猪肉!$B:$M,9,0)</f>
        <v>0</v>
      </c>
      <c r="R61" s="56">
        <f>VLOOKUP($B61,猪肉!$B:$M,10,0)</f>
        <v>0</v>
      </c>
      <c r="S61" s="56">
        <f>VLOOKUP($B61,猪肉!$B:$M,12,0)</f>
        <v>0</v>
      </c>
      <c r="T61" s="49">
        <f>VLOOKUP($B61,牛羊肉!$B:$M,6,0)</f>
        <v>0</v>
      </c>
      <c r="U61" s="56">
        <f>VLOOKUP($B61,牛羊肉!$B:$M,9,0)</f>
        <v>0</v>
      </c>
      <c r="V61" s="56">
        <f>VLOOKUP($B61,牛羊肉!$B:$M,10,0)</f>
        <v>0</v>
      </c>
      <c r="W61" s="56">
        <f>VLOOKUP($B61,牛羊肉!$B:$M,12,0)</f>
        <v>0</v>
      </c>
      <c r="X61" s="49">
        <f>VLOOKUP($B61,禽肉!$B:$M,6,0)</f>
        <v>0</v>
      </c>
      <c r="Y61" s="56">
        <f>VLOOKUP($B61,禽肉!$B:$M,9,0)</f>
        <v>0</v>
      </c>
      <c r="Z61" s="56">
        <f>VLOOKUP($B61,禽肉!$B:$M,10,0)</f>
        <v>0</v>
      </c>
      <c r="AA61" s="56">
        <f>VLOOKUP($B61,禽肉!$B:$M,12,0)</f>
        <v>0</v>
      </c>
      <c r="AB61" s="49">
        <f>VLOOKUP($B61,蛋类!$B:$M,6,0)</f>
        <v>136.93</v>
      </c>
      <c r="AC61" s="56">
        <f>VLOOKUP($B61,蛋类!$B:$M,9,0)</f>
        <v>-0.356531954887218</v>
      </c>
      <c r="AD61" s="56">
        <f>VLOOKUP($B61,蛋类!$B:$M,10,0)</f>
        <v>0.208100303951368</v>
      </c>
      <c r="AE61" s="56">
        <f>VLOOKUP($B61,蛋类!$B:$M,12,0)</f>
        <v>-0.380069955860683</v>
      </c>
      <c r="AF61" s="49">
        <f>VLOOKUP($B61,水产!$B:$M,6,0)</f>
        <v>341.83</v>
      </c>
      <c r="AG61" s="56">
        <f>VLOOKUP($B61,水产!$B:$M,9,0)</f>
        <v>0</v>
      </c>
      <c r="AH61" s="56">
        <f>VLOOKUP($B61,水产!$B:$M,10,0)</f>
        <v>0.0814301674912991</v>
      </c>
      <c r="AI61" s="56">
        <f>VLOOKUP($B61,水产!$B:$M,12,0)</f>
        <v>0.0814301674912991</v>
      </c>
      <c r="AJ61" s="49">
        <f>VLOOKUP($B61,熟食!$B:$M,6,0)</f>
        <v>0</v>
      </c>
      <c r="AK61" s="56">
        <f>VLOOKUP($B61,熟食!$B:$M,9,0)</f>
        <v>0</v>
      </c>
      <c r="AL61" s="56">
        <f>VLOOKUP($B61,熟食!$B:$M,10,0)</f>
        <v>0</v>
      </c>
      <c r="AM61" s="56">
        <f>VLOOKUP($B61,熟食!$B:$M,12,0)</f>
        <v>0</v>
      </c>
      <c r="AN61" s="49">
        <f>VLOOKUP($B61,面包!$B:$M,6,0)</f>
        <v>52.32</v>
      </c>
      <c r="AO61" s="56">
        <f>VLOOKUP($B61,面包!$B:$M,9,0)</f>
        <v>-0.541374474053296</v>
      </c>
      <c r="AP61" s="56">
        <f>VLOOKUP($B61,面包!$B:$M,10,0)</f>
        <v>0.0972599174629141</v>
      </c>
      <c r="AQ61" s="56">
        <f>VLOOKUP($B61,面包!$B:$M,12,0)</f>
        <v>-0.346234231742078</v>
      </c>
      <c r="AR61" s="49">
        <f>VLOOKUP($B61,面点!$B:$M,6,0)</f>
        <v>21.3</v>
      </c>
      <c r="AS61" s="56">
        <f>VLOOKUP($B61,面点!$B:$M,9,0)</f>
        <v>-0.429107477887966</v>
      </c>
      <c r="AT61" s="56">
        <f>VLOOKUP($B61,面点!$B:$M,10,0)</f>
        <v>0.23027027027027</v>
      </c>
      <c r="AU61" s="56">
        <f>VLOOKUP($B61,面点!$B:$M,12,0)</f>
        <v>-0.0875050469940173</v>
      </c>
    </row>
    <row r="62" spans="1:47">
      <c r="A62" s="50" t="s">
        <v>84</v>
      </c>
      <c r="B62" s="51" t="s">
        <v>180</v>
      </c>
      <c r="C62" s="50" t="s">
        <v>181</v>
      </c>
      <c r="D62" s="49">
        <v>10159.75</v>
      </c>
      <c r="E62" s="56">
        <v>0.0154621915932454</v>
      </c>
      <c r="F62" s="68">
        <v>0.102848914163079</v>
      </c>
      <c r="G62" s="56">
        <v>-0.0053535602599519</v>
      </c>
      <c r="H62" s="49">
        <f>VLOOKUP($B62,蔬菜!$B:$M,6,0)</f>
        <v>2558.94</v>
      </c>
      <c r="I62" s="56">
        <f>VLOOKUP($B62,蔬菜!$B:$M,9,0)</f>
        <v>0.159912064002901</v>
      </c>
      <c r="J62" s="56">
        <f>VLOOKUP($B62,蔬菜!$B:$M,10,0)</f>
        <v>0.143679955081415</v>
      </c>
      <c r="K62" s="56">
        <f>VLOOKUP($B62,蔬菜!$B:$M,12,0)</f>
        <v>0.0286151586034309</v>
      </c>
      <c r="L62" s="49">
        <f>VLOOKUP($B62,水果!$B:$M,6,0)</f>
        <v>1429.4</v>
      </c>
      <c r="M62" s="56">
        <f>VLOOKUP($B62,水果!$B:$M,9,0)</f>
        <v>-0.00564861706271913</v>
      </c>
      <c r="N62" s="56">
        <f>VLOOKUP($B62,水果!$B:$M,10,0)</f>
        <v>0.0544351675402799</v>
      </c>
      <c r="O62" s="56">
        <f>VLOOKUP($B62,水果!$B:$M,12,0)</f>
        <v>-0.000148485538062414</v>
      </c>
      <c r="P62" s="49">
        <f>VLOOKUP($B62,猪肉!$B:$M,6,0)</f>
        <v>1064.34</v>
      </c>
      <c r="Q62" s="56">
        <f>VLOOKUP($B62,猪肉!$B:$M,9,0)</f>
        <v>0.1897916294044</v>
      </c>
      <c r="R62" s="56">
        <f>VLOOKUP($B62,猪肉!$B:$M,10,0)</f>
        <v>0.0757870182136924</v>
      </c>
      <c r="S62" s="56">
        <f>VLOOKUP($B62,猪肉!$B:$M,12,0)</f>
        <v>0.0153590861018964</v>
      </c>
      <c r="T62" s="49">
        <f>VLOOKUP($B62,牛羊肉!$B:$M,6,0)</f>
        <v>585.96</v>
      </c>
      <c r="U62" s="56">
        <f>VLOOKUP($B62,牛羊肉!$B:$M,9,0)</f>
        <v>8.63908537588419</v>
      </c>
      <c r="V62" s="56">
        <f>VLOOKUP($B62,牛羊肉!$B:$M,10,0)</f>
        <v>0.143037783104766</v>
      </c>
      <c r="W62" s="56">
        <f>VLOOKUP($B62,牛羊肉!$B:$M,12,0)</f>
        <v>0.0761319179730789</v>
      </c>
      <c r="X62" s="49">
        <f>VLOOKUP($B62,禽肉!$B:$M,6,0)</f>
        <v>452.84</v>
      </c>
      <c r="Y62" s="56">
        <f>VLOOKUP($B62,禽肉!$B:$M,9,0)</f>
        <v>0.0635289696798891</v>
      </c>
      <c r="Z62" s="56">
        <f>VLOOKUP($B62,禽肉!$B:$M,10,0)</f>
        <v>0.158993318516802</v>
      </c>
      <c r="AA62" s="56">
        <f>VLOOKUP($B62,禽肉!$B:$M,12,0)</f>
        <v>-0.00793994581478275</v>
      </c>
      <c r="AB62" s="49">
        <f>VLOOKUP($B62,蛋类!$B:$M,6,0)</f>
        <v>698.91</v>
      </c>
      <c r="AC62" s="56">
        <f>VLOOKUP($B62,蛋类!$B:$M,9,0)</f>
        <v>3.65753698520592</v>
      </c>
      <c r="AD62" s="56">
        <f>VLOOKUP($B62,蛋类!$B:$M,10,0)</f>
        <v>0.147933740856137</v>
      </c>
      <c r="AE62" s="56">
        <f>VLOOKUP($B62,蛋类!$B:$M,12,0)</f>
        <v>0.0838509961365786</v>
      </c>
      <c r="AF62" s="49">
        <f>VLOOKUP($B62,水产!$B:$M,6,0)</f>
        <v>676.35</v>
      </c>
      <c r="AG62" s="56">
        <f>VLOOKUP($B62,水产!$B:$M,9,0)</f>
        <v>-0.49469932985185</v>
      </c>
      <c r="AH62" s="56">
        <f>VLOOKUP($B62,水产!$B:$M,10,0)</f>
        <v>0.0826397306068189</v>
      </c>
      <c r="AI62" s="56">
        <f>VLOOKUP($B62,水产!$B:$M,12,0)</f>
        <v>-0.101228352412744</v>
      </c>
      <c r="AJ62" s="49">
        <f>VLOOKUP($B62,熟食!$B:$M,6,0)</f>
        <v>856.66</v>
      </c>
      <c r="AK62" s="56">
        <f>VLOOKUP($B62,熟食!$B:$M,9,0)</f>
        <v>-0.0898698539176627</v>
      </c>
      <c r="AL62" s="56">
        <f>VLOOKUP($B62,熟食!$B:$M,10,0)</f>
        <v>0.0969291694953609</v>
      </c>
      <c r="AM62" s="56">
        <f>VLOOKUP($B62,熟食!$B:$M,12,0)</f>
        <v>-0.0468411645558694</v>
      </c>
      <c r="AN62" s="49">
        <f>VLOOKUP($B62,面包!$B:$M,6,0)</f>
        <v>1005.41</v>
      </c>
      <c r="AO62" s="56">
        <f>VLOOKUP($B62,面包!$B:$M,9,0)</f>
        <v>0.00942752153571213</v>
      </c>
      <c r="AP62" s="56">
        <f>VLOOKUP($B62,面包!$B:$M,10,0)</f>
        <v>0.15304022479367</v>
      </c>
      <c r="AQ62" s="56">
        <f>VLOOKUP($B62,面包!$B:$M,12,0)</f>
        <v>0.00538567613165151</v>
      </c>
      <c r="AR62" s="49">
        <f>VLOOKUP($B62,面点!$B:$M,6,0)</f>
        <v>867.97</v>
      </c>
      <c r="AS62" s="56">
        <f>VLOOKUP($B62,面点!$B:$M,9,0)</f>
        <v>-0.44160447761194</v>
      </c>
      <c r="AT62" s="56">
        <f>VLOOKUP($B62,面点!$B:$M,10,0)</f>
        <v>0.166530764168555</v>
      </c>
      <c r="AU62" s="56">
        <f>VLOOKUP($B62,面点!$B:$M,12,0)</f>
        <v>-0.102401224274152</v>
      </c>
    </row>
    <row r="63" spans="1:47">
      <c r="A63" s="50" t="s">
        <v>101</v>
      </c>
      <c r="B63" s="51" t="s">
        <v>182</v>
      </c>
      <c r="C63" s="50" t="s">
        <v>183</v>
      </c>
      <c r="D63" s="49">
        <v>5830.13</v>
      </c>
      <c r="E63" s="56">
        <v>0.079775678363667</v>
      </c>
      <c r="F63" s="68">
        <v>0.135246993083303</v>
      </c>
      <c r="G63" s="56">
        <v>0.0519500548538806</v>
      </c>
      <c r="H63" s="49">
        <f>VLOOKUP($B63,蔬菜!$B:$M,6,0)</f>
        <v>301.05</v>
      </c>
      <c r="I63" s="56">
        <f>VLOOKUP($B63,蔬菜!$B:$M,9,0)</f>
        <v>-0.1818848850481</v>
      </c>
      <c r="J63" s="56">
        <f>VLOOKUP($B63,蔬菜!$B:$M,10,0)</f>
        <v>0.072166381804627</v>
      </c>
      <c r="K63" s="56">
        <f>VLOOKUP($B63,蔬菜!$B:$M,12,0)</f>
        <v>0.0156298330876001</v>
      </c>
      <c r="L63" s="49">
        <f>VLOOKUP($B63,水果!$B:$M,6,0)</f>
        <v>283.22</v>
      </c>
      <c r="M63" s="56">
        <f>VLOOKUP($B63,水果!$B:$M,9,0)</f>
        <v>0.0312784473655464</v>
      </c>
      <c r="N63" s="56">
        <f>VLOOKUP($B63,水果!$B:$M,10,0)</f>
        <v>0.0190022509904694</v>
      </c>
      <c r="O63" s="56">
        <f>VLOOKUP($B63,水果!$B:$M,12,0)</f>
        <v>0.00921410589796082</v>
      </c>
      <c r="P63" s="49">
        <f>VLOOKUP($B63,猪肉!$B:$M,6,0)</f>
        <v>534.76</v>
      </c>
      <c r="Q63" s="56">
        <f>VLOOKUP($B63,猪肉!$B:$M,9,0)</f>
        <v>1.16747730220493</v>
      </c>
      <c r="R63" s="56">
        <f>VLOOKUP($B63,猪肉!$B:$M,10,0)</f>
        <v>0.202916478521043</v>
      </c>
      <c r="S63" s="56">
        <f>VLOOKUP($B63,猪肉!$B:$M,12,0)</f>
        <v>0.160044515762932</v>
      </c>
      <c r="T63" s="49">
        <f>VLOOKUP($B63,牛羊肉!$B:$M,6,0)</f>
        <v>160.94</v>
      </c>
      <c r="U63" s="56">
        <f>VLOOKUP($B63,牛羊肉!$B:$M,9,0)</f>
        <v>0.0590944985522506</v>
      </c>
      <c r="V63" s="56">
        <f>VLOOKUP($B63,牛羊肉!$B:$M,10,0)</f>
        <v>0.253249409913454</v>
      </c>
      <c r="W63" s="56">
        <f>VLOOKUP($B63,牛羊肉!$B:$M,12,0)</f>
        <v>0.0706227394010032</v>
      </c>
      <c r="X63" s="49">
        <f>VLOOKUP($B63,禽肉!$B:$M,6,0)</f>
        <v>139.14</v>
      </c>
      <c r="Y63" s="56">
        <f>VLOOKUP($B63,禽肉!$B:$M,9,0)</f>
        <v>0.468651044965168</v>
      </c>
      <c r="Z63" s="56">
        <f>VLOOKUP($B63,禽肉!$B:$M,10,0)</f>
        <v>0.123121847624104</v>
      </c>
      <c r="AA63" s="56">
        <f>VLOOKUP($B63,禽肉!$B:$M,12,0)</f>
        <v>0.0570037227157022</v>
      </c>
      <c r="AB63" s="49">
        <f>VLOOKUP($B63,蛋类!$B:$M,6,0)</f>
        <v>181.5</v>
      </c>
      <c r="AC63" s="56">
        <f>VLOOKUP($B63,蛋类!$B:$M,9,0)</f>
        <v>0.77211482132396</v>
      </c>
      <c r="AD63" s="56">
        <f>VLOOKUP($B63,蛋类!$B:$M,10,0)</f>
        <v>0.123076714428117</v>
      </c>
      <c r="AE63" s="56">
        <f>VLOOKUP($B63,蛋类!$B:$M,12,0)</f>
        <v>0.0276336056777676</v>
      </c>
      <c r="AF63" s="49">
        <f>VLOOKUP($B63,水产!$B:$M,6,0)</f>
        <v>569.54</v>
      </c>
      <c r="AG63" s="56">
        <f>VLOOKUP($B63,水产!$B:$M,9,0)</f>
        <v>1.04099623723347</v>
      </c>
      <c r="AH63" s="56">
        <f>VLOOKUP($B63,水产!$B:$M,10,0)</f>
        <v>0.179636714597967</v>
      </c>
      <c r="AI63" s="56">
        <f>VLOOKUP($B63,水产!$B:$M,12,0)</f>
        <v>0.10904975895607</v>
      </c>
      <c r="AJ63" s="49">
        <f>VLOOKUP($B63,熟食!$B:$M,6,0)</f>
        <v>280.44</v>
      </c>
      <c r="AK63" s="56">
        <f>VLOOKUP($B63,熟食!$B:$M,9,0)</f>
        <v>0.305708166495949</v>
      </c>
      <c r="AL63" s="56">
        <f>VLOOKUP($B63,熟食!$B:$M,10,0)</f>
        <v>0.074918653793752</v>
      </c>
      <c r="AM63" s="56">
        <f>VLOOKUP($B63,熟食!$B:$M,12,0)</f>
        <v>0.0404071384396787</v>
      </c>
      <c r="AN63" s="49">
        <f>VLOOKUP($B63,面包!$B:$M,6,0)</f>
        <v>2646.61</v>
      </c>
      <c r="AO63" s="56">
        <f>VLOOKUP($B63,面包!$B:$M,9,0)</f>
        <v>-0.111353983043734</v>
      </c>
      <c r="AP63" s="56">
        <f>VLOOKUP($B63,面包!$B:$M,10,0)</f>
        <v>0.30040942064765</v>
      </c>
      <c r="AQ63" s="56">
        <f>VLOOKUP($B63,面包!$B:$M,12,0)</f>
        <v>-0.0987117288534238</v>
      </c>
      <c r="AR63" s="49">
        <f>VLOOKUP($B63,面点!$B:$M,6,0)</f>
        <v>636.28</v>
      </c>
      <c r="AS63" s="56">
        <f>VLOOKUP($B63,面点!$B:$M,9,0)</f>
        <v>-0.0763290073454693</v>
      </c>
      <c r="AT63" s="56">
        <f>VLOOKUP($B63,面点!$B:$M,10,0)</f>
        <v>0.264435744624259</v>
      </c>
      <c r="AU63" s="56">
        <f>VLOOKUP($B63,面点!$B:$M,12,0)</f>
        <v>0.0689179571206404</v>
      </c>
    </row>
    <row r="64" spans="1:47">
      <c r="A64" s="50" t="s">
        <v>62</v>
      </c>
      <c r="B64" s="51" t="s">
        <v>184</v>
      </c>
      <c r="C64" s="50" t="s">
        <v>185</v>
      </c>
      <c r="D64" s="49">
        <v>16484.27</v>
      </c>
      <c r="E64" s="56">
        <v>0.0375792145142895</v>
      </c>
      <c r="F64" s="68">
        <v>0.159968833566431</v>
      </c>
      <c r="G64" s="56">
        <v>0.00580024067055878</v>
      </c>
      <c r="H64" s="49">
        <f>VLOOKUP($B64,蔬菜!$B:$M,6,0)</f>
        <v>5450.97</v>
      </c>
      <c r="I64" s="56">
        <f>VLOOKUP($B64,蔬菜!$B:$M,9,0)</f>
        <v>0.486849857615135</v>
      </c>
      <c r="J64" s="56">
        <f>VLOOKUP($B64,蔬菜!$B:$M,10,0)</f>
        <v>0.207884316374899</v>
      </c>
      <c r="K64" s="56">
        <f>VLOOKUP($B64,蔬菜!$B:$M,12,0)</f>
        <v>0.0661266954121615</v>
      </c>
      <c r="L64" s="49">
        <f>VLOOKUP($B64,水果!$B:$M,6,0)</f>
        <v>2978.83</v>
      </c>
      <c r="M64" s="56">
        <f>VLOOKUP($B64,水果!$B:$M,9,0)</f>
        <v>-0.0990387988918059</v>
      </c>
      <c r="N64" s="56">
        <f>VLOOKUP($B64,水果!$B:$M,10,0)</f>
        <v>0.098377033084509</v>
      </c>
      <c r="O64" s="56">
        <f>VLOOKUP($B64,水果!$B:$M,12,0)</f>
        <v>-0.0124213784702572</v>
      </c>
      <c r="P64" s="49">
        <f>VLOOKUP($B64,猪肉!$B:$M,6,0)</f>
        <v>2449.63</v>
      </c>
      <c r="Q64" s="56">
        <f>VLOOKUP($B64,猪肉!$B:$M,9,0)</f>
        <v>-0.307611208782512</v>
      </c>
      <c r="R64" s="56">
        <f>VLOOKUP($B64,猪肉!$B:$M,10,0)</f>
        <v>0.176303529697957</v>
      </c>
      <c r="S64" s="56">
        <f>VLOOKUP($B64,猪肉!$B:$M,12,0)</f>
        <v>-0.00692901021846287</v>
      </c>
      <c r="T64" s="49">
        <f>VLOOKUP($B64,牛羊肉!$B:$M,6,0)</f>
        <v>362.67</v>
      </c>
      <c r="U64" s="56">
        <f>VLOOKUP($B64,牛羊肉!$B:$M,9,0)</f>
        <v>-0.21962817919697</v>
      </c>
      <c r="V64" s="56">
        <f>VLOOKUP($B64,牛羊肉!$B:$M,10,0)</f>
        <v>0.174935002918236</v>
      </c>
      <c r="W64" s="56">
        <f>VLOOKUP($B64,牛羊肉!$B:$M,12,0)</f>
        <v>0.00837406306066288</v>
      </c>
      <c r="X64" s="49">
        <f>VLOOKUP($B64,禽肉!$B:$M,6,0)</f>
        <v>456.79</v>
      </c>
      <c r="Y64" s="56">
        <f>VLOOKUP($B64,禽肉!$B:$M,9,0)</f>
        <v>-0.661864965097601</v>
      </c>
      <c r="Z64" s="56">
        <f>VLOOKUP($B64,禽肉!$B:$M,10,0)</f>
        <v>0.162748688861019</v>
      </c>
      <c r="AA64" s="56">
        <f>VLOOKUP($B64,禽肉!$B:$M,12,0)</f>
        <v>-0.353273511885372</v>
      </c>
      <c r="AB64" s="49">
        <f>VLOOKUP($B64,蛋类!$B:$M,6,0)</f>
        <v>692.23</v>
      </c>
      <c r="AC64" s="56">
        <f>VLOOKUP($B64,蛋类!$B:$M,9,0)</f>
        <v>0.282429878839527</v>
      </c>
      <c r="AD64" s="56">
        <f>VLOOKUP($B64,蛋类!$B:$M,10,0)</f>
        <v>0.090431667740077</v>
      </c>
      <c r="AE64" s="56">
        <f>VLOOKUP($B64,蛋类!$B:$M,12,0)</f>
        <v>-0.00539565915008848</v>
      </c>
      <c r="AF64" s="49">
        <f>VLOOKUP($B64,水产!$B:$M,6,0)</f>
        <v>904.43</v>
      </c>
      <c r="AG64" s="56">
        <f>VLOOKUP($B64,水产!$B:$M,9,0)</f>
        <v>0.0492714279084876</v>
      </c>
      <c r="AH64" s="56">
        <f>VLOOKUP($B64,水产!$B:$M,10,0)</f>
        <v>0.131574506466489</v>
      </c>
      <c r="AI64" s="56">
        <f>VLOOKUP($B64,水产!$B:$M,12,0)</f>
        <v>0.0407753525600483</v>
      </c>
      <c r="AJ64" s="49">
        <f>VLOOKUP($B64,熟食!$B:$M,6,0)</f>
        <v>511.4</v>
      </c>
      <c r="AK64" s="56">
        <f>VLOOKUP($B64,熟食!$B:$M,9,0)</f>
        <v>20.5054667788057</v>
      </c>
      <c r="AL64" s="56">
        <f>VLOOKUP($B64,熟食!$B:$M,10,0)</f>
        <v>0.17184024300912</v>
      </c>
      <c r="AM64" s="56">
        <f>VLOOKUP($B64,熟食!$B:$M,12,0)</f>
        <v>-0.278709207540331</v>
      </c>
      <c r="AN64" s="49">
        <f>VLOOKUP($B64,面包!$B:$M,6,0)</f>
        <v>1484.89</v>
      </c>
      <c r="AO64" s="56">
        <f>VLOOKUP($B64,面包!$B:$M,9,0)</f>
        <v>0.36487641668122</v>
      </c>
      <c r="AP64" s="56">
        <f>VLOOKUP($B64,面包!$B:$M,10,0)</f>
        <v>0.286503434436984</v>
      </c>
      <c r="AQ64" s="56">
        <f>VLOOKUP($B64,面包!$B:$M,12,0)</f>
        <v>-0.181375150139232</v>
      </c>
      <c r="AR64" s="49">
        <f>VLOOKUP($B64,面点!$B:$M,6,0)</f>
        <v>1192.43</v>
      </c>
      <c r="AS64" s="56">
        <f>VLOOKUP($B64,面点!$B:$M,9,0)</f>
        <v>0.138032067188395</v>
      </c>
      <c r="AT64" s="56">
        <f>VLOOKUP($B64,面点!$B:$M,10,0)</f>
        <v>0.234539636083263</v>
      </c>
      <c r="AU64" s="56">
        <f>VLOOKUP($B64,面点!$B:$M,12,0)</f>
        <v>0.0302176349054572</v>
      </c>
    </row>
    <row r="65" spans="1:47">
      <c r="A65" s="50" t="s">
        <v>186</v>
      </c>
      <c r="B65" s="51" t="s">
        <v>187</v>
      </c>
      <c r="C65" s="50" t="s">
        <v>188</v>
      </c>
      <c r="D65" s="49">
        <v>11708.12</v>
      </c>
      <c r="E65" s="56">
        <v>0.113536154364127</v>
      </c>
      <c r="F65" s="68">
        <v>0.0967378254157936</v>
      </c>
      <c r="G65" s="56">
        <v>0.00986394925747708</v>
      </c>
      <c r="H65" s="49">
        <f>VLOOKUP($B65,蔬菜!$B:$M,6,0)</f>
        <v>1778.89</v>
      </c>
      <c r="I65" s="56">
        <f>VLOOKUP($B65,蔬菜!$B:$M,9,0)</f>
        <v>0.859829792572767</v>
      </c>
      <c r="J65" s="56">
        <f>VLOOKUP($B65,蔬菜!$B:$M,10,0)</f>
        <v>0.0901302079506954</v>
      </c>
      <c r="K65" s="56">
        <f>VLOOKUP($B65,蔬菜!$B:$M,12,0)</f>
        <v>0.0417038812998117</v>
      </c>
      <c r="L65" s="49">
        <f>VLOOKUP($B65,水果!$B:$M,6,0)</f>
        <v>2493.55</v>
      </c>
      <c r="M65" s="56">
        <f>VLOOKUP($B65,水果!$B:$M,9,0)</f>
        <v>3.23417839737821</v>
      </c>
      <c r="N65" s="56">
        <f>VLOOKUP($B65,水果!$B:$M,10,0)</f>
        <v>0.0613543048402618</v>
      </c>
      <c r="O65" s="56">
        <f>VLOOKUP($B65,水果!$B:$M,12,0)</f>
        <v>0.0472801280903401</v>
      </c>
      <c r="P65" s="49">
        <f>VLOOKUP($B65,猪肉!$B:$M,6,0)</f>
        <v>1529.97</v>
      </c>
      <c r="Q65" s="56">
        <f>VLOOKUP($B65,猪肉!$B:$M,9,0)</f>
        <v>0.50429173999823</v>
      </c>
      <c r="R65" s="56">
        <f>VLOOKUP($B65,猪肉!$B:$M,10,0)</f>
        <v>0.114173798315866</v>
      </c>
      <c r="S65" s="56">
        <f>VLOOKUP($B65,猪肉!$B:$M,12,0)</f>
        <v>0.0345928488560717</v>
      </c>
      <c r="T65" s="49">
        <f>VLOOKUP($B65,牛羊肉!$B:$M,6,0)</f>
        <v>254.83</v>
      </c>
      <c r="U65" s="56">
        <f>VLOOKUP($B65,牛羊肉!$B:$M,9,0)</f>
        <v>1.71905676483141</v>
      </c>
      <c r="V65" s="56">
        <f>VLOOKUP($B65,牛羊肉!$B:$M,10,0)</f>
        <v>0.0732939870341289</v>
      </c>
      <c r="W65" s="56">
        <f>VLOOKUP($B65,牛羊肉!$B:$M,12,0)</f>
        <v>0.0171419475383708</v>
      </c>
      <c r="X65" s="49">
        <f>VLOOKUP($B65,禽肉!$B:$M,6,0)</f>
        <v>234.61</v>
      </c>
      <c r="Y65" s="56">
        <f>VLOOKUP($B65,禽肉!$B:$M,9,0)</f>
        <v>-0.333778219508732</v>
      </c>
      <c r="Z65" s="56">
        <f>VLOOKUP($B65,禽肉!$B:$M,10,0)</f>
        <v>0.0648993908679993</v>
      </c>
      <c r="AA65" s="56">
        <f>VLOOKUP($B65,禽肉!$B:$M,12,0)</f>
        <v>-0.0242222741873997</v>
      </c>
      <c r="AB65" s="49">
        <f>VLOOKUP($B65,蛋类!$B:$M,6,0)</f>
        <v>395.37</v>
      </c>
      <c r="AC65" s="56">
        <f>VLOOKUP($B65,蛋类!$B:$M,9,0)</f>
        <v>0.266399743754004</v>
      </c>
      <c r="AD65" s="56">
        <f>VLOOKUP($B65,蛋类!$B:$M,10,0)</f>
        <v>0.0627356334970867</v>
      </c>
      <c r="AE65" s="56">
        <f>VLOOKUP($B65,蛋类!$B:$M,12,0)</f>
        <v>-0.0137286876432652</v>
      </c>
      <c r="AF65" s="49">
        <f>VLOOKUP($B65,水产!$B:$M,6,0)</f>
        <v>923.25</v>
      </c>
      <c r="AG65" s="56">
        <f>VLOOKUP($B65,水产!$B:$M,9,0)</f>
        <v>0.551628516688515</v>
      </c>
      <c r="AH65" s="56">
        <f>VLOOKUP($B65,水产!$B:$M,10,0)</f>
        <v>0.158973272860641</v>
      </c>
      <c r="AI65" s="56">
        <f>VLOOKUP($B65,水产!$B:$M,12,0)</f>
        <v>0.0555825175948399</v>
      </c>
      <c r="AJ65" s="49">
        <f>VLOOKUP($B65,熟食!$B:$M,6,0)</f>
        <v>1124.06</v>
      </c>
      <c r="AK65" s="56">
        <f>VLOOKUP($B65,熟食!$B:$M,9,0)</f>
        <v>-0.0405769887333561</v>
      </c>
      <c r="AL65" s="56">
        <f>VLOOKUP($B65,熟食!$B:$M,10,0)</f>
        <v>0.107347875456371</v>
      </c>
      <c r="AM65" s="56">
        <f>VLOOKUP($B65,熟食!$B:$M,12,0)</f>
        <v>-0.00909657340537334</v>
      </c>
      <c r="AN65" s="49">
        <f>VLOOKUP($B65,面包!$B:$M,6,0)</f>
        <v>2034.82</v>
      </c>
      <c r="AO65" s="56">
        <f>VLOOKUP($B65,面包!$B:$M,9,0)</f>
        <v>-0.454653144799048</v>
      </c>
      <c r="AP65" s="56">
        <f>VLOOKUP($B65,面包!$B:$M,10,0)</f>
        <v>0.174396500448243</v>
      </c>
      <c r="AQ65" s="56">
        <f>VLOOKUP($B65,面包!$B:$M,12,0)</f>
        <v>-0.0846983161833106</v>
      </c>
      <c r="AR65" s="49">
        <f>VLOOKUP($B65,面点!$B:$M,6,0)</f>
        <v>912.45</v>
      </c>
      <c r="AS65" s="56">
        <f>VLOOKUP($B65,面点!$B:$M,9,0)</f>
        <v>-0.453756862087751</v>
      </c>
      <c r="AT65" s="56">
        <f>VLOOKUP($B65,面点!$B:$M,10,0)</f>
        <v>0.167355383269414</v>
      </c>
      <c r="AU65" s="56">
        <f>VLOOKUP($B65,面点!$B:$M,12,0)</f>
        <v>-0.0905270110826497</v>
      </c>
    </row>
    <row r="66" spans="1:47">
      <c r="A66" s="50" t="s">
        <v>186</v>
      </c>
      <c r="B66" s="51" t="s">
        <v>189</v>
      </c>
      <c r="C66" s="50" t="s">
        <v>190</v>
      </c>
      <c r="D66" s="49">
        <v>22618.58</v>
      </c>
      <c r="E66" s="56">
        <v>0.0789572478089162</v>
      </c>
      <c r="F66" s="68">
        <v>0.165393331056778</v>
      </c>
      <c r="G66" s="56">
        <v>0.0197739633489054</v>
      </c>
      <c r="H66" s="49">
        <f>VLOOKUP($B66,蔬菜!$B:$M,6,0)</f>
        <v>3018.62</v>
      </c>
      <c r="I66" s="56">
        <f>VLOOKUP($B66,蔬菜!$B:$M,9,0)</f>
        <v>0.230487650773075</v>
      </c>
      <c r="J66" s="56">
        <f>VLOOKUP($B66,蔬菜!$B:$M,10,0)</f>
        <v>0.180707644195196</v>
      </c>
      <c r="K66" s="56">
        <f>VLOOKUP($B66,蔬菜!$B:$M,12,0)</f>
        <v>0.0560536174401011</v>
      </c>
      <c r="L66" s="49">
        <f>VLOOKUP($B66,水果!$B:$M,6,0)</f>
        <v>3788.09</v>
      </c>
      <c r="M66" s="56">
        <f>VLOOKUP($B66,水果!$B:$M,9,0)</f>
        <v>-0.147304777275807</v>
      </c>
      <c r="N66" s="56">
        <f>VLOOKUP($B66,水果!$B:$M,10,0)</f>
        <v>0.0844289557692381</v>
      </c>
      <c r="O66" s="56">
        <f>VLOOKUP($B66,水果!$B:$M,12,0)</f>
        <v>-0.00784724408370129</v>
      </c>
      <c r="P66" s="49">
        <f>VLOOKUP($B66,猪肉!$B:$M,6,0)</f>
        <v>2709.64</v>
      </c>
      <c r="Q66" s="56">
        <f>VLOOKUP($B66,猪肉!$B:$M,9,0)</f>
        <v>0.10636838387509</v>
      </c>
      <c r="R66" s="56">
        <f>VLOOKUP($B66,猪肉!$B:$M,10,0)</f>
        <v>0.198295166809614</v>
      </c>
      <c r="S66" s="56">
        <f>VLOOKUP($B66,猪肉!$B:$M,12,0)</f>
        <v>0.0177908132668608</v>
      </c>
      <c r="T66" s="49">
        <f>VLOOKUP($B66,牛羊肉!$B:$M,6,0)</f>
        <v>681.74</v>
      </c>
      <c r="U66" s="56">
        <f>VLOOKUP($B66,牛羊肉!$B:$M,9,0)</f>
        <v>-0.198481000752445</v>
      </c>
      <c r="V66" s="56">
        <f>VLOOKUP($B66,牛羊肉!$B:$M,10,0)</f>
        <v>0.128282374016111</v>
      </c>
      <c r="W66" s="56">
        <f>VLOOKUP($B66,牛羊肉!$B:$M,12,0)</f>
        <v>-0.0815542092316982</v>
      </c>
      <c r="X66" s="49">
        <f>VLOOKUP($B66,禽肉!$B:$M,6,0)</f>
        <v>313.53</v>
      </c>
      <c r="Y66" s="56">
        <f>VLOOKUP($B66,禽肉!$B:$M,9,0)</f>
        <v>0.156553174222583</v>
      </c>
      <c r="Z66" s="56">
        <f>VLOOKUP($B66,禽肉!$B:$M,10,0)</f>
        <v>0.115298054646416</v>
      </c>
      <c r="AA66" s="56">
        <f>VLOOKUP($B66,禽肉!$B:$M,12,0)</f>
        <v>0.0591730388600264</v>
      </c>
      <c r="AB66" s="49">
        <f>VLOOKUP($B66,蛋类!$B:$M,6,0)</f>
        <v>75.85</v>
      </c>
      <c r="AC66" s="56">
        <f>VLOOKUP($B66,蛋类!$B:$M,9,0)</f>
        <v>-1.31604166666667</v>
      </c>
      <c r="AD66" s="56">
        <f>VLOOKUP($B66,蛋类!$B:$M,10,0)</f>
        <v>0.01162300696461</v>
      </c>
      <c r="AE66" s="56">
        <f>VLOOKUP($B66,蛋类!$B:$M,12,0)</f>
        <v>0.054584792456415</v>
      </c>
      <c r="AF66" s="49">
        <f>VLOOKUP($B66,水产!$B:$M,6,0)</f>
        <v>1466.32</v>
      </c>
      <c r="AG66" s="56">
        <f>VLOOKUP($B66,水产!$B:$M,9,0)</f>
        <v>0.300263365581577</v>
      </c>
      <c r="AH66" s="56">
        <f>VLOOKUP($B66,水产!$B:$M,10,0)</f>
        <v>0.132495642422966</v>
      </c>
      <c r="AI66" s="56">
        <f>VLOOKUP($B66,水产!$B:$M,12,0)</f>
        <v>0.0454440387331289</v>
      </c>
      <c r="AJ66" s="49">
        <f>VLOOKUP($B66,熟食!$B:$M,6,0)</f>
        <v>1892.58</v>
      </c>
      <c r="AK66" s="56">
        <f>VLOOKUP($B66,熟食!$B:$M,9,0)</f>
        <v>0.833966432807473</v>
      </c>
      <c r="AL66" s="56">
        <f>VLOOKUP($B66,熟食!$B:$M,10,0)</f>
        <v>0.175728651148107</v>
      </c>
      <c r="AM66" s="56">
        <f>VLOOKUP($B66,熟食!$B:$M,12,0)</f>
        <v>0.0764084243581324</v>
      </c>
      <c r="AN66" s="49">
        <f>VLOOKUP($B66,面包!$B:$M,6,0)</f>
        <v>4316.05</v>
      </c>
      <c r="AO66" s="56">
        <f>VLOOKUP($B66,面包!$B:$M,9,0)</f>
        <v>-0.0465244717395867</v>
      </c>
      <c r="AP66" s="56">
        <f>VLOOKUP($B66,面包!$B:$M,10,0)</f>
        <v>0.356953524627109</v>
      </c>
      <c r="AQ66" s="56">
        <f>VLOOKUP($B66,面包!$B:$M,12,0)</f>
        <v>-0.00687859007848685</v>
      </c>
      <c r="AR66" s="49">
        <f>VLOOKUP($B66,面点!$B:$M,6,0)</f>
        <v>4032.03</v>
      </c>
      <c r="AS66" s="56">
        <f>VLOOKUP($B66,面点!$B:$M,9,0)</f>
        <v>0.0319645571952886</v>
      </c>
      <c r="AT66" s="56">
        <f>VLOOKUP($B66,面点!$B:$M,10,0)</f>
        <v>0.338590175415614</v>
      </c>
      <c r="AU66" s="56">
        <f>VLOOKUP($B66,面点!$B:$M,12,0)</f>
        <v>-0.0109422623046253</v>
      </c>
    </row>
    <row r="67" spans="1:47">
      <c r="A67" s="50" t="s">
        <v>67</v>
      </c>
      <c r="B67" s="51" t="s">
        <v>191</v>
      </c>
      <c r="C67" s="50" t="s">
        <v>192</v>
      </c>
      <c r="D67" s="49">
        <v>4812.66</v>
      </c>
      <c r="E67" s="56">
        <v>0.633586438882986</v>
      </c>
      <c r="F67" s="68">
        <v>0.0953799205236694</v>
      </c>
      <c r="G67" s="56">
        <v>0.0328001310637588</v>
      </c>
      <c r="H67" s="49">
        <f>VLOOKUP($B67,蔬菜!$B:$M,6,0)</f>
        <v>1259.96</v>
      </c>
      <c r="I67" s="56">
        <f>VLOOKUP($B67,蔬菜!$B:$M,9,0)</f>
        <v>10.4064819844288</v>
      </c>
      <c r="J67" s="56">
        <f>VLOOKUP($B67,蔬菜!$B:$M,10,0)</f>
        <v>0.140473634157137</v>
      </c>
      <c r="K67" s="56">
        <f>VLOOKUP($B67,蔬菜!$B:$M,12,0)</f>
        <v>0.12791740907265</v>
      </c>
      <c r="L67" s="49">
        <f>VLOOKUP($B67,水果!$B:$M,6,0)</f>
        <v>259.61</v>
      </c>
      <c r="M67" s="56">
        <f>VLOOKUP($B67,水果!$B:$M,9,0)</f>
        <v>5.31193775832725</v>
      </c>
      <c r="N67" s="56">
        <f>VLOOKUP($B67,水果!$B:$M,10,0)</f>
        <v>0.0224703638050659</v>
      </c>
      <c r="O67" s="56">
        <f>VLOOKUP($B67,水果!$B:$M,12,0)</f>
        <v>0.0177156374012482</v>
      </c>
      <c r="P67" s="49">
        <f>VLOOKUP($B67,猪肉!$B:$M,6,0)</f>
        <v>1194.97</v>
      </c>
      <c r="Q67" s="56">
        <f>VLOOKUP($B67,猪肉!$B:$M,9,0)</f>
        <v>0.175318671807381</v>
      </c>
      <c r="R67" s="56">
        <f>VLOOKUP($B67,猪肉!$B:$M,10,0)</f>
        <v>0.152184959673157</v>
      </c>
      <c r="S67" s="56">
        <f>VLOOKUP($B67,猪肉!$B:$M,12,0)</f>
        <v>0.0498767046350753</v>
      </c>
      <c r="T67" s="49">
        <f>VLOOKUP($B67,牛羊肉!$B:$M,6,0)</f>
        <v>25.97</v>
      </c>
      <c r="U67" s="56">
        <f>VLOOKUP($B67,牛羊肉!$B:$M,9,0)</f>
        <v>-1.10898027696181</v>
      </c>
      <c r="V67" s="56">
        <f>VLOOKUP($B67,牛羊肉!$B:$M,10,0)</f>
        <v>0.00803037752360102</v>
      </c>
      <c r="W67" s="56">
        <f>VLOOKUP($B67,牛羊肉!$B:$M,12,0)</f>
        <v>0.460040999678381</v>
      </c>
      <c r="X67" s="49">
        <f>VLOOKUP($B67,禽肉!$B:$M,6,0)</f>
        <v>20.21</v>
      </c>
      <c r="Y67" s="56">
        <f>VLOOKUP($B67,禽肉!$B:$M,9,0)</f>
        <v>-0.966332939079445</v>
      </c>
      <c r="Z67" s="56">
        <f>VLOOKUP($B67,禽肉!$B:$M,10,0)</f>
        <v>0.00976951485971731</v>
      </c>
      <c r="AA67" s="56">
        <f>VLOOKUP($B67,禽肉!$B:$M,12,0)</f>
        <v>-0.272943406414514</v>
      </c>
      <c r="AB67" s="49">
        <f>VLOOKUP($B67,蛋类!$B:$M,6,0)</f>
        <v>135.2</v>
      </c>
      <c r="AC67" s="56">
        <f>VLOOKUP($B67,蛋类!$B:$M,9,0)</f>
        <v>-1.32555563582075</v>
      </c>
      <c r="AD67" s="56">
        <f>VLOOKUP($B67,蛋类!$B:$M,10,0)</f>
        <v>0.0663070132417852</v>
      </c>
      <c r="AE67" s="56">
        <f>VLOOKUP($B67,蛋类!$B:$M,12,0)</f>
        <v>0.356476102118252</v>
      </c>
      <c r="AF67" s="49">
        <f>VLOOKUP($B67,水产!$B:$M,6,0)</f>
        <v>-106.93</v>
      </c>
      <c r="AG67" s="56">
        <f>VLOOKUP($B67,水产!$B:$M,9,0)</f>
        <v>-1.20344755417721</v>
      </c>
      <c r="AH67" s="56">
        <f>VLOOKUP($B67,水产!$B:$M,10,0)</f>
        <v>-0.0262348253628664</v>
      </c>
      <c r="AI67" s="56">
        <f>VLOOKUP($B67,水产!$B:$M,12,0)</f>
        <v>-0.112222044827497</v>
      </c>
      <c r="AJ67" s="49">
        <f>VLOOKUP($B67,熟食!$B:$M,6,0)</f>
        <v>387.82</v>
      </c>
      <c r="AK67" s="56">
        <f>VLOOKUP($B67,熟食!$B:$M,9,0)</f>
        <v>-0.606820969818628</v>
      </c>
      <c r="AL67" s="56">
        <f>VLOOKUP($B67,熟食!$B:$M,10,0)</f>
        <v>0.135430453169251</v>
      </c>
      <c r="AM67" s="56">
        <f>VLOOKUP($B67,熟食!$B:$M,12,0)</f>
        <v>-0.106068235735035</v>
      </c>
      <c r="AN67" s="49">
        <f>VLOOKUP($B67,面包!$B:$M,6,0)</f>
        <v>651.77</v>
      </c>
      <c r="AO67" s="56">
        <f>VLOOKUP($B67,面包!$B:$M,9,0)</f>
        <v>2.35203661797984</v>
      </c>
      <c r="AP67" s="56">
        <f>VLOOKUP($B67,面包!$B:$M,10,0)</f>
        <v>0.151928801366909</v>
      </c>
      <c r="AQ67" s="56">
        <f>VLOOKUP($B67,面包!$B:$M,12,0)</f>
        <v>0.0799981720293932</v>
      </c>
      <c r="AR67" s="49">
        <f>VLOOKUP($B67,面点!$B:$M,6,0)</f>
        <v>986.57</v>
      </c>
      <c r="AS67" s="56">
        <f>VLOOKUP($B67,面点!$B:$M,9,0)</f>
        <v>6.91408631477619</v>
      </c>
      <c r="AT67" s="56">
        <f>VLOOKUP($B67,面点!$B:$M,10,0)</f>
        <v>0.283480019883858</v>
      </c>
      <c r="AU67" s="56">
        <f>VLOOKUP($B67,面点!$B:$M,12,0)</f>
        <v>0.237479510653128</v>
      </c>
    </row>
    <row r="68" spans="1:47">
      <c r="A68" s="50" t="s">
        <v>84</v>
      </c>
      <c r="B68" s="51" t="s">
        <v>193</v>
      </c>
      <c r="C68" s="50" t="s">
        <v>194</v>
      </c>
      <c r="D68" s="49">
        <v>17440.6</v>
      </c>
      <c r="E68" s="56">
        <v>0.127791008892042</v>
      </c>
      <c r="F68" s="68">
        <v>0.140579211564757</v>
      </c>
      <c r="G68" s="56">
        <v>0.0160400708679886</v>
      </c>
      <c r="H68" s="49">
        <f>VLOOKUP($B68,蔬菜!$B:$M,6,0)</f>
        <v>5292.62</v>
      </c>
      <c r="I68" s="56">
        <f>VLOOKUP($B68,蔬菜!$B:$M,9,0)</f>
        <v>0.222856324282361</v>
      </c>
      <c r="J68" s="56">
        <f>VLOOKUP($B68,蔬菜!$B:$M,10,0)</f>
        <v>0.171518218597241</v>
      </c>
      <c r="K68" s="56">
        <f>VLOOKUP($B68,蔬菜!$B:$M,12,0)</f>
        <v>0.0256744040567334</v>
      </c>
      <c r="L68" s="49">
        <f>VLOOKUP($B68,水果!$B:$M,6,0)</f>
        <v>359.5</v>
      </c>
      <c r="M68" s="56">
        <f>VLOOKUP($B68,水果!$B:$M,9,0)</f>
        <v>-0.682952641326396</v>
      </c>
      <c r="N68" s="56">
        <f>VLOOKUP($B68,水果!$B:$M,10,0)</f>
        <v>0.01191903016559</v>
      </c>
      <c r="O68" s="56">
        <f>VLOOKUP($B68,水果!$B:$M,12,0)</f>
        <v>-0.0203485720974392</v>
      </c>
      <c r="P68" s="49">
        <f>VLOOKUP($B68,猪肉!$B:$M,6,0)</f>
        <v>1995.96</v>
      </c>
      <c r="Q68" s="56">
        <f>VLOOKUP($B68,猪肉!$B:$M,9,0)</f>
        <v>0.0609359385963047</v>
      </c>
      <c r="R68" s="56">
        <f>VLOOKUP($B68,猪肉!$B:$M,10,0)</f>
        <v>0.18526380665348</v>
      </c>
      <c r="S68" s="56">
        <f>VLOOKUP($B68,猪肉!$B:$M,12,0)</f>
        <v>0.0208886231717304</v>
      </c>
      <c r="T68" s="49">
        <f>VLOOKUP($B68,牛羊肉!$B:$M,6,0)</f>
        <v>165.03</v>
      </c>
      <c r="U68" s="56">
        <f>VLOOKUP($B68,牛羊肉!$B:$M,9,0)</f>
        <v>-2.36648174215451</v>
      </c>
      <c r="V68" s="56">
        <f>VLOOKUP($B68,牛羊肉!$B:$M,10,0)</f>
        <v>0.265202159799447</v>
      </c>
      <c r="W68" s="56">
        <f>VLOOKUP($B68,牛羊肉!$B:$M,12,0)</f>
        <v>0.308975107342225</v>
      </c>
      <c r="X68" s="49">
        <f>VLOOKUP($B68,禽肉!$B:$M,6,0)</f>
        <v>771.94</v>
      </c>
      <c r="Y68" s="56">
        <f>VLOOKUP($B68,禽肉!$B:$M,9,0)</f>
        <v>0.139832260350836</v>
      </c>
      <c r="Z68" s="56">
        <f>VLOOKUP($B68,禽肉!$B:$M,10,0)</f>
        <v>0.189542900919305</v>
      </c>
      <c r="AA68" s="56">
        <f>VLOOKUP($B68,禽肉!$B:$M,12,0)</f>
        <v>0.0196280038858664</v>
      </c>
      <c r="AB68" s="49">
        <f>VLOOKUP($B68,蛋类!$B:$M,6,0)</f>
        <v>1478.6</v>
      </c>
      <c r="AC68" s="56">
        <f>VLOOKUP($B68,蛋类!$B:$M,9,0)</f>
        <v>0.122106701070046</v>
      </c>
      <c r="AD68" s="56">
        <f>VLOOKUP($B68,蛋类!$B:$M,10,0)</f>
        <v>0.223515877850825</v>
      </c>
      <c r="AE68" s="56">
        <f>VLOOKUP($B68,蛋类!$B:$M,12,0)</f>
        <v>-0.0336931784376894</v>
      </c>
      <c r="AF68" s="49">
        <f>VLOOKUP($B68,水产!$B:$M,6,0)</f>
        <v>1312.06</v>
      </c>
      <c r="AG68" s="56">
        <f>VLOOKUP($B68,水产!$B:$M,9,0)</f>
        <v>-10.1197608952527</v>
      </c>
      <c r="AH68" s="56">
        <f>VLOOKUP($B68,水产!$B:$M,10,0)</f>
        <v>0.120041097557294</v>
      </c>
      <c r="AI68" s="56">
        <f>VLOOKUP($B68,水产!$B:$M,12,0)</f>
        <v>0.135987425146979</v>
      </c>
      <c r="AJ68" s="49">
        <f>VLOOKUP($B68,熟食!$B:$M,6,0)</f>
        <v>667.73</v>
      </c>
      <c r="AK68" s="56">
        <f>VLOOKUP($B68,熟食!$B:$M,9,0)</f>
        <v>0.0641285120081595</v>
      </c>
      <c r="AL68" s="56">
        <f>VLOOKUP($B68,熟食!$B:$M,10,0)</f>
        <v>0.0795003738504693</v>
      </c>
      <c r="AM68" s="56">
        <f>VLOOKUP($B68,熟食!$B:$M,12,0)</f>
        <v>-0.00792141548961451</v>
      </c>
      <c r="AN68" s="49">
        <f>VLOOKUP($B68,面包!$B:$M,6,0)</f>
        <v>3832.61</v>
      </c>
      <c r="AO68" s="56">
        <f>VLOOKUP($B68,面包!$B:$M,9,0)</f>
        <v>0.0779171834614422</v>
      </c>
      <c r="AP68" s="56">
        <f>VLOOKUP($B68,面包!$B:$M,10,0)</f>
        <v>0.351481775287391</v>
      </c>
      <c r="AQ68" s="56">
        <f>VLOOKUP($B68,面包!$B:$M,12,0)</f>
        <v>0.0411400176642884</v>
      </c>
      <c r="AR68" s="49">
        <f>VLOOKUP($B68,面点!$B:$M,6,0)</f>
        <v>1871.88</v>
      </c>
      <c r="AS68" s="56">
        <f>VLOOKUP($B68,面点!$B:$M,9,0)</f>
        <v>-0.152124580451414</v>
      </c>
      <c r="AT68" s="56">
        <f>VLOOKUP($B68,面点!$B:$M,10,0)</f>
        <v>0.178643993712703</v>
      </c>
      <c r="AU68" s="56">
        <f>VLOOKUP($B68,面点!$B:$M,12,0)</f>
        <v>-0.0846087920641849</v>
      </c>
    </row>
    <row r="69" spans="1:47">
      <c r="A69" s="50" t="s">
        <v>118</v>
      </c>
      <c r="B69" s="51" t="s">
        <v>195</v>
      </c>
      <c r="C69" s="50" t="s">
        <v>196</v>
      </c>
      <c r="D69" s="49">
        <v>21638.75</v>
      </c>
      <c r="E69" s="56">
        <v>0.114581932943001</v>
      </c>
      <c r="F69" s="68">
        <v>0.108016759139312</v>
      </c>
      <c r="G69" s="56">
        <v>0.00722765532262563</v>
      </c>
      <c r="H69" s="49">
        <f>VLOOKUP($B69,蔬菜!$B:$M,6,0)</f>
        <v>8659.01</v>
      </c>
      <c r="I69" s="56">
        <f>VLOOKUP($B69,蔬菜!$B:$M,9,0)</f>
        <v>0.40624502642289</v>
      </c>
      <c r="J69" s="56">
        <f>VLOOKUP($B69,蔬菜!$B:$M,10,0)</f>
        <v>0.0869926410479211</v>
      </c>
      <c r="K69" s="56">
        <f>VLOOKUP($B69,蔬菜!$B:$M,12,0)</f>
        <v>0.0166443843080991</v>
      </c>
      <c r="L69" s="49">
        <f>VLOOKUP($B69,水果!$B:$M,6,0)</f>
        <v>1148.14</v>
      </c>
      <c r="M69" s="56">
        <f>VLOOKUP($B69,水果!$B:$M,9,0)</f>
        <v>-0.291057171613636</v>
      </c>
      <c r="N69" s="56">
        <f>VLOOKUP($B69,水果!$B:$M,10,0)</f>
        <v>0.039592372431896</v>
      </c>
      <c r="O69" s="56">
        <f>VLOOKUP($B69,水果!$B:$M,12,0)</f>
        <v>-0.0117739082790508</v>
      </c>
      <c r="P69" s="49">
        <f>VLOOKUP($B69,猪肉!$B:$M,6,0)</f>
        <v>5001.06</v>
      </c>
      <c r="Q69" s="56">
        <f>VLOOKUP($B69,猪肉!$B:$M,9,0)</f>
        <v>0.881519494053777</v>
      </c>
      <c r="R69" s="56">
        <f>VLOOKUP($B69,猪肉!$B:$M,10,0)</f>
        <v>0.191509795947439</v>
      </c>
      <c r="S69" s="56">
        <f>VLOOKUP($B69,猪肉!$B:$M,12,0)</f>
        <v>0.0710955112621735</v>
      </c>
      <c r="T69" s="49">
        <f>VLOOKUP($B69,牛羊肉!$B:$M,6,0)</f>
        <v>204.58</v>
      </c>
      <c r="U69" s="56">
        <f>VLOOKUP($B69,牛羊肉!$B:$M,9,0)</f>
        <v>0.0655763321006302</v>
      </c>
      <c r="V69" s="56">
        <f>VLOOKUP($B69,牛羊肉!$B:$M,10,0)</f>
        <v>0.128339763495499</v>
      </c>
      <c r="W69" s="56">
        <f>VLOOKUP($B69,牛羊肉!$B:$M,12,0)</f>
        <v>0.0533565574840321</v>
      </c>
      <c r="X69" s="49">
        <f>VLOOKUP($B69,禽肉!$B:$M,6,0)</f>
        <v>202.93</v>
      </c>
      <c r="Y69" s="56">
        <f>VLOOKUP($B69,禽肉!$B:$M,9,0)</f>
        <v>-0.527399333938844</v>
      </c>
      <c r="Z69" s="56">
        <f>VLOOKUP($B69,禽肉!$B:$M,10,0)</f>
        <v>0.0895495384180891</v>
      </c>
      <c r="AA69" s="56">
        <f>VLOOKUP($B69,禽肉!$B:$M,12,0)</f>
        <v>-0.0236709936306069</v>
      </c>
      <c r="AB69" s="49">
        <f>VLOOKUP($B69,蛋类!$B:$M,6,0)</f>
        <v>761.06</v>
      </c>
      <c r="AC69" s="56">
        <f>VLOOKUP($B69,蛋类!$B:$M,9,0)</f>
        <v>0.954442732408834</v>
      </c>
      <c r="AD69" s="56">
        <f>VLOOKUP($B69,蛋类!$B:$M,10,0)</f>
        <v>0.0663060921869528</v>
      </c>
      <c r="AE69" s="56">
        <f>VLOOKUP($B69,蛋类!$B:$M,12,0)</f>
        <v>0.0262123960815189</v>
      </c>
      <c r="AF69" s="49">
        <f>VLOOKUP($B69,水产!$B:$M,6,0)</f>
        <v>741.98</v>
      </c>
      <c r="AG69" s="56">
        <f>VLOOKUP($B69,水产!$B:$M,9,0)</f>
        <v>-0.165282933963325</v>
      </c>
      <c r="AH69" s="56">
        <f>VLOOKUP($B69,水产!$B:$M,10,0)</f>
        <v>0.133372878918608</v>
      </c>
      <c r="AI69" s="56">
        <f>VLOOKUP($B69,水产!$B:$M,12,0)</f>
        <v>-0.0228565246889572</v>
      </c>
      <c r="AJ69" s="49">
        <f>VLOOKUP($B69,熟食!$B:$M,6,0)</f>
        <v>1282.17</v>
      </c>
      <c r="AK69" s="56">
        <f>VLOOKUP($B69,熟食!$B:$M,9,0)</f>
        <v>-0.119134640486954</v>
      </c>
      <c r="AL69" s="56">
        <f>VLOOKUP($B69,熟食!$B:$M,10,0)</f>
        <v>0.114051364343126</v>
      </c>
      <c r="AM69" s="56">
        <f>VLOOKUP($B69,熟食!$B:$M,12,0)</f>
        <v>0.00324197114631973</v>
      </c>
      <c r="AN69" s="49">
        <f>VLOOKUP($B69,面包!$B:$M,6,0)</f>
        <v>1874.11</v>
      </c>
      <c r="AO69" s="56">
        <f>VLOOKUP($B69,面包!$B:$M,9,0)</f>
        <v>-0.435904922148011</v>
      </c>
      <c r="AP69" s="56">
        <f>VLOOKUP($B69,面包!$B:$M,10,0)</f>
        <v>0.246972328598877</v>
      </c>
      <c r="AQ69" s="56">
        <f>VLOOKUP($B69,面包!$B:$M,12,0)</f>
        <v>-0.101333596626577</v>
      </c>
      <c r="AR69" s="49">
        <f>VLOOKUP($B69,面点!$B:$M,6,0)</f>
        <v>1763.32</v>
      </c>
      <c r="AS69" s="56">
        <f>VLOOKUP($B69,面点!$B:$M,9,0)</f>
        <v>-0.233872088981578</v>
      </c>
      <c r="AT69" s="56">
        <f>VLOOKUP($B69,面点!$B:$M,10,0)</f>
        <v>0.297163889090183</v>
      </c>
      <c r="AU69" s="56">
        <f>VLOOKUP($B69,面点!$B:$M,12,0)</f>
        <v>-0.0287859127143237</v>
      </c>
    </row>
    <row r="70" spans="1:47">
      <c r="A70" s="50" t="s">
        <v>186</v>
      </c>
      <c r="B70" s="51" t="s">
        <v>197</v>
      </c>
      <c r="C70" s="50" t="s">
        <v>198</v>
      </c>
      <c r="D70" s="49">
        <v>48335.5</v>
      </c>
      <c r="E70" s="56">
        <v>0.0807510689453244</v>
      </c>
      <c r="F70" s="68">
        <v>0.170358594876684</v>
      </c>
      <c r="G70" s="56">
        <v>0.015197293038239</v>
      </c>
      <c r="H70" s="49">
        <f>VLOOKUP($B70,蔬菜!$B:$M,6,0)</f>
        <v>6116.75</v>
      </c>
      <c r="I70" s="56">
        <f>VLOOKUP($B70,蔬菜!$B:$M,9,0)</f>
        <v>0.282208498935118</v>
      </c>
      <c r="J70" s="56">
        <f>VLOOKUP($B70,蔬菜!$B:$M,10,0)</f>
        <v>0.142658467687015</v>
      </c>
      <c r="K70" s="56">
        <f>VLOOKUP($B70,蔬菜!$B:$M,12,0)</f>
        <v>0.0319808967804546</v>
      </c>
      <c r="L70" s="49">
        <f>VLOOKUP($B70,水果!$B:$M,6,0)</f>
        <v>7793.34</v>
      </c>
      <c r="M70" s="56">
        <f>VLOOKUP($B70,水果!$B:$M,9,0)</f>
        <v>0.0151358448588928</v>
      </c>
      <c r="N70" s="56">
        <f>VLOOKUP($B70,水果!$B:$M,10,0)</f>
        <v>0.112451826241588</v>
      </c>
      <c r="O70" s="56">
        <f>VLOOKUP($B70,水果!$B:$M,12,0)</f>
        <v>0.0210139565276351</v>
      </c>
      <c r="P70" s="49">
        <f>VLOOKUP($B70,猪肉!$B:$M,6,0)</f>
        <v>7264.26</v>
      </c>
      <c r="Q70" s="56">
        <f>VLOOKUP($B70,猪肉!$B:$M,9,0)</f>
        <v>0.413420397743745</v>
      </c>
      <c r="R70" s="56">
        <f>VLOOKUP($B70,猪肉!$B:$M,10,0)</f>
        <v>0.172327565326866</v>
      </c>
      <c r="S70" s="56">
        <f>VLOOKUP($B70,猪肉!$B:$M,12,0)</f>
        <v>0.0128492044057966</v>
      </c>
      <c r="T70" s="49">
        <f>VLOOKUP($B70,牛羊肉!$B:$M,6,0)</f>
        <v>495.12</v>
      </c>
      <c r="U70" s="56">
        <f>VLOOKUP($B70,牛羊肉!$B:$M,9,0)</f>
        <v>0.13502361193893</v>
      </c>
      <c r="V70" s="56">
        <f>VLOOKUP($B70,牛羊肉!$B:$M,10,0)</f>
        <v>0.0994314701647351</v>
      </c>
      <c r="W70" s="56">
        <f>VLOOKUP($B70,牛羊肉!$B:$M,12,0)</f>
        <v>-0.00694600869243007</v>
      </c>
      <c r="X70" s="49">
        <f>VLOOKUP($B70,禽肉!$B:$M,6,0)</f>
        <v>1763.35</v>
      </c>
      <c r="Y70" s="56">
        <f>VLOOKUP($B70,禽肉!$B:$M,9,0)</f>
        <v>0.034714439117704</v>
      </c>
      <c r="Z70" s="56">
        <f>VLOOKUP($B70,禽肉!$B:$M,10,0)</f>
        <v>0.133184138296699</v>
      </c>
      <c r="AA70" s="56">
        <f>VLOOKUP($B70,禽肉!$B:$M,12,0)</f>
        <v>0.0179015651301913</v>
      </c>
      <c r="AB70" s="49">
        <f>VLOOKUP($B70,蛋类!$B:$M,6,0)</f>
        <v>1529.08</v>
      </c>
      <c r="AC70" s="56">
        <f>VLOOKUP($B70,蛋类!$B:$M,9,0)</f>
        <v>0.435445866150972</v>
      </c>
      <c r="AD70" s="56">
        <f>VLOOKUP($B70,蛋类!$B:$M,10,0)</f>
        <v>0.104759203460641</v>
      </c>
      <c r="AE70" s="56">
        <f>VLOOKUP($B70,蛋类!$B:$M,12,0)</f>
        <v>0.00424617874732431</v>
      </c>
      <c r="AF70" s="49">
        <f>VLOOKUP($B70,水产!$B:$M,6,0)</f>
        <v>4559.58</v>
      </c>
      <c r="AG70" s="56">
        <f>VLOOKUP($B70,水产!$B:$M,9,0)</f>
        <v>0.0122165366129802</v>
      </c>
      <c r="AH70" s="56">
        <f>VLOOKUP($B70,水产!$B:$M,10,0)</f>
        <v>0.172693243928573</v>
      </c>
      <c r="AI70" s="56">
        <f>VLOOKUP($B70,水产!$B:$M,12,0)</f>
        <v>0.0224269240598461</v>
      </c>
      <c r="AJ70" s="49">
        <f>VLOOKUP($B70,熟食!$B:$M,6,0)</f>
        <v>5244.97</v>
      </c>
      <c r="AK70" s="56">
        <f>VLOOKUP($B70,熟食!$B:$M,9,0)</f>
        <v>0.0191947829365025</v>
      </c>
      <c r="AL70" s="56">
        <f>VLOOKUP($B70,熟食!$B:$M,10,0)</f>
        <v>0.176018108658664</v>
      </c>
      <c r="AM70" s="56">
        <f>VLOOKUP($B70,熟食!$B:$M,12,0)</f>
        <v>-0.00224467964806151</v>
      </c>
      <c r="AN70" s="49">
        <f>VLOOKUP($B70,面包!$B:$M,6,0)</f>
        <v>7960.55</v>
      </c>
      <c r="AO70" s="56">
        <f>VLOOKUP($B70,面包!$B:$M,9,0)</f>
        <v>-0.0683716472181229</v>
      </c>
      <c r="AP70" s="56">
        <f>VLOOKUP($B70,面包!$B:$M,10,0)</f>
        <v>0.33892088404555</v>
      </c>
      <c r="AQ70" s="56">
        <f>VLOOKUP($B70,面包!$B:$M,12,0)</f>
        <v>-0.0123517478527544</v>
      </c>
      <c r="AR70" s="49">
        <f>VLOOKUP($B70,面点!$B:$M,6,0)</f>
        <v>5551.22</v>
      </c>
      <c r="AS70" s="56">
        <f>VLOOKUP($B70,面点!$B:$M,9,0)</f>
        <v>-0.0268120108832852</v>
      </c>
      <c r="AT70" s="56">
        <f>VLOOKUP($B70,面点!$B:$M,10,0)</f>
        <v>0.353750105942397</v>
      </c>
      <c r="AU70" s="56">
        <f>VLOOKUP($B70,面点!$B:$M,12,0)</f>
        <v>0.000489441689775292</v>
      </c>
    </row>
    <row r="71" spans="1:47">
      <c r="A71" s="50" t="s">
        <v>67</v>
      </c>
      <c r="B71" s="51" t="s">
        <v>199</v>
      </c>
      <c r="C71" s="50" t="s">
        <v>200</v>
      </c>
      <c r="D71" s="49">
        <v>29166.79</v>
      </c>
      <c r="E71" s="56">
        <v>0.177560739671894</v>
      </c>
      <c r="F71" s="68">
        <v>0.162672089145861</v>
      </c>
      <c r="G71" s="56">
        <v>0.0352495763478286</v>
      </c>
      <c r="H71" s="49">
        <f>VLOOKUP($B71,蔬菜!$B:$M,6,0)</f>
        <v>2214.72</v>
      </c>
      <c r="I71" s="56">
        <f>VLOOKUP($B71,蔬菜!$B:$M,9,0)</f>
        <v>-0.096928352695082</v>
      </c>
      <c r="J71" s="56">
        <f>VLOOKUP($B71,蔬菜!$B:$M,10,0)</f>
        <v>0.0778712272509915</v>
      </c>
      <c r="K71" s="56">
        <f>VLOOKUP($B71,蔬菜!$B:$M,12,0)</f>
        <v>-0.00483743131960692</v>
      </c>
      <c r="L71" s="49">
        <f>VLOOKUP($B71,水果!$B:$M,6,0)</f>
        <v>1953.64</v>
      </c>
      <c r="M71" s="56">
        <f>VLOOKUP($B71,水果!$B:$M,9,0)</f>
        <v>-0.123090665074713</v>
      </c>
      <c r="N71" s="56">
        <f>VLOOKUP($B71,水果!$B:$M,10,0)</f>
        <v>0.0441230342547276</v>
      </c>
      <c r="O71" s="56">
        <f>VLOOKUP($B71,水果!$B:$M,12,0)</f>
        <v>0.000323445971289994</v>
      </c>
      <c r="P71" s="49">
        <f>VLOOKUP($B71,猪肉!$B:$M,6,0)</f>
        <v>6155.18</v>
      </c>
      <c r="Q71" s="56">
        <f>VLOOKUP($B71,猪肉!$B:$M,9,0)</f>
        <v>0.13233697951735</v>
      </c>
      <c r="R71" s="56">
        <f>VLOOKUP($B71,猪肉!$B:$M,10,0)</f>
        <v>0.290740367233787</v>
      </c>
      <c r="S71" s="56">
        <f>VLOOKUP($B71,猪肉!$B:$M,12,0)</f>
        <v>0.107876515494319</v>
      </c>
      <c r="T71" s="49">
        <f>VLOOKUP($B71,牛羊肉!$B:$M,6,0)</f>
        <v>1452.67</v>
      </c>
      <c r="U71" s="56">
        <f>VLOOKUP($B71,牛羊肉!$B:$M,9,0)</f>
        <v>-0.012762920928336</v>
      </c>
      <c r="V71" s="56">
        <f>VLOOKUP($B71,牛羊肉!$B:$M,10,0)</f>
        <v>0.173172749554155</v>
      </c>
      <c r="W71" s="56">
        <f>VLOOKUP($B71,牛羊肉!$B:$M,12,0)</f>
        <v>-0.0142256042389602</v>
      </c>
      <c r="X71" s="49">
        <f>VLOOKUP($B71,禽肉!$B:$M,6,0)</f>
        <v>1020.28</v>
      </c>
      <c r="Y71" s="56">
        <f>VLOOKUP($B71,禽肉!$B:$M,9,0)</f>
        <v>-0.272776518553365</v>
      </c>
      <c r="Z71" s="56">
        <f>VLOOKUP($B71,禽肉!$B:$M,10,0)</f>
        <v>0.206612206215296</v>
      </c>
      <c r="AA71" s="56">
        <f>VLOOKUP($B71,禽肉!$B:$M,12,0)</f>
        <v>0.0303628657464632</v>
      </c>
      <c r="AB71" s="49">
        <f>VLOOKUP($B71,蛋类!$B:$M,6,0)</f>
        <v>887.67</v>
      </c>
      <c r="AC71" s="56">
        <f>VLOOKUP($B71,蛋类!$B:$M,9,0)</f>
        <v>0.474657363568403</v>
      </c>
      <c r="AD71" s="56">
        <f>VLOOKUP($B71,蛋类!$B:$M,10,0)</f>
        <v>0.0945528798220722</v>
      </c>
      <c r="AE71" s="56">
        <f>VLOOKUP($B71,蛋类!$B:$M,12,0)</f>
        <v>0.024593835992926</v>
      </c>
      <c r="AF71" s="49">
        <f>VLOOKUP($B71,水产!$B:$M,6,0)</f>
        <v>4734.05</v>
      </c>
      <c r="AG71" s="56">
        <f>VLOOKUP($B71,水产!$B:$M,9,0)</f>
        <v>1.12070510236079</v>
      </c>
      <c r="AH71" s="56">
        <f>VLOOKUP($B71,水产!$B:$M,10,0)</f>
        <v>0.23631317404576</v>
      </c>
      <c r="AI71" s="56">
        <f>VLOOKUP($B71,水产!$B:$M,12,0)</f>
        <v>0.130446772578626</v>
      </c>
      <c r="AJ71" s="49">
        <f>VLOOKUP($B71,熟食!$B:$M,6,0)</f>
        <v>4537.83</v>
      </c>
      <c r="AK71" s="56">
        <f>VLOOKUP($B71,熟食!$B:$M,9,0)</f>
        <v>0.455094947059238</v>
      </c>
      <c r="AL71" s="56">
        <f>VLOOKUP($B71,熟食!$B:$M,10,0)</f>
        <v>0.258860514705631</v>
      </c>
      <c r="AM71" s="56">
        <f>VLOOKUP($B71,熟食!$B:$M,12,0)</f>
        <v>0.0822694807813163</v>
      </c>
      <c r="AN71" s="49">
        <f>VLOOKUP($B71,面包!$B:$M,6,0)</f>
        <v>3135.78</v>
      </c>
      <c r="AO71" s="56">
        <f>VLOOKUP($B71,面包!$B:$M,9,0)</f>
        <v>0.114120046330181</v>
      </c>
      <c r="AP71" s="56">
        <f>VLOOKUP($B71,面包!$B:$M,10,0)</f>
        <v>0.230747494786477</v>
      </c>
      <c r="AQ71" s="56">
        <f>VLOOKUP($B71,面包!$B:$M,12,0)</f>
        <v>-0.0150931173300763</v>
      </c>
      <c r="AR71" s="49">
        <f>VLOOKUP($B71,面点!$B:$M,6,0)</f>
        <v>3189.47</v>
      </c>
      <c r="AS71" s="56">
        <f>VLOOKUP($B71,面点!$B:$M,9,0)</f>
        <v>0.059321921311519</v>
      </c>
      <c r="AT71" s="56">
        <f>VLOOKUP($B71,面点!$B:$M,10,0)</f>
        <v>0.288346514495662</v>
      </c>
      <c r="AU71" s="56">
        <f>VLOOKUP($B71,面点!$B:$M,12,0)</f>
        <v>-0.0276016889966144</v>
      </c>
    </row>
    <row r="72" spans="1:47">
      <c r="A72" s="50" t="s">
        <v>94</v>
      </c>
      <c r="B72" s="51" t="s">
        <v>201</v>
      </c>
      <c r="C72" s="50" t="s">
        <v>202</v>
      </c>
      <c r="D72" s="49">
        <v>4557.38</v>
      </c>
      <c r="E72" s="56">
        <v>-45.4882858258493</v>
      </c>
      <c r="F72" s="68">
        <v>0.0607656257104232</v>
      </c>
      <c r="G72" s="56">
        <v>0.061887570631076</v>
      </c>
      <c r="H72" s="49">
        <f>VLOOKUP($B72,蔬菜!$B:$M,6,0)</f>
        <v>714.81</v>
      </c>
      <c r="I72" s="56">
        <f>VLOOKUP($B72,蔬菜!$B:$M,9,0)</f>
        <v>-2.3035176979047</v>
      </c>
      <c r="J72" s="56">
        <f>VLOOKUP($B72,蔬菜!$B:$M,10,0)</f>
        <v>0.045300057986812</v>
      </c>
      <c r="K72" s="56">
        <f>VLOOKUP($B72,蔬菜!$B:$M,12,0)</f>
        <v>0.0789678363321626</v>
      </c>
      <c r="L72" s="49">
        <f>VLOOKUP($B72,水果!$B:$M,6,0)</f>
        <v>1064.46</v>
      </c>
      <c r="M72" s="56">
        <f>VLOOKUP($B72,水果!$B:$M,9,0)</f>
        <v>-1.66938328899957</v>
      </c>
      <c r="N72" s="56">
        <f>VLOOKUP($B72,水果!$B:$M,10,0)</f>
        <v>0.0445063808116563</v>
      </c>
      <c r="O72" s="56">
        <f>VLOOKUP($B72,水果!$B:$M,12,0)</f>
        <v>0.0926032514496723</v>
      </c>
      <c r="P72" s="49">
        <f>VLOOKUP($B72,猪肉!$B:$M,6,0)</f>
        <v>589.54</v>
      </c>
      <c r="Q72" s="56">
        <f>VLOOKUP($B72,猪肉!$B:$M,9,0)</f>
        <v>-3.77195787097988</v>
      </c>
      <c r="R72" s="56">
        <f>VLOOKUP($B72,猪肉!$B:$M,10,0)</f>
        <v>0.0932258870485691</v>
      </c>
      <c r="S72" s="56">
        <f>VLOOKUP($B72,猪肉!$B:$M,12,0)</f>
        <v>0.11757999030502</v>
      </c>
      <c r="T72" s="49">
        <f>VLOOKUP($B72,牛羊肉!$B:$M,6,0)</f>
        <v>-491</v>
      </c>
      <c r="U72" s="56">
        <f>VLOOKUP($B72,牛羊肉!$B:$M,9,0)</f>
        <v>-5.10947438901908</v>
      </c>
      <c r="V72" s="56">
        <f>VLOOKUP($B72,牛羊肉!$B:$M,10,0)</f>
        <v>-0.32385726535189</v>
      </c>
      <c r="W72" s="56">
        <f>VLOOKUP($B72,牛羊肉!$B:$M,12,0)</f>
        <v>-0.396297045389116</v>
      </c>
      <c r="X72" s="49">
        <f>VLOOKUP($B72,禽肉!$B:$M,6,0)</f>
        <v>34.94</v>
      </c>
      <c r="Y72" s="56">
        <f>VLOOKUP($B72,禽肉!$B:$M,9,0)</f>
        <v>-1.13577896086737</v>
      </c>
      <c r="Z72" s="56">
        <f>VLOOKUP($B72,禽肉!$B:$M,10,0)</f>
        <v>0.0177018051382859</v>
      </c>
      <c r="AA72" s="56">
        <f>VLOOKUP($B72,禽肉!$B:$M,12,0)</f>
        <v>0.151749489920725</v>
      </c>
      <c r="AB72" s="49">
        <f>VLOOKUP($B72,蛋类!$B:$M,6,0)</f>
        <v>314.45</v>
      </c>
      <c r="AC72" s="56">
        <f>VLOOKUP($B72,蛋类!$B:$M,9,0)</f>
        <v>-5.82655410590944</v>
      </c>
      <c r="AD72" s="56">
        <f>VLOOKUP($B72,蛋类!$B:$M,10,0)</f>
        <v>0.107648909474953</v>
      </c>
      <c r="AE72" s="56">
        <f>VLOOKUP($B72,蛋类!$B:$M,12,0)</f>
        <v>0.136546669510437</v>
      </c>
      <c r="AF72" s="49">
        <f>VLOOKUP($B72,水产!$B:$M,6,0)</f>
        <v>-310.19</v>
      </c>
      <c r="AG72" s="56">
        <f>VLOOKUP($B72,水产!$B:$M,9,0)</f>
        <v>-1.39440290916489</v>
      </c>
      <c r="AH72" s="56">
        <f>VLOOKUP($B72,水产!$B:$M,10,0)</f>
        <v>-0.0551664651063527</v>
      </c>
      <c r="AI72" s="56">
        <f>VLOOKUP($B72,水产!$B:$M,12,0)</f>
        <v>-0.156607833342079</v>
      </c>
      <c r="AJ72" s="49">
        <f>VLOOKUP($B72,熟食!$B:$M,6,0)</f>
        <v>663.37</v>
      </c>
      <c r="AK72" s="56">
        <f>VLOOKUP($B72,熟食!$B:$M,9,0)</f>
        <v>-0.196119775572279</v>
      </c>
      <c r="AL72" s="56">
        <f>VLOOKUP($B72,熟食!$B:$M,10,0)</f>
        <v>0.0919309419675275</v>
      </c>
      <c r="AM72" s="56">
        <f>VLOOKUP($B72,熟食!$B:$M,12,0)</f>
        <v>-0.0105963015963319</v>
      </c>
      <c r="AN72" s="49">
        <f>VLOOKUP($B72,面包!$B:$M,6,0)</f>
        <v>921.63</v>
      </c>
      <c r="AO72" s="56">
        <f>VLOOKUP($B72,面包!$B:$M,9,0)</f>
        <v>-25.00078125</v>
      </c>
      <c r="AP72" s="56">
        <f>VLOOKUP($B72,面包!$B:$M,10,0)</f>
        <v>0.173305828948803</v>
      </c>
      <c r="AQ72" s="56">
        <f>VLOOKUP($B72,面包!$B:$M,12,0)</f>
        <v>0.179514739382037</v>
      </c>
      <c r="AR72" s="49">
        <f>VLOOKUP($B72,面点!$B:$M,6,0)</f>
        <v>1053.57</v>
      </c>
      <c r="AS72" s="56">
        <f>VLOOKUP($B72,面点!$B:$M,9,0)</f>
        <v>0.214826003735904</v>
      </c>
      <c r="AT72" s="56">
        <f>VLOOKUP($B72,面点!$B:$M,10,0)</f>
        <v>0.238927516906372</v>
      </c>
      <c r="AU72" s="56">
        <f>VLOOKUP($B72,面点!$B:$M,12,0)</f>
        <v>0.0773549763763047</v>
      </c>
    </row>
    <row r="73" spans="1:47">
      <c r="A73" s="50" t="s">
        <v>67</v>
      </c>
      <c r="B73" s="51" t="s">
        <v>203</v>
      </c>
      <c r="C73" s="50" t="s">
        <v>204</v>
      </c>
      <c r="D73" s="49">
        <v>23071.88</v>
      </c>
      <c r="E73" s="56">
        <v>0.316213493312218</v>
      </c>
      <c r="F73" s="68">
        <v>0.12269152530151</v>
      </c>
      <c r="G73" s="56">
        <v>0.00237491427335984</v>
      </c>
      <c r="H73" s="49">
        <f>VLOOKUP($B73,蔬菜!$B:$M,6,0)</f>
        <v>3287.63</v>
      </c>
      <c r="I73" s="56">
        <f>VLOOKUP($B73,蔬菜!$B:$M,9,0)</f>
        <v>0.869947785728099</v>
      </c>
      <c r="J73" s="56">
        <f>VLOOKUP($B73,蔬菜!$B:$M,10,0)</f>
        <v>0.103422675456906</v>
      </c>
      <c r="K73" s="56">
        <f>VLOOKUP($B73,蔬菜!$B:$M,12,0)</f>
        <v>0.0142287407702797</v>
      </c>
      <c r="L73" s="49">
        <f>VLOOKUP($B73,水果!$B:$M,6,0)</f>
        <v>1416.92</v>
      </c>
      <c r="M73" s="56">
        <f>VLOOKUP($B73,水果!$B:$M,9,0)</f>
        <v>-2.16660217196209</v>
      </c>
      <c r="N73" s="56">
        <f>VLOOKUP($B73,水果!$B:$M,10,0)</f>
        <v>0.0289906727422981</v>
      </c>
      <c r="O73" s="56">
        <f>VLOOKUP($B73,水果!$B:$M,12,0)</f>
        <v>0.058552180012379</v>
      </c>
      <c r="P73" s="49">
        <f>VLOOKUP($B73,猪肉!$B:$M,6,0)</f>
        <v>3735.25</v>
      </c>
      <c r="Q73" s="56">
        <f>VLOOKUP($B73,猪肉!$B:$M,9,0)</f>
        <v>0.179219967419717</v>
      </c>
      <c r="R73" s="56">
        <f>VLOOKUP($B73,猪肉!$B:$M,10,0)</f>
        <v>0.178148911075065</v>
      </c>
      <c r="S73" s="56">
        <f>VLOOKUP($B73,猪肉!$B:$M,12,0)</f>
        <v>0.00706557846187945</v>
      </c>
      <c r="T73" s="49">
        <f>VLOOKUP($B73,牛羊肉!$B:$M,6,0)</f>
        <v>237.66</v>
      </c>
      <c r="U73" s="56">
        <f>VLOOKUP($B73,牛羊肉!$B:$M,9,0)</f>
        <v>-0.340273151232512</v>
      </c>
      <c r="V73" s="56">
        <f>VLOOKUP($B73,牛羊肉!$B:$M,10,0)</f>
        <v>0.048454278741567</v>
      </c>
      <c r="W73" s="56">
        <f>VLOOKUP($B73,牛羊肉!$B:$M,12,0)</f>
        <v>-0.0532538440174042</v>
      </c>
      <c r="X73" s="49">
        <f>VLOOKUP($B73,禽肉!$B:$M,6,0)</f>
        <v>984.67</v>
      </c>
      <c r="Y73" s="56">
        <f>VLOOKUP($B73,禽肉!$B:$M,9,0)</f>
        <v>0.527994165295925</v>
      </c>
      <c r="Z73" s="56">
        <f>VLOOKUP($B73,禽肉!$B:$M,10,0)</f>
        <v>0.0880786515245844</v>
      </c>
      <c r="AA73" s="56">
        <f>VLOOKUP($B73,禽肉!$B:$M,12,0)</f>
        <v>-0.0271381062363035</v>
      </c>
      <c r="AB73" s="49">
        <f>VLOOKUP($B73,蛋类!$B:$M,6,0)</f>
        <v>389.33</v>
      </c>
      <c r="AC73" s="56">
        <f>VLOOKUP($B73,蛋类!$B:$M,9,0)</f>
        <v>-0.340509867028034</v>
      </c>
      <c r="AD73" s="56">
        <f>VLOOKUP($B73,蛋类!$B:$M,10,0)</f>
        <v>0.0412621230603898</v>
      </c>
      <c r="AE73" s="56">
        <f>VLOOKUP($B73,蛋类!$B:$M,12,0)</f>
        <v>-0.0615418919296493</v>
      </c>
      <c r="AF73" s="49">
        <f>VLOOKUP($B73,水产!$B:$M,6,0)</f>
        <v>1814.08</v>
      </c>
      <c r="AG73" s="56">
        <f>VLOOKUP($B73,水产!$B:$M,9,0)</f>
        <v>-0.265929121177051</v>
      </c>
      <c r="AH73" s="56">
        <f>VLOOKUP($B73,水产!$B:$M,10,0)</f>
        <v>0.0978135800671832</v>
      </c>
      <c r="AI73" s="56">
        <f>VLOOKUP($B73,水产!$B:$M,12,0)</f>
        <v>-0.0601346763892552</v>
      </c>
      <c r="AJ73" s="49">
        <f>VLOOKUP($B73,熟食!$B:$M,6,0)</f>
        <v>2704.06</v>
      </c>
      <c r="AK73" s="56">
        <f>VLOOKUP($B73,熟食!$B:$M,9,0)</f>
        <v>-0.0355937885629097</v>
      </c>
      <c r="AL73" s="56">
        <f>VLOOKUP($B73,熟食!$B:$M,10,0)</f>
        <v>0.187826944649933</v>
      </c>
      <c r="AM73" s="56">
        <f>VLOOKUP($B73,熟食!$B:$M,12,0)</f>
        <v>-0.0232247686125138</v>
      </c>
      <c r="AN73" s="49">
        <f>VLOOKUP($B73,面包!$B:$M,6,0)</f>
        <v>5361.94</v>
      </c>
      <c r="AO73" s="56">
        <f>VLOOKUP($B73,面包!$B:$M,9,0)</f>
        <v>0.244439183794723</v>
      </c>
      <c r="AP73" s="56">
        <f>VLOOKUP($B73,面包!$B:$M,10,0)</f>
        <v>0.309924038282579</v>
      </c>
      <c r="AQ73" s="56">
        <f>VLOOKUP($B73,面包!$B:$M,12,0)</f>
        <v>0.0202725099000604</v>
      </c>
      <c r="AR73" s="49">
        <f>VLOOKUP($B73,面点!$B:$M,6,0)</f>
        <v>3059.97</v>
      </c>
      <c r="AS73" s="56">
        <f>VLOOKUP($B73,面点!$B:$M,9,0)</f>
        <v>0.182003244746601</v>
      </c>
      <c r="AT73" s="56">
        <f>VLOOKUP($B73,面点!$B:$M,10,0)</f>
        <v>0.292664101526746</v>
      </c>
      <c r="AU73" s="56">
        <f>VLOOKUP($B73,面点!$B:$M,12,0)</f>
        <v>-0.0507063082416965</v>
      </c>
    </row>
    <row r="74" spans="1:47">
      <c r="A74" s="50" t="s">
        <v>94</v>
      </c>
      <c r="B74" s="51" t="s">
        <v>205</v>
      </c>
      <c r="C74" s="50" t="s">
        <v>206</v>
      </c>
      <c r="D74" s="49">
        <v>27497.79</v>
      </c>
      <c r="E74" s="56">
        <v>0.252707888776111</v>
      </c>
      <c r="F74" s="68">
        <v>0.113818568885098</v>
      </c>
      <c r="G74" s="56">
        <v>0.0190345141695781</v>
      </c>
      <c r="H74" s="49">
        <f>VLOOKUP($B74,蔬菜!$B:$M,6,0)</f>
        <v>4308.77</v>
      </c>
      <c r="I74" s="56">
        <f>VLOOKUP($B74,蔬菜!$B:$M,9,0)</f>
        <v>-0.203149475241574</v>
      </c>
      <c r="J74" s="56">
        <f>VLOOKUP($B74,蔬菜!$B:$M,10,0)</f>
        <v>0.0899994590135959</v>
      </c>
      <c r="K74" s="56">
        <f>VLOOKUP($B74,蔬菜!$B:$M,12,0)</f>
        <v>-0.0250394794518212</v>
      </c>
      <c r="L74" s="49">
        <f>VLOOKUP($B74,水果!$B:$M,6,0)</f>
        <v>5245.8</v>
      </c>
      <c r="M74" s="56">
        <f>VLOOKUP($B74,水果!$B:$M,9,0)</f>
        <v>0.258148537220647</v>
      </c>
      <c r="N74" s="56">
        <f>VLOOKUP($B74,水果!$B:$M,10,0)</f>
        <v>0.0665892850886613</v>
      </c>
      <c r="O74" s="56">
        <f>VLOOKUP($B74,水果!$B:$M,12,0)</f>
        <v>0.0122071333008089</v>
      </c>
      <c r="P74" s="49">
        <f>VLOOKUP($B74,猪肉!$B:$M,6,0)</f>
        <v>4760.31</v>
      </c>
      <c r="Q74" s="56">
        <f>VLOOKUP($B74,猪肉!$B:$M,9,0)</f>
        <v>0.895601376212548</v>
      </c>
      <c r="R74" s="56">
        <f>VLOOKUP($B74,猪肉!$B:$M,10,0)</f>
        <v>0.23715592833774</v>
      </c>
      <c r="S74" s="56">
        <f>VLOOKUP($B74,猪肉!$B:$M,12,0)</f>
        <v>0.149735259972956</v>
      </c>
      <c r="T74" s="49">
        <f>VLOOKUP($B74,牛羊肉!$B:$M,6,0)</f>
        <v>393.8</v>
      </c>
      <c r="U74" s="56">
        <f>VLOOKUP($B74,牛羊肉!$B:$M,9,0)</f>
        <v>0.455015702937373</v>
      </c>
      <c r="V74" s="56">
        <f>VLOOKUP($B74,牛羊肉!$B:$M,10,0)</f>
        <v>0.0605681222190265</v>
      </c>
      <c r="W74" s="56">
        <f>VLOOKUP($B74,牛羊肉!$B:$M,12,0)</f>
        <v>-0.0130318734299669</v>
      </c>
      <c r="X74" s="49">
        <f>VLOOKUP($B74,禽肉!$B:$M,6,0)</f>
        <v>789.4</v>
      </c>
      <c r="Y74" s="56">
        <f>VLOOKUP($B74,禽肉!$B:$M,9,0)</f>
        <v>0.0559970035048292</v>
      </c>
      <c r="Z74" s="56">
        <f>VLOOKUP($B74,禽肉!$B:$M,10,0)</f>
        <v>0.0793083077813365</v>
      </c>
      <c r="AA74" s="56">
        <f>VLOOKUP($B74,禽肉!$B:$M,12,0)</f>
        <v>0.00682042400398412</v>
      </c>
      <c r="AB74" s="49">
        <f>VLOOKUP($B74,蛋类!$B:$M,6,0)</f>
        <v>676.71</v>
      </c>
      <c r="AC74" s="56">
        <f>VLOOKUP($B74,蛋类!$B:$M,9,0)</f>
        <v>0.403380340107839</v>
      </c>
      <c r="AD74" s="56">
        <f>VLOOKUP($B74,蛋类!$B:$M,10,0)</f>
        <v>0.0616063479000257</v>
      </c>
      <c r="AE74" s="56">
        <f>VLOOKUP($B74,蛋类!$B:$M,12,0)</f>
        <v>0.000471563577002759</v>
      </c>
      <c r="AF74" s="49">
        <f>VLOOKUP($B74,水产!$B:$M,6,0)</f>
        <v>1808.69</v>
      </c>
      <c r="AG74" s="56">
        <f>VLOOKUP($B74,水产!$B:$M,9,0)</f>
        <v>0.301506091286546</v>
      </c>
      <c r="AH74" s="56">
        <f>VLOOKUP($B74,水产!$B:$M,10,0)</f>
        <v>0.0795584956336497</v>
      </c>
      <c r="AI74" s="56">
        <f>VLOOKUP($B74,水产!$B:$M,12,0)</f>
        <v>0.0103340373113375</v>
      </c>
      <c r="AJ74" s="49">
        <f>VLOOKUP($B74,熟食!$B:$M,6,0)</f>
        <v>1210.15</v>
      </c>
      <c r="AK74" s="56">
        <f>VLOOKUP($B74,熟食!$B:$M,9,0)</f>
        <v>5.60309925246903</v>
      </c>
      <c r="AL74" s="56">
        <f>VLOOKUP($B74,熟食!$B:$M,10,0)</f>
        <v>0.0769199477009189</v>
      </c>
      <c r="AM74" s="56">
        <f>VLOOKUP($B74,熟食!$B:$M,12,0)</f>
        <v>0.0567287777434232</v>
      </c>
      <c r="AN74" s="49">
        <f>VLOOKUP($B74,面包!$B:$M,6,0)</f>
        <v>6315.68</v>
      </c>
      <c r="AO74" s="56">
        <f>VLOOKUP($B74,面包!$B:$M,9,0)</f>
        <v>0.373138092598028</v>
      </c>
      <c r="AP74" s="56">
        <f>VLOOKUP($B74,面包!$B:$M,10,0)</f>
        <v>0.328350635522726</v>
      </c>
      <c r="AQ74" s="56">
        <f>VLOOKUP($B74,面包!$B:$M,12,0)</f>
        <v>0.0778462991009219</v>
      </c>
      <c r="AR74" s="49">
        <f>VLOOKUP($B74,面点!$B:$M,6,0)</f>
        <v>1928.51</v>
      </c>
      <c r="AS74" s="56">
        <f>VLOOKUP($B74,面点!$B:$M,9,0)</f>
        <v>-0.114301985404544</v>
      </c>
      <c r="AT74" s="56">
        <f>VLOOKUP($B74,面点!$B:$M,10,0)</f>
        <v>0.203469460748059</v>
      </c>
      <c r="AU74" s="56">
        <f>VLOOKUP($B74,面点!$B:$M,12,0)</f>
        <v>-0.0242090733359108</v>
      </c>
    </row>
    <row r="75" spans="1:47">
      <c r="A75" s="50" t="s">
        <v>84</v>
      </c>
      <c r="B75" s="51" t="s">
        <v>207</v>
      </c>
      <c r="C75" s="50" t="s">
        <v>208</v>
      </c>
      <c r="D75" s="49">
        <v>42574.81</v>
      </c>
      <c r="E75" s="56">
        <v>0.380641807544645</v>
      </c>
      <c r="F75" s="68">
        <v>0.146232288941042</v>
      </c>
      <c r="G75" s="56">
        <v>0.0188954605482839</v>
      </c>
      <c r="H75" s="49">
        <f>VLOOKUP($B75,蔬菜!$B:$M,6,0)</f>
        <v>4693.38</v>
      </c>
      <c r="I75" s="56">
        <f>VLOOKUP($B75,蔬菜!$B:$M,9,0)</f>
        <v>-0.218065831760317</v>
      </c>
      <c r="J75" s="56">
        <f>VLOOKUP($B75,蔬菜!$B:$M,10,0)</f>
        <v>0.10658594678265</v>
      </c>
      <c r="K75" s="56">
        <f>VLOOKUP($B75,蔬菜!$B:$M,12,0)</f>
        <v>-0.0314066614500018</v>
      </c>
      <c r="L75" s="49">
        <f>VLOOKUP($B75,水果!$B:$M,6,0)</f>
        <v>10451.89</v>
      </c>
      <c r="M75" s="56">
        <f>VLOOKUP($B75,水果!$B:$M,9,0)</f>
        <v>5.27225046058198</v>
      </c>
      <c r="N75" s="56">
        <f>VLOOKUP($B75,水果!$B:$M,10,0)</f>
        <v>0.128491146225127</v>
      </c>
      <c r="O75" s="56">
        <f>VLOOKUP($B75,水果!$B:$M,12,0)</f>
        <v>0.106149110639191</v>
      </c>
      <c r="P75" s="49">
        <f>VLOOKUP($B75,猪肉!$B:$M,6,0)</f>
        <v>2075.56</v>
      </c>
      <c r="Q75" s="56">
        <f>VLOOKUP($B75,猪肉!$B:$M,9,0)</f>
        <v>0.0171870482090086</v>
      </c>
      <c r="R75" s="56">
        <f>VLOOKUP($B75,猪肉!$B:$M,10,0)</f>
        <v>0.115678223751054</v>
      </c>
      <c r="S75" s="56">
        <f>VLOOKUP($B75,猪肉!$B:$M,12,0)</f>
        <v>0.00561319849342081</v>
      </c>
      <c r="T75" s="49">
        <f>VLOOKUP($B75,牛羊肉!$B:$M,6,0)</f>
        <v>-336.91</v>
      </c>
      <c r="U75" s="56">
        <f>VLOOKUP($B75,牛羊肉!$B:$M,9,0)</f>
        <v>-1.22212918581422</v>
      </c>
      <c r="V75" s="56">
        <f>VLOOKUP($B75,牛羊肉!$B:$M,10,0)</f>
        <v>-0.0292886520056785</v>
      </c>
      <c r="W75" s="56">
        <f>VLOOKUP($B75,牛羊肉!$B:$M,12,0)</f>
        <v>-0.338147158631944</v>
      </c>
      <c r="X75" s="49">
        <f>VLOOKUP($B75,禽肉!$B:$M,6,0)</f>
        <v>-176.21</v>
      </c>
      <c r="Y75" s="56">
        <f>VLOOKUP($B75,禽肉!$B:$M,9,0)</f>
        <v>-1.23614312516752</v>
      </c>
      <c r="Z75" s="56">
        <f>VLOOKUP($B75,禽肉!$B:$M,10,0)</f>
        <v>-0.0453277975850555</v>
      </c>
      <c r="AA75" s="56">
        <f>VLOOKUP($B75,禽肉!$B:$M,12,0)</f>
        <v>-0.151075321474614</v>
      </c>
      <c r="AB75" s="49">
        <f>VLOOKUP($B75,蛋类!$B:$M,6,0)</f>
        <v>1073.69</v>
      </c>
      <c r="AC75" s="56">
        <f>VLOOKUP($B75,蛋类!$B:$M,9,0)</f>
        <v>2.48204961893952</v>
      </c>
      <c r="AD75" s="56">
        <f>VLOOKUP($B75,蛋类!$B:$M,10,0)</f>
        <v>0.0680974645714837</v>
      </c>
      <c r="AE75" s="56">
        <f>VLOOKUP($B75,蛋类!$B:$M,12,0)</f>
        <v>0.0394297175765534</v>
      </c>
      <c r="AF75" s="49">
        <f>VLOOKUP($B75,水产!$B:$M,6,0)</f>
        <v>3987.61</v>
      </c>
      <c r="AG75" s="56">
        <f>VLOOKUP($B75,水产!$B:$M,9,0)</f>
        <v>0.803409990276553</v>
      </c>
      <c r="AH75" s="56">
        <f>VLOOKUP($B75,水产!$B:$M,10,0)</f>
        <v>0.148484476120259</v>
      </c>
      <c r="AI75" s="56">
        <f>VLOOKUP($B75,水产!$B:$M,12,0)</f>
        <v>0.0306013660085894</v>
      </c>
      <c r="AJ75" s="49">
        <f>VLOOKUP($B75,熟食!$B:$M,6,0)</f>
        <v>9458.74</v>
      </c>
      <c r="AK75" s="56">
        <f>VLOOKUP($B75,熟食!$B:$M,9,0)</f>
        <v>1.33176054115884</v>
      </c>
      <c r="AL75" s="56">
        <f>VLOOKUP($B75,熟食!$B:$M,10,0)</f>
        <v>0.217225273324628</v>
      </c>
      <c r="AM75" s="56">
        <f>VLOOKUP($B75,熟食!$B:$M,12,0)</f>
        <v>0.0362464167026161</v>
      </c>
      <c r="AN75" s="49">
        <f>VLOOKUP($B75,面包!$B:$M,6,0)</f>
        <v>7398.9</v>
      </c>
      <c r="AO75" s="56">
        <f>VLOOKUP($B75,面包!$B:$M,9,0)</f>
        <v>0.00266694853927651</v>
      </c>
      <c r="AP75" s="56">
        <f>VLOOKUP($B75,面包!$B:$M,10,0)</f>
        <v>0.305577536546725</v>
      </c>
      <c r="AQ75" s="56">
        <f>VLOOKUP($B75,面包!$B:$M,12,0)</f>
        <v>-0.00398492742822568</v>
      </c>
      <c r="AR75" s="49">
        <f>VLOOKUP($B75,面点!$B:$M,6,0)</f>
        <v>3686.2</v>
      </c>
      <c r="AS75" s="56">
        <f>VLOOKUP($B75,面点!$B:$M,9,0)</f>
        <v>-0.243736959478728</v>
      </c>
      <c r="AT75" s="56">
        <f>VLOOKUP($B75,面点!$B:$M,10,0)</f>
        <v>0.179864645291618</v>
      </c>
      <c r="AU75" s="56">
        <f>VLOOKUP($B75,面点!$B:$M,12,0)</f>
        <v>-0.0962020040438203</v>
      </c>
    </row>
  </sheetData>
  <mergeCells count="38">
    <mergeCell ref="A1:G1"/>
    <mergeCell ref="A2:G2"/>
    <mergeCell ref="D3:G3"/>
    <mergeCell ref="H3:K3"/>
    <mergeCell ref="L3:O3"/>
    <mergeCell ref="P3:S3"/>
    <mergeCell ref="T3:W3"/>
    <mergeCell ref="X3:AA3"/>
    <mergeCell ref="AB3:AE3"/>
    <mergeCell ref="AF3:AI3"/>
    <mergeCell ref="AJ3:AM3"/>
    <mergeCell ref="AN3:AQ3"/>
    <mergeCell ref="AR3:AU3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R4:AS4"/>
    <mergeCell ref="AT4:AU4"/>
    <mergeCell ref="A3:A5"/>
    <mergeCell ref="B3:B5"/>
    <mergeCell ref="C3:C5"/>
  </mergeCells>
  <conditionalFormatting sqref="D7:D75">
    <cfRule type="cellIs" dxfId="0" priority="1" operator="lessThan">
      <formula>0</formula>
    </cfRule>
  </conditionalFormatting>
  <conditionalFormatting sqref="G6:G75">
    <cfRule type="cellIs" dxfId="0" priority="2" operator="lessThan">
      <formula>-0.05</formula>
    </cfRule>
  </conditionalFormatting>
  <conditionalFormatting sqref="H7:H75">
    <cfRule type="cellIs" dxfId="0" priority="22" operator="lessThan">
      <formula>0</formula>
    </cfRule>
  </conditionalFormatting>
  <conditionalFormatting sqref="K6:K75">
    <cfRule type="cellIs" dxfId="0" priority="12" operator="lessThan">
      <formula>-0.05</formula>
    </cfRule>
  </conditionalFormatting>
  <conditionalFormatting sqref="L7:L75">
    <cfRule type="cellIs" dxfId="0" priority="21" operator="lessThan">
      <formula>0</formula>
    </cfRule>
  </conditionalFormatting>
  <conditionalFormatting sqref="O6:O75">
    <cfRule type="cellIs" dxfId="0" priority="11" operator="lessThan">
      <formula>-0.05</formula>
    </cfRule>
  </conditionalFormatting>
  <conditionalFormatting sqref="P7:P75">
    <cfRule type="cellIs" dxfId="0" priority="20" operator="lessThan">
      <formula>0</formula>
    </cfRule>
  </conditionalFormatting>
  <conditionalFormatting sqref="S6:S75">
    <cfRule type="cellIs" dxfId="0" priority="10" operator="lessThan">
      <formula>-0.05</formula>
    </cfRule>
  </conditionalFormatting>
  <conditionalFormatting sqref="T7:T75">
    <cfRule type="cellIs" dxfId="0" priority="19" operator="lessThan">
      <formula>0</formula>
    </cfRule>
  </conditionalFormatting>
  <conditionalFormatting sqref="W6:W75">
    <cfRule type="cellIs" dxfId="0" priority="9" operator="lessThan">
      <formula>-0.05</formula>
    </cfRule>
  </conditionalFormatting>
  <conditionalFormatting sqref="X7:X75">
    <cfRule type="cellIs" dxfId="0" priority="18" operator="lessThan">
      <formula>0</formula>
    </cfRule>
  </conditionalFormatting>
  <conditionalFormatting sqref="AA6:AA75">
    <cfRule type="cellIs" dxfId="0" priority="8" operator="lessThan">
      <formula>-0.05</formula>
    </cfRule>
  </conditionalFormatting>
  <conditionalFormatting sqref="AB7:AB75">
    <cfRule type="cellIs" dxfId="0" priority="17" operator="lessThan">
      <formula>0</formula>
    </cfRule>
  </conditionalFormatting>
  <conditionalFormatting sqref="AE6:AE75">
    <cfRule type="cellIs" dxfId="0" priority="7" operator="lessThan">
      <formula>-0.05</formula>
    </cfRule>
  </conditionalFormatting>
  <conditionalFormatting sqref="AF7:AF75">
    <cfRule type="cellIs" dxfId="0" priority="16" operator="lessThan">
      <formula>0</formula>
    </cfRule>
  </conditionalFormatting>
  <conditionalFormatting sqref="AI6:AI75">
    <cfRule type="cellIs" dxfId="0" priority="6" operator="lessThan">
      <formula>-0.05</formula>
    </cfRule>
  </conditionalFormatting>
  <conditionalFormatting sqref="AJ7:AJ75">
    <cfRule type="cellIs" dxfId="0" priority="15" operator="lessThan">
      <formula>0</formula>
    </cfRule>
  </conditionalFormatting>
  <conditionalFormatting sqref="AM6:AM75">
    <cfRule type="cellIs" dxfId="0" priority="5" operator="lessThan">
      <formula>-0.05</formula>
    </cfRule>
  </conditionalFormatting>
  <conditionalFormatting sqref="AN7:AN75">
    <cfRule type="cellIs" dxfId="0" priority="14" operator="lessThan">
      <formula>0</formula>
    </cfRule>
  </conditionalFormatting>
  <conditionalFormatting sqref="AQ6:AQ75">
    <cfRule type="cellIs" dxfId="0" priority="4" operator="lessThan">
      <formula>-0.05</formula>
    </cfRule>
  </conditionalFormatting>
  <conditionalFormatting sqref="AR7:AR75">
    <cfRule type="cellIs" dxfId="0" priority="13" operator="lessThan">
      <formula>0</formula>
    </cfRule>
  </conditionalFormatting>
  <conditionalFormatting sqref="AU6:AU75">
    <cfRule type="cellIs" dxfId="0" priority="3" operator="lessThan">
      <formula>-0.05</formula>
    </cfRule>
  </conditionalFormatting>
  <printOptions horizontalCentered="1" verticalCentered="1"/>
  <pageMargins left="0.196527777777778" right="0.196527777777778" top="0.196527777777778" bottom="0.196527777777778" header="0" footer="0"/>
  <pageSetup paperSize="9" scale="49" orientation="landscape" horizontalDpi="600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AD83"/>
  <sheetViews>
    <sheetView workbookViewId="0">
      <selection activeCell="H17" sqref="H17"/>
    </sheetView>
  </sheetViews>
  <sheetFormatPr defaultColWidth="9" defaultRowHeight="13.5"/>
  <cols>
    <col min="4" max="4" width="6.875" customWidth="1"/>
    <col min="5" max="5" width="8.125" customWidth="1"/>
    <col min="6" max="13" width="6.875" customWidth="1"/>
    <col min="14" max="15" width="8.125" customWidth="1"/>
    <col min="16" max="30" width="6.875" customWidth="1"/>
  </cols>
  <sheetData>
    <row r="1" ht="18.75" spans="1:30">
      <c r="A1" s="44" t="s">
        <v>223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</row>
    <row r="2" spans="1:30">
      <c r="A2" s="45" t="str">
        <f>'处-1'!A2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</row>
    <row r="3" spans="1:30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  <c r="Y3" s="47" t="s">
        <v>212</v>
      </c>
      <c r="Z3" s="47"/>
      <c r="AA3" s="47"/>
      <c r="AB3" s="47" t="s">
        <v>213</v>
      </c>
      <c r="AC3" s="47"/>
      <c r="AD3" s="47"/>
    </row>
    <row r="4" spans="1:30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  <c r="Y4" s="47" t="s">
        <v>11</v>
      </c>
      <c r="Z4" s="47" t="s">
        <v>12</v>
      </c>
      <c r="AA4" s="47" t="s">
        <v>15</v>
      </c>
      <c r="AB4" s="47" t="s">
        <v>11</v>
      </c>
      <c r="AC4" s="47" t="s">
        <v>12</v>
      </c>
      <c r="AD4" s="47" t="s">
        <v>15</v>
      </c>
    </row>
    <row r="5" spans="1:30">
      <c r="A5" s="45" t="s">
        <v>61</v>
      </c>
      <c r="B5" s="45"/>
      <c r="C5" s="45"/>
      <c r="D5" s="48">
        <f>VLOOKUP($A5,'粮食-汇总'!$A:$AM,4,0)</f>
        <v>193719.33</v>
      </c>
      <c r="E5" s="49">
        <f>VLOOKUP($A5,'粮食-汇总'!$A:$AM,5,0)</f>
        <v>1368297.3</v>
      </c>
      <c r="F5" s="49">
        <f>VLOOKUP($A5,'粮食-汇总'!$A:$AM,6,0)</f>
        <v>34.9878504851847</v>
      </c>
      <c r="G5" s="49">
        <f>VLOOKUP($A5,'粮食-汇总'!$A:$AM,23,0)</f>
        <v>340736.6</v>
      </c>
      <c r="H5" s="49">
        <f>VLOOKUP($A5,'粮食-汇总'!$A:$AM,24,0)</f>
        <v>390817.35</v>
      </c>
      <c r="I5" s="52">
        <f t="shared" ref="I5:I14" si="0">G5-H5</f>
        <v>-50080.75</v>
      </c>
      <c r="J5" s="53">
        <f t="shared" ref="J5:J14" si="1">I5/H5</f>
        <v>-0.128143620031199</v>
      </c>
      <c r="K5" s="54">
        <f>VLOOKUP($A5,'粮食-汇总'!$A:$AM,27,0)</f>
        <v>0.188051113877863</v>
      </c>
      <c r="L5" s="54">
        <f>VLOOKUP($A5,'粮食-汇总'!$A:$AM,28,0)</f>
        <v>0.230543284874869</v>
      </c>
      <c r="M5" s="55">
        <f t="shared" ref="M5:M14" si="2">K5-L5</f>
        <v>-0.0424921709970062</v>
      </c>
      <c r="N5" s="49">
        <f>VLOOKUP($A5,'粮食-汇总'!$A:$AM,13,0)</f>
        <v>1811936.09</v>
      </c>
      <c r="O5" s="49">
        <f>VLOOKUP($A5,'粮食-汇总'!$A:$AM,14,0)</f>
        <v>1695201.62</v>
      </c>
      <c r="P5" s="52">
        <f t="shared" ref="P5:P68" si="3">N5-O5</f>
        <v>116734.47</v>
      </c>
      <c r="Q5" s="55">
        <f t="shared" ref="Q5:Q68" si="4">P5/O5</f>
        <v>0.0688617027159282</v>
      </c>
      <c r="R5" s="49">
        <f>VLOOKUP($A5,'粮食-汇总'!$A:$AM,15,0)</f>
        <v>226682.09</v>
      </c>
      <c r="S5" s="49">
        <f>VLOOKUP($A5,'粮食-汇总'!$A:$AM,16,0)</f>
        <v>194150.01</v>
      </c>
      <c r="T5" s="52">
        <f t="shared" ref="T5:T68" si="5">R5-S5</f>
        <v>32532.08</v>
      </c>
      <c r="U5" s="55">
        <f t="shared" ref="U5:U68" si="6">T5/S5</f>
        <v>0.167561567470432</v>
      </c>
      <c r="V5" s="54">
        <f>VLOOKUP($A5,'粮食-汇总'!$A:$AM,21,0)</f>
        <v>0.0784025258130375</v>
      </c>
      <c r="W5" s="54">
        <f>VLOOKUP($A5,'粮食-汇总'!$A:$AM,22,0)</f>
        <v>0.289140707798719</v>
      </c>
      <c r="X5" s="55">
        <f t="shared" ref="X5:X68" si="7">V5-W5</f>
        <v>-0.210738181985681</v>
      </c>
      <c r="Y5" s="54">
        <f>VLOOKUP($A5,'粮食-汇总'!$A:$AM,36,0)</f>
        <v>-0.0212974920074188</v>
      </c>
      <c r="Z5" s="54">
        <f>VLOOKUP($A5,'粮食-汇总'!$A:$AM,37,0)</f>
        <v>-0.0347369026661394</v>
      </c>
      <c r="AA5" s="55">
        <f t="shared" ref="AA5:AA68" si="8">Y5-Z5</f>
        <v>0.0134394106587206</v>
      </c>
      <c r="AB5" s="54">
        <f>VLOOKUP($A5,'粮食-汇总'!$A:$AM,32,0)</f>
        <v>-0.0236602707659518</v>
      </c>
      <c r="AC5" s="54">
        <f>VLOOKUP($A5,'粮食-汇总'!$A:$AM,33,0)</f>
        <v>-0.0364183920494366</v>
      </c>
      <c r="AD5" s="55">
        <f t="shared" ref="AD5:AD68" si="9">AB5-AC5</f>
        <v>0.0127581212834848</v>
      </c>
    </row>
    <row r="6" spans="1:30">
      <c r="A6" s="45" t="s">
        <v>67</v>
      </c>
      <c r="B6" s="45"/>
      <c r="C6" s="45"/>
      <c r="D6" s="48">
        <f>VLOOKUP($A6,'粮食-汇总'!$A:$AM,4,0)</f>
        <v>41157.4</v>
      </c>
      <c r="E6" s="49">
        <f>VLOOKUP($A6,'粮食-汇总'!$A:$AM,5,0)</f>
        <v>305299.17</v>
      </c>
      <c r="F6" s="49">
        <f>VLOOKUP($A6,'粮食-汇总'!$A:$AM,6,0)</f>
        <v>31.9552733676295</v>
      </c>
      <c r="G6" s="49">
        <f>VLOOKUP($A6,'粮食-汇总'!$A:$AM,23,0)</f>
        <v>100728.33</v>
      </c>
      <c r="H6" s="49">
        <f>VLOOKUP($A6,'粮食-汇总'!$A:$AM,24,0)</f>
        <v>119722.64</v>
      </c>
      <c r="I6" s="52">
        <f t="shared" si="0"/>
        <v>-18994.31</v>
      </c>
      <c r="J6" s="53">
        <f t="shared" si="1"/>
        <v>-0.158652615745861</v>
      </c>
      <c r="K6" s="54">
        <f>VLOOKUP($A6,'粮食-汇总'!$A:$AM,27,0)</f>
        <v>0.231754863205534</v>
      </c>
      <c r="L6" s="54">
        <f>VLOOKUP($A6,'粮食-汇总'!$A:$AM,28,0)</f>
        <v>0.245092640907709</v>
      </c>
      <c r="M6" s="55">
        <f t="shared" si="2"/>
        <v>-0.0133377777021746</v>
      </c>
      <c r="N6" s="49">
        <f>VLOOKUP($A6,'粮食-汇总'!$A:$AM,13,0)</f>
        <v>434633.08</v>
      </c>
      <c r="O6" s="49">
        <f>VLOOKUP($A6,'粮食-汇总'!$A:$AM,14,0)</f>
        <v>488479.13</v>
      </c>
      <c r="P6" s="52">
        <f t="shared" si="3"/>
        <v>-53846.05</v>
      </c>
      <c r="Q6" s="55">
        <f t="shared" si="4"/>
        <v>-0.110232037958305</v>
      </c>
      <c r="R6" s="49">
        <f>VLOOKUP($A6,'粮食-汇总'!$A:$AM,15,0)</f>
        <v>46216.13</v>
      </c>
      <c r="S6" s="49">
        <f>VLOOKUP($A6,'粮食-汇总'!$A:$AM,16,0)</f>
        <v>53351.11</v>
      </c>
      <c r="T6" s="52">
        <f t="shared" si="5"/>
        <v>-7134.98</v>
      </c>
      <c r="U6" s="55">
        <f t="shared" si="6"/>
        <v>-0.133736299019833</v>
      </c>
      <c r="V6" s="54">
        <f>VLOOKUP($A6,'粮食-汇总'!$A:$AM,21,0)</f>
        <v>0.152647994555853</v>
      </c>
      <c r="W6" s="54">
        <f>VLOOKUP($A6,'粮食-汇总'!$A:$AM,22,0)</f>
        <v>0.319207039018133</v>
      </c>
      <c r="X6" s="55">
        <f t="shared" si="7"/>
        <v>-0.16655904446228</v>
      </c>
      <c r="Y6" s="54">
        <f>VLOOKUP($A6,'粮食-汇总'!$A:$AM,36,0)</f>
        <v>-0.0224752699977259</v>
      </c>
      <c r="Z6" s="54">
        <f>VLOOKUP($A6,'粮食-汇总'!$A:$AM,37,0)</f>
        <v>-0.0392602890549044</v>
      </c>
      <c r="AA6" s="55">
        <f t="shared" si="8"/>
        <v>0.0167850190571785</v>
      </c>
      <c r="AB6" s="54">
        <f>VLOOKUP($A6,'粮食-汇总'!$A:$AM,32,0)</f>
        <v>-0.0286560576567251</v>
      </c>
      <c r="AC6" s="54">
        <f>VLOOKUP($A6,'粮食-汇总'!$A:$AM,33,0)</f>
        <v>-0.0399014047949193</v>
      </c>
      <c r="AD6" s="55">
        <f t="shared" si="9"/>
        <v>0.0112453471381942</v>
      </c>
    </row>
    <row r="7" spans="1:30">
      <c r="A7" s="45" t="s">
        <v>62</v>
      </c>
      <c r="B7" s="45"/>
      <c r="C7" s="45"/>
      <c r="D7" s="48">
        <f>VLOOKUP($A7,'粮食-汇总'!$A:$AM,4,0)</f>
        <v>42709.9</v>
      </c>
      <c r="E7" s="49">
        <f>VLOOKUP($A7,'粮食-汇总'!$A:$AM,5,0)</f>
        <v>324408.9</v>
      </c>
      <c r="F7" s="49">
        <f>VLOOKUP($A7,'粮食-汇总'!$A:$AM,6,0)</f>
        <v>33.5905556909299</v>
      </c>
      <c r="G7" s="49">
        <f>VLOOKUP($A7,'粮食-汇总'!$A:$AM,23,0)</f>
        <v>90933.22</v>
      </c>
      <c r="H7" s="49">
        <f>VLOOKUP($A7,'粮食-汇总'!$A:$AM,24,0)</f>
        <v>113795.46</v>
      </c>
      <c r="I7" s="52">
        <f t="shared" si="0"/>
        <v>-22862.24</v>
      </c>
      <c r="J7" s="53">
        <f t="shared" si="1"/>
        <v>-0.200906433349802</v>
      </c>
      <c r="K7" s="54">
        <f>VLOOKUP($A7,'粮食-汇总'!$A:$AM,27,0)</f>
        <v>0.204734769115743</v>
      </c>
      <c r="L7" s="54">
        <f>VLOOKUP($A7,'粮食-汇总'!$A:$AM,28,0)</f>
        <v>0.232613040189962</v>
      </c>
      <c r="M7" s="55">
        <f t="shared" si="2"/>
        <v>-0.0278782710742195</v>
      </c>
      <c r="N7" s="49">
        <f>VLOOKUP($A7,'粮食-汇总'!$A:$AM,13,0)</f>
        <v>444151.33</v>
      </c>
      <c r="O7" s="49">
        <f>VLOOKUP($A7,'粮食-汇总'!$A:$AM,14,0)</f>
        <v>489204.99</v>
      </c>
      <c r="P7" s="52">
        <f t="shared" si="3"/>
        <v>-45053.66</v>
      </c>
      <c r="Q7" s="55">
        <f t="shared" si="4"/>
        <v>-0.0920956672988965</v>
      </c>
      <c r="R7" s="49">
        <f>VLOOKUP($A7,'粮食-汇总'!$A:$AM,15,0)</f>
        <v>51337.5</v>
      </c>
      <c r="S7" s="49">
        <f>VLOOKUP($A7,'粮食-汇总'!$A:$AM,16,0)</f>
        <v>57469.82</v>
      </c>
      <c r="T7" s="52">
        <f t="shared" si="5"/>
        <v>-6132.32</v>
      </c>
      <c r="U7" s="55">
        <f t="shared" si="6"/>
        <v>-0.106705049711309</v>
      </c>
      <c r="V7" s="54">
        <f>VLOOKUP($A7,'粮食-汇总'!$A:$AM,21,0)</f>
        <v>0.0591516621186005</v>
      </c>
      <c r="W7" s="54">
        <f>VLOOKUP($A7,'粮食-汇总'!$A:$AM,22,0)</f>
        <v>0.321141180039935</v>
      </c>
      <c r="X7" s="55">
        <f t="shared" si="7"/>
        <v>-0.261989517921335</v>
      </c>
      <c r="Y7" s="54">
        <f>VLOOKUP($A7,'粮食-汇总'!$A:$AM,36,0)</f>
        <v>-0.0202968590211833</v>
      </c>
      <c r="Z7" s="54">
        <f>VLOOKUP($A7,'粮食-汇总'!$A:$AM,37,0)</f>
        <v>-0.0314318019440465</v>
      </c>
      <c r="AA7" s="55">
        <f t="shared" si="8"/>
        <v>0.0111349429228631</v>
      </c>
      <c r="AB7" s="54">
        <f>VLOOKUP($A7,'粮食-汇总'!$A:$AM,32,0)</f>
        <v>-0.0232784145890096</v>
      </c>
      <c r="AC7" s="54">
        <f>VLOOKUP($A7,'粮食-汇总'!$A:$AM,33,0)</f>
        <v>-0.0291683993247902</v>
      </c>
      <c r="AD7" s="55">
        <f t="shared" si="9"/>
        <v>0.00588998473578065</v>
      </c>
    </row>
    <row r="8" spans="1:30">
      <c r="A8" s="45" t="s">
        <v>84</v>
      </c>
      <c r="B8" s="45"/>
      <c r="C8" s="45"/>
      <c r="D8" s="48">
        <f>VLOOKUP($A8,'粮食-汇总'!$A:$AM,4,0)</f>
        <v>22003.25</v>
      </c>
      <c r="E8" s="49">
        <f>VLOOKUP($A8,'粮食-汇总'!$A:$AM,5,0)</f>
        <v>160049.86</v>
      </c>
      <c r="F8" s="49">
        <f>VLOOKUP($A8,'粮食-汇总'!$A:$AM,6,0)</f>
        <v>28.9249220907895</v>
      </c>
      <c r="G8" s="49">
        <f>VLOOKUP($A8,'粮食-汇总'!$A:$AM,23,0)</f>
        <v>50259.81</v>
      </c>
      <c r="H8" s="49">
        <f>VLOOKUP($A8,'粮食-汇总'!$A:$AM,24,0)</f>
        <v>38464.12</v>
      </c>
      <c r="I8" s="52">
        <f t="shared" si="0"/>
        <v>11795.69</v>
      </c>
      <c r="J8" s="53">
        <f t="shared" si="1"/>
        <v>0.306667356487032</v>
      </c>
      <c r="K8" s="54">
        <f>VLOOKUP($A8,'粮食-汇总'!$A:$AM,27,0)</f>
        <v>0.153591867582407</v>
      </c>
      <c r="L8" s="54">
        <f>VLOOKUP($A8,'粮食-汇总'!$A:$AM,28,0)</f>
        <v>0.218634919532381</v>
      </c>
      <c r="M8" s="55">
        <f t="shared" si="2"/>
        <v>-0.0650430519499737</v>
      </c>
      <c r="N8" s="49">
        <f>VLOOKUP($A8,'粮食-汇总'!$A:$AM,13,0)</f>
        <v>327229.63</v>
      </c>
      <c r="O8" s="49">
        <f>VLOOKUP($A8,'粮食-汇总'!$A:$AM,14,0)</f>
        <v>175928.53</v>
      </c>
      <c r="P8" s="52">
        <f t="shared" si="3"/>
        <v>151301.1</v>
      </c>
      <c r="Q8" s="55">
        <f t="shared" si="4"/>
        <v>0.860014575236887</v>
      </c>
      <c r="R8" s="49">
        <f>VLOOKUP($A8,'粮食-汇总'!$A:$AM,15,0)</f>
        <v>48118.81</v>
      </c>
      <c r="S8" s="49">
        <f>VLOOKUP($A8,'粮食-汇总'!$A:$AM,16,0)</f>
        <v>20427.64</v>
      </c>
      <c r="T8" s="52">
        <f t="shared" si="5"/>
        <v>27691.17</v>
      </c>
      <c r="U8" s="55">
        <f t="shared" si="6"/>
        <v>1.35557362475548</v>
      </c>
      <c r="V8" s="54">
        <f>VLOOKUP($A8,'粮食-汇总'!$A:$AM,21,0)</f>
        <v>-0.054951009782866</v>
      </c>
      <c r="W8" s="54">
        <f>VLOOKUP($A8,'粮食-汇总'!$A:$AM,22,0)</f>
        <v>0.357951516157183</v>
      </c>
      <c r="X8" s="55">
        <f t="shared" si="7"/>
        <v>-0.412902525940049</v>
      </c>
      <c r="Y8" s="54">
        <f>VLOOKUP($A8,'粮食-汇总'!$A:$AM,36,0)</f>
        <v>-0.0188342147280866</v>
      </c>
      <c r="Z8" s="54">
        <f>VLOOKUP($A8,'粮食-汇总'!$A:$AM,37,0)</f>
        <v>-0.029193778625431</v>
      </c>
      <c r="AA8" s="55">
        <f t="shared" si="8"/>
        <v>0.0103595638973444</v>
      </c>
      <c r="AB8" s="54">
        <f>VLOOKUP($A8,'粮食-汇总'!$A:$AM,32,0)</f>
        <v>-0.0256797775311484</v>
      </c>
      <c r="AC8" s="54">
        <f>VLOOKUP($A8,'粮食-汇总'!$A:$AM,33,0)</f>
        <v>-0.0413641522497801</v>
      </c>
      <c r="AD8" s="55">
        <f t="shared" si="9"/>
        <v>0.0156843747186317</v>
      </c>
    </row>
    <row r="9" spans="1:30">
      <c r="A9" s="45" t="s">
        <v>118</v>
      </c>
      <c r="B9" s="45"/>
      <c r="C9" s="45"/>
      <c r="D9" s="48">
        <f>VLOOKUP($A9,'粮食-汇总'!$A:$AM,4,0)</f>
        <v>18817.1</v>
      </c>
      <c r="E9" s="49">
        <f>VLOOKUP($A9,'粮食-汇总'!$A:$AM,5,0)</f>
        <v>112380.64</v>
      </c>
      <c r="F9" s="49">
        <f>VLOOKUP($A9,'粮食-汇总'!$A:$AM,6,0)</f>
        <v>24.7542158426987</v>
      </c>
      <c r="G9" s="49">
        <f>VLOOKUP($A9,'粮食-汇总'!$A:$AM,23,0)</f>
        <v>18882.71</v>
      </c>
      <c r="H9" s="49">
        <f>VLOOKUP($A9,'粮食-汇总'!$A:$AM,24,0)</f>
        <v>20382.98</v>
      </c>
      <c r="I9" s="52">
        <f t="shared" si="0"/>
        <v>-1500.27</v>
      </c>
      <c r="J9" s="53">
        <f t="shared" si="1"/>
        <v>-0.0736040559329402</v>
      </c>
      <c r="K9" s="54">
        <f>VLOOKUP($A9,'粮食-汇总'!$A:$AM,27,0)</f>
        <v>0.112054563215191</v>
      </c>
      <c r="L9" s="54">
        <f>VLOOKUP($A9,'粮食-汇总'!$A:$AM,28,0)</f>
        <v>0.232666484030774</v>
      </c>
      <c r="M9" s="55">
        <f t="shared" si="2"/>
        <v>-0.120611920815583</v>
      </c>
      <c r="N9" s="49">
        <f>VLOOKUP($A9,'粮食-汇总'!$A:$AM,13,0)</f>
        <v>168513.53</v>
      </c>
      <c r="O9" s="49">
        <f>VLOOKUP($A9,'粮食-汇总'!$A:$AM,14,0)</f>
        <v>87606</v>
      </c>
      <c r="P9" s="52">
        <f t="shared" si="3"/>
        <v>80907.53</v>
      </c>
      <c r="Q9" s="55">
        <f t="shared" si="4"/>
        <v>0.923538684564984</v>
      </c>
      <c r="R9" s="49">
        <f>VLOOKUP($A9,'粮食-汇总'!$A:$AM,15,0)</f>
        <v>28316.95</v>
      </c>
      <c r="S9" s="49">
        <f>VLOOKUP($A9,'粮食-汇总'!$A:$AM,16,0)</f>
        <v>9619.96</v>
      </c>
      <c r="T9" s="52">
        <f t="shared" si="5"/>
        <v>18696.99</v>
      </c>
      <c r="U9" s="55">
        <f t="shared" si="6"/>
        <v>1.94356213539349</v>
      </c>
      <c r="V9" s="54">
        <f>VLOOKUP($A9,'粮食-汇总'!$A:$AM,21,0)</f>
        <v>0.192409830823131</v>
      </c>
      <c r="W9" s="54">
        <f>VLOOKUP($A9,'粮食-汇总'!$A:$AM,22,0)</f>
        <v>0.250566299909778</v>
      </c>
      <c r="X9" s="55">
        <f t="shared" si="7"/>
        <v>-0.0581564690866476</v>
      </c>
      <c r="Y9" s="54">
        <f>VLOOKUP($A9,'粮食-汇总'!$A:$AM,36,0)</f>
        <v>-0.0231313753776448</v>
      </c>
      <c r="Z9" s="54">
        <f>VLOOKUP($A9,'粮食-汇总'!$A:$AM,37,0)</f>
        <v>-0.0284491827408846</v>
      </c>
      <c r="AA9" s="55">
        <f t="shared" si="8"/>
        <v>0.00531780736323974</v>
      </c>
      <c r="AB9" s="54">
        <f>VLOOKUP($A9,'粮食-汇总'!$A:$AM,32,0)</f>
        <v>-0.0235236410987296</v>
      </c>
      <c r="AC9" s="54">
        <f>VLOOKUP($A9,'粮食-汇总'!$A:$AM,33,0)</f>
        <v>-0.0244936271488254</v>
      </c>
      <c r="AD9" s="55">
        <f t="shared" si="9"/>
        <v>0.000969986050095843</v>
      </c>
    </row>
    <row r="10" spans="1:30">
      <c r="A10" s="45" t="s">
        <v>89</v>
      </c>
      <c r="B10" s="45"/>
      <c r="C10" s="45"/>
      <c r="D10" s="48">
        <f>VLOOKUP($A10,'粮食-汇总'!$A:$AM,4,0)</f>
        <v>7108.3</v>
      </c>
      <c r="E10" s="49">
        <f>VLOOKUP($A10,'粮食-汇总'!$A:$AM,5,0)</f>
        <v>52090.6</v>
      </c>
      <c r="F10" s="49">
        <f>VLOOKUP($A10,'粮食-汇总'!$A:$AM,6,0)</f>
        <v>59.7929189513028</v>
      </c>
      <c r="G10" s="49">
        <f>VLOOKUP($A10,'粮食-汇总'!$A:$AM,23,0)</f>
        <v>9487.5</v>
      </c>
      <c r="H10" s="49">
        <f>VLOOKUP($A10,'粮食-汇总'!$A:$AM,24,0)</f>
        <v>11947.63</v>
      </c>
      <c r="I10" s="52">
        <f t="shared" si="0"/>
        <v>-2460.13</v>
      </c>
      <c r="J10" s="53">
        <f t="shared" si="1"/>
        <v>-0.205909456519829</v>
      </c>
      <c r="K10" s="54">
        <f>VLOOKUP($A10,'粮食-汇总'!$A:$AM,27,0)</f>
        <v>0.237386548621019</v>
      </c>
      <c r="L10" s="54">
        <f>VLOOKUP($A10,'粮食-汇总'!$A:$AM,28,0)</f>
        <v>0.199580980552947</v>
      </c>
      <c r="M10" s="55">
        <f t="shared" si="2"/>
        <v>0.0378055680680714</v>
      </c>
      <c r="N10" s="49">
        <f>VLOOKUP($A10,'粮食-汇总'!$A:$AM,13,0)</f>
        <v>39966.46</v>
      </c>
      <c r="O10" s="49">
        <f>VLOOKUP($A10,'粮食-汇总'!$A:$AM,14,0)</f>
        <v>59863.57</v>
      </c>
      <c r="P10" s="52">
        <f t="shared" si="3"/>
        <v>-19897.11</v>
      </c>
      <c r="Q10" s="55">
        <f t="shared" si="4"/>
        <v>-0.332374263679897</v>
      </c>
      <c r="R10" s="49">
        <f>VLOOKUP($A10,'粮食-汇总'!$A:$AM,15,0)</f>
        <v>4064.48</v>
      </c>
      <c r="S10" s="49">
        <f>VLOOKUP($A10,'粮食-汇总'!$A:$AM,16,0)</f>
        <v>6939.86</v>
      </c>
      <c r="T10" s="52">
        <f t="shared" si="5"/>
        <v>-2875.38</v>
      </c>
      <c r="U10" s="55">
        <f t="shared" si="6"/>
        <v>-0.414328242932855</v>
      </c>
      <c r="V10" s="54">
        <f>VLOOKUP($A10,'粮食-汇总'!$A:$AM,21,0)</f>
        <v>0.0745207651457633</v>
      </c>
      <c r="W10" s="54">
        <f>VLOOKUP($A10,'粮食-汇总'!$A:$AM,22,0)</f>
        <v>0.222088598538381</v>
      </c>
      <c r="X10" s="55">
        <f t="shared" si="7"/>
        <v>-0.147567833392617</v>
      </c>
      <c r="Y10" s="54">
        <f>VLOOKUP($A10,'粮食-汇总'!$A:$AM,36,0)</f>
        <v>-0.00908357280636145</v>
      </c>
      <c r="Z10" s="54">
        <f>VLOOKUP($A10,'粮食-汇总'!$A:$AM,37,0)</f>
        <v>-0.0666785785304026</v>
      </c>
      <c r="AA10" s="55">
        <f t="shared" si="8"/>
        <v>0.0575950057240412</v>
      </c>
      <c r="AB10" s="54">
        <f>VLOOKUP($A10,'粮食-汇总'!$A:$AM,32,0)</f>
        <v>-0.0111365504975922</v>
      </c>
      <c r="AC10" s="54">
        <f>VLOOKUP($A10,'粮食-汇总'!$A:$AM,33,0)</f>
        <v>-0.103458799734129</v>
      </c>
      <c r="AD10" s="55">
        <f t="shared" si="9"/>
        <v>0.0923222492365366</v>
      </c>
    </row>
    <row r="11" spans="1:30">
      <c r="A11" s="45" t="s">
        <v>155</v>
      </c>
      <c r="B11" s="45"/>
      <c r="C11" s="45"/>
      <c r="D11" s="48">
        <f>VLOOKUP($A11,'粮食-汇总'!$A:$AM,4,0)</f>
        <v>11320.5</v>
      </c>
      <c r="E11" s="49">
        <f>VLOOKUP($A11,'粮食-汇总'!$A:$AM,5,0)</f>
        <v>83960.84</v>
      </c>
      <c r="F11" s="49">
        <f>VLOOKUP($A11,'粮食-汇总'!$A:$AM,6,0)</f>
        <v>67.4585335592642</v>
      </c>
      <c r="G11" s="49">
        <f>VLOOKUP($A11,'粮食-汇总'!$A:$AM,23,0)</f>
        <v>8120.22</v>
      </c>
      <c r="H11" s="49">
        <f>VLOOKUP($A11,'粮食-汇总'!$A:$AM,24,0)</f>
        <v>11560.65</v>
      </c>
      <c r="I11" s="52">
        <f t="shared" si="0"/>
        <v>-3440.43</v>
      </c>
      <c r="J11" s="53">
        <f t="shared" si="1"/>
        <v>-0.297598318433652</v>
      </c>
      <c r="K11" s="54">
        <f>VLOOKUP($A11,'粮食-汇总'!$A:$AM,27,0)</f>
        <v>0.164098188683958</v>
      </c>
      <c r="L11" s="54">
        <f>VLOOKUP($A11,'粮食-汇总'!$A:$AM,28,0)</f>
        <v>0.206286237466719</v>
      </c>
      <c r="M11" s="55">
        <f t="shared" si="2"/>
        <v>-0.042188048782761</v>
      </c>
      <c r="N11" s="49">
        <f>VLOOKUP($A11,'粮食-汇总'!$A:$AM,13,0)</f>
        <v>49483.91</v>
      </c>
      <c r="O11" s="49">
        <f>VLOOKUP($A11,'粮食-汇总'!$A:$AM,14,0)</f>
        <v>56041.79</v>
      </c>
      <c r="P11" s="52">
        <f t="shared" si="3"/>
        <v>-6557.88</v>
      </c>
      <c r="Q11" s="55">
        <f t="shared" si="4"/>
        <v>-0.117017675559614</v>
      </c>
      <c r="R11" s="49">
        <f>VLOOKUP($A11,'粮食-汇总'!$A:$AM,15,0)</f>
        <v>5454.08</v>
      </c>
      <c r="S11" s="49">
        <f>VLOOKUP($A11,'粮食-汇总'!$A:$AM,16,0)</f>
        <v>6170.87</v>
      </c>
      <c r="T11" s="52">
        <f t="shared" si="5"/>
        <v>-716.79</v>
      </c>
      <c r="U11" s="55">
        <f t="shared" si="6"/>
        <v>-0.116157041065522</v>
      </c>
      <c r="V11" s="54">
        <f>VLOOKUP($A11,'粮食-汇总'!$A:$AM,21,0)</f>
        <v>0.011109024628284</v>
      </c>
      <c r="W11" s="54">
        <f>VLOOKUP($A11,'粮食-汇总'!$A:$AM,22,0)</f>
        <v>0.236268644926693</v>
      </c>
      <c r="X11" s="55">
        <f t="shared" si="7"/>
        <v>-0.225159620298409</v>
      </c>
      <c r="Y11" s="54">
        <f>VLOOKUP($A11,'粮食-汇总'!$A:$AM,36,0)</f>
        <v>-0.0382704324102323</v>
      </c>
      <c r="Z11" s="54">
        <f>VLOOKUP($A11,'粮食-汇总'!$A:$AM,37,0)</f>
        <v>-0.0496737088935596</v>
      </c>
      <c r="AA11" s="55">
        <f t="shared" si="8"/>
        <v>0.0114032764833272</v>
      </c>
      <c r="AB11" s="54">
        <f>VLOOKUP($A11,'粮食-汇总'!$A:$AM,32,0)</f>
        <v>-0.054126209913485</v>
      </c>
      <c r="AC11" s="54">
        <f>VLOOKUP($A11,'粮食-汇总'!$A:$AM,33,0)</f>
        <v>-0.0454653571914816</v>
      </c>
      <c r="AD11" s="55">
        <f t="shared" si="9"/>
        <v>-0.00866085272200343</v>
      </c>
    </row>
    <row r="12" spans="1:30">
      <c r="A12" s="45" t="s">
        <v>101</v>
      </c>
      <c r="B12" s="45"/>
      <c r="C12" s="45"/>
      <c r="D12" s="48">
        <f>VLOOKUP($A12,'粮食-汇总'!$A:$AM,4,0)</f>
        <v>24175.28</v>
      </c>
      <c r="E12" s="49">
        <f>VLOOKUP($A12,'粮食-汇总'!$A:$AM,5,0)</f>
        <v>154865.19</v>
      </c>
      <c r="F12" s="49">
        <f>VLOOKUP($A12,'粮食-汇总'!$A:$AM,6,0)</f>
        <v>49.6266929670543</v>
      </c>
      <c r="G12" s="49">
        <f>VLOOKUP($A12,'粮食-汇总'!$A:$AM,23,0)</f>
        <v>20357.34</v>
      </c>
      <c r="H12" s="49">
        <f>VLOOKUP($A12,'粮食-汇总'!$A:$AM,24,0)</f>
        <v>25073.68</v>
      </c>
      <c r="I12" s="52">
        <f t="shared" si="0"/>
        <v>-4716.34</v>
      </c>
      <c r="J12" s="53">
        <f t="shared" si="1"/>
        <v>-0.188099233937739</v>
      </c>
      <c r="K12" s="54">
        <f>VLOOKUP($A12,'粮食-汇总'!$A:$AM,27,0)</f>
        <v>0.148613541382489</v>
      </c>
      <c r="L12" s="54">
        <f>VLOOKUP($A12,'粮食-汇总'!$A:$AM,28,0)</f>
        <v>0.186838458304477</v>
      </c>
      <c r="M12" s="55">
        <f t="shared" si="2"/>
        <v>-0.0382249169219876</v>
      </c>
      <c r="N12" s="49">
        <f>VLOOKUP($A12,'粮食-汇总'!$A:$AM,13,0)</f>
        <v>136981.73</v>
      </c>
      <c r="O12" s="49">
        <f>VLOOKUP($A12,'粮食-汇总'!$A:$AM,14,0)</f>
        <v>134199.78</v>
      </c>
      <c r="P12" s="52">
        <f t="shared" si="3"/>
        <v>2781.95000000001</v>
      </c>
      <c r="Q12" s="55">
        <f t="shared" si="4"/>
        <v>0.0207299147584296</v>
      </c>
      <c r="R12" s="49">
        <f>VLOOKUP($A12,'粮食-汇总'!$A:$AM,15,0)</f>
        <v>20238.78</v>
      </c>
      <c r="S12" s="49">
        <f>VLOOKUP($A12,'粮食-汇总'!$A:$AM,16,0)</f>
        <v>17774.65</v>
      </c>
      <c r="T12" s="52">
        <f t="shared" si="5"/>
        <v>2464.13</v>
      </c>
      <c r="U12" s="55">
        <f t="shared" si="6"/>
        <v>0.138631703015249</v>
      </c>
      <c r="V12" s="54">
        <f>VLOOKUP($A12,'粮食-汇总'!$A:$AM,21,0)</f>
        <v>-0.0558262152102208</v>
      </c>
      <c r="W12" s="54">
        <f>VLOOKUP($A12,'粮食-汇总'!$A:$AM,22,0)</f>
        <v>0.195306539989799</v>
      </c>
      <c r="X12" s="55">
        <f t="shared" si="7"/>
        <v>-0.251132755200019</v>
      </c>
      <c r="Y12" s="54">
        <f>VLOOKUP($A12,'粮食-汇总'!$A:$AM,36,0)</f>
        <v>-0.016552381121787</v>
      </c>
      <c r="Z12" s="54">
        <f>VLOOKUP($A12,'粮食-汇总'!$A:$AM,37,0)</f>
        <v>-0.039604155356083</v>
      </c>
      <c r="AA12" s="55">
        <f t="shared" si="8"/>
        <v>0.023051774234296</v>
      </c>
      <c r="AB12" s="54">
        <f>VLOOKUP($A12,'粮食-汇总'!$A:$AM,32,0)</f>
        <v>-0.00435239867389615</v>
      </c>
      <c r="AC12" s="54">
        <f>VLOOKUP($A12,'粮食-汇总'!$A:$AM,33,0)</f>
        <v>-0.0448346398183365</v>
      </c>
      <c r="AD12" s="55">
        <f t="shared" si="9"/>
        <v>0.0404822411444404</v>
      </c>
    </row>
    <row r="13" spans="1:30">
      <c r="A13" s="45" t="s">
        <v>94</v>
      </c>
      <c r="B13" s="45"/>
      <c r="C13" s="45"/>
      <c r="D13" s="48">
        <f>VLOOKUP($A13,'粮食-汇总'!$A:$AM,4,0)</f>
        <v>16801.8</v>
      </c>
      <c r="E13" s="49">
        <f>VLOOKUP($A13,'粮食-汇总'!$A:$AM,5,0)</f>
        <v>110804.63</v>
      </c>
      <c r="F13" s="49">
        <f>VLOOKUP($A13,'粮食-汇总'!$A:$AM,6,0)</f>
        <v>38.4944052169796</v>
      </c>
      <c r="G13" s="49">
        <f>VLOOKUP($A13,'粮食-汇总'!$A:$AM,23,0)</f>
        <v>29470.14</v>
      </c>
      <c r="H13" s="49">
        <f>VLOOKUP($A13,'粮食-汇总'!$A:$AM,24,0)</f>
        <v>35970.48</v>
      </c>
      <c r="I13" s="52">
        <f t="shared" si="0"/>
        <v>-6500.34</v>
      </c>
      <c r="J13" s="53">
        <f t="shared" si="1"/>
        <v>-0.180713184811546</v>
      </c>
      <c r="K13" s="54">
        <f>VLOOKUP($A13,'粮食-汇总'!$A:$AM,27,0)</f>
        <v>0.213195810270086</v>
      </c>
      <c r="L13" s="54">
        <f>VLOOKUP($A13,'粮食-汇总'!$A:$AM,28,0)</f>
        <v>0.262630327739584</v>
      </c>
      <c r="M13" s="55">
        <f t="shared" si="2"/>
        <v>-0.049434517469498</v>
      </c>
      <c r="N13" s="49">
        <f>VLOOKUP($A13,'粮食-汇总'!$A:$AM,13,0)</f>
        <v>138230.39</v>
      </c>
      <c r="O13" s="49">
        <f>VLOOKUP($A13,'粮食-汇总'!$A:$AM,14,0)</f>
        <v>136962.4</v>
      </c>
      <c r="P13" s="52">
        <f t="shared" si="3"/>
        <v>1267.99000000002</v>
      </c>
      <c r="Q13" s="55">
        <f t="shared" si="4"/>
        <v>0.00925794232577715</v>
      </c>
      <c r="R13" s="49">
        <f>VLOOKUP($A13,'粮食-汇总'!$A:$AM,15,0)</f>
        <v>14196.52</v>
      </c>
      <c r="S13" s="49">
        <f>VLOOKUP($A13,'粮食-汇总'!$A:$AM,16,0)</f>
        <v>15157.43</v>
      </c>
      <c r="T13" s="52">
        <f t="shared" si="5"/>
        <v>-960.91</v>
      </c>
      <c r="U13" s="55">
        <f t="shared" si="6"/>
        <v>-0.0633953117382036</v>
      </c>
      <c r="V13" s="54">
        <f>VLOOKUP($A13,'粮食-汇总'!$A:$AM,21,0)</f>
        <v>0.132531503607708</v>
      </c>
      <c r="W13" s="54">
        <f>VLOOKUP($A13,'粮食-汇总'!$A:$AM,22,0)</f>
        <v>0.180697300543324</v>
      </c>
      <c r="X13" s="55">
        <f t="shared" si="7"/>
        <v>-0.0481657969356161</v>
      </c>
      <c r="Y13" s="54">
        <f>VLOOKUP($A13,'粮食-汇总'!$A:$AM,36,0)</f>
        <v>-0.0229211102439189</v>
      </c>
      <c r="Z13" s="54">
        <f>VLOOKUP($A13,'粮食-汇总'!$A:$AM,37,0)</f>
        <v>-0.0163101528425333</v>
      </c>
      <c r="AA13" s="55">
        <f t="shared" si="8"/>
        <v>-0.0066109574013856</v>
      </c>
      <c r="AB13" s="54">
        <f>VLOOKUP($A13,'粮食-汇总'!$A:$AM,32,0)</f>
        <v>-0.0220490906522075</v>
      </c>
      <c r="AC13" s="54">
        <f>VLOOKUP($A13,'粮食-汇总'!$A:$AM,33,0)</f>
        <v>-0.00333962970859156</v>
      </c>
      <c r="AD13" s="55">
        <f t="shared" si="9"/>
        <v>-0.018709460943616</v>
      </c>
    </row>
    <row r="14" spans="1:30">
      <c r="A14" s="45" t="s">
        <v>186</v>
      </c>
      <c r="B14" s="45"/>
      <c r="C14" s="45"/>
      <c r="D14" s="48">
        <f>VLOOKUP($A14,'粮食-汇总'!$A:$AM,4,0)</f>
        <v>9625.8</v>
      </c>
      <c r="E14" s="49">
        <f>VLOOKUP($A14,'粮食-汇总'!$A:$AM,5,0)</f>
        <v>64437.47</v>
      </c>
      <c r="F14" s="49">
        <f>VLOOKUP($A14,'粮食-汇总'!$A:$AM,6,0)</f>
        <v>43.7664176156498</v>
      </c>
      <c r="G14" s="49">
        <f>VLOOKUP($A14,'粮食-汇总'!$A:$AM,23,0)</f>
        <v>12497.33</v>
      </c>
      <c r="H14" s="49">
        <f>VLOOKUP($A14,'粮食-汇总'!$A:$AM,24,0)</f>
        <v>13899.71</v>
      </c>
      <c r="I14" s="52">
        <f t="shared" si="0"/>
        <v>-1402.38</v>
      </c>
      <c r="J14" s="53">
        <f t="shared" si="1"/>
        <v>-0.10089275243872</v>
      </c>
      <c r="K14" s="54">
        <f>VLOOKUP($A14,'粮食-汇总'!$A:$AM,27,0)</f>
        <v>0.171793979685214</v>
      </c>
      <c r="L14" s="54">
        <f>VLOOKUP($A14,'粮食-汇总'!$A:$AM,28,0)</f>
        <v>0.207720551149414</v>
      </c>
      <c r="M14" s="55">
        <f t="shared" si="2"/>
        <v>-0.0359265714641991</v>
      </c>
      <c r="N14" s="49">
        <f>VLOOKUP($A14,'粮食-汇总'!$A:$AM,13,0)</f>
        <v>72746.03</v>
      </c>
      <c r="O14" s="49">
        <f>VLOOKUP($A14,'粮食-汇总'!$A:$AM,14,0)</f>
        <v>66915.43</v>
      </c>
      <c r="P14" s="52">
        <f t="shared" si="3"/>
        <v>5830.60000000001</v>
      </c>
      <c r="Q14" s="55">
        <f t="shared" si="4"/>
        <v>0.0871338643419015</v>
      </c>
      <c r="R14" s="49">
        <f>VLOOKUP($A14,'粮食-汇总'!$A:$AM,15,0)</f>
        <v>8738.84</v>
      </c>
      <c r="S14" s="49">
        <f>VLOOKUP($A14,'粮食-汇总'!$A:$AM,16,0)</f>
        <v>7238.67</v>
      </c>
      <c r="T14" s="52">
        <f t="shared" si="5"/>
        <v>1500.17</v>
      </c>
      <c r="U14" s="55">
        <f t="shared" si="6"/>
        <v>0.207243872147784</v>
      </c>
      <c r="V14" s="54">
        <f>VLOOKUP($A14,'粮食-汇总'!$A:$AM,21,0)</f>
        <v>-0.359740264390741</v>
      </c>
      <c r="W14" s="54">
        <f>VLOOKUP($A14,'粮食-汇总'!$A:$AM,22,0)</f>
        <v>0.173767130296096</v>
      </c>
      <c r="X14" s="55">
        <f t="shared" si="7"/>
        <v>-0.533507394686838</v>
      </c>
      <c r="Y14" s="54">
        <f>VLOOKUP($A14,'粮食-汇总'!$A:$AM,36,0)</f>
        <v>-0.0320076806532675</v>
      </c>
      <c r="Z14" s="54">
        <f>VLOOKUP($A14,'粮食-汇总'!$A:$AM,37,0)</f>
        <v>-0.0349138722997457</v>
      </c>
      <c r="AA14" s="55">
        <f t="shared" si="8"/>
        <v>0.00290619164647819</v>
      </c>
      <c r="AB14" s="54">
        <f>VLOOKUP($A14,'粮食-汇总'!$A:$AM,32,0)</f>
        <v>-0.0129510118971441</v>
      </c>
      <c r="AC14" s="54">
        <f>VLOOKUP($A14,'粮食-汇总'!$A:$AM,33,0)</f>
        <v>-0.0498792042433262</v>
      </c>
      <c r="AD14" s="55">
        <f t="shared" si="9"/>
        <v>0.0369281923461822</v>
      </c>
    </row>
    <row r="15" spans="1:30">
      <c r="A15" s="50" t="s">
        <v>62</v>
      </c>
      <c r="B15" s="51" t="s">
        <v>74</v>
      </c>
      <c r="C15" s="50" t="s">
        <v>75</v>
      </c>
      <c r="D15" s="49">
        <f>IFERROR(VLOOKUP($B15,'a-粮食'!$B:$AO,5,0),0)</f>
        <v>620.8</v>
      </c>
      <c r="E15" s="49">
        <f>IFERROR(VLOOKUP($B15,'a-粮食'!$B:$AO,6,0),0)</f>
        <v>4837.88</v>
      </c>
      <c r="F15" s="49">
        <f>IFERROR(VLOOKUP($B15,'a-粮食'!$B:$AO,7,0),0)</f>
        <v>66.3648319349567</v>
      </c>
      <c r="G15" s="49">
        <f>IFERROR(VLOOKUP($B15,'a-粮食'!$B:$AO,24,0),0)</f>
        <v>231.76</v>
      </c>
      <c r="H15" s="49">
        <f>IFERROR(VLOOKUP($B15,'a-粮食'!$B:$AO,25,0),0)</f>
        <v>891.35</v>
      </c>
      <c r="I15" s="49">
        <f>IFERROR(VLOOKUP($B15,'a-粮食'!$B:$AO,26,0),0)</f>
        <v>-659.59</v>
      </c>
      <c r="J15" s="56">
        <f>IFERROR(VLOOKUP($B15,'a-粮食'!$B:$AO,27,0),0)</f>
        <v>-0.73998990295619</v>
      </c>
      <c r="K15" s="56">
        <f>IFERROR(VLOOKUP($B15,'a-粮食'!$B:$AO,28,0),0)</f>
        <v>0.118032319343224</v>
      </c>
      <c r="L15" s="56">
        <f>IFERROR(VLOOKUP($B15,'a-粮食'!$B:$AO,29,0),0)</f>
        <v>0.186672893634043</v>
      </c>
      <c r="M15" s="56">
        <f>IFERROR(VLOOKUP($B15,'a-粮食'!$B:$AO,30,0),0)</f>
        <v>-0.0686405742908191</v>
      </c>
      <c r="N15" s="49">
        <f>IFERROR(VLOOKUP($B15,'a-粮食'!$B:$AO,15,0),0)</f>
        <v>1963.53</v>
      </c>
      <c r="O15" s="49">
        <f>IFERROR(VLOOKUP($B15,'a-粮食'!$B:$AO,19,0),0)</f>
        <v>4774.93</v>
      </c>
      <c r="P15" s="49">
        <f t="shared" si="3"/>
        <v>-2811.4</v>
      </c>
      <c r="Q15" s="56">
        <f t="shared" si="4"/>
        <v>-0.588783500491107</v>
      </c>
      <c r="R15" s="49">
        <f>IFERROR(VLOOKUP($B15,'a-粮食'!$B:$AO,16,0),0)</f>
        <v>332.14</v>
      </c>
      <c r="S15" s="49">
        <f>IFERROR(VLOOKUP($B15,'a-粮食'!$B:$AO,20,0),0)</f>
        <v>738.64</v>
      </c>
      <c r="T15" s="49">
        <f t="shared" si="5"/>
        <v>-406.5</v>
      </c>
      <c r="U15" s="56">
        <f t="shared" si="6"/>
        <v>-0.55033575219322</v>
      </c>
      <c r="V15" s="56">
        <f>IFERROR(VLOOKUP($B15,'a-粮食'!$B:$AO,22,0),0)</f>
        <v>-0.254512350021511</v>
      </c>
      <c r="W15" s="56">
        <f>IFERROR(VLOOKUP($B15,'a-粮食'!$B:$AO,23,0),0)</f>
        <v>0.239920294034154</v>
      </c>
      <c r="X15" s="56">
        <f t="shared" si="7"/>
        <v>-0.494432644055665</v>
      </c>
      <c r="Y15" s="54">
        <f>IFERROR(VLOOKUP($B15,'a-粮食'!$B:$AO,37,0),0)</f>
        <v>-0.0266754982838562</v>
      </c>
      <c r="Z15" s="54">
        <f>IFERROR(VLOOKUP($B15,'a-粮食'!$B:$AO,38,0),0)</f>
        <v>0.00790642261453482</v>
      </c>
      <c r="AA15" s="54">
        <f t="shared" si="8"/>
        <v>-0.034581920898391</v>
      </c>
      <c r="AB15" s="54">
        <f>IFERROR(VLOOKUP($B15,'a-粮食'!$B:$AO,33,0),0)</f>
        <v>0.00957742656357368</v>
      </c>
      <c r="AC15" s="54">
        <f>IFERROR(VLOOKUP($B15,'a-粮食'!$B:$AO,34,0),0)</f>
        <v>0.0161478178737699</v>
      </c>
      <c r="AD15" s="54">
        <f t="shared" si="9"/>
        <v>-0.00657039131019619</v>
      </c>
    </row>
    <row r="16" spans="1:30">
      <c r="A16" s="50" t="s">
        <v>67</v>
      </c>
      <c r="B16" s="51" t="s">
        <v>76</v>
      </c>
      <c r="C16" s="50" t="s">
        <v>77</v>
      </c>
      <c r="D16" s="49">
        <f>IFERROR(VLOOKUP($B16,'a-粮食'!$B:$AO,5,0),0)</f>
        <v>2477.9</v>
      </c>
      <c r="E16" s="49">
        <f>IFERROR(VLOOKUP($B16,'a-粮食'!$B:$AO,6,0),0)</f>
        <v>19706</v>
      </c>
      <c r="F16" s="49">
        <f>IFERROR(VLOOKUP($B16,'a-粮食'!$B:$AO,7,0),0)</f>
        <v>45.9577954825819</v>
      </c>
      <c r="G16" s="49">
        <f>IFERROR(VLOOKUP($B16,'a-粮食'!$B:$AO,24,0),0)</f>
        <v>3709.77</v>
      </c>
      <c r="H16" s="49">
        <f>IFERROR(VLOOKUP($B16,'a-粮食'!$B:$AO,25,0),0)</f>
        <v>7211.15</v>
      </c>
      <c r="I16" s="49">
        <f>IFERROR(VLOOKUP($B16,'a-粮食'!$B:$AO,26,0),0)</f>
        <v>-3501.38</v>
      </c>
      <c r="J16" s="56">
        <f>IFERROR(VLOOKUP($B16,'a-粮食'!$B:$AO,27,0),0)</f>
        <v>-0.485550848339031</v>
      </c>
      <c r="K16" s="56">
        <f>IFERROR(VLOOKUP($B16,'a-粮食'!$B:$AO,28,0),0)</f>
        <v>0.187354362092075</v>
      </c>
      <c r="L16" s="56">
        <f>IFERROR(VLOOKUP($B16,'a-粮食'!$B:$AO,29,0),0)</f>
        <v>0.250537127085797</v>
      </c>
      <c r="M16" s="56">
        <f>IFERROR(VLOOKUP($B16,'a-粮食'!$B:$AO,30,0),0)</f>
        <v>-0.0631827649937222</v>
      </c>
      <c r="N16" s="49">
        <f>IFERROR(VLOOKUP($B16,'a-粮食'!$B:$AO,15,0),0)</f>
        <v>19800.82</v>
      </c>
      <c r="O16" s="49">
        <f>IFERROR(VLOOKUP($B16,'a-粮食'!$B:$AO,19,0),0)</f>
        <v>28782.76</v>
      </c>
      <c r="P16" s="49">
        <f t="shared" si="3"/>
        <v>-8981.94</v>
      </c>
      <c r="Q16" s="56">
        <f t="shared" si="4"/>
        <v>-0.312059719081839</v>
      </c>
      <c r="R16" s="49">
        <f>IFERROR(VLOOKUP($B16,'a-粮食'!$B:$AO,16,0),0)</f>
        <v>2246.29</v>
      </c>
      <c r="S16" s="49">
        <f>IFERROR(VLOOKUP($B16,'a-粮食'!$B:$AO,20,0),0)</f>
        <v>3191.99</v>
      </c>
      <c r="T16" s="49">
        <f t="shared" si="5"/>
        <v>-945.7</v>
      </c>
      <c r="U16" s="56">
        <f t="shared" si="6"/>
        <v>-0.296272857997675</v>
      </c>
      <c r="V16" s="56">
        <f>IFERROR(VLOOKUP($B16,'a-粮食'!$B:$AO,22,0),0)</f>
        <v>0.282511857300815</v>
      </c>
      <c r="W16" s="56">
        <f>IFERROR(VLOOKUP($B16,'a-粮食'!$B:$AO,23,0),0)</f>
        <v>0.313833695539727</v>
      </c>
      <c r="X16" s="56">
        <f t="shared" si="7"/>
        <v>-0.0313218382389114</v>
      </c>
      <c r="Y16" s="54">
        <f>IFERROR(VLOOKUP($B16,'a-粮食'!$B:$AO,37,0),0)</f>
        <v>-0.038067213049072</v>
      </c>
      <c r="Z16" s="54">
        <f>IFERROR(VLOOKUP($B16,'a-粮食'!$B:$AO,38,0),0)</f>
        <v>-0.0372526229718765</v>
      </c>
      <c r="AA16" s="54">
        <f t="shared" si="8"/>
        <v>-0.000814590077195546</v>
      </c>
      <c r="AB16" s="54">
        <f>IFERROR(VLOOKUP($B16,'a-粮食'!$B:$AO,33,0),0)</f>
        <v>-0.0844279583992344</v>
      </c>
      <c r="AC16" s="54">
        <f>IFERROR(VLOOKUP($B16,'a-粮食'!$B:$AO,34,0),0)</f>
        <v>-0.0350608558734465</v>
      </c>
      <c r="AD16" s="54">
        <f t="shared" si="9"/>
        <v>-0.0493671025257879</v>
      </c>
    </row>
    <row r="17" spans="1:30">
      <c r="A17" s="50" t="s">
        <v>84</v>
      </c>
      <c r="B17" s="51" t="s">
        <v>180</v>
      </c>
      <c r="C17" s="50" t="s">
        <v>181</v>
      </c>
      <c r="D17" s="49">
        <f>IFERROR(VLOOKUP($B17,'a-粮食'!$B:$AO,5,0),0)</f>
        <v>1853.5</v>
      </c>
      <c r="E17" s="49">
        <f>IFERROR(VLOOKUP($B17,'a-粮食'!$B:$AO,6,0),0)</f>
        <v>15093.56</v>
      </c>
      <c r="F17" s="49">
        <f>IFERROR(VLOOKUP($B17,'a-粮食'!$B:$AO,7,0),0)</f>
        <v>51.894243142221</v>
      </c>
      <c r="G17" s="49">
        <f>IFERROR(VLOOKUP($B17,'a-粮食'!$B:$AO,24,0),0)</f>
        <v>2501.76</v>
      </c>
      <c r="H17" s="49">
        <f>IFERROR(VLOOKUP($B17,'a-粮食'!$B:$AO,25,0),0)</f>
        <v>3919.46</v>
      </c>
      <c r="I17" s="49">
        <f>IFERROR(VLOOKUP($B17,'a-粮食'!$B:$AO,26,0),0)</f>
        <v>-1417.7</v>
      </c>
      <c r="J17" s="56">
        <f>IFERROR(VLOOKUP($B17,'a-粮食'!$B:$AO,27,0),0)</f>
        <v>-0.361707990386431</v>
      </c>
      <c r="K17" s="56">
        <f>IFERROR(VLOOKUP($B17,'a-粮食'!$B:$AO,28,0),0)</f>
        <v>0.203501670793489</v>
      </c>
      <c r="L17" s="56">
        <f>IFERROR(VLOOKUP($B17,'a-粮食'!$B:$AO,29,0),0)</f>
        <v>0.227818626738664</v>
      </c>
      <c r="M17" s="56">
        <f>IFERROR(VLOOKUP($B17,'a-粮食'!$B:$AO,30,0),0)</f>
        <v>-0.0243169559451755</v>
      </c>
      <c r="N17" s="49">
        <f>IFERROR(VLOOKUP($B17,'a-粮食'!$B:$AO,15,0),0)</f>
        <v>12293.56</v>
      </c>
      <c r="O17" s="49">
        <f>IFERROR(VLOOKUP($B17,'a-粮食'!$B:$AO,19,0),0)</f>
        <v>17204.3</v>
      </c>
      <c r="P17" s="49">
        <f t="shared" si="3"/>
        <v>-4910.74</v>
      </c>
      <c r="Q17" s="56">
        <f t="shared" si="4"/>
        <v>-0.285436780339799</v>
      </c>
      <c r="R17" s="49">
        <f>IFERROR(VLOOKUP($B17,'a-粮食'!$B:$AO,16,0),0)</f>
        <v>1527.89</v>
      </c>
      <c r="S17" s="49">
        <f>IFERROR(VLOOKUP($B17,'a-粮食'!$B:$AO,20,0),0)</f>
        <v>1776.69</v>
      </c>
      <c r="T17" s="49">
        <f t="shared" si="5"/>
        <v>-248.8</v>
      </c>
      <c r="U17" s="56">
        <f t="shared" si="6"/>
        <v>-0.140035684334352</v>
      </c>
      <c r="V17" s="56">
        <f>IFERROR(VLOOKUP($B17,'a-粮食'!$B:$AO,22,0),0)</f>
        <v>0.147167832607119</v>
      </c>
      <c r="W17" s="56">
        <f>IFERROR(VLOOKUP($B17,'a-粮食'!$B:$AO,23,0),0)</f>
        <v>0.138652386761399</v>
      </c>
      <c r="X17" s="56">
        <f t="shared" si="7"/>
        <v>0.0085154458457205</v>
      </c>
      <c r="Y17" s="54">
        <f>IFERROR(VLOOKUP($B17,'a-粮食'!$B:$AO,37,0),0)</f>
        <v>-0.00982400565485735</v>
      </c>
      <c r="Z17" s="54">
        <f>IFERROR(VLOOKUP($B17,'a-粮食'!$B:$AO,38,0),0)</f>
        <v>-0.00197558381034395</v>
      </c>
      <c r="AA17" s="54">
        <f t="shared" si="8"/>
        <v>-0.0078484218445134</v>
      </c>
      <c r="AB17" s="54">
        <f>IFERROR(VLOOKUP($B17,'a-粮食'!$B:$AO,33,0),0)</f>
        <v>-0.0213286014828734</v>
      </c>
      <c r="AC17" s="54">
        <f>IFERROR(VLOOKUP($B17,'a-粮食'!$B:$AO,34,0),0)</f>
        <v>-0.00905149875321867</v>
      </c>
      <c r="AD17" s="54">
        <f t="shared" si="9"/>
        <v>-0.0122771027296548</v>
      </c>
    </row>
    <row r="18" spans="1:30">
      <c r="A18" s="50" t="s">
        <v>84</v>
      </c>
      <c r="B18" s="51" t="s">
        <v>87</v>
      </c>
      <c r="C18" s="50" t="s">
        <v>88</v>
      </c>
      <c r="D18" s="49">
        <f>IFERROR(VLOOKUP($B18,'a-粮食'!$B:$AO,5,0),0)</f>
        <v>40</v>
      </c>
      <c r="E18" s="49">
        <f>IFERROR(VLOOKUP($B18,'a-粮食'!$B:$AO,6,0),0)</f>
        <v>822.7</v>
      </c>
      <c r="F18" s="49">
        <f>IFERROR(VLOOKUP($B18,'a-粮食'!$B:$AO,7,0),0)</f>
        <v>56.7089649828062</v>
      </c>
      <c r="G18" s="49">
        <f>IFERROR(VLOOKUP($B18,'a-粮食'!$B:$AO,24,0),0)</f>
        <v>165.69</v>
      </c>
      <c r="H18" s="49">
        <f>IFERROR(VLOOKUP($B18,'a-粮食'!$B:$AO,25,0),0)</f>
        <v>60.71</v>
      </c>
      <c r="I18" s="49">
        <f>IFERROR(VLOOKUP($B18,'a-粮食'!$B:$AO,26,0),0)</f>
        <v>104.98</v>
      </c>
      <c r="J18" s="56">
        <f>IFERROR(VLOOKUP($B18,'a-粮食'!$B:$AO,27,0),0)</f>
        <v>1.72920441442925</v>
      </c>
      <c r="K18" s="56">
        <f>IFERROR(VLOOKUP($B18,'a-粮食'!$B:$AO,28,0),0)</f>
        <v>0.211043179212839</v>
      </c>
      <c r="L18" s="56">
        <f>IFERROR(VLOOKUP($B18,'a-粮食'!$B:$AO,29,0),0)</f>
        <v>0.430964719244694</v>
      </c>
      <c r="M18" s="56">
        <f>IFERROR(VLOOKUP($B18,'a-粮食'!$B:$AO,30,0),0)</f>
        <v>-0.219921540031855</v>
      </c>
      <c r="N18" s="49">
        <f>IFERROR(VLOOKUP($B18,'a-粮食'!$B:$AO,15,0),0)</f>
        <v>785.1</v>
      </c>
      <c r="O18" s="49">
        <f>IFERROR(VLOOKUP($B18,'a-粮食'!$B:$AO,19,0),0)</f>
        <v>140.87</v>
      </c>
      <c r="P18" s="49">
        <f t="shared" si="3"/>
        <v>644.23</v>
      </c>
      <c r="Q18" s="56">
        <f t="shared" si="4"/>
        <v>4.57322353943352</v>
      </c>
      <c r="R18" s="49">
        <f>IFERROR(VLOOKUP($B18,'a-粮食'!$B:$AO,16,0),0)</f>
        <v>110</v>
      </c>
      <c r="S18" s="49">
        <f>IFERROR(VLOOKUP($B18,'a-粮食'!$B:$AO,20,0),0)</f>
        <v>8.74</v>
      </c>
      <c r="T18" s="49">
        <f t="shared" si="5"/>
        <v>101.26</v>
      </c>
      <c r="U18" s="56">
        <f t="shared" si="6"/>
        <v>11.5858123569794</v>
      </c>
      <c r="V18" s="56">
        <f>IFERROR(VLOOKUP($B18,'a-粮食'!$B:$AO,22,0),0)</f>
        <v>0.518568665377176</v>
      </c>
      <c r="W18" s="56">
        <f>IFERROR(VLOOKUP($B18,'a-粮食'!$B:$AO,23,0),0)</f>
        <v>0.653338812512998</v>
      </c>
      <c r="X18" s="56">
        <f t="shared" si="7"/>
        <v>-0.134770147135822</v>
      </c>
      <c r="Y18" s="54">
        <f>IFERROR(VLOOKUP($B18,'a-粮食'!$B:$AO,37,0),0)</f>
        <v>0</v>
      </c>
      <c r="Z18" s="54">
        <f>IFERROR(VLOOKUP($B18,'a-粮食'!$B:$AO,38,0),0)</f>
        <v>0.4279176201373</v>
      </c>
      <c r="AA18" s="54">
        <f t="shared" si="8"/>
        <v>-0.4279176201373</v>
      </c>
      <c r="AB18" s="54">
        <f>IFERROR(VLOOKUP($B18,'a-粮食'!$B:$AO,33,0),0)</f>
        <v>0</v>
      </c>
      <c r="AC18" s="54">
        <f>IFERROR(VLOOKUP($B18,'a-粮食'!$B:$AO,34,0),0)</f>
        <v>0.102704621282033</v>
      </c>
      <c r="AD18" s="54">
        <f t="shared" si="9"/>
        <v>-0.102704621282033</v>
      </c>
    </row>
    <row r="19" spans="1:30">
      <c r="A19" s="50" t="s">
        <v>67</v>
      </c>
      <c r="B19" s="51" t="s">
        <v>72</v>
      </c>
      <c r="C19" s="50" t="s">
        <v>73</v>
      </c>
      <c r="D19" s="49">
        <f>IFERROR(VLOOKUP($B19,'a-粮食'!$B:$AO,5,0),0)</f>
        <v>2292.2</v>
      </c>
      <c r="E19" s="49">
        <f>IFERROR(VLOOKUP($B19,'a-粮食'!$B:$AO,6,0),0)</f>
        <v>16469.64</v>
      </c>
      <c r="F19" s="49">
        <f>IFERROR(VLOOKUP($B19,'a-粮食'!$B:$AO,7,0),0)</f>
        <v>20.1017541315839</v>
      </c>
      <c r="G19" s="49">
        <f>IFERROR(VLOOKUP($B19,'a-粮食'!$B:$AO,24,0),0)</f>
        <v>6837.81</v>
      </c>
      <c r="H19" s="49">
        <f>IFERROR(VLOOKUP($B19,'a-粮食'!$B:$AO,25,0),0)</f>
        <v>7454.84</v>
      </c>
      <c r="I19" s="49">
        <f>IFERROR(VLOOKUP($B19,'a-粮食'!$B:$AO,26,0),0)</f>
        <v>-617.03</v>
      </c>
      <c r="J19" s="56">
        <f>IFERROR(VLOOKUP($B19,'a-粮食'!$B:$AO,27,0),0)</f>
        <v>-0.082769046686448</v>
      </c>
      <c r="K19" s="56">
        <f>IFERROR(VLOOKUP($B19,'a-粮食'!$B:$AO,28,0),0)</f>
        <v>0.172085315213288</v>
      </c>
      <c r="L19" s="56">
        <f>IFERROR(VLOOKUP($B19,'a-粮食'!$B:$AO,29,0),0)</f>
        <v>0.195958309270644</v>
      </c>
      <c r="M19" s="56">
        <f>IFERROR(VLOOKUP($B19,'a-粮食'!$B:$AO,30,0),0)</f>
        <v>-0.0238729940573555</v>
      </c>
      <c r="N19" s="49">
        <f>IFERROR(VLOOKUP($B19,'a-粮食'!$B:$AO,15,0),0)</f>
        <v>39735</v>
      </c>
      <c r="O19" s="49">
        <f>IFERROR(VLOOKUP($B19,'a-粮食'!$B:$AO,19,0),0)</f>
        <v>38042.99</v>
      </c>
      <c r="P19" s="49">
        <f t="shared" si="3"/>
        <v>1692.01</v>
      </c>
      <c r="Q19" s="56">
        <f t="shared" si="4"/>
        <v>0.0444762622496287</v>
      </c>
      <c r="R19" s="49">
        <f>IFERROR(VLOOKUP($B19,'a-粮食'!$B:$AO,16,0),0)</f>
        <v>4803.32</v>
      </c>
      <c r="S19" s="49">
        <f>IFERROR(VLOOKUP($B19,'a-粮食'!$B:$AO,20,0),0)</f>
        <v>4498.35</v>
      </c>
      <c r="T19" s="49">
        <f t="shared" si="5"/>
        <v>304.969999999999</v>
      </c>
      <c r="U19" s="56">
        <f t="shared" si="6"/>
        <v>0.0677959696333098</v>
      </c>
      <c r="V19" s="56">
        <f>IFERROR(VLOOKUP($B19,'a-粮食'!$B:$AO,22,0),0)</f>
        <v>0.0254236961704486</v>
      </c>
      <c r="W19" s="56">
        <f>IFERROR(VLOOKUP($B19,'a-粮食'!$B:$AO,23,0),0)</f>
        <v>0.269467341320902</v>
      </c>
      <c r="X19" s="56">
        <f t="shared" si="7"/>
        <v>-0.244043645150454</v>
      </c>
      <c r="Y19" s="54">
        <f>IFERROR(VLOOKUP($B19,'a-粮食'!$B:$AO,37,0),0)</f>
        <v>-0.0291923086531816</v>
      </c>
      <c r="Z19" s="54">
        <f>IFERROR(VLOOKUP($B19,'a-粮食'!$B:$AO,38,0),0)</f>
        <v>-0.0377760734491536</v>
      </c>
      <c r="AA19" s="54">
        <f t="shared" si="8"/>
        <v>0.00858376479597203</v>
      </c>
      <c r="AB19" s="54">
        <f>IFERROR(VLOOKUP($B19,'a-粮食'!$B:$AO,33,0),0)</f>
        <v>-0.0574358965005826</v>
      </c>
      <c r="AC19" s="54">
        <f>IFERROR(VLOOKUP($B19,'a-粮食'!$B:$AO,34,0),0)</f>
        <v>-0.0706463450953776</v>
      </c>
      <c r="AD19" s="54">
        <f t="shared" si="9"/>
        <v>0.013210448594795</v>
      </c>
    </row>
    <row r="20" spans="1:30">
      <c r="A20" s="50" t="s">
        <v>62</v>
      </c>
      <c r="B20" s="51" t="s">
        <v>65</v>
      </c>
      <c r="C20" s="50" t="s">
        <v>66</v>
      </c>
      <c r="D20" s="49">
        <f>IFERROR(VLOOKUP($B20,'a-粮食'!$B:$AO,5,0),0)</f>
        <v>1459.9</v>
      </c>
      <c r="E20" s="49">
        <f>IFERROR(VLOOKUP($B20,'a-粮食'!$B:$AO,6,0),0)</f>
        <v>16038.63</v>
      </c>
      <c r="F20" s="49">
        <f>IFERROR(VLOOKUP($B20,'a-粮食'!$B:$AO,7,0),0)</f>
        <v>39.039041053884</v>
      </c>
      <c r="G20" s="49">
        <f>IFERROR(VLOOKUP($B20,'a-粮食'!$B:$AO,24,0),0)</f>
        <v>4362.85</v>
      </c>
      <c r="H20" s="49">
        <f>IFERROR(VLOOKUP($B20,'a-粮食'!$B:$AO,25,0),0)</f>
        <v>5375.91</v>
      </c>
      <c r="I20" s="49">
        <f>IFERROR(VLOOKUP($B20,'a-粮食'!$B:$AO,26,0),0)</f>
        <v>-1013.06</v>
      </c>
      <c r="J20" s="56">
        <f>IFERROR(VLOOKUP($B20,'a-粮食'!$B:$AO,27,0),0)</f>
        <v>-0.188444374998837</v>
      </c>
      <c r="K20" s="56">
        <f>IFERROR(VLOOKUP($B20,'a-粮食'!$B:$AO,28,0),0)</f>
        <v>0.211089472983925</v>
      </c>
      <c r="L20" s="56">
        <f>IFERROR(VLOOKUP($B20,'a-粮食'!$B:$AO,29,0),0)</f>
        <v>0.206470040603382</v>
      </c>
      <c r="M20" s="56">
        <f>IFERROR(VLOOKUP($B20,'a-粮食'!$B:$AO,30,0),0)</f>
        <v>0.00461943238054269</v>
      </c>
      <c r="N20" s="49">
        <f>IFERROR(VLOOKUP($B20,'a-粮食'!$B:$AO,15,0),0)</f>
        <v>20668.25</v>
      </c>
      <c r="O20" s="49">
        <f>IFERROR(VLOOKUP($B20,'a-粮食'!$B:$AO,19,0),0)</f>
        <v>26037.24</v>
      </c>
      <c r="P20" s="49">
        <f t="shared" si="3"/>
        <v>-5368.99</v>
      </c>
      <c r="Q20" s="56">
        <f t="shared" si="4"/>
        <v>-0.206204267426194</v>
      </c>
      <c r="R20" s="49">
        <f>IFERROR(VLOOKUP($B20,'a-粮食'!$B:$AO,16,0),0)</f>
        <v>2295.22</v>
      </c>
      <c r="S20" s="49">
        <f>IFERROR(VLOOKUP($B20,'a-粮食'!$B:$AO,20,0),0)</f>
        <v>2827.68</v>
      </c>
      <c r="T20" s="49">
        <f t="shared" si="5"/>
        <v>-532.46</v>
      </c>
      <c r="U20" s="56">
        <f t="shared" si="6"/>
        <v>-0.188302778249307</v>
      </c>
      <c r="V20" s="56">
        <f>IFERROR(VLOOKUP($B20,'a-粮食'!$B:$AO,22,0),0)</f>
        <v>-0.135343477495642</v>
      </c>
      <c r="W20" s="56">
        <f>IFERROR(VLOOKUP($B20,'a-粮食'!$B:$AO,23,0),0)</f>
        <v>0.192016719289175</v>
      </c>
      <c r="X20" s="56">
        <f t="shared" si="7"/>
        <v>-0.327360196784817</v>
      </c>
      <c r="Y20" s="54">
        <f>IFERROR(VLOOKUP($B20,'a-粮食'!$B:$AO,37,0),0)</f>
        <v>-0.0134104791697528</v>
      </c>
      <c r="Z20" s="54">
        <f>IFERROR(VLOOKUP($B20,'a-粮食'!$B:$AO,38,0),0)</f>
        <v>-0.0490225202285973</v>
      </c>
      <c r="AA20" s="54">
        <f t="shared" si="8"/>
        <v>0.0356120410588445</v>
      </c>
      <c r="AB20" s="54">
        <f>IFERROR(VLOOKUP($B20,'a-粮食'!$B:$AO,33,0),0)</f>
        <v>-0.0424364137034357</v>
      </c>
      <c r="AC20" s="54">
        <f>IFERROR(VLOOKUP($B20,'a-粮食'!$B:$AO,34,0),0)</f>
        <v>-0.0949844722405293</v>
      </c>
      <c r="AD20" s="54">
        <f t="shared" si="9"/>
        <v>0.0525480585370937</v>
      </c>
    </row>
    <row r="21" spans="1:30">
      <c r="A21" s="50" t="s">
        <v>67</v>
      </c>
      <c r="B21" s="51" t="s">
        <v>82</v>
      </c>
      <c r="C21" s="50" t="s">
        <v>83</v>
      </c>
      <c r="D21" s="49">
        <f>IFERROR(VLOOKUP($B21,'a-粮食'!$B:$AO,5,0),0)</f>
        <v>1372.1</v>
      </c>
      <c r="E21" s="49">
        <f>IFERROR(VLOOKUP($B21,'a-粮食'!$B:$AO,6,0),0)</f>
        <v>10675.96</v>
      </c>
      <c r="F21" s="49">
        <f>IFERROR(VLOOKUP($B21,'a-粮食'!$B:$AO,7,0),0)</f>
        <v>71.889881641282</v>
      </c>
      <c r="G21" s="49">
        <f>IFERROR(VLOOKUP($B21,'a-粮食'!$B:$AO,24,0),0)</f>
        <v>1833.71</v>
      </c>
      <c r="H21" s="49">
        <f>IFERROR(VLOOKUP($B21,'a-粮食'!$B:$AO,25,0),0)</f>
        <v>1844.37</v>
      </c>
      <c r="I21" s="49">
        <f>IFERROR(VLOOKUP($B21,'a-粮食'!$B:$AO,26,0),0)</f>
        <v>-10.66</v>
      </c>
      <c r="J21" s="56">
        <f>IFERROR(VLOOKUP($B21,'a-粮食'!$B:$AO,27,0),0)</f>
        <v>-0.00577975135140997</v>
      </c>
      <c r="K21" s="56">
        <f>IFERROR(VLOOKUP($B21,'a-粮食'!$B:$AO,28,0),0)</f>
        <v>0.287870177333467</v>
      </c>
      <c r="L21" s="56">
        <f>IFERROR(VLOOKUP($B21,'a-粮食'!$B:$AO,29,0),0)</f>
        <v>0.359530520824805</v>
      </c>
      <c r="M21" s="56">
        <f>IFERROR(VLOOKUP($B21,'a-粮食'!$B:$AO,30,0),0)</f>
        <v>-0.0716603434913377</v>
      </c>
      <c r="N21" s="49">
        <f>IFERROR(VLOOKUP($B21,'a-粮食'!$B:$AO,15,0),0)</f>
        <v>6369.92</v>
      </c>
      <c r="O21" s="49">
        <f>IFERROR(VLOOKUP($B21,'a-粮食'!$B:$AO,19,0),0)</f>
        <v>5129.94</v>
      </c>
      <c r="P21" s="49">
        <f t="shared" si="3"/>
        <v>1239.98</v>
      </c>
      <c r="Q21" s="56">
        <f t="shared" si="4"/>
        <v>0.241714328042823</v>
      </c>
      <c r="R21" s="49">
        <f>IFERROR(VLOOKUP($B21,'a-粮食'!$B:$AO,16,0),0)</f>
        <v>579.41</v>
      </c>
      <c r="S21" s="49">
        <f>IFERROR(VLOOKUP($B21,'a-粮食'!$B:$AO,20,0),0)</f>
        <v>362.27</v>
      </c>
      <c r="T21" s="49">
        <f t="shared" si="5"/>
        <v>217.14</v>
      </c>
      <c r="U21" s="56">
        <f t="shared" si="6"/>
        <v>0.599387197394209</v>
      </c>
      <c r="V21" s="56">
        <f>IFERROR(VLOOKUP($B21,'a-粮食'!$B:$AO,22,0),0)</f>
        <v>0.217747451701957</v>
      </c>
      <c r="W21" s="56">
        <f>IFERROR(VLOOKUP($B21,'a-粮食'!$B:$AO,23,0),0)</f>
        <v>1.28874310489758</v>
      </c>
      <c r="X21" s="56">
        <f t="shared" si="7"/>
        <v>-1.07099565319562</v>
      </c>
      <c r="Y21" s="54">
        <f>IFERROR(VLOOKUP($B21,'a-粮食'!$B:$AO,37,0),0)</f>
        <v>-0.0479625826271552</v>
      </c>
      <c r="Z21" s="54">
        <f>IFERROR(VLOOKUP($B21,'a-粮食'!$B:$AO,38,0),0)</f>
        <v>-0.150799127722417</v>
      </c>
      <c r="AA21" s="54">
        <f t="shared" si="8"/>
        <v>0.102836545095262</v>
      </c>
      <c r="AB21" s="54">
        <f>IFERROR(VLOOKUP($B21,'a-粮食'!$B:$AO,33,0),0)</f>
        <v>-0.0357042332696238</v>
      </c>
      <c r="AC21" s="54">
        <f>IFERROR(VLOOKUP($B21,'a-粮食'!$B:$AO,34,0),0)</f>
        <v>-0.088609886275473</v>
      </c>
      <c r="AD21" s="54">
        <f t="shared" si="9"/>
        <v>0.0529056530058492</v>
      </c>
    </row>
    <row r="22" spans="1:30">
      <c r="A22" s="50" t="s">
        <v>67</v>
      </c>
      <c r="B22" s="51" t="s">
        <v>70</v>
      </c>
      <c r="C22" s="50" t="s">
        <v>71</v>
      </c>
      <c r="D22" s="49">
        <f>IFERROR(VLOOKUP($B22,'a-粮食'!$B:$AO,5,0),0)</f>
        <v>3100</v>
      </c>
      <c r="E22" s="49">
        <f>IFERROR(VLOOKUP($B22,'a-粮食'!$B:$AO,6,0),0)</f>
        <v>25471.18</v>
      </c>
      <c r="F22" s="49">
        <f>IFERROR(VLOOKUP($B22,'a-粮食'!$B:$AO,7,0),0)</f>
        <v>46.9862047046758</v>
      </c>
      <c r="G22" s="49">
        <f>IFERROR(VLOOKUP($B22,'a-粮食'!$B:$AO,24,0),0)</f>
        <v>6190.87</v>
      </c>
      <c r="H22" s="49">
        <f>IFERROR(VLOOKUP($B22,'a-粮食'!$B:$AO,25,0),0)</f>
        <v>6519.44</v>
      </c>
      <c r="I22" s="49">
        <f>IFERROR(VLOOKUP($B22,'a-粮食'!$B:$AO,26,0),0)</f>
        <v>-328.57</v>
      </c>
      <c r="J22" s="56">
        <f>IFERROR(VLOOKUP($B22,'a-粮食'!$B:$AO,27,0),0)</f>
        <v>-0.0503985004847042</v>
      </c>
      <c r="K22" s="56">
        <f>IFERROR(VLOOKUP($B22,'a-粮食'!$B:$AO,28,0),0)</f>
        <v>0.238421341064442</v>
      </c>
      <c r="L22" s="56">
        <f>IFERROR(VLOOKUP($B22,'a-粮食'!$B:$AO,29,0),0)</f>
        <v>0.21304217682451</v>
      </c>
      <c r="M22" s="56">
        <f>IFERROR(VLOOKUP($B22,'a-粮食'!$B:$AO,30,0),0)</f>
        <v>0.0253791642399321</v>
      </c>
      <c r="N22" s="49">
        <f>IFERROR(VLOOKUP($B22,'a-粮食'!$B:$AO,15,0),0)</f>
        <v>25966.09</v>
      </c>
      <c r="O22" s="49">
        <f>IFERROR(VLOOKUP($B22,'a-粮食'!$B:$AO,19,0),0)</f>
        <v>30601.64</v>
      </c>
      <c r="P22" s="49">
        <f t="shared" si="3"/>
        <v>-4635.55</v>
      </c>
      <c r="Q22" s="56">
        <f t="shared" si="4"/>
        <v>-0.151480443531785</v>
      </c>
      <c r="R22" s="49">
        <f>IFERROR(VLOOKUP($B22,'a-粮食'!$B:$AO,16,0),0)</f>
        <v>2523.85</v>
      </c>
      <c r="S22" s="49">
        <f>IFERROR(VLOOKUP($B22,'a-粮食'!$B:$AO,20,0),0)</f>
        <v>3081.83</v>
      </c>
      <c r="T22" s="49">
        <f t="shared" si="5"/>
        <v>-557.98</v>
      </c>
      <c r="U22" s="56">
        <f t="shared" si="6"/>
        <v>-0.181054762916838</v>
      </c>
      <c r="V22" s="56">
        <f>IFERROR(VLOOKUP($B22,'a-粮食'!$B:$AO,22,0),0)</f>
        <v>0.223608561820877</v>
      </c>
      <c r="W22" s="56">
        <f>IFERROR(VLOOKUP($B22,'a-粮食'!$B:$AO,23,0),0)</f>
        <v>0.309765661374672</v>
      </c>
      <c r="X22" s="56">
        <f t="shared" si="7"/>
        <v>-0.086157099553795</v>
      </c>
      <c r="Y22" s="54">
        <f>IFERROR(VLOOKUP($B22,'a-粮食'!$B:$AO,37,0),0)</f>
        <v>-0.0550547774233809</v>
      </c>
      <c r="Z22" s="54">
        <f>IFERROR(VLOOKUP($B22,'a-粮食'!$B:$AO,38,0),0)</f>
        <v>-0.092905838414189</v>
      </c>
      <c r="AA22" s="54">
        <f t="shared" si="8"/>
        <v>0.037851060990808</v>
      </c>
      <c r="AB22" s="54">
        <f>IFERROR(VLOOKUP($B22,'a-粮食'!$B:$AO,33,0),0)</f>
        <v>-0.0535312021813158</v>
      </c>
      <c r="AC22" s="54">
        <f>IFERROR(VLOOKUP($B22,'a-粮食'!$B:$AO,34,0),0)</f>
        <v>-0.0651317935901475</v>
      </c>
      <c r="AD22" s="54">
        <f t="shared" si="9"/>
        <v>0.0116005914088316</v>
      </c>
    </row>
    <row r="23" spans="1:30">
      <c r="A23" s="50" t="s">
        <v>67</v>
      </c>
      <c r="B23" s="51" t="s">
        <v>112</v>
      </c>
      <c r="C23" s="50" t="s">
        <v>113</v>
      </c>
      <c r="D23" s="49">
        <f>IFERROR(VLOOKUP($B23,'a-粮食'!$B:$AO,5,0),0)</f>
        <v>2752.9</v>
      </c>
      <c r="E23" s="49">
        <f>IFERROR(VLOOKUP($B23,'a-粮食'!$B:$AO,6,0),0)</f>
        <v>21035.75</v>
      </c>
      <c r="F23" s="49">
        <f>IFERROR(VLOOKUP($B23,'a-粮食'!$B:$AO,7,0),0)</f>
        <v>34.9689801750444</v>
      </c>
      <c r="G23" s="49">
        <f>IFERROR(VLOOKUP($B23,'a-粮食'!$B:$AO,24,0),0)</f>
        <v>4753.48</v>
      </c>
      <c r="H23" s="49">
        <f>IFERROR(VLOOKUP($B23,'a-粮食'!$B:$AO,25,0),0)</f>
        <v>8159.49</v>
      </c>
      <c r="I23" s="49">
        <f>IFERROR(VLOOKUP($B23,'a-粮食'!$B:$AO,26,0),0)</f>
        <v>-3406.01</v>
      </c>
      <c r="J23" s="56">
        <f>IFERROR(VLOOKUP($B23,'a-粮食'!$B:$AO,27,0),0)</f>
        <v>-0.417429275604235</v>
      </c>
      <c r="K23" s="56">
        <f>IFERROR(VLOOKUP($B23,'a-粮食'!$B:$AO,28,0),0)</f>
        <v>0.179152831746008</v>
      </c>
      <c r="L23" s="56">
        <f>IFERROR(VLOOKUP($B23,'a-粮食'!$B:$AO,29,0),0)</f>
        <v>0.244976099826795</v>
      </c>
      <c r="M23" s="56">
        <f>IFERROR(VLOOKUP($B23,'a-粮食'!$B:$AO,30,0),0)</f>
        <v>-0.0658232680807869</v>
      </c>
      <c r="N23" s="49">
        <f>IFERROR(VLOOKUP($B23,'a-粮食'!$B:$AO,15,0),0)</f>
        <v>26533.1</v>
      </c>
      <c r="O23" s="49">
        <f>IFERROR(VLOOKUP($B23,'a-粮食'!$B:$AO,19,0),0)</f>
        <v>33307.29</v>
      </c>
      <c r="P23" s="49">
        <f t="shared" si="3"/>
        <v>-6774.19</v>
      </c>
      <c r="Q23" s="56">
        <f t="shared" si="4"/>
        <v>-0.203384604391411</v>
      </c>
      <c r="R23" s="49">
        <f>IFERROR(VLOOKUP($B23,'a-粮食'!$B:$AO,16,0),0)</f>
        <v>3126.4</v>
      </c>
      <c r="S23" s="49">
        <f>IFERROR(VLOOKUP($B23,'a-粮食'!$B:$AO,20,0),0)</f>
        <v>3585.18</v>
      </c>
      <c r="T23" s="49">
        <f t="shared" si="5"/>
        <v>-458.78</v>
      </c>
      <c r="U23" s="56">
        <f t="shared" si="6"/>
        <v>-0.1279656809421</v>
      </c>
      <c r="V23" s="56">
        <f>IFERROR(VLOOKUP($B23,'a-粮食'!$B:$AO,22,0),0)</f>
        <v>-0.111809206308992</v>
      </c>
      <c r="W23" s="56">
        <f>IFERROR(VLOOKUP($B23,'a-粮食'!$B:$AO,23,0),0)</f>
        <v>0.253267876429441</v>
      </c>
      <c r="X23" s="56">
        <f t="shared" si="7"/>
        <v>-0.365077082738433</v>
      </c>
      <c r="Y23" s="54">
        <f>IFERROR(VLOOKUP($B23,'a-粮食'!$B:$AO,37,0),0)</f>
        <v>-0.03125</v>
      </c>
      <c r="Z23" s="54">
        <f>IFERROR(VLOOKUP($B23,'a-粮食'!$B:$AO,38,0),0)</f>
        <v>-0.0315242191465979</v>
      </c>
      <c r="AA23" s="54">
        <f t="shared" si="8"/>
        <v>0.000274219146597941</v>
      </c>
      <c r="AB23" s="54">
        <f>IFERROR(VLOOKUP($B23,'a-粮食'!$B:$AO,33,0),0)</f>
        <v>-0.0648672566371681</v>
      </c>
      <c r="AC23" s="54">
        <f>IFERROR(VLOOKUP($B23,'a-粮食'!$B:$AO,34,0),0)</f>
        <v>-0.0380698159471995</v>
      </c>
      <c r="AD23" s="54">
        <f t="shared" si="9"/>
        <v>-0.0267974406899686</v>
      </c>
    </row>
    <row r="24" spans="1:30">
      <c r="A24" s="50" t="s">
        <v>89</v>
      </c>
      <c r="B24" s="51" t="s">
        <v>90</v>
      </c>
      <c r="C24" s="50" t="s">
        <v>91</v>
      </c>
      <c r="D24" s="49">
        <f>IFERROR(VLOOKUP($B24,'a-粮食'!$B:$AO,5,0),0)</f>
        <v>2938.5</v>
      </c>
      <c r="E24" s="49">
        <f>IFERROR(VLOOKUP($B24,'a-粮食'!$B:$AO,6,0),0)</f>
        <v>18350.82</v>
      </c>
      <c r="F24" s="49">
        <f>IFERROR(VLOOKUP($B24,'a-粮食'!$B:$AO,7,0),0)</f>
        <v>59.8084288235484</v>
      </c>
      <c r="G24" s="49">
        <f>IFERROR(VLOOKUP($B24,'a-粮食'!$B:$AO,24,0),0)</f>
        <v>3677.86</v>
      </c>
      <c r="H24" s="49">
        <f>IFERROR(VLOOKUP($B24,'a-粮食'!$B:$AO,25,0),0)</f>
        <v>6421.46</v>
      </c>
      <c r="I24" s="49">
        <f>IFERROR(VLOOKUP($B24,'a-粮食'!$B:$AO,26,0),0)</f>
        <v>-2743.6</v>
      </c>
      <c r="J24" s="56">
        <f>IFERROR(VLOOKUP($B24,'a-粮食'!$B:$AO,27,0),0)</f>
        <v>-0.427254861044062</v>
      </c>
      <c r="K24" s="56">
        <f>IFERROR(VLOOKUP($B24,'a-粮食'!$B:$AO,28,0),0)</f>
        <v>0.242549624653688</v>
      </c>
      <c r="L24" s="56">
        <f>IFERROR(VLOOKUP($B24,'a-粮食'!$B:$AO,29,0),0)</f>
        <v>0.194432324624524</v>
      </c>
      <c r="M24" s="56">
        <f>IFERROR(VLOOKUP($B24,'a-粮食'!$B:$AO,30,0),0)</f>
        <v>0.0481173000291639</v>
      </c>
      <c r="N24" s="49">
        <f>IFERROR(VLOOKUP($B24,'a-粮食'!$B:$AO,15,0),0)</f>
        <v>15163.33</v>
      </c>
      <c r="O24" s="49">
        <f>IFERROR(VLOOKUP($B24,'a-粮食'!$B:$AO,19,0),0)</f>
        <v>33026.71</v>
      </c>
      <c r="P24" s="49">
        <f t="shared" si="3"/>
        <v>-17863.38</v>
      </c>
      <c r="Q24" s="56">
        <f t="shared" si="4"/>
        <v>-0.540876763080549</v>
      </c>
      <c r="R24" s="49">
        <f>IFERROR(VLOOKUP($B24,'a-粮食'!$B:$AO,16,0),0)</f>
        <v>1324.64</v>
      </c>
      <c r="S24" s="49">
        <f>IFERROR(VLOOKUP($B24,'a-粮食'!$B:$AO,20,0),0)</f>
        <v>3954.62</v>
      </c>
      <c r="T24" s="49">
        <f t="shared" si="5"/>
        <v>-2629.98</v>
      </c>
      <c r="U24" s="56">
        <f t="shared" si="6"/>
        <v>-0.665039877409207</v>
      </c>
      <c r="V24" s="56">
        <f>IFERROR(VLOOKUP($B24,'a-粮食'!$B:$AO,22,0),0)</f>
        <v>0.150872965717008</v>
      </c>
      <c r="W24" s="56">
        <f>IFERROR(VLOOKUP($B24,'a-粮食'!$B:$AO,23,0),0)</f>
        <v>0.395239114486266</v>
      </c>
      <c r="X24" s="56">
        <f t="shared" si="7"/>
        <v>-0.244366148769258</v>
      </c>
      <c r="Y24" s="54">
        <f>IFERROR(VLOOKUP($B24,'a-粮食'!$B:$AO,37,0),0)</f>
        <v>-0.0390747674839957</v>
      </c>
      <c r="Z24" s="54">
        <f>IFERROR(VLOOKUP($B24,'a-粮食'!$B:$AO,38,0),0)</f>
        <v>-0.191568342849629</v>
      </c>
      <c r="AA24" s="54">
        <f t="shared" si="8"/>
        <v>0.152493575365633</v>
      </c>
      <c r="AB24" s="54">
        <f>IFERROR(VLOOKUP($B24,'a-粮食'!$B:$AO,33,0),0)</f>
        <v>-0.0615347565228066</v>
      </c>
      <c r="AC24" s="54">
        <f>IFERROR(VLOOKUP($B24,'a-粮食'!$B:$AO,34,0),0)</f>
        <v>-0.134771707505834</v>
      </c>
      <c r="AD24" s="54">
        <f t="shared" si="9"/>
        <v>0.0732369509830273</v>
      </c>
    </row>
    <row r="25" spans="1:30">
      <c r="A25" s="50" t="s">
        <v>101</v>
      </c>
      <c r="B25" s="51" t="s">
        <v>182</v>
      </c>
      <c r="C25" s="50" t="s">
        <v>183</v>
      </c>
      <c r="D25" s="49">
        <f>IFERROR(VLOOKUP($B25,'a-粮食'!$B:$AO,5,0),0)</f>
        <v>5996.7</v>
      </c>
      <c r="E25" s="49">
        <f>IFERROR(VLOOKUP($B25,'a-粮食'!$B:$AO,6,0),0)</f>
        <v>31719.73</v>
      </c>
      <c r="F25" s="49">
        <f>IFERROR(VLOOKUP($B25,'a-粮食'!$B:$AO,7,0),0)</f>
        <v>97.1913667416461</v>
      </c>
      <c r="G25" s="49">
        <f>IFERROR(VLOOKUP($B25,'a-粮食'!$B:$AO,24,0),0)</f>
        <v>1068.79</v>
      </c>
      <c r="H25" s="49">
        <f>IFERROR(VLOOKUP($B25,'a-粮食'!$B:$AO,25,0),0)</f>
        <v>673.5</v>
      </c>
      <c r="I25" s="49">
        <f>IFERROR(VLOOKUP($B25,'a-粮食'!$B:$AO,26,0),0)</f>
        <v>395.29</v>
      </c>
      <c r="J25" s="56">
        <f>IFERROR(VLOOKUP($B25,'a-粮食'!$B:$AO,27,0),0)</f>
        <v>0.586919079435783</v>
      </c>
      <c r="K25" s="56">
        <f>IFERROR(VLOOKUP($B25,'a-粮食'!$B:$AO,28,0),0)</f>
        <v>0.0834354688370917</v>
      </c>
      <c r="L25" s="56">
        <f>IFERROR(VLOOKUP($B25,'a-粮食'!$B:$AO,29,0),0)</f>
        <v>0.0915899111027099</v>
      </c>
      <c r="M25" s="56">
        <f>IFERROR(VLOOKUP($B25,'a-粮食'!$B:$AO,30,0),0)</f>
        <v>-0.00815444226561823</v>
      </c>
      <c r="N25" s="49">
        <f>IFERROR(VLOOKUP($B25,'a-粮食'!$B:$AO,15,0),0)</f>
        <v>12809.78</v>
      </c>
      <c r="O25" s="49">
        <f>IFERROR(VLOOKUP($B25,'a-粮食'!$B:$AO,19,0),0)</f>
        <v>7353.43</v>
      </c>
      <c r="P25" s="49">
        <f t="shared" si="3"/>
        <v>5456.35</v>
      </c>
      <c r="Q25" s="56">
        <f t="shared" si="4"/>
        <v>0.742014270891271</v>
      </c>
      <c r="R25" s="49">
        <f>IFERROR(VLOOKUP($B25,'a-粮食'!$B:$AO,16,0),0)</f>
        <v>3453.49</v>
      </c>
      <c r="S25" s="49">
        <f>IFERROR(VLOOKUP($B25,'a-粮食'!$B:$AO,20,0),0)</f>
        <v>773.71</v>
      </c>
      <c r="T25" s="49">
        <f t="shared" si="5"/>
        <v>2679.78</v>
      </c>
      <c r="U25" s="56">
        <f t="shared" si="6"/>
        <v>3.46354577296403</v>
      </c>
      <c r="V25" s="56">
        <f>IFERROR(VLOOKUP($B25,'a-粮食'!$B:$AO,22,0),0)</f>
        <v>-0.268200398357636</v>
      </c>
      <c r="W25" s="56">
        <f>IFERROR(VLOOKUP($B25,'a-粮食'!$B:$AO,23,0),0)</f>
        <v>0.0760496256392957</v>
      </c>
      <c r="X25" s="56">
        <f t="shared" si="7"/>
        <v>-0.344250023996932</v>
      </c>
      <c r="Y25" s="54">
        <f>IFERROR(VLOOKUP($B25,'a-粮食'!$B:$AO,37,0),0)</f>
        <v>-0.0105429579932185</v>
      </c>
      <c r="Z25" s="54">
        <f>IFERROR(VLOOKUP($B25,'a-粮食'!$B:$AO,38,0),0)</f>
        <v>-0.204456450091119</v>
      </c>
      <c r="AA25" s="54">
        <f t="shared" si="8"/>
        <v>0.193913492097901</v>
      </c>
      <c r="AB25" s="54">
        <f>IFERROR(VLOOKUP($B25,'a-粮食'!$B:$AO,33,0),0)</f>
        <v>0.327521904030239</v>
      </c>
      <c r="AC25" s="54">
        <f>IFERROR(VLOOKUP($B25,'a-粮食'!$B:$AO,34,0),0)</f>
        <v>-0.178891741677013</v>
      </c>
      <c r="AD25" s="54">
        <f t="shared" si="9"/>
        <v>0.506413645707253</v>
      </c>
    </row>
    <row r="26" spans="1:30">
      <c r="A26" s="50" t="s">
        <v>67</v>
      </c>
      <c r="B26" s="51" t="s">
        <v>168</v>
      </c>
      <c r="C26" s="50" t="s">
        <v>169</v>
      </c>
      <c r="D26" s="49">
        <f>IFERROR(VLOOKUP($B26,'a-粮食'!$B:$AO,5,0),0)</f>
        <v>1817</v>
      </c>
      <c r="E26" s="49">
        <f>IFERROR(VLOOKUP($B26,'a-粮食'!$B:$AO,6,0),0)</f>
        <v>14552.08</v>
      </c>
      <c r="F26" s="49">
        <f>IFERROR(VLOOKUP($B26,'a-粮食'!$B:$AO,7,0),0)</f>
        <v>42.7680366746226</v>
      </c>
      <c r="G26" s="49">
        <f>IFERROR(VLOOKUP($B26,'a-粮食'!$B:$AO,24,0),0)</f>
        <v>3742.1</v>
      </c>
      <c r="H26" s="49">
        <f>IFERROR(VLOOKUP($B26,'a-粮食'!$B:$AO,25,0),0)</f>
        <v>7249.53</v>
      </c>
      <c r="I26" s="49">
        <f>IFERROR(VLOOKUP($B26,'a-粮食'!$B:$AO,26,0),0)</f>
        <v>-3507.43</v>
      </c>
      <c r="J26" s="56">
        <f>IFERROR(VLOOKUP($B26,'a-粮食'!$B:$AO,27,0),0)</f>
        <v>-0.483814812822349</v>
      </c>
      <c r="K26" s="56">
        <f>IFERROR(VLOOKUP($B26,'a-粮食'!$B:$AO,28,0),0)</f>
        <v>0.275737515510742</v>
      </c>
      <c r="L26" s="56">
        <f>IFERROR(VLOOKUP($B26,'a-粮食'!$B:$AO,29,0),0)</f>
        <v>0.291806273154819</v>
      </c>
      <c r="M26" s="56">
        <f>IFERROR(VLOOKUP($B26,'a-粮食'!$B:$AO,30,0),0)</f>
        <v>-0.0160687576440777</v>
      </c>
      <c r="N26" s="49">
        <f>IFERROR(VLOOKUP($B26,'a-粮食'!$B:$AO,15,0),0)</f>
        <v>13571.24</v>
      </c>
      <c r="O26" s="49">
        <f>IFERROR(VLOOKUP($B26,'a-粮食'!$B:$AO,19,0),0)</f>
        <v>24843.64</v>
      </c>
      <c r="P26" s="49">
        <f t="shared" si="3"/>
        <v>-11272.4</v>
      </c>
      <c r="Q26" s="56">
        <f t="shared" si="4"/>
        <v>-0.453733832884392</v>
      </c>
      <c r="R26" s="49">
        <f>IFERROR(VLOOKUP($B26,'a-粮食'!$B:$AO,16,0),0)</f>
        <v>1409.91</v>
      </c>
      <c r="S26" s="49">
        <f>IFERROR(VLOOKUP($B26,'a-粮食'!$B:$AO,20,0),0)</f>
        <v>2275.34</v>
      </c>
      <c r="T26" s="49">
        <f t="shared" si="5"/>
        <v>-865.43</v>
      </c>
      <c r="U26" s="56">
        <f t="shared" si="6"/>
        <v>-0.380351947401267</v>
      </c>
      <c r="V26" s="56">
        <f>IFERROR(VLOOKUP($B26,'a-粮食'!$B:$AO,22,0),0)</f>
        <v>0.257453459734898</v>
      </c>
      <c r="W26" s="56">
        <f>IFERROR(VLOOKUP($B26,'a-粮食'!$B:$AO,23,0),0)</f>
        <v>0.408202985628305</v>
      </c>
      <c r="X26" s="56">
        <f t="shared" si="7"/>
        <v>-0.150749525893407</v>
      </c>
      <c r="Y26" s="54">
        <f>IFERROR(VLOOKUP($B26,'a-粮食'!$B:$AO,37,0),0)</f>
        <v>-0.0163130979991631</v>
      </c>
      <c r="Z26" s="54">
        <f>IFERROR(VLOOKUP($B26,'a-粮食'!$B:$AO,38,0),0)</f>
        <v>-0.0251698647235138</v>
      </c>
      <c r="AA26" s="54">
        <f t="shared" si="8"/>
        <v>0.00885676672435078</v>
      </c>
      <c r="AB26" s="54">
        <f>IFERROR(VLOOKUP($B26,'a-粮食'!$B:$AO,33,0),0)</f>
        <v>0.0124676523073229</v>
      </c>
      <c r="AC26" s="54">
        <f>IFERROR(VLOOKUP($B26,'a-粮食'!$B:$AO,34,0),0)</f>
        <v>-0.0322711245212054</v>
      </c>
      <c r="AD26" s="54">
        <f t="shared" si="9"/>
        <v>0.0447387768285283</v>
      </c>
    </row>
    <row r="27" spans="1:30">
      <c r="A27" s="50" t="s">
        <v>62</v>
      </c>
      <c r="B27" s="51" t="s">
        <v>153</v>
      </c>
      <c r="C27" s="50" t="s">
        <v>154</v>
      </c>
      <c r="D27" s="49">
        <f>IFERROR(VLOOKUP($B27,'a-粮食'!$B:$AO,5,0),0)</f>
        <v>1095</v>
      </c>
      <c r="E27" s="49">
        <f>IFERROR(VLOOKUP($B27,'a-粮食'!$B:$AO,6,0),0)</f>
        <v>8800.53</v>
      </c>
      <c r="F27" s="49">
        <f>IFERROR(VLOOKUP($B27,'a-粮食'!$B:$AO,7,0),0)</f>
        <v>62.1821918584874</v>
      </c>
      <c r="G27" s="49">
        <f>IFERROR(VLOOKUP($B27,'a-粮食'!$B:$AO,24,0),0)</f>
        <v>990.88</v>
      </c>
      <c r="H27" s="49">
        <f>IFERROR(VLOOKUP($B27,'a-粮食'!$B:$AO,25,0),0)</f>
        <v>1096.73</v>
      </c>
      <c r="I27" s="49">
        <f>IFERROR(VLOOKUP($B27,'a-粮食'!$B:$AO,26,0),0)</f>
        <v>-105.85</v>
      </c>
      <c r="J27" s="56">
        <f>IFERROR(VLOOKUP($B27,'a-粮食'!$B:$AO,27,0),0)</f>
        <v>-0.0965141830714944</v>
      </c>
      <c r="K27" s="56">
        <f>IFERROR(VLOOKUP($B27,'a-粮食'!$B:$AO,28,0),0)</f>
        <v>0.153418820622234</v>
      </c>
      <c r="L27" s="56">
        <f>IFERROR(VLOOKUP($B27,'a-粮食'!$B:$AO,29,0),0)</f>
        <v>0.197627169343489</v>
      </c>
      <c r="M27" s="56">
        <f>IFERROR(VLOOKUP($B27,'a-粮食'!$B:$AO,30,0),0)</f>
        <v>-0.0442083487212549</v>
      </c>
      <c r="N27" s="49">
        <f>IFERROR(VLOOKUP($B27,'a-粮食'!$B:$AO,15,0),0)</f>
        <v>6458.66</v>
      </c>
      <c r="O27" s="49">
        <f>IFERROR(VLOOKUP($B27,'a-粮食'!$B:$AO,19,0),0)</f>
        <v>5549.49</v>
      </c>
      <c r="P27" s="49">
        <f t="shared" si="3"/>
        <v>909.17</v>
      </c>
      <c r="Q27" s="56">
        <f t="shared" si="4"/>
        <v>0.16382946901427</v>
      </c>
      <c r="R27" s="49">
        <f>IFERROR(VLOOKUP($B27,'a-粮食'!$B:$AO,16,0),0)</f>
        <v>718.86</v>
      </c>
      <c r="S27" s="49">
        <f>IFERROR(VLOOKUP($B27,'a-粮食'!$B:$AO,20,0),0)</f>
        <v>566.45</v>
      </c>
      <c r="T27" s="49">
        <f t="shared" si="5"/>
        <v>152.41</v>
      </c>
      <c r="U27" s="56">
        <f t="shared" si="6"/>
        <v>0.269061700061788</v>
      </c>
      <c r="V27" s="56">
        <f>IFERROR(VLOOKUP($B27,'a-粮食'!$B:$AO,22,0),0)</f>
        <v>-0.525979721150064</v>
      </c>
      <c r="W27" s="56">
        <f>IFERROR(VLOOKUP($B27,'a-粮食'!$B:$AO,23,0),0)</f>
        <v>0.502489802215308</v>
      </c>
      <c r="X27" s="56">
        <f t="shared" si="7"/>
        <v>-1.02846952336537</v>
      </c>
      <c r="Y27" s="54">
        <f>IFERROR(VLOOKUP($B27,'a-粮食'!$B:$AO,37,0),0)</f>
        <v>-0.0277383635200178</v>
      </c>
      <c r="Z27" s="54">
        <f>IFERROR(VLOOKUP($B27,'a-粮食'!$B:$AO,38,0),0)</f>
        <v>-0.0285109012269397</v>
      </c>
      <c r="AA27" s="54">
        <f t="shared" si="8"/>
        <v>0.000772537706921907</v>
      </c>
      <c r="AB27" s="54">
        <f>IFERROR(VLOOKUP($B27,'a-粮食'!$B:$AO,33,0),0)</f>
        <v>-0.0197071023340368</v>
      </c>
      <c r="AC27" s="54">
        <f>IFERROR(VLOOKUP($B27,'a-粮食'!$B:$AO,34,0),0)</f>
        <v>-0.0368095987198824</v>
      </c>
      <c r="AD27" s="54">
        <f t="shared" si="9"/>
        <v>0.0171024963858455</v>
      </c>
    </row>
    <row r="28" spans="1:30">
      <c r="A28" s="50" t="s">
        <v>62</v>
      </c>
      <c r="B28" s="51" t="s">
        <v>139</v>
      </c>
      <c r="C28" s="50" t="s">
        <v>140</v>
      </c>
      <c r="D28" s="49">
        <f>IFERROR(VLOOKUP($B28,'a-粮食'!$B:$AO,5,0),0)</f>
        <v>933</v>
      </c>
      <c r="E28" s="49">
        <f>IFERROR(VLOOKUP($B28,'a-粮食'!$B:$AO,6,0),0)</f>
        <v>6466.64</v>
      </c>
      <c r="F28" s="49">
        <f>IFERROR(VLOOKUP($B28,'a-粮食'!$B:$AO,7,0),0)</f>
        <v>31.6798346701278</v>
      </c>
      <c r="G28" s="49">
        <f>IFERROR(VLOOKUP($B28,'a-粮食'!$B:$AO,24,0),0)</f>
        <v>2083.18</v>
      </c>
      <c r="H28" s="49">
        <f>IFERROR(VLOOKUP($B28,'a-粮食'!$B:$AO,25,0),0)</f>
        <v>2418.05</v>
      </c>
      <c r="I28" s="49">
        <f>IFERROR(VLOOKUP($B28,'a-粮食'!$B:$AO,26,0),0)</f>
        <v>-334.87</v>
      </c>
      <c r="J28" s="56">
        <f>IFERROR(VLOOKUP($B28,'a-粮食'!$B:$AO,27,0),0)</f>
        <v>-0.138487624325386</v>
      </c>
      <c r="K28" s="56">
        <f>IFERROR(VLOOKUP($B28,'a-粮食'!$B:$AO,28,0),0)</f>
        <v>0.207926474448613</v>
      </c>
      <c r="L28" s="56">
        <f>IFERROR(VLOOKUP($B28,'a-粮食'!$B:$AO,29,0),0)</f>
        <v>0.207217676039259</v>
      </c>
      <c r="M28" s="56">
        <f>IFERROR(VLOOKUP($B28,'a-粮食'!$B:$AO,30,0),0)</f>
        <v>0.000708798409354122</v>
      </c>
      <c r="N28" s="49">
        <f>IFERROR(VLOOKUP($B28,'a-粮食'!$B:$AO,15,0),0)</f>
        <v>10018.83</v>
      </c>
      <c r="O28" s="49">
        <f>IFERROR(VLOOKUP($B28,'a-粮食'!$B:$AO,19,0),0)</f>
        <v>11669.13</v>
      </c>
      <c r="P28" s="49">
        <f t="shared" si="3"/>
        <v>-1650.3</v>
      </c>
      <c r="Q28" s="56">
        <f t="shared" si="4"/>
        <v>-0.14142442495713</v>
      </c>
      <c r="R28" s="49">
        <f>IFERROR(VLOOKUP($B28,'a-粮食'!$B:$AO,16,0),0)</f>
        <v>1121.87</v>
      </c>
      <c r="S28" s="49">
        <f>IFERROR(VLOOKUP($B28,'a-粮食'!$B:$AO,20,0),0)</f>
        <v>1339.53</v>
      </c>
      <c r="T28" s="49">
        <f t="shared" si="5"/>
        <v>-217.66</v>
      </c>
      <c r="U28" s="56">
        <f t="shared" si="6"/>
        <v>-0.162489828521944</v>
      </c>
      <c r="V28" s="56">
        <f>IFERROR(VLOOKUP($B28,'a-粮食'!$B:$AO,22,0),0)</f>
        <v>0.0897064477401095</v>
      </c>
      <c r="W28" s="56">
        <f>IFERROR(VLOOKUP($B28,'a-粮食'!$B:$AO,23,0),0)</f>
        <v>0.435503488096794</v>
      </c>
      <c r="X28" s="56">
        <f t="shared" si="7"/>
        <v>-0.345797040356684</v>
      </c>
      <c r="Y28" s="54">
        <f>IFERROR(VLOOKUP($B28,'a-粮食'!$B:$AO,37,0),0)</f>
        <v>-0.0104557569058804</v>
      </c>
      <c r="Z28" s="54">
        <f>IFERROR(VLOOKUP($B28,'a-粮食'!$B:$AO,38,0),0)</f>
        <v>-0.0230453965196748</v>
      </c>
      <c r="AA28" s="54">
        <f t="shared" si="8"/>
        <v>0.0125896396137945</v>
      </c>
      <c r="AB28" s="54">
        <f>IFERROR(VLOOKUP($B28,'a-粮食'!$B:$AO,33,0),0)</f>
        <v>-0.0213230674235885</v>
      </c>
      <c r="AC28" s="54">
        <f>IFERROR(VLOOKUP($B28,'a-粮食'!$B:$AO,34,0),0)</f>
        <v>-0.0155375593553247</v>
      </c>
      <c r="AD28" s="54">
        <f t="shared" si="9"/>
        <v>-0.0057855080682638</v>
      </c>
    </row>
    <row r="29" spans="1:30">
      <c r="A29" s="50" t="s">
        <v>62</v>
      </c>
      <c r="B29" s="51" t="s">
        <v>97</v>
      </c>
      <c r="C29" s="50" t="s">
        <v>98</v>
      </c>
      <c r="D29" s="49">
        <f>IFERROR(VLOOKUP($B29,'a-粮食'!$B:$AO,5,0),0)</f>
        <v>2630</v>
      </c>
      <c r="E29" s="49">
        <f>IFERROR(VLOOKUP($B29,'a-粮食'!$B:$AO,6,0),0)</f>
        <v>18673.94</v>
      </c>
      <c r="F29" s="49">
        <f>IFERROR(VLOOKUP($B29,'a-粮食'!$B:$AO,7,0),0)</f>
        <v>50.6489774706979</v>
      </c>
      <c r="G29" s="49">
        <f>IFERROR(VLOOKUP($B29,'a-粮食'!$B:$AO,24,0),0)</f>
        <v>3716.31</v>
      </c>
      <c r="H29" s="49">
        <f>IFERROR(VLOOKUP($B29,'a-粮食'!$B:$AO,25,0),0)</f>
        <v>6539.12</v>
      </c>
      <c r="I29" s="49">
        <f>IFERROR(VLOOKUP($B29,'a-粮食'!$B:$AO,26,0),0)</f>
        <v>-2822.81</v>
      </c>
      <c r="J29" s="56">
        <f>IFERROR(VLOOKUP($B29,'a-粮食'!$B:$AO,27,0),0)</f>
        <v>-0.431680409596398</v>
      </c>
      <c r="K29" s="56">
        <f>IFERROR(VLOOKUP($B29,'a-粮食'!$B:$AO,28,0),0)</f>
        <v>0.207748321269731</v>
      </c>
      <c r="L29" s="56">
        <f>IFERROR(VLOOKUP($B29,'a-粮食'!$B:$AO,29,0),0)</f>
        <v>0.21873060971502</v>
      </c>
      <c r="M29" s="56">
        <f>IFERROR(VLOOKUP($B29,'a-粮食'!$B:$AO,30,0),0)</f>
        <v>-0.0109822884452894</v>
      </c>
      <c r="N29" s="49">
        <f>IFERROR(VLOOKUP($B29,'a-粮食'!$B:$AO,15,0),0)</f>
        <v>17888.52</v>
      </c>
      <c r="O29" s="49">
        <f>IFERROR(VLOOKUP($B29,'a-粮食'!$B:$AO,19,0),0)</f>
        <v>29895.77</v>
      </c>
      <c r="P29" s="49">
        <f t="shared" si="3"/>
        <v>-12007.25</v>
      </c>
      <c r="Q29" s="56">
        <f t="shared" si="4"/>
        <v>-0.401637087788674</v>
      </c>
      <c r="R29" s="49">
        <f>IFERROR(VLOOKUP($B29,'a-粮食'!$B:$AO,16,0),0)</f>
        <v>2016.28</v>
      </c>
      <c r="S29" s="49">
        <f>IFERROR(VLOOKUP($B29,'a-粮食'!$B:$AO,20,0),0)</f>
        <v>3359.66</v>
      </c>
      <c r="T29" s="49">
        <f t="shared" si="5"/>
        <v>-1343.38</v>
      </c>
      <c r="U29" s="56">
        <f t="shared" si="6"/>
        <v>-0.39985593780323</v>
      </c>
      <c r="V29" s="56">
        <f>IFERROR(VLOOKUP($B29,'a-粮食'!$B:$AO,22,0),0)</f>
        <v>0.0902092210010145</v>
      </c>
      <c r="W29" s="56">
        <f>IFERROR(VLOOKUP($B29,'a-粮食'!$B:$AO,23,0),0)</f>
        <v>0.175193222536604</v>
      </c>
      <c r="X29" s="56">
        <f t="shared" si="7"/>
        <v>-0.0849840015355899</v>
      </c>
      <c r="Y29" s="54">
        <f>IFERROR(VLOOKUP($B29,'a-粮食'!$B:$AO,37,0),0)</f>
        <v>-0.0455889063026961</v>
      </c>
      <c r="Z29" s="54">
        <f>IFERROR(VLOOKUP($B29,'a-粮食'!$B:$AO,38,0),0)</f>
        <v>-0.0554044159230398</v>
      </c>
      <c r="AA29" s="54">
        <f t="shared" si="8"/>
        <v>0.00981550962034378</v>
      </c>
      <c r="AB29" s="54">
        <f>IFERROR(VLOOKUP($B29,'a-粮食'!$B:$AO,33,0),0)</f>
        <v>-0.0562294024714565</v>
      </c>
      <c r="AC29" s="54">
        <f>IFERROR(VLOOKUP($B29,'a-粮食'!$B:$AO,34,0),0)</f>
        <v>-0.0734473037489919</v>
      </c>
      <c r="AD29" s="54">
        <f t="shared" si="9"/>
        <v>0.0172179012775355</v>
      </c>
    </row>
    <row r="30" spans="1:30">
      <c r="A30" s="50" t="s">
        <v>67</v>
      </c>
      <c r="B30" s="51" t="s">
        <v>166</v>
      </c>
      <c r="C30" s="50" t="s">
        <v>167</v>
      </c>
      <c r="D30" s="49">
        <f>IFERROR(VLOOKUP($B30,'a-粮食'!$B:$AO,5,0),0)</f>
        <v>1160.5</v>
      </c>
      <c r="E30" s="49">
        <f>IFERROR(VLOOKUP($B30,'a-粮食'!$B:$AO,6,0),0)</f>
        <v>9381.87</v>
      </c>
      <c r="F30" s="49">
        <f>IFERROR(VLOOKUP($B30,'a-粮食'!$B:$AO,7,0),0)</f>
        <v>27.4373141685084</v>
      </c>
      <c r="G30" s="49">
        <f>IFERROR(VLOOKUP($B30,'a-粮食'!$B:$AO,24,0),0)</f>
        <v>4114.49</v>
      </c>
      <c r="H30" s="49">
        <f>IFERROR(VLOOKUP($B30,'a-粮食'!$B:$AO,25,0),0)</f>
        <v>4782.05</v>
      </c>
      <c r="I30" s="49">
        <f>IFERROR(VLOOKUP($B30,'a-粮食'!$B:$AO,26,0),0)</f>
        <v>-667.56</v>
      </c>
      <c r="J30" s="56">
        <f>IFERROR(VLOOKUP($B30,'a-粮食'!$B:$AO,27,0),0)</f>
        <v>-0.139597034744513</v>
      </c>
      <c r="K30" s="56">
        <f>IFERROR(VLOOKUP($B30,'a-粮食'!$B:$AO,28,0),0)</f>
        <v>0.29021532202376</v>
      </c>
      <c r="L30" s="56">
        <f>IFERROR(VLOOKUP($B30,'a-粮食'!$B:$AO,29,0),0)</f>
        <v>0.290254835253879</v>
      </c>
      <c r="M30" s="56">
        <f>IFERROR(VLOOKUP($B30,'a-粮食'!$B:$AO,30,0),0)</f>
        <v>-3.9513230118879e-5</v>
      </c>
      <c r="N30" s="49">
        <f>IFERROR(VLOOKUP($B30,'a-粮食'!$B:$AO,15,0),0)</f>
        <v>14177.37</v>
      </c>
      <c r="O30" s="49">
        <f>IFERROR(VLOOKUP($B30,'a-粮食'!$B:$AO,19,0),0)</f>
        <v>16475.35</v>
      </c>
      <c r="P30" s="49">
        <f t="shared" si="3"/>
        <v>-2297.98</v>
      </c>
      <c r="Q30" s="56">
        <f t="shared" si="4"/>
        <v>-0.13947988965333</v>
      </c>
      <c r="R30" s="49">
        <f>IFERROR(VLOOKUP($B30,'a-粮食'!$B:$AO,16,0),0)</f>
        <v>1362.33</v>
      </c>
      <c r="S30" s="49">
        <f>IFERROR(VLOOKUP($B30,'a-粮食'!$B:$AO,20,0),0)</f>
        <v>1692.04</v>
      </c>
      <c r="T30" s="49">
        <f t="shared" si="5"/>
        <v>-329.71</v>
      </c>
      <c r="U30" s="56">
        <f t="shared" si="6"/>
        <v>-0.194859459587244</v>
      </c>
      <c r="V30" s="56">
        <f>IFERROR(VLOOKUP($B30,'a-粮食'!$B:$AO,22,0),0)</f>
        <v>0.24015135157476</v>
      </c>
      <c r="W30" s="56">
        <f>IFERROR(VLOOKUP($B30,'a-粮食'!$B:$AO,23,0),0)</f>
        <v>0.405970048064532</v>
      </c>
      <c r="X30" s="56">
        <f t="shared" si="7"/>
        <v>-0.165818696489772</v>
      </c>
      <c r="Y30" s="54">
        <f>IFERROR(VLOOKUP($B30,'a-粮食'!$B:$AO,37,0),0)</f>
        <v>-0.0232469372325354</v>
      </c>
      <c r="Z30" s="54">
        <f>IFERROR(VLOOKUP($B30,'a-粮食'!$B:$AO,38,0),0)</f>
        <v>0.00498806174794922</v>
      </c>
      <c r="AA30" s="54">
        <f t="shared" si="8"/>
        <v>-0.0282349989804847</v>
      </c>
      <c r="AB30" s="54">
        <f>IFERROR(VLOOKUP($B30,'a-粮食'!$B:$AO,33,0),0)</f>
        <v>-0.0152581368355779</v>
      </c>
      <c r="AC30" s="54">
        <f>IFERROR(VLOOKUP($B30,'a-粮食'!$B:$AO,34,0),0)</f>
        <v>-0.0349616002087968</v>
      </c>
      <c r="AD30" s="54">
        <f t="shared" si="9"/>
        <v>0.0197034633732189</v>
      </c>
    </row>
    <row r="31" spans="1:30">
      <c r="A31" s="50" t="s">
        <v>62</v>
      </c>
      <c r="B31" s="51" t="s">
        <v>99</v>
      </c>
      <c r="C31" s="50" t="s">
        <v>100</v>
      </c>
      <c r="D31" s="49">
        <f>IFERROR(VLOOKUP($B31,'a-粮食'!$B:$AO,5,0),0)</f>
        <v>2299.6</v>
      </c>
      <c r="E31" s="49">
        <f>IFERROR(VLOOKUP($B31,'a-粮食'!$B:$AO,6,0),0)</f>
        <v>16821.6</v>
      </c>
      <c r="F31" s="49">
        <f>IFERROR(VLOOKUP($B31,'a-粮食'!$B:$AO,7,0),0)</f>
        <v>40.3045421082406</v>
      </c>
      <c r="G31" s="49">
        <f>IFERROR(VLOOKUP($B31,'a-粮食'!$B:$AO,24,0),0)</f>
        <v>5971.81</v>
      </c>
      <c r="H31" s="49">
        <f>IFERROR(VLOOKUP($B31,'a-粮食'!$B:$AO,25,0),0)</f>
        <v>5899.45</v>
      </c>
      <c r="I31" s="49">
        <f>IFERROR(VLOOKUP($B31,'a-粮食'!$B:$AO,26,0),0)</f>
        <v>72.36</v>
      </c>
      <c r="J31" s="56">
        <f>IFERROR(VLOOKUP($B31,'a-粮食'!$B:$AO,27,0),0)</f>
        <v>0.0122655501784065</v>
      </c>
      <c r="K31" s="56">
        <f>IFERROR(VLOOKUP($B31,'a-粮食'!$B:$AO,28,0),0)</f>
        <v>0.211299205939777</v>
      </c>
      <c r="L31" s="56">
        <f>IFERROR(VLOOKUP($B31,'a-粮食'!$B:$AO,29,0),0)</f>
        <v>0.183872675936584</v>
      </c>
      <c r="M31" s="56">
        <f>IFERROR(VLOOKUP($B31,'a-粮食'!$B:$AO,30,0),0)</f>
        <v>0.0274265300031935</v>
      </c>
      <c r="N31" s="49">
        <f>IFERROR(VLOOKUP($B31,'a-粮食'!$B:$AO,15,0),0)</f>
        <v>28262.34</v>
      </c>
      <c r="O31" s="49">
        <f>IFERROR(VLOOKUP($B31,'a-粮食'!$B:$AO,19,0),0)</f>
        <v>32084.43</v>
      </c>
      <c r="P31" s="49">
        <f t="shared" si="3"/>
        <v>-3822.09</v>
      </c>
      <c r="Q31" s="56">
        <f t="shared" si="4"/>
        <v>-0.119126005978601</v>
      </c>
      <c r="R31" s="49">
        <f>IFERROR(VLOOKUP($B31,'a-粮食'!$B:$AO,16,0),0)</f>
        <v>3050.14</v>
      </c>
      <c r="S31" s="49">
        <f>IFERROR(VLOOKUP($B31,'a-粮食'!$B:$AO,20,0),0)</f>
        <v>3963.04</v>
      </c>
      <c r="T31" s="49">
        <f t="shared" si="5"/>
        <v>-912.9</v>
      </c>
      <c r="U31" s="56">
        <f t="shared" si="6"/>
        <v>-0.230353466026081</v>
      </c>
      <c r="V31" s="56">
        <f>IFERROR(VLOOKUP($B31,'a-粮食'!$B:$AO,22,0),0)</f>
        <v>1.89419951505256</v>
      </c>
      <c r="W31" s="56">
        <f>IFERROR(VLOOKUP($B31,'a-粮食'!$B:$AO,23,0),0)</f>
        <v>0.35998817641247</v>
      </c>
      <c r="X31" s="56">
        <f t="shared" si="7"/>
        <v>1.53421133864009</v>
      </c>
      <c r="Y31" s="54">
        <f>IFERROR(VLOOKUP($B31,'a-粮食'!$B:$AO,37,0),0)</f>
        <v>-0.035755735802291</v>
      </c>
      <c r="Z31" s="54">
        <f>IFERROR(VLOOKUP($B31,'a-粮食'!$B:$AO,38,0),0)</f>
        <v>-0.0970366183535872</v>
      </c>
      <c r="AA31" s="54">
        <f t="shared" si="8"/>
        <v>0.0612808825512961</v>
      </c>
      <c r="AB31" s="54">
        <f>IFERROR(VLOOKUP($B31,'a-粮食'!$B:$AO,33,0),0)</f>
        <v>-0.0525812620875322</v>
      </c>
      <c r="AC31" s="54">
        <f>IFERROR(VLOOKUP($B31,'a-粮食'!$B:$AO,34,0),0)</f>
        <v>-0.08962950876796</v>
      </c>
      <c r="AD31" s="54">
        <f t="shared" si="9"/>
        <v>0.0370482466804278</v>
      </c>
    </row>
    <row r="32" spans="1:30">
      <c r="A32" s="50" t="s">
        <v>67</v>
      </c>
      <c r="B32" s="51" t="s">
        <v>127</v>
      </c>
      <c r="C32" s="50" t="s">
        <v>128</v>
      </c>
      <c r="D32" s="49">
        <f>IFERROR(VLOOKUP($B32,'a-粮食'!$B:$AO,5,0),0)</f>
        <v>0</v>
      </c>
      <c r="E32" s="49">
        <f>IFERROR(VLOOKUP($B32,'a-粮食'!$B:$AO,6,0),0)</f>
        <v>0</v>
      </c>
      <c r="F32" s="49">
        <f>IFERROR(VLOOKUP($B32,'a-粮食'!$B:$AO,7,0),0)</f>
        <v>15.5</v>
      </c>
      <c r="G32" s="49">
        <f>IFERROR(VLOOKUP($B32,'a-粮食'!$B:$AO,24,0),0)</f>
        <v>37.4</v>
      </c>
      <c r="H32" s="49">
        <f>IFERROR(VLOOKUP($B32,'a-粮食'!$B:$AO,25,0),0)</f>
        <v>292.4</v>
      </c>
      <c r="I32" s="49">
        <f>IFERROR(VLOOKUP($B32,'a-粮食'!$B:$AO,26,0),0)</f>
        <v>-255</v>
      </c>
      <c r="J32" s="56">
        <f>IFERROR(VLOOKUP($B32,'a-粮食'!$B:$AO,27,0),0)</f>
        <v>-0.872093023255814</v>
      </c>
      <c r="K32" s="56">
        <f>IFERROR(VLOOKUP($B32,'a-粮食'!$B:$AO,28,0),0)</f>
        <v>0.392033542976939</v>
      </c>
      <c r="L32" s="56">
        <f>IFERROR(VLOOKUP($B32,'a-粮食'!$B:$AO,29,0),0)</f>
        <v>0.277587909166857</v>
      </c>
      <c r="M32" s="56">
        <f>IFERROR(VLOOKUP($B32,'a-粮食'!$B:$AO,30,0),0)</f>
        <v>0.114445633810083</v>
      </c>
      <c r="N32" s="49">
        <f>IFERROR(VLOOKUP($B32,'a-粮食'!$B:$AO,15,0),0)</f>
        <v>95.4</v>
      </c>
      <c r="O32" s="49">
        <f>IFERROR(VLOOKUP($B32,'a-粮食'!$B:$AO,19,0),0)</f>
        <v>1053.36</v>
      </c>
      <c r="P32" s="49">
        <f t="shared" si="3"/>
        <v>-957.96</v>
      </c>
      <c r="Q32" s="56">
        <f t="shared" si="4"/>
        <v>-0.909432672590567</v>
      </c>
      <c r="R32" s="49">
        <f>IFERROR(VLOOKUP($B32,'a-粮食'!$B:$AO,16,0),0)</f>
        <v>5.14</v>
      </c>
      <c r="S32" s="49">
        <f>IFERROR(VLOOKUP($B32,'a-粮食'!$B:$AO,20,0),0)</f>
        <v>59.22</v>
      </c>
      <c r="T32" s="49">
        <f t="shared" si="5"/>
        <v>-54.08</v>
      </c>
      <c r="U32" s="56">
        <f t="shared" si="6"/>
        <v>-0.913204998311381</v>
      </c>
      <c r="V32" s="56">
        <f>IFERROR(VLOOKUP($B32,'a-粮食'!$B:$AO,22,0),0)</f>
        <v>0</v>
      </c>
      <c r="W32" s="56">
        <f>IFERROR(VLOOKUP($B32,'a-粮食'!$B:$AO,23,0),0)</f>
        <v>0</v>
      </c>
      <c r="X32" s="56">
        <f t="shared" si="7"/>
        <v>0</v>
      </c>
      <c r="Y32" s="54">
        <f>IFERROR(VLOOKUP($B32,'a-粮食'!$B:$AO,37,0),0)</f>
        <v>0.221789883268482</v>
      </c>
      <c r="Z32" s="54">
        <f>IFERROR(VLOOKUP($B32,'a-粮食'!$B:$AO,38,0),0)</f>
        <v>-0.322188449848024</v>
      </c>
      <c r="AA32" s="54">
        <f t="shared" si="8"/>
        <v>0.543978333116507</v>
      </c>
      <c r="AB32" s="54">
        <f>IFERROR(VLOOKUP($B32,'a-粮食'!$B:$AO,33,0),0)</f>
        <v>0.157241379310345</v>
      </c>
      <c r="AC32" s="54">
        <f>IFERROR(VLOOKUP($B32,'a-粮食'!$B:$AO,34,0),0)</f>
        <v>-0.276131996658312</v>
      </c>
      <c r="AD32" s="54">
        <f t="shared" si="9"/>
        <v>0.433373375968657</v>
      </c>
    </row>
    <row r="33" spans="1:30">
      <c r="A33" s="50" t="s">
        <v>62</v>
      </c>
      <c r="B33" s="51" t="s">
        <v>145</v>
      </c>
      <c r="C33" s="50" t="s">
        <v>146</v>
      </c>
      <c r="D33" s="49">
        <f>IFERROR(VLOOKUP($B33,'a-粮食'!$B:$AO,5,0),0)</f>
        <v>2804.7</v>
      </c>
      <c r="E33" s="49">
        <f>IFERROR(VLOOKUP($B33,'a-粮食'!$B:$AO,6,0),0)</f>
        <v>21536.08</v>
      </c>
      <c r="F33" s="49">
        <f>IFERROR(VLOOKUP($B33,'a-粮食'!$B:$AO,7,0),0)</f>
        <v>31.8762403771292</v>
      </c>
      <c r="G33" s="49">
        <f>IFERROR(VLOOKUP($B33,'a-粮食'!$B:$AO,24,0),0)</f>
        <v>7741.1</v>
      </c>
      <c r="H33" s="49">
        <f>IFERROR(VLOOKUP($B33,'a-粮食'!$B:$AO,25,0),0)</f>
        <v>10611.59</v>
      </c>
      <c r="I33" s="49">
        <f>IFERROR(VLOOKUP($B33,'a-粮食'!$B:$AO,26,0),0)</f>
        <v>-2870.49</v>
      </c>
      <c r="J33" s="56">
        <f>IFERROR(VLOOKUP($B33,'a-粮食'!$B:$AO,27,0),0)</f>
        <v>-0.270505174059684</v>
      </c>
      <c r="K33" s="56">
        <f>IFERROR(VLOOKUP($B33,'a-粮食'!$B:$AO,28,0),0)</f>
        <v>0.260376759395608</v>
      </c>
      <c r="L33" s="56">
        <f>IFERROR(VLOOKUP($B33,'a-粮食'!$B:$AO,29,0),0)</f>
        <v>0.327134836119523</v>
      </c>
      <c r="M33" s="56">
        <f>IFERROR(VLOOKUP($B33,'a-粮食'!$B:$AO,30,0),0)</f>
        <v>-0.0667580767239148</v>
      </c>
      <c r="N33" s="49">
        <f>IFERROR(VLOOKUP($B33,'a-粮食'!$B:$AO,15,0),0)</f>
        <v>29730.38</v>
      </c>
      <c r="O33" s="49">
        <f>IFERROR(VLOOKUP($B33,'a-粮食'!$B:$AO,19,0),0)</f>
        <v>32437.97</v>
      </c>
      <c r="P33" s="49">
        <f t="shared" si="3"/>
        <v>-2707.59</v>
      </c>
      <c r="Q33" s="56">
        <f t="shared" si="4"/>
        <v>-0.0834697732318021</v>
      </c>
      <c r="R33" s="49">
        <f>IFERROR(VLOOKUP($B33,'a-粮食'!$B:$AO,16,0),0)</f>
        <v>2832.55</v>
      </c>
      <c r="S33" s="49">
        <f>IFERROR(VLOOKUP($B33,'a-粮食'!$B:$AO,20,0),0)</f>
        <v>3093.93</v>
      </c>
      <c r="T33" s="49">
        <f t="shared" si="5"/>
        <v>-261.38</v>
      </c>
      <c r="U33" s="56">
        <f t="shared" si="6"/>
        <v>-0.0844815493563202</v>
      </c>
      <c r="V33" s="56">
        <f>IFERROR(VLOOKUP($B33,'a-粮食'!$B:$AO,22,0),0)</f>
        <v>0.239618560275685</v>
      </c>
      <c r="W33" s="56">
        <f>IFERROR(VLOOKUP($B33,'a-粮食'!$B:$AO,23,0),0)</f>
        <v>0.455163904220543</v>
      </c>
      <c r="X33" s="56">
        <f t="shared" si="7"/>
        <v>-0.215545343944858</v>
      </c>
      <c r="Y33" s="54">
        <f>IFERROR(VLOOKUP($B33,'a-粮食'!$B:$AO,37,0),0)</f>
        <v>-0.00739616246844716</v>
      </c>
      <c r="Z33" s="54">
        <f>IFERROR(VLOOKUP($B33,'a-粮食'!$B:$AO,38,0),0)</f>
        <v>-0.00600207503078609</v>
      </c>
      <c r="AA33" s="54">
        <f t="shared" si="8"/>
        <v>-0.00139408743766107</v>
      </c>
      <c r="AB33" s="54">
        <f>IFERROR(VLOOKUP($B33,'a-粮食'!$B:$AO,33,0),0)</f>
        <v>-0.0120908688233539</v>
      </c>
      <c r="AC33" s="54">
        <f>IFERROR(VLOOKUP($B33,'a-粮食'!$B:$AO,34,0),0)</f>
        <v>-0.00190639858166217</v>
      </c>
      <c r="AD33" s="54">
        <f t="shared" si="9"/>
        <v>-0.0101844702416918</v>
      </c>
    </row>
    <row r="34" spans="1:30">
      <c r="A34" s="50" t="s">
        <v>62</v>
      </c>
      <c r="B34" s="51" t="s">
        <v>104</v>
      </c>
      <c r="C34" s="50" t="s">
        <v>105</v>
      </c>
      <c r="D34" s="49">
        <f>IFERROR(VLOOKUP($B34,'a-粮食'!$B:$AO,5,0),0)</f>
        <v>3200.3</v>
      </c>
      <c r="E34" s="49">
        <f>IFERROR(VLOOKUP($B34,'a-粮食'!$B:$AO,6,0),0)</f>
        <v>24490.18</v>
      </c>
      <c r="F34" s="49">
        <f>IFERROR(VLOOKUP($B34,'a-粮食'!$B:$AO,7,0),0)</f>
        <v>30.2516767612041</v>
      </c>
      <c r="G34" s="49">
        <f>IFERROR(VLOOKUP($B34,'a-粮食'!$B:$AO,24,0),0)</f>
        <v>7211.99</v>
      </c>
      <c r="H34" s="49">
        <f>IFERROR(VLOOKUP($B34,'a-粮食'!$B:$AO,25,0),0)</f>
        <v>7913.01</v>
      </c>
      <c r="I34" s="49">
        <f>IFERROR(VLOOKUP($B34,'a-粮食'!$B:$AO,26,0),0)</f>
        <v>-701.02</v>
      </c>
      <c r="J34" s="56">
        <f>IFERROR(VLOOKUP($B34,'a-粮食'!$B:$AO,27,0),0)</f>
        <v>-0.0885908143677311</v>
      </c>
      <c r="K34" s="56">
        <f>IFERROR(VLOOKUP($B34,'a-粮食'!$B:$AO,28,0),0)</f>
        <v>0.209099129999127</v>
      </c>
      <c r="L34" s="56">
        <f>IFERROR(VLOOKUP($B34,'a-粮食'!$B:$AO,29,0),0)</f>
        <v>0.223972594597379</v>
      </c>
      <c r="M34" s="56">
        <f>IFERROR(VLOOKUP($B34,'a-粮食'!$B:$AO,30,0),0)</f>
        <v>-0.0148734645982518</v>
      </c>
      <c r="N34" s="49">
        <f>IFERROR(VLOOKUP($B34,'a-粮食'!$B:$AO,15,0),0)</f>
        <v>34490.77</v>
      </c>
      <c r="O34" s="49">
        <f>IFERROR(VLOOKUP($B34,'a-粮食'!$B:$AO,19,0),0)</f>
        <v>35330.26</v>
      </c>
      <c r="P34" s="49">
        <f t="shared" si="3"/>
        <v>-839.490000000005</v>
      </c>
      <c r="Q34" s="56">
        <f t="shared" si="4"/>
        <v>-0.0237612177210132</v>
      </c>
      <c r="R34" s="49">
        <f>IFERROR(VLOOKUP($B34,'a-粮食'!$B:$AO,16,0),0)</f>
        <v>3879.75</v>
      </c>
      <c r="S34" s="49">
        <f>IFERROR(VLOOKUP($B34,'a-粮食'!$B:$AO,20,0),0)</f>
        <v>4174.97</v>
      </c>
      <c r="T34" s="49">
        <f t="shared" si="5"/>
        <v>-295.22</v>
      </c>
      <c r="U34" s="56">
        <f t="shared" si="6"/>
        <v>-0.0707118853548649</v>
      </c>
      <c r="V34" s="56">
        <f>IFERROR(VLOOKUP($B34,'a-粮食'!$B:$AO,22,0),0)</f>
        <v>0.198761024254004</v>
      </c>
      <c r="W34" s="56">
        <f>IFERROR(VLOOKUP($B34,'a-粮食'!$B:$AO,23,0),0)</f>
        <v>0.486270431325785</v>
      </c>
      <c r="X34" s="56">
        <f t="shared" si="7"/>
        <v>-0.287509407071781</v>
      </c>
      <c r="Y34" s="54">
        <f>IFERROR(VLOOKUP($B34,'a-粮食'!$B:$AO,37,0),0)</f>
        <v>-0.0197306527482441</v>
      </c>
      <c r="Z34" s="54">
        <f>IFERROR(VLOOKUP($B34,'a-粮食'!$B:$AO,38,0),0)</f>
        <v>-0.0348098309688453</v>
      </c>
      <c r="AA34" s="54">
        <f t="shared" si="8"/>
        <v>0.0150791782206012</v>
      </c>
      <c r="AB34" s="54">
        <f>IFERROR(VLOOKUP($B34,'a-粮食'!$B:$AO,33,0),0)</f>
        <v>-0.0440189517273133</v>
      </c>
      <c r="AC34" s="54">
        <f>IFERROR(VLOOKUP($B34,'a-粮食'!$B:$AO,34,0),0)</f>
        <v>-0.0380697198378953</v>
      </c>
      <c r="AD34" s="54">
        <f t="shared" si="9"/>
        <v>-0.00594923188941799</v>
      </c>
    </row>
    <row r="35" spans="1:30">
      <c r="A35" s="50" t="s">
        <v>67</v>
      </c>
      <c r="B35" s="51" t="s">
        <v>80</v>
      </c>
      <c r="C35" s="50" t="s">
        <v>81</v>
      </c>
      <c r="D35" s="49">
        <f>IFERROR(VLOOKUP($B35,'a-粮食'!$B:$AO,5,0),0)</f>
        <v>3826.8</v>
      </c>
      <c r="E35" s="49">
        <f>IFERROR(VLOOKUP($B35,'a-粮食'!$B:$AO,6,0),0)</f>
        <v>30005.31</v>
      </c>
      <c r="F35" s="49">
        <f>IFERROR(VLOOKUP($B35,'a-粮食'!$B:$AO,7,0),0)</f>
        <v>22.9426675760102</v>
      </c>
      <c r="G35" s="49">
        <f>IFERROR(VLOOKUP($B35,'a-粮食'!$B:$AO,24,0),0)</f>
        <v>13811.78</v>
      </c>
      <c r="H35" s="49">
        <f>IFERROR(VLOOKUP($B35,'a-粮食'!$B:$AO,25,0),0)</f>
        <v>16590.06</v>
      </c>
      <c r="I35" s="49">
        <f>IFERROR(VLOOKUP($B35,'a-粮食'!$B:$AO,26,0),0)</f>
        <v>-2778.28</v>
      </c>
      <c r="J35" s="56">
        <f>IFERROR(VLOOKUP($B35,'a-粮食'!$B:$AO,27,0),0)</f>
        <v>-0.167466543219253</v>
      </c>
      <c r="K35" s="56">
        <f>IFERROR(VLOOKUP($B35,'a-粮食'!$B:$AO,28,0),0)</f>
        <v>0.249399108671091</v>
      </c>
      <c r="L35" s="56">
        <f>IFERROR(VLOOKUP($B35,'a-粮食'!$B:$AO,29,0),0)</f>
        <v>0.301369509654144</v>
      </c>
      <c r="M35" s="56">
        <f>IFERROR(VLOOKUP($B35,'a-粮食'!$B:$AO,30,0),0)</f>
        <v>-0.0519704009830531</v>
      </c>
      <c r="N35" s="49">
        <f>IFERROR(VLOOKUP($B35,'a-粮食'!$B:$AO,15,0),0)</f>
        <v>55380.23</v>
      </c>
      <c r="O35" s="49">
        <f>IFERROR(VLOOKUP($B35,'a-粮食'!$B:$AO,19,0),0)</f>
        <v>55048.9</v>
      </c>
      <c r="P35" s="49">
        <f t="shared" si="3"/>
        <v>331.330000000002</v>
      </c>
      <c r="Q35" s="56">
        <f t="shared" si="4"/>
        <v>0.00601883053067367</v>
      </c>
      <c r="R35" s="49">
        <f>IFERROR(VLOOKUP($B35,'a-粮食'!$B:$AO,16,0),0)</f>
        <v>5495.54</v>
      </c>
      <c r="S35" s="49">
        <f>IFERROR(VLOOKUP($B35,'a-粮食'!$B:$AO,20,0),0)</f>
        <v>5471.68</v>
      </c>
      <c r="T35" s="49">
        <f t="shared" si="5"/>
        <v>23.8599999999997</v>
      </c>
      <c r="U35" s="56">
        <f t="shared" si="6"/>
        <v>0.00436063512486104</v>
      </c>
      <c r="V35" s="56">
        <f>IFERROR(VLOOKUP($B35,'a-粮食'!$B:$AO,22,0),0)</f>
        <v>0.237608167386161</v>
      </c>
      <c r="W35" s="56">
        <f>IFERROR(VLOOKUP($B35,'a-粮食'!$B:$AO,23,0),0)</f>
        <v>0.456877411450771</v>
      </c>
      <c r="X35" s="56">
        <f t="shared" si="7"/>
        <v>-0.21926924406461</v>
      </c>
      <c r="Y35" s="54">
        <f>IFERROR(VLOOKUP($B35,'a-粮食'!$B:$AO,37,0),0)</f>
        <v>-0.0373866808357322</v>
      </c>
      <c r="Z35" s="54">
        <f>IFERROR(VLOOKUP($B35,'a-粮食'!$B:$AO,38,0),0)</f>
        <v>-0.0474296742499561</v>
      </c>
      <c r="AA35" s="54">
        <f t="shared" si="8"/>
        <v>0.0100429934142239</v>
      </c>
      <c r="AB35" s="54">
        <f>IFERROR(VLOOKUP($B35,'a-粮食'!$B:$AO,33,0),0)</f>
        <v>-0.0243225258579524</v>
      </c>
      <c r="AC35" s="54">
        <f>IFERROR(VLOOKUP($B35,'a-粮食'!$B:$AO,34,0),0)</f>
        <v>-0.0263673025255727</v>
      </c>
      <c r="AD35" s="54">
        <f t="shared" si="9"/>
        <v>0.00204477666762035</v>
      </c>
    </row>
    <row r="36" spans="1:30">
      <c r="A36" s="50" t="s">
        <v>101</v>
      </c>
      <c r="B36" s="51" t="s">
        <v>170</v>
      </c>
      <c r="C36" s="50" t="s">
        <v>171</v>
      </c>
      <c r="D36" s="49">
        <f>IFERROR(VLOOKUP($B36,'a-粮食'!$B:$AO,5,0),0)</f>
        <v>3161.4</v>
      </c>
      <c r="E36" s="49">
        <f>IFERROR(VLOOKUP($B36,'a-粮食'!$B:$AO,6,0),0)</f>
        <v>19742.18</v>
      </c>
      <c r="F36" s="49">
        <f>IFERROR(VLOOKUP($B36,'a-粮食'!$B:$AO,7,0),0)</f>
        <v>113.493235403483</v>
      </c>
      <c r="G36" s="49">
        <f>IFERROR(VLOOKUP($B36,'a-粮食'!$B:$AO,24,0),0)</f>
        <v>488.45</v>
      </c>
      <c r="H36" s="49">
        <f>IFERROR(VLOOKUP($B36,'a-粮食'!$B:$AO,25,0),0)</f>
        <v>0</v>
      </c>
      <c r="I36" s="49">
        <f>IFERROR(VLOOKUP($B36,'a-粮食'!$B:$AO,26,0),0)</f>
        <v>488.45</v>
      </c>
      <c r="J36" s="56">
        <f>IFERROR(VLOOKUP($B36,'a-粮食'!$B:$AO,27,0),0)</f>
        <v>0</v>
      </c>
      <c r="K36" s="56">
        <f>IFERROR(VLOOKUP($B36,'a-粮食'!$B:$AO,28,0),0)</f>
        <v>0.0775641259763997</v>
      </c>
      <c r="L36" s="56">
        <f>IFERROR(VLOOKUP($B36,'a-粮食'!$B:$AO,29,0),0)</f>
        <v>0</v>
      </c>
      <c r="M36" s="56">
        <f>IFERROR(VLOOKUP($B36,'a-粮食'!$B:$AO,30,0),0)</f>
        <v>0.0775641259763997</v>
      </c>
      <c r="N36" s="49">
        <f>IFERROR(VLOOKUP($B36,'a-粮食'!$B:$AO,15,0),0)</f>
        <v>6297.37</v>
      </c>
      <c r="O36" s="49">
        <f>IFERROR(VLOOKUP($B36,'a-粮食'!$B:$AO,19,0),0)</f>
        <v>0</v>
      </c>
      <c r="P36" s="49">
        <f t="shared" si="3"/>
        <v>6297.37</v>
      </c>
      <c r="Q36" s="56" t="e">
        <f t="shared" si="4"/>
        <v>#DIV/0!</v>
      </c>
      <c r="R36" s="49">
        <f>IFERROR(VLOOKUP($B36,'a-粮食'!$B:$AO,16,0),0)</f>
        <v>757</v>
      </c>
      <c r="S36" s="49">
        <f>IFERROR(VLOOKUP($B36,'a-粮食'!$B:$AO,20,0),0)</f>
        <v>0</v>
      </c>
      <c r="T36" s="49">
        <f t="shared" si="5"/>
        <v>757</v>
      </c>
      <c r="U36" s="56" t="e">
        <f t="shared" si="6"/>
        <v>#DIV/0!</v>
      </c>
      <c r="V36" s="56">
        <f>IFERROR(VLOOKUP($B36,'a-粮食'!$B:$AO,22,0),0)</f>
        <v>-0.288858288768863</v>
      </c>
      <c r="W36" s="56">
        <f>IFERROR(VLOOKUP($B36,'a-粮食'!$B:$AO,23,0),0)</f>
        <v>0</v>
      </c>
      <c r="X36" s="56">
        <f t="shared" si="7"/>
        <v>-0.288858288768863</v>
      </c>
      <c r="Y36" s="54">
        <f>IFERROR(VLOOKUP($B36,'a-粮食'!$B:$AO,37,0),0)</f>
        <v>-0.0488771466314399</v>
      </c>
      <c r="Z36" s="54">
        <f>IFERROR(VLOOKUP($B36,'a-粮食'!$B:$AO,38,0),0)</f>
        <v>0</v>
      </c>
      <c r="AA36" s="54">
        <f t="shared" si="8"/>
        <v>-0.0488771466314399</v>
      </c>
      <c r="AB36" s="54">
        <f>IFERROR(VLOOKUP($B36,'a-粮食'!$B:$AO,33,0),0)</f>
        <v>-0.124460226685856</v>
      </c>
      <c r="AC36" s="54">
        <f>IFERROR(VLOOKUP($B36,'a-粮食'!$B:$AO,34,0),0)</f>
        <v>0</v>
      </c>
      <c r="AD36" s="54">
        <f t="shared" si="9"/>
        <v>-0.124460226685856</v>
      </c>
    </row>
    <row r="37" spans="1:30">
      <c r="A37" s="50" t="s">
        <v>67</v>
      </c>
      <c r="B37" s="51" t="s">
        <v>68</v>
      </c>
      <c r="C37" s="50" t="s">
        <v>69</v>
      </c>
      <c r="D37" s="49">
        <f>IFERROR(VLOOKUP($B37,'a-粮食'!$B:$AO,5,0),0)</f>
        <v>2034.9</v>
      </c>
      <c r="E37" s="49">
        <f>IFERROR(VLOOKUP($B37,'a-粮食'!$B:$AO,6,0),0)</f>
        <v>13524.14</v>
      </c>
      <c r="F37" s="49">
        <f>IFERROR(VLOOKUP($B37,'a-粮食'!$B:$AO,7,0),0)</f>
        <v>30.5679569100342</v>
      </c>
      <c r="G37" s="49">
        <f>IFERROR(VLOOKUP($B37,'a-粮食'!$B:$AO,24,0),0)</f>
        <v>5545.39</v>
      </c>
      <c r="H37" s="49">
        <f>IFERROR(VLOOKUP($B37,'a-粮食'!$B:$AO,25,0),0)</f>
        <v>7131.36</v>
      </c>
      <c r="I37" s="49">
        <f>IFERROR(VLOOKUP($B37,'a-粮食'!$B:$AO,26,0),0)</f>
        <v>-1585.97</v>
      </c>
      <c r="J37" s="56">
        <f>IFERROR(VLOOKUP($B37,'a-粮食'!$B:$AO,27,0),0)</f>
        <v>-0.222393765004151</v>
      </c>
      <c r="K37" s="56">
        <f>IFERROR(VLOOKUP($B37,'a-粮食'!$B:$AO,28,0),0)</f>
        <v>0.214499701578212</v>
      </c>
      <c r="L37" s="56">
        <f>IFERROR(VLOOKUP($B37,'a-粮食'!$B:$AO,29,0),0)</f>
        <v>0.227909462095626</v>
      </c>
      <c r="M37" s="56">
        <f>IFERROR(VLOOKUP($B37,'a-粮食'!$B:$AO,30,0),0)</f>
        <v>-0.0134097605174135</v>
      </c>
      <c r="N37" s="49">
        <f>IFERROR(VLOOKUP($B37,'a-粮食'!$B:$AO,15,0),0)</f>
        <v>25852.67</v>
      </c>
      <c r="O37" s="49">
        <f>IFERROR(VLOOKUP($B37,'a-粮食'!$B:$AO,19,0),0)</f>
        <v>31290.32</v>
      </c>
      <c r="P37" s="49">
        <f t="shared" si="3"/>
        <v>-5437.65</v>
      </c>
      <c r="Q37" s="56">
        <f t="shared" si="4"/>
        <v>-0.173780581342728</v>
      </c>
      <c r="R37" s="49">
        <f>IFERROR(VLOOKUP($B37,'a-粮食'!$B:$AO,16,0),0)</f>
        <v>2865.2</v>
      </c>
      <c r="S37" s="49">
        <f>IFERROR(VLOOKUP($B37,'a-粮食'!$B:$AO,20,0),0)</f>
        <v>3503.53</v>
      </c>
      <c r="T37" s="49">
        <f t="shared" si="5"/>
        <v>-638.33</v>
      </c>
      <c r="U37" s="56">
        <f t="shared" si="6"/>
        <v>-0.182196242075849</v>
      </c>
      <c r="V37" s="56">
        <f>IFERROR(VLOOKUP($B37,'a-粮食'!$B:$AO,22,0),0)</f>
        <v>-0.879356608055478</v>
      </c>
      <c r="W37" s="56">
        <f>IFERROR(VLOOKUP($B37,'a-粮食'!$B:$AO,23,0),0)</f>
        <v>0.309667513025123</v>
      </c>
      <c r="X37" s="56">
        <f t="shared" si="7"/>
        <v>-1.1890241210806</v>
      </c>
      <c r="Y37" s="54">
        <f>IFERROR(VLOOKUP($B37,'a-粮食'!$B:$AO,37,0),0)</f>
        <v>-0.0205919307552701</v>
      </c>
      <c r="Z37" s="54">
        <f>IFERROR(VLOOKUP($B37,'a-粮食'!$B:$AO,38,0),0)</f>
        <v>-0.0265075509557503</v>
      </c>
      <c r="AA37" s="54">
        <f t="shared" si="8"/>
        <v>0.00591562020048021</v>
      </c>
      <c r="AB37" s="54">
        <f>IFERROR(VLOOKUP($B37,'a-粮食'!$B:$AO,33,0),0)</f>
        <v>-0.014727309615074</v>
      </c>
      <c r="AC37" s="54">
        <f>IFERROR(VLOOKUP($B37,'a-粮食'!$B:$AO,34,0),0)</f>
        <v>-0.0320979619256051</v>
      </c>
      <c r="AD37" s="54">
        <f t="shared" si="9"/>
        <v>0.0173706523105311</v>
      </c>
    </row>
    <row r="38" spans="1:30">
      <c r="A38" s="50" t="s">
        <v>62</v>
      </c>
      <c r="B38" s="51" t="s">
        <v>110</v>
      </c>
      <c r="C38" s="50" t="s">
        <v>111</v>
      </c>
      <c r="D38" s="49">
        <f>IFERROR(VLOOKUP($B38,'a-粮食'!$B:$AO,5,0),0)</f>
        <v>2085.5</v>
      </c>
      <c r="E38" s="49">
        <f>IFERROR(VLOOKUP($B38,'a-粮食'!$B:$AO,6,0),0)</f>
        <v>15162.08</v>
      </c>
      <c r="F38" s="49">
        <f>IFERROR(VLOOKUP($B38,'a-粮食'!$B:$AO,7,0),0)</f>
        <v>34.0876332929921</v>
      </c>
      <c r="G38" s="49">
        <f>IFERROR(VLOOKUP($B38,'a-粮食'!$B:$AO,24,0),0)</f>
        <v>2686.33</v>
      </c>
      <c r="H38" s="49">
        <f>IFERROR(VLOOKUP($B38,'a-粮食'!$B:$AO,25,0),0)</f>
        <v>3565.65</v>
      </c>
      <c r="I38" s="49">
        <f>IFERROR(VLOOKUP($B38,'a-粮食'!$B:$AO,26,0),0)</f>
        <v>-879.32</v>
      </c>
      <c r="J38" s="56">
        <f>IFERROR(VLOOKUP($B38,'a-粮食'!$B:$AO,27,0),0)</f>
        <v>-0.246608612735406</v>
      </c>
      <c r="K38" s="56">
        <f>IFERROR(VLOOKUP($B38,'a-粮食'!$B:$AO,28,0),0)</f>
        <v>0.137927369571702</v>
      </c>
      <c r="L38" s="56">
        <f>IFERROR(VLOOKUP($B38,'a-粮食'!$B:$AO,29,0),0)</f>
        <v>0.18806478375965</v>
      </c>
      <c r="M38" s="56">
        <f>IFERROR(VLOOKUP($B38,'a-粮食'!$B:$AO,30,0),0)</f>
        <v>-0.0501374141879477</v>
      </c>
      <c r="N38" s="49">
        <f>IFERROR(VLOOKUP($B38,'a-粮食'!$B:$AO,15,0),0)</f>
        <v>19476.41</v>
      </c>
      <c r="O38" s="49">
        <f>IFERROR(VLOOKUP($B38,'a-粮食'!$B:$AO,19,0),0)</f>
        <v>18959.69</v>
      </c>
      <c r="P38" s="49">
        <f t="shared" si="3"/>
        <v>516.720000000001</v>
      </c>
      <c r="Q38" s="56">
        <f t="shared" si="4"/>
        <v>0.0272536101592379</v>
      </c>
      <c r="R38" s="49">
        <f>IFERROR(VLOOKUP($B38,'a-粮食'!$B:$AO,16,0),0)</f>
        <v>2452.06</v>
      </c>
      <c r="S38" s="49">
        <f>IFERROR(VLOOKUP($B38,'a-粮食'!$B:$AO,20,0),0)</f>
        <v>2551.67</v>
      </c>
      <c r="T38" s="49">
        <f t="shared" si="5"/>
        <v>-99.6100000000001</v>
      </c>
      <c r="U38" s="56">
        <f t="shared" si="6"/>
        <v>-0.0390371795725937</v>
      </c>
      <c r="V38" s="56">
        <f>IFERROR(VLOOKUP($B38,'a-粮食'!$B:$AO,22,0),0)</f>
        <v>-0.00614158542149735</v>
      </c>
      <c r="W38" s="56">
        <f>IFERROR(VLOOKUP($B38,'a-粮食'!$B:$AO,23,0),0)</f>
        <v>0.268439158384809</v>
      </c>
      <c r="X38" s="56">
        <f t="shared" si="7"/>
        <v>-0.274580743806306</v>
      </c>
      <c r="Y38" s="54">
        <f>IFERROR(VLOOKUP($B38,'a-粮食'!$B:$AO,37,0),0)</f>
        <v>-0.0387184652904089</v>
      </c>
      <c r="Z38" s="54">
        <f>IFERROR(VLOOKUP($B38,'a-粮食'!$B:$AO,38,0),0)</f>
        <v>-0.00953493202490918</v>
      </c>
      <c r="AA38" s="54">
        <f t="shared" si="8"/>
        <v>-0.0291835332654997</v>
      </c>
      <c r="AB38" s="54">
        <f>IFERROR(VLOOKUP($B38,'a-粮食'!$B:$AO,33,0),0)</f>
        <v>-0.0451922623358555</v>
      </c>
      <c r="AC38" s="54">
        <f>IFERROR(VLOOKUP($B38,'a-粮食'!$B:$AO,34,0),0)</f>
        <v>-0.0192924040424712</v>
      </c>
      <c r="AD38" s="54">
        <f t="shared" si="9"/>
        <v>-0.0258998582933843</v>
      </c>
    </row>
    <row r="39" spans="1:30">
      <c r="A39" s="50" t="s">
        <v>67</v>
      </c>
      <c r="B39" s="51" t="s">
        <v>199</v>
      </c>
      <c r="C39" s="50" t="s">
        <v>200</v>
      </c>
      <c r="D39" s="49">
        <f>IFERROR(VLOOKUP($B39,'a-粮食'!$B:$AO,5,0),0)</f>
        <v>3076.4</v>
      </c>
      <c r="E39" s="49">
        <f>IFERROR(VLOOKUP($B39,'a-粮食'!$B:$AO,6,0),0)</f>
        <v>23031.53</v>
      </c>
      <c r="F39" s="49">
        <f>IFERROR(VLOOKUP($B39,'a-粮食'!$B:$AO,7,0),0)</f>
        <v>32.681986782118</v>
      </c>
      <c r="G39" s="49">
        <f>IFERROR(VLOOKUP($B39,'a-粮食'!$B:$AO,24,0),0)</f>
        <v>5846.34</v>
      </c>
      <c r="H39" s="49">
        <f>IFERROR(VLOOKUP($B39,'a-粮食'!$B:$AO,25,0),0)</f>
        <v>5825.52</v>
      </c>
      <c r="I39" s="49">
        <f>IFERROR(VLOOKUP($B39,'a-粮食'!$B:$AO,26,0),0)</f>
        <v>20.82</v>
      </c>
      <c r="J39" s="56">
        <f>IFERROR(VLOOKUP($B39,'a-粮食'!$B:$AO,27,0),0)</f>
        <v>0.00357392988093767</v>
      </c>
      <c r="K39" s="56">
        <f>IFERROR(VLOOKUP($B39,'a-粮食'!$B:$AO,28,0),0)</f>
        <v>0.190882697878276</v>
      </c>
      <c r="L39" s="56">
        <f>IFERROR(VLOOKUP($B39,'a-粮食'!$B:$AO,29,0),0)</f>
        <v>0.184051533620607</v>
      </c>
      <c r="M39" s="56">
        <f>IFERROR(VLOOKUP($B39,'a-粮食'!$B:$AO,30,0),0)</f>
        <v>0.00683116425766864</v>
      </c>
      <c r="N39" s="49">
        <f>IFERROR(VLOOKUP($B39,'a-粮食'!$B:$AO,15,0),0)</f>
        <v>30627.92</v>
      </c>
      <c r="O39" s="49">
        <f>IFERROR(VLOOKUP($B39,'a-粮食'!$B:$AO,19,0),0)</f>
        <v>31651.57</v>
      </c>
      <c r="P39" s="49">
        <f t="shared" si="3"/>
        <v>-1023.65</v>
      </c>
      <c r="Q39" s="56">
        <f t="shared" si="4"/>
        <v>-0.032341207718922</v>
      </c>
      <c r="R39" s="49">
        <f>IFERROR(VLOOKUP($B39,'a-粮食'!$B:$AO,16,0),0)</f>
        <v>3400.38</v>
      </c>
      <c r="S39" s="49">
        <f>IFERROR(VLOOKUP($B39,'a-粮食'!$B:$AO,20,0),0)</f>
        <v>3642.66</v>
      </c>
      <c r="T39" s="49">
        <f t="shared" si="5"/>
        <v>-242.28</v>
      </c>
      <c r="U39" s="56">
        <f t="shared" si="6"/>
        <v>-0.0665118347581163</v>
      </c>
      <c r="V39" s="56">
        <f>IFERROR(VLOOKUP($B39,'a-粮食'!$B:$AO,22,0),0)</f>
        <v>0.286674374026654</v>
      </c>
      <c r="W39" s="56">
        <f>IFERROR(VLOOKUP($B39,'a-粮食'!$B:$AO,23,0),0)</f>
        <v>0.26223249256071</v>
      </c>
      <c r="X39" s="56">
        <f t="shared" si="7"/>
        <v>0.0244418814659443</v>
      </c>
      <c r="Y39" s="54">
        <f>IFERROR(VLOOKUP($B39,'a-粮食'!$B:$AO,37,0),0)</f>
        <v>-0.0295908104388333</v>
      </c>
      <c r="Z39" s="54">
        <f>IFERROR(VLOOKUP($B39,'a-粮食'!$B:$AO,38,0),0)</f>
        <v>-0.126058978878073</v>
      </c>
      <c r="AA39" s="54">
        <f t="shared" si="8"/>
        <v>0.0964681684392393</v>
      </c>
      <c r="AB39" s="54">
        <f>IFERROR(VLOOKUP($B39,'a-粮食'!$B:$AO,33,0),0)</f>
        <v>-0.0704701758322109</v>
      </c>
      <c r="AC39" s="54">
        <f>IFERROR(VLOOKUP($B39,'a-粮食'!$B:$AO,34,0),0)</f>
        <v>-0.102158878690694</v>
      </c>
      <c r="AD39" s="54">
        <f t="shared" si="9"/>
        <v>0.0316887028584828</v>
      </c>
    </row>
    <row r="40" spans="1:30">
      <c r="A40" s="50" t="s">
        <v>84</v>
      </c>
      <c r="B40" s="51" t="s">
        <v>129</v>
      </c>
      <c r="C40" s="50" t="s">
        <v>130</v>
      </c>
      <c r="D40" s="49">
        <f>IFERROR(VLOOKUP($B40,'a-粮食'!$B:$AO,5,0),0)</f>
        <v>3517.1</v>
      </c>
      <c r="E40" s="49">
        <f>IFERROR(VLOOKUP($B40,'a-粮食'!$B:$AO,6,0),0)</f>
        <v>24606.1</v>
      </c>
      <c r="F40" s="49">
        <f>IFERROR(VLOOKUP($B40,'a-粮食'!$B:$AO,7,0),0)</f>
        <v>44.6160378998955</v>
      </c>
      <c r="G40" s="49">
        <f>IFERROR(VLOOKUP($B40,'a-粮食'!$B:$AO,24,0),0)</f>
        <v>5522.4</v>
      </c>
      <c r="H40" s="49">
        <f>IFERROR(VLOOKUP($B40,'a-粮食'!$B:$AO,25,0),0)</f>
        <v>5531.85</v>
      </c>
      <c r="I40" s="49">
        <f>IFERROR(VLOOKUP($B40,'a-粮食'!$B:$AO,26,0),0)</f>
        <v>-9.45</v>
      </c>
      <c r="J40" s="56">
        <f>IFERROR(VLOOKUP($B40,'a-粮食'!$B:$AO,27,0),0)</f>
        <v>-0.00170828927031644</v>
      </c>
      <c r="K40" s="56">
        <f>IFERROR(VLOOKUP($B40,'a-粮食'!$B:$AO,28,0),0)</f>
        <v>0.19636603362587</v>
      </c>
      <c r="L40" s="56">
        <f>IFERROR(VLOOKUP($B40,'a-粮食'!$B:$AO,29,0),0)</f>
        <v>0.155154047577377</v>
      </c>
      <c r="M40" s="56">
        <f>IFERROR(VLOOKUP($B40,'a-粮食'!$B:$AO,30,0),0)</f>
        <v>0.0412119860484926</v>
      </c>
      <c r="N40" s="49">
        <f>IFERROR(VLOOKUP($B40,'a-粮食'!$B:$AO,15,0),0)</f>
        <v>28122.99</v>
      </c>
      <c r="O40" s="49">
        <f>IFERROR(VLOOKUP($B40,'a-粮食'!$B:$AO,19,0),0)</f>
        <v>35653.92</v>
      </c>
      <c r="P40" s="49">
        <f t="shared" si="3"/>
        <v>-7530.93</v>
      </c>
      <c r="Q40" s="56">
        <f t="shared" si="4"/>
        <v>-0.211223057660981</v>
      </c>
      <c r="R40" s="49">
        <f>IFERROR(VLOOKUP($B40,'a-粮食'!$B:$AO,16,0),0)</f>
        <v>3278.02</v>
      </c>
      <c r="S40" s="49">
        <f>IFERROR(VLOOKUP($B40,'a-粮食'!$B:$AO,20,0),0)</f>
        <v>4108.46</v>
      </c>
      <c r="T40" s="49">
        <f t="shared" si="5"/>
        <v>-830.44</v>
      </c>
      <c r="U40" s="56">
        <f t="shared" si="6"/>
        <v>-0.202129264980066</v>
      </c>
      <c r="V40" s="56">
        <f>IFERROR(VLOOKUP($B40,'a-粮食'!$B:$AO,22,0),0)</f>
        <v>0.111045518265683</v>
      </c>
      <c r="W40" s="56">
        <f>IFERROR(VLOOKUP($B40,'a-粮食'!$B:$AO,23,0),0)</f>
        <v>0.348402115100708</v>
      </c>
      <c r="X40" s="56">
        <f t="shared" si="7"/>
        <v>-0.237356596835025</v>
      </c>
      <c r="Y40" s="54">
        <f>IFERROR(VLOOKUP($B40,'a-粮食'!$B:$AO,37,0),0)</f>
        <v>-0.0228461083214868</v>
      </c>
      <c r="Z40" s="54">
        <f>IFERROR(VLOOKUP($B40,'a-粮食'!$B:$AO,38,0),0)</f>
        <v>-0.0707418351401742</v>
      </c>
      <c r="AA40" s="54">
        <f t="shared" si="8"/>
        <v>0.0478957268186874</v>
      </c>
      <c r="AB40" s="54">
        <f>IFERROR(VLOOKUP($B40,'a-粮食'!$B:$AO,33,0),0)</f>
        <v>-0.0409500238710582</v>
      </c>
      <c r="AC40" s="54">
        <f>IFERROR(VLOOKUP($B40,'a-粮食'!$B:$AO,34,0),0)</f>
        <v>-0.115239109752869</v>
      </c>
      <c r="AD40" s="54">
        <f t="shared" si="9"/>
        <v>0.0742890858818105</v>
      </c>
    </row>
    <row r="41" spans="1:30">
      <c r="A41" s="50" t="s">
        <v>84</v>
      </c>
      <c r="B41" s="51" t="s">
        <v>193</v>
      </c>
      <c r="C41" s="50" t="s">
        <v>194</v>
      </c>
      <c r="D41" s="49">
        <f>IFERROR(VLOOKUP($B41,'a-粮食'!$B:$AO,5,0),0)</f>
        <v>2613.7</v>
      </c>
      <c r="E41" s="49">
        <f>IFERROR(VLOOKUP($B41,'a-粮食'!$B:$AO,6,0),0)</f>
        <v>19434.16</v>
      </c>
      <c r="F41" s="49">
        <f>IFERROR(VLOOKUP($B41,'a-粮食'!$B:$AO,7,0),0)</f>
        <v>36.70829016931</v>
      </c>
      <c r="G41" s="49">
        <f>IFERROR(VLOOKUP($B41,'a-粮食'!$B:$AO,24,0),0)</f>
        <v>4274.7</v>
      </c>
      <c r="H41" s="49">
        <f>IFERROR(VLOOKUP($B41,'a-粮食'!$B:$AO,25,0),0)</f>
        <v>5553.48</v>
      </c>
      <c r="I41" s="49">
        <f>IFERROR(VLOOKUP($B41,'a-粮食'!$B:$AO,26,0),0)</f>
        <v>-1278.78</v>
      </c>
      <c r="J41" s="56">
        <f>IFERROR(VLOOKUP($B41,'a-粮食'!$B:$AO,27,0),0)</f>
        <v>-0.230266427537328</v>
      </c>
      <c r="K41" s="56">
        <f>IFERROR(VLOOKUP($B41,'a-粮食'!$B:$AO,28,0),0)</f>
        <v>0.18623344203159</v>
      </c>
      <c r="L41" s="56">
        <f>IFERROR(VLOOKUP($B41,'a-粮食'!$B:$AO,29,0),0)</f>
        <v>0.23844338650509</v>
      </c>
      <c r="M41" s="56">
        <f>IFERROR(VLOOKUP($B41,'a-粮食'!$B:$AO,30,0),0)</f>
        <v>-0.0522099444735005</v>
      </c>
      <c r="N41" s="49">
        <f>IFERROR(VLOOKUP($B41,'a-粮食'!$B:$AO,15,0),0)</f>
        <v>22953.45</v>
      </c>
      <c r="O41" s="49">
        <f>IFERROR(VLOOKUP($B41,'a-粮食'!$B:$AO,19,0),0)</f>
        <v>23290.56</v>
      </c>
      <c r="P41" s="49">
        <f t="shared" si="3"/>
        <v>-337.110000000001</v>
      </c>
      <c r="Q41" s="56">
        <f t="shared" si="4"/>
        <v>-0.014474104529904</v>
      </c>
      <c r="R41" s="49">
        <f>IFERROR(VLOOKUP($B41,'a-粮食'!$B:$AO,16,0),0)</f>
        <v>3030.73</v>
      </c>
      <c r="S41" s="49">
        <f>IFERROR(VLOOKUP($B41,'a-粮食'!$B:$AO,20,0),0)</f>
        <v>3012.52</v>
      </c>
      <c r="T41" s="49">
        <f t="shared" si="5"/>
        <v>18.21</v>
      </c>
      <c r="U41" s="56">
        <f t="shared" si="6"/>
        <v>0.00604477314673431</v>
      </c>
      <c r="V41" s="56">
        <f>IFERROR(VLOOKUP($B41,'a-粮食'!$B:$AO,22,0),0)</f>
        <v>0.134275830396285</v>
      </c>
      <c r="W41" s="56">
        <f>IFERROR(VLOOKUP($B41,'a-粮食'!$B:$AO,23,0),0)</f>
        <v>0.384257876714459</v>
      </c>
      <c r="X41" s="56">
        <f t="shared" si="7"/>
        <v>-0.249982046318174</v>
      </c>
      <c r="Y41" s="54">
        <f>IFERROR(VLOOKUP($B41,'a-粮食'!$B:$AO,37,0),0)</f>
        <v>-0.00609424132139781</v>
      </c>
      <c r="Z41" s="54">
        <f>IFERROR(VLOOKUP($B41,'a-粮食'!$B:$AO,38,0),0)</f>
        <v>-0.000889620649821412</v>
      </c>
      <c r="AA41" s="54">
        <f t="shared" si="8"/>
        <v>-0.0052046206715764</v>
      </c>
      <c r="AB41" s="54">
        <f>IFERROR(VLOOKUP($B41,'a-粮食'!$B:$AO,33,0),0)</f>
        <v>0.000759172856856053</v>
      </c>
      <c r="AC41" s="54">
        <f>IFERROR(VLOOKUP($B41,'a-粮食'!$B:$AO,34,0),0)</f>
        <v>0.0100488996400258</v>
      </c>
      <c r="AD41" s="54">
        <f t="shared" si="9"/>
        <v>-0.00928972678316978</v>
      </c>
    </row>
    <row r="42" spans="1:30">
      <c r="A42" s="50" t="s">
        <v>94</v>
      </c>
      <c r="B42" s="51" t="s">
        <v>95</v>
      </c>
      <c r="C42" s="50" t="s">
        <v>96</v>
      </c>
      <c r="D42" s="49">
        <f>IFERROR(VLOOKUP($B42,'a-粮食'!$B:$AO,5,0),0)</f>
        <v>2530.5</v>
      </c>
      <c r="E42" s="49">
        <f>IFERROR(VLOOKUP($B42,'a-粮食'!$B:$AO,6,0),0)</f>
        <v>17258.67</v>
      </c>
      <c r="F42" s="49">
        <f>IFERROR(VLOOKUP($B42,'a-粮食'!$B:$AO,7,0),0)</f>
        <v>52.7729324007739</v>
      </c>
      <c r="G42" s="49">
        <f>IFERROR(VLOOKUP($B42,'a-粮食'!$B:$AO,24,0),0)</f>
        <v>2373.54</v>
      </c>
      <c r="H42" s="49">
        <f>IFERROR(VLOOKUP($B42,'a-粮食'!$B:$AO,25,0),0)</f>
        <v>2195.71</v>
      </c>
      <c r="I42" s="49">
        <f>IFERROR(VLOOKUP($B42,'a-粮食'!$B:$AO,26,0),0)</f>
        <v>177.83</v>
      </c>
      <c r="J42" s="56">
        <f>IFERROR(VLOOKUP($B42,'a-粮食'!$B:$AO,27,0),0)</f>
        <v>0.0809897481907902</v>
      </c>
      <c r="K42" s="56">
        <f>IFERROR(VLOOKUP($B42,'a-粮食'!$B:$AO,28,0),0)</f>
        <v>0.175132684660967</v>
      </c>
      <c r="L42" s="56">
        <f>IFERROR(VLOOKUP($B42,'a-粮食'!$B:$AO,29,0),0)</f>
        <v>0.19654901708036</v>
      </c>
      <c r="M42" s="56">
        <f>IFERROR(VLOOKUP($B42,'a-粮食'!$B:$AO,30,0),0)</f>
        <v>-0.0214163324193933</v>
      </c>
      <c r="N42" s="49">
        <f>IFERROR(VLOOKUP($B42,'a-粮食'!$B:$AO,15,0),0)</f>
        <v>13552.81</v>
      </c>
      <c r="O42" s="49">
        <f>IFERROR(VLOOKUP($B42,'a-粮食'!$B:$AO,19,0),0)</f>
        <v>11171.31</v>
      </c>
      <c r="P42" s="49">
        <f t="shared" si="3"/>
        <v>2381.5</v>
      </c>
      <c r="Q42" s="56">
        <f t="shared" si="4"/>
        <v>0.213180012012915</v>
      </c>
      <c r="R42" s="49">
        <f>IFERROR(VLOOKUP($B42,'a-粮食'!$B:$AO,16,0),0)</f>
        <v>1411.71</v>
      </c>
      <c r="S42" s="49">
        <f>IFERROR(VLOOKUP($B42,'a-粮食'!$B:$AO,20,0),0)</f>
        <v>1214.03</v>
      </c>
      <c r="T42" s="49">
        <f t="shared" si="5"/>
        <v>197.68</v>
      </c>
      <c r="U42" s="56">
        <f t="shared" si="6"/>
        <v>0.162829584112419</v>
      </c>
      <c r="V42" s="56">
        <f>IFERROR(VLOOKUP($B42,'a-粮食'!$B:$AO,22,0),0)</f>
        <v>0.0751521877030081</v>
      </c>
      <c r="W42" s="56">
        <f>IFERROR(VLOOKUP($B42,'a-粮食'!$B:$AO,23,0),0)</f>
        <v>0.184941919823118</v>
      </c>
      <c r="X42" s="56">
        <f t="shared" si="7"/>
        <v>-0.109789732120109</v>
      </c>
      <c r="Y42" s="54">
        <f>IFERROR(VLOOKUP($B42,'a-粮食'!$B:$AO,37,0),0)</f>
        <v>-0.0215979202527431</v>
      </c>
      <c r="Z42" s="54">
        <f>IFERROR(VLOOKUP($B42,'a-粮食'!$B:$AO,38,0),0)</f>
        <v>-0.0389364348492212</v>
      </c>
      <c r="AA42" s="54">
        <f t="shared" si="8"/>
        <v>0.0173385145964781</v>
      </c>
      <c r="AB42" s="54">
        <f>IFERROR(VLOOKUP($B42,'a-粮食'!$B:$AO,33,0),0)</f>
        <v>-0.09973225443164</v>
      </c>
      <c r="AC42" s="54">
        <f>IFERROR(VLOOKUP($B42,'a-粮食'!$B:$AO,34,0),0)</f>
        <v>-0.028323938732342</v>
      </c>
      <c r="AD42" s="54">
        <f t="shared" si="9"/>
        <v>-0.071408315699298</v>
      </c>
    </row>
    <row r="43" spans="1:30">
      <c r="A43" s="50" t="s">
        <v>62</v>
      </c>
      <c r="B43" s="51" t="s">
        <v>92</v>
      </c>
      <c r="C43" s="50" t="s">
        <v>93</v>
      </c>
      <c r="D43" s="49">
        <f>IFERROR(VLOOKUP($B43,'a-粮食'!$B:$AO,5,0),0)</f>
        <v>5172.2</v>
      </c>
      <c r="E43" s="49">
        <f>IFERROR(VLOOKUP($B43,'a-粮食'!$B:$AO,6,0),0)</f>
        <v>36871.23</v>
      </c>
      <c r="F43" s="49">
        <f>IFERROR(VLOOKUP($B43,'a-粮食'!$B:$AO,7,0),0)</f>
        <v>36.0277661164598</v>
      </c>
      <c r="G43" s="49">
        <f>IFERROR(VLOOKUP($B43,'a-粮食'!$B:$AO,24,0),0)</f>
        <v>12420.75</v>
      </c>
      <c r="H43" s="49">
        <f>IFERROR(VLOOKUP($B43,'a-粮食'!$B:$AO,25,0),0)</f>
        <v>13217.93</v>
      </c>
      <c r="I43" s="49">
        <f>IFERROR(VLOOKUP($B43,'a-粮食'!$B:$AO,26,0),0)</f>
        <v>-797.18</v>
      </c>
      <c r="J43" s="56">
        <f>IFERROR(VLOOKUP($B43,'a-粮食'!$B:$AO,27,0),0)</f>
        <v>-0.0603105024765603</v>
      </c>
      <c r="K43" s="56">
        <f>IFERROR(VLOOKUP($B43,'a-粮食'!$B:$AO,28,0),0)</f>
        <v>0.22686433966372</v>
      </c>
      <c r="L43" s="56">
        <f>IFERROR(VLOOKUP($B43,'a-粮食'!$B:$AO,29,0),0)</f>
        <v>0.234506445413093</v>
      </c>
      <c r="M43" s="56">
        <f>IFERROR(VLOOKUP($B43,'a-粮食'!$B:$AO,30,0),0)</f>
        <v>-0.00764210574937274</v>
      </c>
      <c r="N43" s="49">
        <f>IFERROR(VLOOKUP($B43,'a-粮食'!$B:$AO,15,0),0)</f>
        <v>54749.68</v>
      </c>
      <c r="O43" s="49">
        <f>IFERROR(VLOOKUP($B43,'a-粮食'!$B:$AO,19,0),0)</f>
        <v>56364.89</v>
      </c>
      <c r="P43" s="49">
        <f t="shared" si="3"/>
        <v>-1615.21</v>
      </c>
      <c r="Q43" s="56">
        <f t="shared" si="4"/>
        <v>-0.0286563142410107</v>
      </c>
      <c r="R43" s="49">
        <f>IFERROR(VLOOKUP($B43,'a-粮食'!$B:$AO,16,0),0)</f>
        <v>6734.55</v>
      </c>
      <c r="S43" s="49">
        <f>IFERROR(VLOOKUP($B43,'a-粮食'!$B:$AO,20,0),0)</f>
        <v>6988.25</v>
      </c>
      <c r="T43" s="49">
        <f t="shared" si="5"/>
        <v>-253.7</v>
      </c>
      <c r="U43" s="56">
        <f t="shared" si="6"/>
        <v>-0.0363037956569956</v>
      </c>
      <c r="V43" s="56">
        <f>IFERROR(VLOOKUP($B43,'a-粮食'!$B:$AO,22,0),0)</f>
        <v>-0.0839375010498962</v>
      </c>
      <c r="W43" s="56">
        <f>IFERROR(VLOOKUP($B43,'a-粮食'!$B:$AO,23,0),0)</f>
        <v>0.260895074423466</v>
      </c>
      <c r="X43" s="56">
        <f t="shared" si="7"/>
        <v>-0.344832575473362</v>
      </c>
      <c r="Y43" s="54">
        <f>IFERROR(VLOOKUP($B43,'a-粮食'!$B:$AO,37,0),0)</f>
        <v>0.0077822571664031</v>
      </c>
      <c r="Z43" s="54">
        <f>IFERROR(VLOOKUP($B43,'a-粮食'!$B:$AO,38,0),0)</f>
        <v>-0.00621757950846063</v>
      </c>
      <c r="AA43" s="54">
        <f t="shared" si="8"/>
        <v>0.0139998366748637</v>
      </c>
      <c r="AB43" s="54">
        <f>IFERROR(VLOOKUP($B43,'a-粮食'!$B:$AO,33,0),0)</f>
        <v>0.0110544655865386</v>
      </c>
      <c r="AC43" s="54">
        <f>IFERROR(VLOOKUP($B43,'a-粮食'!$B:$AO,34,0),0)</f>
        <v>-0.00278891877550014</v>
      </c>
      <c r="AD43" s="54">
        <f t="shared" si="9"/>
        <v>0.0138433843620387</v>
      </c>
    </row>
    <row r="44" spans="1:30">
      <c r="A44" s="50" t="s">
        <v>186</v>
      </c>
      <c r="B44" s="51" t="s">
        <v>187</v>
      </c>
      <c r="C44" s="50" t="s">
        <v>188</v>
      </c>
      <c r="D44" s="49">
        <f>IFERROR(VLOOKUP($B44,'a-粮食'!$B:$AO,5,0),0)</f>
        <v>4743.5</v>
      </c>
      <c r="E44" s="49">
        <f>IFERROR(VLOOKUP($B44,'a-粮食'!$B:$AO,6,0),0)</f>
        <v>33270.61</v>
      </c>
      <c r="F44" s="49">
        <f>IFERROR(VLOOKUP($B44,'a-粮食'!$B:$AO,7,0),0)</f>
        <v>50.354981746897</v>
      </c>
      <c r="G44" s="49">
        <f>IFERROR(VLOOKUP($B44,'a-粮食'!$B:$AO,24,0),0)</f>
        <v>3161.01</v>
      </c>
      <c r="H44" s="49">
        <f>IFERROR(VLOOKUP($B44,'a-粮食'!$B:$AO,25,0),0)</f>
        <v>5240.61</v>
      </c>
      <c r="I44" s="49">
        <f>IFERROR(VLOOKUP($B44,'a-粮食'!$B:$AO,26,0),0)</f>
        <v>-2079.6</v>
      </c>
      <c r="J44" s="56">
        <f>IFERROR(VLOOKUP($B44,'a-粮食'!$B:$AO,27,0),0)</f>
        <v>-0.396824033843388</v>
      </c>
      <c r="K44" s="56">
        <f>IFERROR(VLOOKUP($B44,'a-粮食'!$B:$AO,28,0),0)</f>
        <v>0.105858961882187</v>
      </c>
      <c r="L44" s="56">
        <f>IFERROR(VLOOKUP($B44,'a-粮食'!$B:$AO,29,0),0)</f>
        <v>0.173453112376259</v>
      </c>
      <c r="M44" s="56">
        <f>IFERROR(VLOOKUP($B44,'a-粮食'!$B:$AO,30,0),0)</f>
        <v>-0.0675941504940723</v>
      </c>
      <c r="N44" s="49">
        <f>IFERROR(VLOOKUP($B44,'a-粮食'!$B:$AO,15,0),0)</f>
        <v>29860.58</v>
      </c>
      <c r="O44" s="49">
        <f>IFERROR(VLOOKUP($B44,'a-粮食'!$B:$AO,19,0),0)</f>
        <v>30213.41</v>
      </c>
      <c r="P44" s="49">
        <f t="shared" si="3"/>
        <v>-352.829999999998</v>
      </c>
      <c r="Q44" s="56">
        <f t="shared" si="4"/>
        <v>-0.0116779271191169</v>
      </c>
      <c r="R44" s="49">
        <f>IFERROR(VLOOKUP($B44,'a-粮食'!$B:$AO,16,0),0)</f>
        <v>4613.64</v>
      </c>
      <c r="S44" s="49">
        <f>IFERROR(VLOOKUP($B44,'a-粮食'!$B:$AO,20,0),0)</f>
        <v>3869.86</v>
      </c>
      <c r="T44" s="49">
        <f t="shared" si="5"/>
        <v>743.78</v>
      </c>
      <c r="U44" s="56">
        <f t="shared" si="6"/>
        <v>0.192198167375564</v>
      </c>
      <c r="V44" s="56">
        <f>IFERROR(VLOOKUP($B44,'a-粮食'!$B:$AO,22,0),0)</f>
        <v>-0.321557304415936</v>
      </c>
      <c r="W44" s="56">
        <f>IFERROR(VLOOKUP($B44,'a-粮食'!$B:$AO,23,0),0)</f>
        <v>0.00615911746019461</v>
      </c>
      <c r="X44" s="56">
        <f t="shared" si="7"/>
        <v>-0.327716421876131</v>
      </c>
      <c r="Y44" s="54">
        <f>IFERROR(VLOOKUP($B44,'a-粮食'!$B:$AO,37,0),0)</f>
        <v>-0.0318316990489072</v>
      </c>
      <c r="Z44" s="54">
        <f>IFERROR(VLOOKUP($B44,'a-粮食'!$B:$AO,38,0),0)</f>
        <v>-0.0103983089827539</v>
      </c>
      <c r="AA44" s="54">
        <f t="shared" si="8"/>
        <v>-0.0214333900661533</v>
      </c>
      <c r="AB44" s="54">
        <f>IFERROR(VLOOKUP($B44,'a-粮食'!$B:$AO,33,0),0)</f>
        <v>-0.0264385718571498</v>
      </c>
      <c r="AC44" s="54">
        <f>IFERROR(VLOOKUP($B44,'a-粮食'!$B:$AO,34,0),0)</f>
        <v>-0.0210806492878493</v>
      </c>
      <c r="AD44" s="54">
        <f t="shared" si="9"/>
        <v>-0.00535792256930042</v>
      </c>
    </row>
    <row r="45" spans="1:30">
      <c r="A45" s="50" t="s">
        <v>155</v>
      </c>
      <c r="B45" s="51" t="s">
        <v>174</v>
      </c>
      <c r="C45" s="50" t="s">
        <v>175</v>
      </c>
      <c r="D45" s="49">
        <f>IFERROR(VLOOKUP($B45,'a-粮食'!$B:$AO,5,0),0)</f>
        <v>1588.2</v>
      </c>
      <c r="E45" s="49">
        <f>IFERROR(VLOOKUP($B45,'a-粮食'!$B:$AO,6,0),0)</f>
        <v>14838.3</v>
      </c>
      <c r="F45" s="49">
        <f>IFERROR(VLOOKUP($B45,'a-粮食'!$B:$AO,7,0),0)</f>
        <v>72.8164765810724</v>
      </c>
      <c r="G45" s="49">
        <f>IFERROR(VLOOKUP($B45,'a-粮食'!$B:$AO,24,0),0)</f>
        <v>1572.36</v>
      </c>
      <c r="H45" s="49">
        <f>IFERROR(VLOOKUP($B45,'a-粮食'!$B:$AO,25,0),0)</f>
        <v>1691.76</v>
      </c>
      <c r="I45" s="49">
        <f>IFERROR(VLOOKUP($B45,'a-粮食'!$B:$AO,26,0),0)</f>
        <v>-119.4</v>
      </c>
      <c r="J45" s="56">
        <f>IFERROR(VLOOKUP($B45,'a-粮食'!$B:$AO,27,0),0)</f>
        <v>-0.0705773868633849</v>
      </c>
      <c r="K45" s="56">
        <f>IFERROR(VLOOKUP($B45,'a-粮食'!$B:$AO,28,0),0)</f>
        <v>0.200339428781114</v>
      </c>
      <c r="L45" s="56">
        <f>IFERROR(VLOOKUP($B45,'a-粮食'!$B:$AO,29,0),0)</f>
        <v>0.22019752906447</v>
      </c>
      <c r="M45" s="56">
        <f>IFERROR(VLOOKUP($B45,'a-粮食'!$B:$AO,30,0),0)</f>
        <v>-0.019858100283356</v>
      </c>
      <c r="N45" s="49">
        <f>IFERROR(VLOOKUP($B45,'a-粮食'!$B:$AO,15,0),0)</f>
        <v>7848.48</v>
      </c>
      <c r="O45" s="49">
        <f>IFERROR(VLOOKUP($B45,'a-粮食'!$B:$AO,19,0),0)</f>
        <v>7682.92</v>
      </c>
      <c r="P45" s="49">
        <f t="shared" si="3"/>
        <v>165.559999999999</v>
      </c>
      <c r="Q45" s="56">
        <f t="shared" si="4"/>
        <v>0.0215490985198335</v>
      </c>
      <c r="R45" s="49">
        <f>IFERROR(VLOOKUP($B45,'a-粮食'!$B:$AO,16,0),0)</f>
        <v>1151.99</v>
      </c>
      <c r="S45" s="49">
        <f>IFERROR(VLOOKUP($B45,'a-粮食'!$B:$AO,20,0),0)</f>
        <v>759.08</v>
      </c>
      <c r="T45" s="49">
        <f t="shared" si="5"/>
        <v>392.91</v>
      </c>
      <c r="U45" s="56">
        <f t="shared" si="6"/>
        <v>0.517613426779786</v>
      </c>
      <c r="V45" s="56">
        <f>IFERROR(VLOOKUP($B45,'a-粮食'!$B:$AO,22,0),0)</f>
        <v>-0.318126291830653</v>
      </c>
      <c r="W45" s="56">
        <f>IFERROR(VLOOKUP($B45,'a-粮食'!$B:$AO,23,0),0)</f>
        <v>-0.839107953919765</v>
      </c>
      <c r="X45" s="56">
        <f t="shared" si="7"/>
        <v>0.520981662089112</v>
      </c>
      <c r="Y45" s="54">
        <f>IFERROR(VLOOKUP($B45,'a-粮食'!$B:$AO,37,0),0)</f>
        <v>-0.00625873488485143</v>
      </c>
      <c r="Z45" s="54">
        <f>IFERROR(VLOOKUP($B45,'a-粮食'!$B:$AO,38,0),0)</f>
        <v>-0.0943642303841492</v>
      </c>
      <c r="AA45" s="54">
        <f t="shared" si="8"/>
        <v>0.0881054954992978</v>
      </c>
      <c r="AB45" s="54">
        <f>IFERROR(VLOOKUP($B45,'a-粮食'!$B:$AO,33,0),0)</f>
        <v>0.101021395384409</v>
      </c>
      <c r="AC45" s="54">
        <f>IFERROR(VLOOKUP($B45,'a-粮食'!$B:$AO,34,0),0)</f>
        <v>-0.0499730050553696</v>
      </c>
      <c r="AD45" s="54">
        <f t="shared" si="9"/>
        <v>0.150994400439779</v>
      </c>
    </row>
    <row r="46" spans="1:30">
      <c r="A46" s="50" t="s">
        <v>155</v>
      </c>
      <c r="B46" s="51" t="s">
        <v>172</v>
      </c>
      <c r="C46" s="50" t="s">
        <v>173</v>
      </c>
      <c r="D46" s="49">
        <f>IFERROR(VLOOKUP($B46,'a-粮食'!$B:$AO,5,0),0)</f>
        <v>6526.6</v>
      </c>
      <c r="E46" s="49">
        <f>IFERROR(VLOOKUP($B46,'a-粮食'!$B:$AO,6,0),0)</f>
        <v>43765.69</v>
      </c>
      <c r="F46" s="49">
        <f>IFERROR(VLOOKUP($B46,'a-粮食'!$B:$AO,7,0),0)</f>
        <v>92.0747874940945</v>
      </c>
      <c r="G46" s="49">
        <f>IFERROR(VLOOKUP($B46,'a-粮食'!$B:$AO,24,0),0)</f>
        <v>2182.26</v>
      </c>
      <c r="H46" s="49">
        <f>IFERROR(VLOOKUP($B46,'a-粮食'!$B:$AO,25,0),0)</f>
        <v>4493.64</v>
      </c>
      <c r="I46" s="49">
        <f>IFERROR(VLOOKUP($B46,'a-粮食'!$B:$AO,26,0),0)</f>
        <v>-2311.38</v>
      </c>
      <c r="J46" s="56">
        <f>IFERROR(VLOOKUP($B46,'a-粮食'!$B:$AO,27,0),0)</f>
        <v>-0.514366971987075</v>
      </c>
      <c r="K46" s="56">
        <f>IFERROR(VLOOKUP($B46,'a-粮食'!$B:$AO,28,0),0)</f>
        <v>0.119729931989211</v>
      </c>
      <c r="L46" s="56">
        <f>IFERROR(VLOOKUP($B46,'a-粮食'!$B:$AO,29,0),0)</f>
        <v>0.232540833746893</v>
      </c>
      <c r="M46" s="56">
        <f>IFERROR(VLOOKUP($B46,'a-粮食'!$B:$AO,30,0),0)</f>
        <v>-0.112810901757682</v>
      </c>
      <c r="N46" s="49">
        <f>IFERROR(VLOOKUP($B46,'a-粮食'!$B:$AO,15,0),0)</f>
        <v>18226.52</v>
      </c>
      <c r="O46" s="49">
        <f>IFERROR(VLOOKUP($B46,'a-粮食'!$B:$AO,19,0),0)</f>
        <v>19324.09</v>
      </c>
      <c r="P46" s="49">
        <f t="shared" si="3"/>
        <v>-1097.57</v>
      </c>
      <c r="Q46" s="56">
        <f t="shared" si="4"/>
        <v>-0.0567980173969382</v>
      </c>
      <c r="R46" s="49">
        <f>IFERROR(VLOOKUP($B46,'a-粮食'!$B:$AO,16,0),0)</f>
        <v>2070.21</v>
      </c>
      <c r="S46" s="49">
        <f>IFERROR(VLOOKUP($B46,'a-粮食'!$B:$AO,20,0),0)</f>
        <v>2207.41</v>
      </c>
      <c r="T46" s="49">
        <f t="shared" si="5"/>
        <v>-137.2</v>
      </c>
      <c r="U46" s="56">
        <f t="shared" si="6"/>
        <v>-0.062154289416103</v>
      </c>
      <c r="V46" s="56">
        <f>IFERROR(VLOOKUP($B46,'a-粮食'!$B:$AO,22,0),0)</f>
        <v>-0.0965562820191687</v>
      </c>
      <c r="W46" s="56">
        <f>IFERROR(VLOOKUP($B46,'a-粮食'!$B:$AO,23,0),0)</f>
        <v>0.448347128937333</v>
      </c>
      <c r="X46" s="56">
        <f t="shared" si="7"/>
        <v>-0.544903410956502</v>
      </c>
      <c r="Y46" s="54">
        <f>IFERROR(VLOOKUP($B46,'a-粮食'!$B:$AO,37,0),0)</f>
        <v>-0.0666985474903512</v>
      </c>
      <c r="Z46" s="54">
        <f>IFERROR(VLOOKUP($B46,'a-粮食'!$B:$AO,38,0),0)</f>
        <v>-0.0432996135742794</v>
      </c>
      <c r="AA46" s="54">
        <f t="shared" si="8"/>
        <v>-0.0233989339160719</v>
      </c>
      <c r="AB46" s="54">
        <f>IFERROR(VLOOKUP($B46,'a-粮食'!$B:$AO,33,0),0)</f>
        <v>-0.104767075577185</v>
      </c>
      <c r="AC46" s="54">
        <f>IFERROR(VLOOKUP($B46,'a-粮食'!$B:$AO,34,0),0)</f>
        <v>-0.0313485706183318</v>
      </c>
      <c r="AD46" s="54">
        <f t="shared" si="9"/>
        <v>-0.0734185049588528</v>
      </c>
    </row>
    <row r="47" spans="1:30">
      <c r="A47" s="50" t="s">
        <v>62</v>
      </c>
      <c r="B47" s="51" t="s">
        <v>151</v>
      </c>
      <c r="C47" s="50" t="s">
        <v>152</v>
      </c>
      <c r="D47" s="49">
        <f>IFERROR(VLOOKUP($B47,'a-粮食'!$B:$AO,5,0),0)</f>
        <v>722.2</v>
      </c>
      <c r="E47" s="49">
        <f>IFERROR(VLOOKUP($B47,'a-粮食'!$B:$AO,6,0),0)</f>
        <v>4957.4</v>
      </c>
      <c r="F47" s="49">
        <f>IFERROR(VLOOKUP($B47,'a-粮食'!$B:$AO,7,0),0)</f>
        <v>21.1344148184731</v>
      </c>
      <c r="G47" s="49">
        <f>IFERROR(VLOOKUP($B47,'a-粮食'!$B:$AO,24,0),0)</f>
        <v>1824.39</v>
      </c>
      <c r="H47" s="49">
        <f>IFERROR(VLOOKUP($B47,'a-粮食'!$B:$AO,25,0),0)</f>
        <v>2111.44</v>
      </c>
      <c r="I47" s="49">
        <f>IFERROR(VLOOKUP($B47,'a-粮食'!$B:$AO,26,0),0)</f>
        <v>-287.05</v>
      </c>
      <c r="J47" s="56">
        <f>IFERROR(VLOOKUP($B47,'a-粮食'!$B:$AO,27,0),0)</f>
        <v>-0.135949873072406</v>
      </c>
      <c r="K47" s="56">
        <f>IFERROR(VLOOKUP($B47,'a-粮食'!$B:$AO,28,0),0)</f>
        <v>0.162021388645652</v>
      </c>
      <c r="L47" s="56">
        <f>IFERROR(VLOOKUP($B47,'a-粮食'!$B:$AO,29,0),0)</f>
        <v>0.215897192592108</v>
      </c>
      <c r="M47" s="56">
        <f>IFERROR(VLOOKUP($B47,'a-粮食'!$B:$AO,30,0),0)</f>
        <v>-0.0538758039464556</v>
      </c>
      <c r="N47" s="49">
        <f>IFERROR(VLOOKUP($B47,'a-粮食'!$B:$AO,15,0),0)</f>
        <v>11260.18</v>
      </c>
      <c r="O47" s="49">
        <f>IFERROR(VLOOKUP($B47,'a-粮食'!$B:$AO,19,0),0)</f>
        <v>9779.84</v>
      </c>
      <c r="P47" s="49">
        <f t="shared" si="3"/>
        <v>1480.34</v>
      </c>
      <c r="Q47" s="56">
        <f t="shared" si="4"/>
        <v>0.151366484523264</v>
      </c>
      <c r="R47" s="49">
        <f>IFERROR(VLOOKUP($B47,'a-粮食'!$B:$AO,16,0),0)</f>
        <v>1475.99</v>
      </c>
      <c r="S47" s="49">
        <f>IFERROR(VLOOKUP($B47,'a-粮食'!$B:$AO,20,0),0)</f>
        <v>1203.84</v>
      </c>
      <c r="T47" s="49">
        <f t="shared" si="5"/>
        <v>272.15</v>
      </c>
      <c r="U47" s="56">
        <f t="shared" si="6"/>
        <v>0.226068248272196</v>
      </c>
      <c r="V47" s="56">
        <f>IFERROR(VLOOKUP($B47,'a-粮食'!$B:$AO,22,0),0)</f>
        <v>-0.0476801115961265</v>
      </c>
      <c r="W47" s="56">
        <f>IFERROR(VLOOKUP($B47,'a-粮食'!$B:$AO,23,0),0)</f>
        <v>0.175676939486137</v>
      </c>
      <c r="X47" s="56">
        <f t="shared" si="7"/>
        <v>-0.223357051082263</v>
      </c>
      <c r="Y47" s="54">
        <f>IFERROR(VLOOKUP($B47,'a-粮食'!$B:$AO,37,0),0)</f>
        <v>-0.0136925046917662</v>
      </c>
      <c r="Z47" s="54">
        <f>IFERROR(VLOOKUP($B47,'a-粮食'!$B:$AO,38,0),0)</f>
        <v>-0.00636297182349814</v>
      </c>
      <c r="AA47" s="54">
        <f t="shared" si="8"/>
        <v>-0.00732953286826806</v>
      </c>
      <c r="AB47" s="54">
        <f>IFERROR(VLOOKUP($B47,'a-粮食'!$B:$AO,33,0),0)</f>
        <v>-0.0168134411639089</v>
      </c>
      <c r="AC47" s="54">
        <f>IFERROR(VLOOKUP($B47,'a-粮食'!$B:$AO,34,0),0)</f>
        <v>0.00098495476408612</v>
      </c>
      <c r="AD47" s="54">
        <f t="shared" si="9"/>
        <v>-0.017798395927995</v>
      </c>
    </row>
    <row r="48" spans="1:30">
      <c r="A48" s="50" t="s">
        <v>84</v>
      </c>
      <c r="B48" s="51" t="s">
        <v>207</v>
      </c>
      <c r="C48" s="50" t="s">
        <v>208</v>
      </c>
      <c r="D48" s="49">
        <f>IFERROR(VLOOKUP($B48,'a-粮食'!$B:$AO,5,0),0)</f>
        <v>3725.55</v>
      </c>
      <c r="E48" s="49">
        <f>IFERROR(VLOOKUP($B48,'a-粮食'!$B:$AO,6,0),0)</f>
        <v>26823.99</v>
      </c>
      <c r="F48" s="49">
        <f>IFERROR(VLOOKUP($B48,'a-粮食'!$B:$AO,7,0),0)</f>
        <v>19.7202346917729</v>
      </c>
      <c r="G48" s="49">
        <f>IFERROR(VLOOKUP($B48,'a-粮食'!$B:$AO,24,0),0)</f>
        <v>25454.1</v>
      </c>
      <c r="H48" s="49">
        <f>IFERROR(VLOOKUP($B48,'a-粮食'!$B:$AO,25,0),0)</f>
        <v>9315.9</v>
      </c>
      <c r="I48" s="49">
        <f>IFERROR(VLOOKUP($B48,'a-粮食'!$B:$AO,26,0),0)</f>
        <v>16138.2</v>
      </c>
      <c r="J48" s="56">
        <f>IFERROR(VLOOKUP($B48,'a-粮食'!$B:$AO,27,0),0)</f>
        <v>1.73232859949119</v>
      </c>
      <c r="K48" s="56">
        <f>IFERROR(VLOOKUP($B48,'a-粮食'!$B:$AO,28,0),0)</f>
        <v>0.128930355847701</v>
      </c>
      <c r="L48" s="56">
        <f>IFERROR(VLOOKUP($B48,'a-粮食'!$B:$AO,29,0),0)</f>
        <v>0.236604621205041</v>
      </c>
      <c r="M48" s="56">
        <f>IFERROR(VLOOKUP($B48,'a-粮食'!$B:$AO,30,0),0)</f>
        <v>-0.107674265357339</v>
      </c>
      <c r="N48" s="49">
        <f>IFERROR(VLOOKUP($B48,'a-粮食'!$B:$AO,15,0),0)</f>
        <v>197425.19</v>
      </c>
      <c r="O48" s="49">
        <f>IFERROR(VLOOKUP($B48,'a-粮食'!$B:$AO,19,0),0)</f>
        <v>39373.28</v>
      </c>
      <c r="P48" s="49">
        <f t="shared" si="3"/>
        <v>158051.91</v>
      </c>
      <c r="Q48" s="56">
        <f t="shared" si="4"/>
        <v>4.01419211201099</v>
      </c>
      <c r="R48" s="49">
        <f>IFERROR(VLOOKUP($B48,'a-粮食'!$B:$AO,16,0),0)</f>
        <v>32365.06</v>
      </c>
      <c r="S48" s="49">
        <f>IFERROR(VLOOKUP($B48,'a-粮食'!$B:$AO,20,0),0)</f>
        <v>4268.73</v>
      </c>
      <c r="T48" s="49">
        <f t="shared" si="5"/>
        <v>28096.33</v>
      </c>
      <c r="U48" s="56">
        <f t="shared" si="6"/>
        <v>6.5818943807643</v>
      </c>
      <c r="V48" s="56">
        <f>IFERROR(VLOOKUP($B48,'a-粮食'!$B:$AO,22,0),0)</f>
        <v>-0.242332701450161</v>
      </c>
      <c r="W48" s="56">
        <f>IFERROR(VLOOKUP($B48,'a-粮食'!$B:$AO,23,0),0)</f>
        <v>0.303062335671185</v>
      </c>
      <c r="X48" s="56">
        <f t="shared" si="7"/>
        <v>-0.545395037121346</v>
      </c>
      <c r="Y48" s="54">
        <f>IFERROR(VLOOKUP($B48,'a-粮食'!$B:$AO,37,0),0)</f>
        <v>-0.0144887727691529</v>
      </c>
      <c r="Z48" s="54">
        <f>IFERROR(VLOOKUP($B48,'a-粮食'!$B:$AO,38,0),0)</f>
        <v>-0.0515071227273686</v>
      </c>
      <c r="AA48" s="54">
        <f t="shared" si="8"/>
        <v>0.0370183499582157</v>
      </c>
      <c r="AB48" s="54">
        <f>IFERROR(VLOOKUP($B48,'a-粮食'!$B:$AO,33,0),0)</f>
        <v>-0.0212509934082525</v>
      </c>
      <c r="AC48" s="54">
        <f>IFERROR(VLOOKUP($B48,'a-粮食'!$B:$AO,34,0),0)</f>
        <v>-0.0438718745301382</v>
      </c>
      <c r="AD48" s="54">
        <f t="shared" si="9"/>
        <v>0.0226208811218857</v>
      </c>
    </row>
    <row r="49" spans="1:30">
      <c r="A49" s="50" t="s">
        <v>101</v>
      </c>
      <c r="B49" s="51" t="s">
        <v>147</v>
      </c>
      <c r="C49" s="50" t="s">
        <v>148</v>
      </c>
      <c r="D49" s="49">
        <f>IFERROR(VLOOKUP($B49,'a-粮食'!$B:$AO,5,0),0)</f>
        <v>3409.35</v>
      </c>
      <c r="E49" s="49">
        <f>IFERROR(VLOOKUP($B49,'a-粮食'!$B:$AO,6,0),0)</f>
        <v>25372.11</v>
      </c>
      <c r="F49" s="49">
        <f>IFERROR(VLOOKUP($B49,'a-粮食'!$B:$AO,7,0),0)</f>
        <v>69.0934728756516</v>
      </c>
      <c r="G49" s="49">
        <f>IFERROR(VLOOKUP($B49,'a-粮食'!$B:$AO,24,0),0)</f>
        <v>2922.05</v>
      </c>
      <c r="H49" s="49">
        <f>IFERROR(VLOOKUP($B49,'a-粮食'!$B:$AO,25,0),0)</f>
        <v>3147.25</v>
      </c>
      <c r="I49" s="49">
        <f>IFERROR(VLOOKUP($B49,'a-粮食'!$B:$AO,26,0),0)</f>
        <v>-225.2</v>
      </c>
      <c r="J49" s="56">
        <f>IFERROR(VLOOKUP($B49,'a-粮食'!$B:$AO,27,0),0)</f>
        <v>-0.0715545317340535</v>
      </c>
      <c r="K49" s="56">
        <f>IFERROR(VLOOKUP($B49,'a-粮食'!$B:$AO,28,0),0)</f>
        <v>0.177116910920568</v>
      </c>
      <c r="L49" s="56">
        <f>IFERROR(VLOOKUP($B49,'a-粮食'!$B:$AO,29,0),0)</f>
        <v>0.191207347805695</v>
      </c>
      <c r="M49" s="56">
        <f>IFERROR(VLOOKUP($B49,'a-粮食'!$B:$AO,30,0),0)</f>
        <v>-0.0140904368851269</v>
      </c>
      <c r="N49" s="49">
        <f>IFERROR(VLOOKUP($B49,'a-粮食'!$B:$AO,15,0),0)</f>
        <v>16497.86</v>
      </c>
      <c r="O49" s="49">
        <f>IFERROR(VLOOKUP($B49,'a-粮食'!$B:$AO,19,0),0)</f>
        <v>16459.88</v>
      </c>
      <c r="P49" s="49">
        <f t="shared" si="3"/>
        <v>37.9799999999996</v>
      </c>
      <c r="Q49" s="56">
        <f t="shared" si="4"/>
        <v>0.00230742872973555</v>
      </c>
      <c r="R49" s="49">
        <f>IFERROR(VLOOKUP($B49,'a-粮食'!$B:$AO,16,0),0)</f>
        <v>1863.53</v>
      </c>
      <c r="S49" s="49">
        <f>IFERROR(VLOOKUP($B49,'a-粮食'!$B:$AO,20,0),0)</f>
        <v>1651.75</v>
      </c>
      <c r="T49" s="49">
        <f t="shared" si="5"/>
        <v>211.78</v>
      </c>
      <c r="U49" s="56">
        <f t="shared" si="6"/>
        <v>0.12821552898441</v>
      </c>
      <c r="V49" s="56">
        <f>IFERROR(VLOOKUP($B49,'a-粮食'!$B:$AO,22,0),0)</f>
        <v>-0.0218163888333921</v>
      </c>
      <c r="W49" s="56">
        <f>IFERROR(VLOOKUP($B49,'a-粮食'!$B:$AO,23,0),0)</f>
        <v>0.2565572550883</v>
      </c>
      <c r="X49" s="56">
        <f t="shared" si="7"/>
        <v>-0.278373643921692</v>
      </c>
      <c r="Y49" s="54">
        <f>IFERROR(VLOOKUP($B49,'a-粮食'!$B:$AO,37,0),0)</f>
        <v>-0.0147140105069411</v>
      </c>
      <c r="Z49" s="54">
        <f>IFERROR(VLOOKUP($B49,'a-粮食'!$B:$AO,38,0),0)</f>
        <v>-0.00681095807476918</v>
      </c>
      <c r="AA49" s="54">
        <f t="shared" si="8"/>
        <v>-0.00790305243217194</v>
      </c>
      <c r="AB49" s="54">
        <f>IFERROR(VLOOKUP($B49,'a-粮食'!$B:$AO,33,0),0)</f>
        <v>-0.0238255617896833</v>
      </c>
      <c r="AC49" s="54">
        <f>IFERROR(VLOOKUP($B49,'a-粮食'!$B:$AO,34,0),0)</f>
        <v>-0.102584860885985</v>
      </c>
      <c r="AD49" s="54">
        <f t="shared" si="9"/>
        <v>0.0787592990963013</v>
      </c>
    </row>
    <row r="50" spans="1:30">
      <c r="A50" s="50" t="s">
        <v>62</v>
      </c>
      <c r="B50" s="51" t="s">
        <v>158</v>
      </c>
      <c r="C50" s="50" t="s">
        <v>159</v>
      </c>
      <c r="D50" s="49">
        <f>IFERROR(VLOOKUP($B50,'a-粮食'!$B:$AO,5,0),0)</f>
        <v>927</v>
      </c>
      <c r="E50" s="49">
        <f>IFERROR(VLOOKUP($B50,'a-粮食'!$B:$AO,6,0),0)</f>
        <v>6862.87</v>
      </c>
      <c r="F50" s="49">
        <f>IFERROR(VLOOKUP($B50,'a-粮食'!$B:$AO,7,0),0)</f>
        <v>20.2683788557062</v>
      </c>
      <c r="G50" s="49">
        <f>IFERROR(VLOOKUP($B50,'a-粮食'!$B:$AO,24,0),0)</f>
        <v>1953.91</v>
      </c>
      <c r="H50" s="49">
        <f>IFERROR(VLOOKUP($B50,'a-粮食'!$B:$AO,25,0),0)</f>
        <v>2551.78</v>
      </c>
      <c r="I50" s="49">
        <f>IFERROR(VLOOKUP($B50,'a-粮食'!$B:$AO,26,0),0)</f>
        <v>-597.87</v>
      </c>
      <c r="J50" s="56">
        <f>IFERROR(VLOOKUP($B50,'a-粮食'!$B:$AO,27,0),0)</f>
        <v>-0.234295276238547</v>
      </c>
      <c r="K50" s="56">
        <f>IFERROR(VLOOKUP($B50,'a-粮食'!$B:$AO,28,0),0)</f>
        <v>0.143540244543897</v>
      </c>
      <c r="L50" s="56">
        <f>IFERROR(VLOOKUP($B50,'a-粮食'!$B:$AO,29,0),0)</f>
        <v>0.214789064341268</v>
      </c>
      <c r="M50" s="56">
        <f>IFERROR(VLOOKUP($B50,'a-粮食'!$B:$AO,30,0),0)</f>
        <v>-0.0712488197973708</v>
      </c>
      <c r="N50" s="49">
        <f>IFERROR(VLOOKUP($B50,'a-粮食'!$B:$AO,15,0),0)</f>
        <v>13612.28</v>
      </c>
      <c r="O50" s="49">
        <f>IFERROR(VLOOKUP($B50,'a-粮食'!$B:$AO,19,0),0)</f>
        <v>11880.4</v>
      </c>
      <c r="P50" s="49">
        <f t="shared" si="3"/>
        <v>1731.88</v>
      </c>
      <c r="Q50" s="56">
        <f t="shared" si="4"/>
        <v>0.145776236490354</v>
      </c>
      <c r="R50" s="49">
        <f>IFERROR(VLOOKUP($B50,'a-粮食'!$B:$AO,16,0),0)</f>
        <v>1685.52</v>
      </c>
      <c r="S50" s="49">
        <f>IFERROR(VLOOKUP($B50,'a-粮食'!$B:$AO,20,0),0)</f>
        <v>1470.39</v>
      </c>
      <c r="T50" s="49">
        <f t="shared" si="5"/>
        <v>215.13</v>
      </c>
      <c r="U50" s="56">
        <f t="shared" si="6"/>
        <v>0.146308122334891</v>
      </c>
      <c r="V50" s="56">
        <f>IFERROR(VLOOKUP($B50,'a-粮食'!$B:$AO,22,0),0)</f>
        <v>0.181470001342828</v>
      </c>
      <c r="W50" s="56">
        <f>IFERROR(VLOOKUP($B50,'a-粮食'!$B:$AO,23,0),0)</f>
        <v>0.367146793251923</v>
      </c>
      <c r="X50" s="56">
        <f t="shared" si="7"/>
        <v>-0.185676791909095</v>
      </c>
      <c r="Y50" s="54">
        <f>IFERROR(VLOOKUP($B50,'a-粮食'!$B:$AO,37,0),0)</f>
        <v>-0.0447814324362808</v>
      </c>
      <c r="Z50" s="54">
        <f>IFERROR(VLOOKUP($B50,'a-粮食'!$B:$AO,38,0),0)</f>
        <v>-0.0298628255088786</v>
      </c>
      <c r="AA50" s="54">
        <f t="shared" si="8"/>
        <v>-0.0149186069274022</v>
      </c>
      <c r="AB50" s="54">
        <f>IFERROR(VLOOKUP($B50,'a-粮食'!$B:$AO,33,0),0)</f>
        <v>-0.0628492233476893</v>
      </c>
      <c r="AC50" s="54">
        <f>IFERROR(VLOOKUP($B50,'a-粮食'!$B:$AO,34,0),0)</f>
        <v>-0.0155823962156156</v>
      </c>
      <c r="AD50" s="54">
        <f t="shared" si="9"/>
        <v>-0.0472668271320736</v>
      </c>
    </row>
    <row r="51" spans="1:30">
      <c r="A51" s="50" t="s">
        <v>84</v>
      </c>
      <c r="B51" s="51" t="s">
        <v>143</v>
      </c>
      <c r="C51" s="50" t="s">
        <v>144</v>
      </c>
      <c r="D51" s="49">
        <f>IFERROR(VLOOKUP($B51,'a-粮食'!$B:$AO,5,0),0)</f>
        <v>1963.2</v>
      </c>
      <c r="E51" s="49">
        <f>IFERROR(VLOOKUP($B51,'a-粮食'!$B:$AO,6,0),0)</f>
        <v>14631.52</v>
      </c>
      <c r="F51" s="49">
        <f>IFERROR(VLOOKUP($B51,'a-粮食'!$B:$AO,7,0),0)</f>
        <v>33.4005936405329</v>
      </c>
      <c r="G51" s="49">
        <f>IFERROR(VLOOKUP($B51,'a-粮食'!$B:$AO,24,0),0)</f>
        <v>1106.88</v>
      </c>
      <c r="H51" s="49">
        <f>IFERROR(VLOOKUP($B51,'a-粮食'!$B:$AO,25,0),0)</f>
        <v>4378.82</v>
      </c>
      <c r="I51" s="49">
        <f>IFERROR(VLOOKUP($B51,'a-粮食'!$B:$AO,26,0),0)</f>
        <v>-3271.94</v>
      </c>
      <c r="J51" s="56">
        <f>IFERROR(VLOOKUP($B51,'a-粮食'!$B:$AO,27,0),0)</f>
        <v>-0.74721957056924</v>
      </c>
      <c r="K51" s="56">
        <f>IFERROR(VLOOKUP($B51,'a-粮食'!$B:$AO,28,0),0)</f>
        <v>0.0678244021522336</v>
      </c>
      <c r="L51" s="56">
        <f>IFERROR(VLOOKUP($B51,'a-粮食'!$B:$AO,29,0),0)</f>
        <v>0.406450756545574</v>
      </c>
      <c r="M51" s="56">
        <f>IFERROR(VLOOKUP($B51,'a-粮食'!$B:$AO,30,0),0)</f>
        <v>-0.338626354393341</v>
      </c>
      <c r="N51" s="49">
        <f>IFERROR(VLOOKUP($B51,'a-粮食'!$B:$AO,15,0),0)</f>
        <v>16319.79</v>
      </c>
      <c r="O51" s="49">
        <f>IFERROR(VLOOKUP($B51,'a-粮食'!$B:$AO,19,0),0)</f>
        <v>10773.31</v>
      </c>
      <c r="P51" s="49">
        <f t="shared" si="3"/>
        <v>5546.48</v>
      </c>
      <c r="Q51" s="56">
        <f t="shared" si="4"/>
        <v>0.514835273467486</v>
      </c>
      <c r="R51" s="49">
        <f>IFERROR(VLOOKUP($B51,'a-粮食'!$B:$AO,16,0),0)</f>
        <v>2205.37</v>
      </c>
      <c r="S51" s="49">
        <f>IFERROR(VLOOKUP($B51,'a-粮食'!$B:$AO,20,0),0)</f>
        <v>1468.96</v>
      </c>
      <c r="T51" s="49">
        <f t="shared" si="5"/>
        <v>736.41</v>
      </c>
      <c r="U51" s="56">
        <f t="shared" si="6"/>
        <v>0.501313854699924</v>
      </c>
      <c r="V51" s="56">
        <f>IFERROR(VLOOKUP($B51,'a-粮食'!$B:$AO,22,0),0)</f>
        <v>0.16562711066939</v>
      </c>
      <c r="W51" s="56">
        <f>IFERROR(VLOOKUP($B51,'a-粮食'!$B:$AO,23,0),0)</f>
        <v>0.458716490525272</v>
      </c>
      <c r="X51" s="56">
        <f t="shared" si="7"/>
        <v>-0.293089379855882</v>
      </c>
      <c r="Y51" s="54">
        <f>IFERROR(VLOOKUP($B51,'a-粮食'!$B:$AO,37,0),0)</f>
        <v>-0.0610917895863279</v>
      </c>
      <c r="Z51" s="54">
        <f>IFERROR(VLOOKUP($B51,'a-粮食'!$B:$AO,38,0),0)</f>
        <v>0.249128635224921</v>
      </c>
      <c r="AA51" s="54">
        <f t="shared" si="8"/>
        <v>-0.310220424811249</v>
      </c>
      <c r="AB51" s="54">
        <f>IFERROR(VLOOKUP($B51,'a-粮食'!$B:$AO,33,0),0)</f>
        <v>-0.128476767429769</v>
      </c>
      <c r="AC51" s="54">
        <f>IFERROR(VLOOKUP($B51,'a-粮食'!$B:$AO,34,0),0)</f>
        <v>0.195779319447783</v>
      </c>
      <c r="AD51" s="54">
        <f t="shared" si="9"/>
        <v>-0.324256086877552</v>
      </c>
    </row>
    <row r="52" spans="1:30">
      <c r="A52" s="50" t="s">
        <v>62</v>
      </c>
      <c r="B52" s="51" t="s">
        <v>108</v>
      </c>
      <c r="C52" s="50" t="s">
        <v>109</v>
      </c>
      <c r="D52" s="49">
        <f>IFERROR(VLOOKUP($B52,'a-粮食'!$B:$AO,5,0),0)</f>
        <v>2475.2</v>
      </c>
      <c r="E52" s="49">
        <f>IFERROR(VLOOKUP($B52,'a-粮食'!$B:$AO,6,0),0)</f>
        <v>19287.7</v>
      </c>
      <c r="F52" s="49">
        <f>IFERROR(VLOOKUP($B52,'a-粮食'!$B:$AO,7,0),0)</f>
        <v>28.8832420037878</v>
      </c>
      <c r="G52" s="49">
        <f>IFERROR(VLOOKUP($B52,'a-粮食'!$B:$AO,24,0),0)</f>
        <v>6369.97</v>
      </c>
      <c r="H52" s="49">
        <f>IFERROR(VLOOKUP($B52,'a-粮食'!$B:$AO,25,0),0)</f>
        <v>9400.25</v>
      </c>
      <c r="I52" s="49">
        <f>IFERROR(VLOOKUP($B52,'a-粮食'!$B:$AO,26,0),0)</f>
        <v>-3030.28</v>
      </c>
      <c r="J52" s="56">
        <f>IFERROR(VLOOKUP($B52,'a-粮食'!$B:$AO,27,0),0)</f>
        <v>-0.322361639318103</v>
      </c>
      <c r="K52" s="56">
        <f>IFERROR(VLOOKUP($B52,'a-粮食'!$B:$AO,28,0),0)</f>
        <v>0.176029723463463</v>
      </c>
      <c r="L52" s="56">
        <f>IFERROR(VLOOKUP($B52,'a-粮食'!$B:$AO,29,0),0)</f>
        <v>0.237480679944684</v>
      </c>
      <c r="M52" s="56">
        <f>IFERROR(VLOOKUP($B52,'a-粮食'!$B:$AO,30,0),0)</f>
        <v>-0.0614509564812203</v>
      </c>
      <c r="N52" s="49">
        <f>IFERROR(VLOOKUP($B52,'a-粮食'!$B:$AO,15,0),0)</f>
        <v>36186.9</v>
      </c>
      <c r="O52" s="49">
        <f>IFERROR(VLOOKUP($B52,'a-粮食'!$B:$AO,19,0),0)</f>
        <v>39583.22</v>
      </c>
      <c r="P52" s="49">
        <f t="shared" si="3"/>
        <v>-3396.32</v>
      </c>
      <c r="Q52" s="56">
        <f t="shared" si="4"/>
        <v>-0.0858020140857666</v>
      </c>
      <c r="R52" s="49">
        <f>IFERROR(VLOOKUP($B52,'a-粮食'!$B:$AO,16,0),0)</f>
        <v>4481.96</v>
      </c>
      <c r="S52" s="49">
        <f>IFERROR(VLOOKUP($B52,'a-粮食'!$B:$AO,20,0),0)</f>
        <v>4677.26</v>
      </c>
      <c r="T52" s="49">
        <f t="shared" si="5"/>
        <v>-195.3</v>
      </c>
      <c r="U52" s="56">
        <f t="shared" si="6"/>
        <v>-0.0417552156604508</v>
      </c>
      <c r="V52" s="56">
        <f>IFERROR(VLOOKUP($B52,'a-粮食'!$B:$AO,22,0),0)</f>
        <v>-0.022416667271478</v>
      </c>
      <c r="W52" s="56">
        <f>IFERROR(VLOOKUP($B52,'a-粮食'!$B:$AO,23,0),0)</f>
        <v>0.337074189659074</v>
      </c>
      <c r="X52" s="56">
        <f t="shared" si="7"/>
        <v>-0.359490856930552</v>
      </c>
      <c r="Y52" s="54">
        <f>IFERROR(VLOOKUP($B52,'a-粮食'!$B:$AO,37,0),0)</f>
        <v>-0.0207141518442824</v>
      </c>
      <c r="Z52" s="54">
        <f>IFERROR(VLOOKUP($B52,'a-粮食'!$B:$AO,38,0),0)</f>
        <v>-0.0342807541167265</v>
      </c>
      <c r="AA52" s="54">
        <f t="shared" si="8"/>
        <v>0.013566602272444</v>
      </c>
      <c r="AB52" s="54">
        <f>IFERROR(VLOOKUP($B52,'a-粮食'!$B:$AO,33,0),0)</f>
        <v>-0.0434106663563284</v>
      </c>
      <c r="AC52" s="54">
        <f>IFERROR(VLOOKUP($B52,'a-粮食'!$B:$AO,34,0),0)</f>
        <v>-0.0116062361778552</v>
      </c>
      <c r="AD52" s="54">
        <f t="shared" si="9"/>
        <v>-0.0318044301784733</v>
      </c>
    </row>
    <row r="53" spans="1:30">
      <c r="A53" s="50" t="s">
        <v>67</v>
      </c>
      <c r="B53" s="51" t="s">
        <v>176</v>
      </c>
      <c r="C53" s="50" t="s">
        <v>177</v>
      </c>
      <c r="D53" s="49">
        <f>IFERROR(VLOOKUP($B53,'a-粮食'!$B:$AO,5,0),0)</f>
        <v>0</v>
      </c>
      <c r="E53" s="49">
        <f>IFERROR(VLOOKUP($B53,'a-粮食'!$B:$AO,6,0),0)</f>
        <v>0</v>
      </c>
      <c r="F53" s="49">
        <f>IFERROR(VLOOKUP($B53,'a-粮食'!$B:$AO,7,0),0)</f>
        <v>0</v>
      </c>
      <c r="G53" s="49">
        <f>IFERROR(VLOOKUP($B53,'a-粮食'!$B:$AO,24,0),0)</f>
        <v>0</v>
      </c>
      <c r="H53" s="49">
        <f>IFERROR(VLOOKUP($B53,'a-粮食'!$B:$AO,25,0),0)</f>
        <v>0</v>
      </c>
      <c r="I53" s="49">
        <f>IFERROR(VLOOKUP($B53,'a-粮食'!$B:$AO,26,0),0)</f>
        <v>0</v>
      </c>
      <c r="J53" s="56">
        <f>IFERROR(VLOOKUP($B53,'a-粮食'!$B:$AO,27,0),0)</f>
        <v>0</v>
      </c>
      <c r="K53" s="56">
        <f>IFERROR(VLOOKUP($B53,'a-粮食'!$B:$AO,28,0),0)</f>
        <v>0</v>
      </c>
      <c r="L53" s="56">
        <f>IFERROR(VLOOKUP($B53,'a-粮食'!$B:$AO,29,0),0)</f>
        <v>0</v>
      </c>
      <c r="M53" s="56">
        <f>IFERROR(VLOOKUP($B53,'a-粮食'!$B:$AO,30,0),0)</f>
        <v>0</v>
      </c>
      <c r="N53" s="49">
        <f>IFERROR(VLOOKUP($B53,'a-粮食'!$B:$AO,15,0),0)</f>
        <v>0</v>
      </c>
      <c r="O53" s="49">
        <f>IFERROR(VLOOKUP($B53,'a-粮食'!$B:$AO,19,0),0)</f>
        <v>0</v>
      </c>
      <c r="P53" s="49">
        <f t="shared" si="3"/>
        <v>0</v>
      </c>
      <c r="Q53" s="56" t="e">
        <f t="shared" si="4"/>
        <v>#DIV/0!</v>
      </c>
      <c r="R53" s="49">
        <f>IFERROR(VLOOKUP($B53,'a-粮食'!$B:$AO,16,0),0)</f>
        <v>0</v>
      </c>
      <c r="S53" s="49">
        <f>IFERROR(VLOOKUP($B53,'a-粮食'!$B:$AO,20,0),0)</f>
        <v>0</v>
      </c>
      <c r="T53" s="49">
        <f t="shared" si="5"/>
        <v>0</v>
      </c>
      <c r="U53" s="56" t="e">
        <f t="shared" si="6"/>
        <v>#DIV/0!</v>
      </c>
      <c r="V53" s="56">
        <f>IFERROR(VLOOKUP($B53,'a-粮食'!$B:$AO,22,0),0)</f>
        <v>0</v>
      </c>
      <c r="W53" s="56">
        <f>IFERROR(VLOOKUP($B53,'a-粮食'!$B:$AO,23,0),0)</f>
        <v>0</v>
      </c>
      <c r="X53" s="56">
        <f t="shared" si="7"/>
        <v>0</v>
      </c>
      <c r="Y53" s="54">
        <f>IFERROR(VLOOKUP($B53,'a-粮食'!$B:$AO,37,0),0)</f>
        <v>0</v>
      </c>
      <c r="Z53" s="54">
        <f>IFERROR(VLOOKUP($B53,'a-粮食'!$B:$AO,38,0),0)</f>
        <v>0</v>
      </c>
      <c r="AA53" s="54">
        <f t="shared" si="8"/>
        <v>0</v>
      </c>
      <c r="AB53" s="54">
        <f>IFERROR(VLOOKUP($B53,'a-粮食'!$B:$AO,33,0),0)</f>
        <v>0</v>
      </c>
      <c r="AC53" s="54">
        <f>IFERROR(VLOOKUP($B53,'a-粮食'!$B:$AO,34,0),0)</f>
        <v>0</v>
      </c>
      <c r="AD53" s="54">
        <f t="shared" si="9"/>
        <v>0</v>
      </c>
    </row>
    <row r="54" spans="1:30">
      <c r="A54" s="50" t="s">
        <v>62</v>
      </c>
      <c r="B54" s="51" t="s">
        <v>184</v>
      </c>
      <c r="C54" s="50" t="s">
        <v>185</v>
      </c>
      <c r="D54" s="49">
        <f>IFERROR(VLOOKUP($B54,'a-粮食'!$B:$AO,5,0),0)</f>
        <v>1606.5</v>
      </c>
      <c r="E54" s="49">
        <f>IFERROR(VLOOKUP($B54,'a-粮食'!$B:$AO,6,0),0)</f>
        <v>11106.13</v>
      </c>
      <c r="F54" s="49">
        <f>IFERROR(VLOOKUP($B54,'a-粮食'!$B:$AO,7,0),0)</f>
        <v>34.6799907381595</v>
      </c>
      <c r="G54" s="49">
        <f>IFERROR(VLOOKUP($B54,'a-粮食'!$B:$AO,24,0),0)</f>
        <v>2307.67</v>
      </c>
      <c r="H54" s="49">
        <f>IFERROR(VLOOKUP($B54,'a-粮食'!$B:$AO,25,0),0)</f>
        <v>2658.28</v>
      </c>
      <c r="I54" s="49">
        <f>IFERROR(VLOOKUP($B54,'a-粮食'!$B:$AO,26,0),0)</f>
        <v>-350.61</v>
      </c>
      <c r="J54" s="56">
        <f>IFERROR(VLOOKUP($B54,'a-粮食'!$B:$AO,27,0),0)</f>
        <v>-0.131893555231202</v>
      </c>
      <c r="K54" s="56">
        <f>IFERROR(VLOOKUP($B54,'a-粮食'!$B:$AO,28,0),0)</f>
        <v>0.210008690943673</v>
      </c>
      <c r="L54" s="56">
        <f>IFERROR(VLOOKUP($B54,'a-粮食'!$B:$AO,29,0),0)</f>
        <v>0.228475264442147</v>
      </c>
      <c r="M54" s="56">
        <f>IFERROR(VLOOKUP($B54,'a-粮食'!$B:$AO,30,0),0)</f>
        <v>-0.0184665734984741</v>
      </c>
      <c r="N54" s="49">
        <f>IFERROR(VLOOKUP($B54,'a-粮食'!$B:$AO,15,0),0)</f>
        <v>10988.45</v>
      </c>
      <c r="O54" s="49">
        <f>IFERROR(VLOOKUP($B54,'a-粮食'!$B:$AO,19,0),0)</f>
        <v>11634.87</v>
      </c>
      <c r="P54" s="49">
        <f t="shared" si="3"/>
        <v>-646.42</v>
      </c>
      <c r="Q54" s="56">
        <f t="shared" si="4"/>
        <v>-0.0555588502492937</v>
      </c>
      <c r="R54" s="49">
        <f>IFERROR(VLOOKUP($B54,'a-粮食'!$B:$AO,16,0),0)</f>
        <v>910.96</v>
      </c>
      <c r="S54" s="49">
        <f>IFERROR(VLOOKUP($B54,'a-粮食'!$B:$AO,20,0),0)</f>
        <v>1441.37</v>
      </c>
      <c r="T54" s="49">
        <f t="shared" si="5"/>
        <v>-530.41</v>
      </c>
      <c r="U54" s="56">
        <f t="shared" si="6"/>
        <v>-0.367990176013099</v>
      </c>
      <c r="V54" s="56">
        <f>IFERROR(VLOOKUP($B54,'a-粮食'!$B:$AO,22,0),0)</f>
        <v>0.146675734719929</v>
      </c>
      <c r="W54" s="56">
        <f>IFERROR(VLOOKUP($B54,'a-粮食'!$B:$AO,23,0),0)</f>
        <v>0.223841960193948</v>
      </c>
      <c r="X54" s="56">
        <f t="shared" si="7"/>
        <v>-0.0771662254740196</v>
      </c>
      <c r="Y54" s="54">
        <f>IFERROR(VLOOKUP($B54,'a-粮食'!$B:$AO,37,0),0)</f>
        <v>-0.110696408184772</v>
      </c>
      <c r="Z54" s="54">
        <f>IFERROR(VLOOKUP($B54,'a-粮食'!$B:$AO,38,0),0)</f>
        <v>-0.0295760283619057</v>
      </c>
      <c r="AA54" s="54">
        <f t="shared" si="8"/>
        <v>-0.0811203798228664</v>
      </c>
      <c r="AB54" s="54">
        <f>IFERROR(VLOOKUP($B54,'a-粮食'!$B:$AO,33,0),0)</f>
        <v>-0.0703051453901608</v>
      </c>
      <c r="AC54" s="54">
        <f>IFERROR(VLOOKUP($B54,'a-粮食'!$B:$AO,34,0),0)</f>
        <v>-0.0271703336607972</v>
      </c>
      <c r="AD54" s="54">
        <f t="shared" si="9"/>
        <v>-0.0431348117293636</v>
      </c>
    </row>
    <row r="55" spans="1:30">
      <c r="A55" s="50" t="s">
        <v>62</v>
      </c>
      <c r="B55" s="51" t="s">
        <v>133</v>
      </c>
      <c r="C55" s="50" t="s">
        <v>134</v>
      </c>
      <c r="D55" s="49">
        <f>IFERROR(VLOOKUP($B55,'a-粮食'!$B:$AO,5,0),0)</f>
        <v>1726</v>
      </c>
      <c r="E55" s="49">
        <f>IFERROR(VLOOKUP($B55,'a-粮食'!$B:$AO,6,0),0)</f>
        <v>13880.63</v>
      </c>
      <c r="F55" s="49">
        <f>IFERROR(VLOOKUP($B55,'a-粮食'!$B:$AO,7,0),0)</f>
        <v>24.8152446735892</v>
      </c>
      <c r="G55" s="49">
        <f>IFERROR(VLOOKUP($B55,'a-粮食'!$B:$AO,24,0),0)</f>
        <v>3522.51</v>
      </c>
      <c r="H55" s="49">
        <f>IFERROR(VLOOKUP($B55,'a-粮食'!$B:$AO,25,0),0)</f>
        <v>5040.36</v>
      </c>
      <c r="I55" s="49">
        <f>IFERROR(VLOOKUP($B55,'a-粮食'!$B:$AO,26,0),0)</f>
        <v>-1517.85</v>
      </c>
      <c r="J55" s="56">
        <f>IFERROR(VLOOKUP($B55,'a-粮食'!$B:$AO,27,0),0)</f>
        <v>-0.301139204342547</v>
      </c>
      <c r="K55" s="56">
        <f>IFERROR(VLOOKUP($B55,'a-粮食'!$B:$AO,28,0),0)</f>
        <v>0.171572982482801</v>
      </c>
      <c r="L55" s="56">
        <f>IFERROR(VLOOKUP($B55,'a-粮食'!$B:$AO,29,0),0)</f>
        <v>0.22594679064163</v>
      </c>
      <c r="M55" s="56">
        <f>IFERROR(VLOOKUP($B55,'a-粮食'!$B:$AO,30,0),0)</f>
        <v>-0.0543738081588283</v>
      </c>
      <c r="N55" s="49">
        <f>IFERROR(VLOOKUP($B55,'a-粮食'!$B:$AO,15,0),0)</f>
        <v>20530.68</v>
      </c>
      <c r="O55" s="49">
        <f>IFERROR(VLOOKUP($B55,'a-粮食'!$B:$AO,19,0),0)</f>
        <v>22307.73</v>
      </c>
      <c r="P55" s="49">
        <f t="shared" si="3"/>
        <v>-1777.05</v>
      </c>
      <c r="Q55" s="56">
        <f t="shared" si="4"/>
        <v>-0.0796607274698053</v>
      </c>
      <c r="R55" s="49">
        <f>IFERROR(VLOOKUP($B55,'a-粮食'!$B:$AO,16,0),0)</f>
        <v>2436.38</v>
      </c>
      <c r="S55" s="49">
        <f>IFERROR(VLOOKUP($B55,'a-粮食'!$B:$AO,20,0),0)</f>
        <v>2691.67</v>
      </c>
      <c r="T55" s="49">
        <f t="shared" si="5"/>
        <v>-255.29</v>
      </c>
      <c r="U55" s="56">
        <f t="shared" si="6"/>
        <v>-0.0948444645888983</v>
      </c>
      <c r="V55" s="56">
        <f>IFERROR(VLOOKUP($B55,'a-粮食'!$B:$AO,22,0),0)</f>
        <v>0.138351186788014</v>
      </c>
      <c r="W55" s="56">
        <f>IFERROR(VLOOKUP($B55,'a-粮食'!$B:$AO,23,0),0)</f>
        <v>0.258021161738461</v>
      </c>
      <c r="X55" s="56">
        <f t="shared" si="7"/>
        <v>-0.119669974950447</v>
      </c>
      <c r="Y55" s="54">
        <f>IFERROR(VLOOKUP($B55,'a-粮食'!$B:$AO,37,0),0)</f>
        <v>-0.0496720544414254</v>
      </c>
      <c r="Z55" s="54">
        <f>IFERROR(VLOOKUP($B55,'a-粮食'!$B:$AO,38,0),0)</f>
        <v>-0.0491256357577266</v>
      </c>
      <c r="AA55" s="54">
        <f t="shared" si="8"/>
        <v>-0.000546418683698778</v>
      </c>
      <c r="AB55" s="54">
        <f>IFERROR(VLOOKUP($B55,'a-粮食'!$B:$AO,33,0),0)</f>
        <v>-0.0517043985331755</v>
      </c>
      <c r="AC55" s="54">
        <f>IFERROR(VLOOKUP($B55,'a-粮食'!$B:$AO,34,0),0)</f>
        <v>-0.00395935399971221</v>
      </c>
      <c r="AD55" s="54">
        <f t="shared" si="9"/>
        <v>-0.0477450445334633</v>
      </c>
    </row>
    <row r="56" spans="1:30">
      <c r="A56" s="50" t="s">
        <v>84</v>
      </c>
      <c r="B56" s="51" t="s">
        <v>85</v>
      </c>
      <c r="C56" s="50" t="s">
        <v>86</v>
      </c>
      <c r="D56" s="49">
        <f>IFERROR(VLOOKUP($B56,'a-粮食'!$B:$AO,5,0),0)</f>
        <v>4200</v>
      </c>
      <c r="E56" s="49">
        <f>IFERROR(VLOOKUP($B56,'a-粮食'!$B:$AO,6,0),0)</f>
        <v>30274.01</v>
      </c>
      <c r="F56" s="49">
        <f>IFERROR(VLOOKUP($B56,'a-粮食'!$B:$AO,7,0),0)</f>
        <v>44.865841300537</v>
      </c>
      <c r="G56" s="49">
        <f>IFERROR(VLOOKUP($B56,'a-粮食'!$B:$AO,24,0),0)</f>
        <v>5395.95</v>
      </c>
      <c r="H56" s="49">
        <f>IFERROR(VLOOKUP($B56,'a-粮食'!$B:$AO,25,0),0)</f>
        <v>5275.21</v>
      </c>
      <c r="I56" s="49">
        <f>IFERROR(VLOOKUP($B56,'a-粮食'!$B:$AO,26,0),0)</f>
        <v>120.74</v>
      </c>
      <c r="J56" s="56">
        <f>IFERROR(VLOOKUP($B56,'a-粮食'!$B:$AO,27,0),0)</f>
        <v>0.0228881883375259</v>
      </c>
      <c r="K56" s="56">
        <f>IFERROR(VLOOKUP($B56,'a-粮食'!$B:$AO,28,0),0)</f>
        <v>0.208718769739211</v>
      </c>
      <c r="L56" s="56">
        <f>IFERROR(VLOOKUP($B56,'a-粮食'!$B:$AO,29,0),0)</f>
        <v>0.201729026178988</v>
      </c>
      <c r="M56" s="56">
        <f>IFERROR(VLOOKUP($B56,'a-粮食'!$B:$AO,30,0),0)</f>
        <v>0.00698974356022378</v>
      </c>
      <c r="N56" s="49">
        <f>IFERROR(VLOOKUP($B56,'a-粮食'!$B:$AO,15,0),0)</f>
        <v>25852.73</v>
      </c>
      <c r="O56" s="49">
        <f>IFERROR(VLOOKUP($B56,'a-粮食'!$B:$AO,19,0),0)</f>
        <v>26149.98</v>
      </c>
      <c r="P56" s="49">
        <f t="shared" si="3"/>
        <v>-297.25</v>
      </c>
      <c r="Q56" s="56">
        <f t="shared" si="4"/>
        <v>-0.0113671215044906</v>
      </c>
      <c r="R56" s="49">
        <f>IFERROR(VLOOKUP($B56,'a-粮食'!$B:$AO,16,0),0)</f>
        <v>3050.99</v>
      </c>
      <c r="S56" s="49">
        <f>IFERROR(VLOOKUP($B56,'a-粮食'!$B:$AO,20,0),0)</f>
        <v>3161.44</v>
      </c>
      <c r="T56" s="49">
        <f t="shared" si="5"/>
        <v>-110.45</v>
      </c>
      <c r="U56" s="56">
        <f t="shared" si="6"/>
        <v>-0.0349366111645327</v>
      </c>
      <c r="V56" s="56">
        <f>IFERROR(VLOOKUP($B56,'a-粮食'!$B:$AO,22,0),0)</f>
        <v>0.202973280446571</v>
      </c>
      <c r="W56" s="56">
        <f>IFERROR(VLOOKUP($B56,'a-粮食'!$B:$AO,23,0),0)</f>
        <v>0.374910111398536</v>
      </c>
      <c r="X56" s="56">
        <f t="shared" si="7"/>
        <v>-0.171936830951965</v>
      </c>
      <c r="Y56" s="54">
        <f>IFERROR(VLOOKUP($B56,'a-粮食'!$B:$AO,37,0),0)</f>
        <v>-0.0468208679805571</v>
      </c>
      <c r="Z56" s="54">
        <f>IFERROR(VLOOKUP($B56,'a-粮食'!$B:$AO,38,0),0)</f>
        <v>-0.0600549116858141</v>
      </c>
      <c r="AA56" s="54">
        <f t="shared" si="8"/>
        <v>0.0132340437052569</v>
      </c>
      <c r="AB56" s="54">
        <f>IFERROR(VLOOKUP($B56,'a-粮食'!$B:$AO,33,0),0)</f>
        <v>-0.0621301006316732</v>
      </c>
      <c r="AC56" s="54">
        <f>IFERROR(VLOOKUP($B56,'a-粮食'!$B:$AO,34,0),0)</f>
        <v>-0.0624356347500075</v>
      </c>
      <c r="AD56" s="54">
        <f t="shared" si="9"/>
        <v>0.000305534118334241</v>
      </c>
    </row>
    <row r="57" spans="1:30">
      <c r="A57" s="50" t="s">
        <v>89</v>
      </c>
      <c r="B57" s="51" t="s">
        <v>125</v>
      </c>
      <c r="C57" s="50" t="s">
        <v>126</v>
      </c>
      <c r="D57" s="49">
        <f>IFERROR(VLOOKUP($B57,'a-粮食'!$B:$AO,5,0),0)</f>
        <v>2536.8</v>
      </c>
      <c r="E57" s="49">
        <f>IFERROR(VLOOKUP($B57,'a-粮食'!$B:$AO,6,0),0)</f>
        <v>22748.02</v>
      </c>
      <c r="F57" s="49">
        <f>IFERROR(VLOOKUP($B57,'a-粮食'!$B:$AO,7,0),0)</f>
        <v>65.0103626162367</v>
      </c>
      <c r="G57" s="49">
        <f>IFERROR(VLOOKUP($B57,'a-粮食'!$B:$AO,24,0),0)</f>
        <v>5040.91</v>
      </c>
      <c r="H57" s="49">
        <f>IFERROR(VLOOKUP($B57,'a-粮食'!$B:$AO,25,0),0)</f>
        <v>4234.23</v>
      </c>
      <c r="I57" s="49">
        <f>IFERROR(VLOOKUP($B57,'a-粮食'!$B:$AO,26,0),0)</f>
        <v>806.68</v>
      </c>
      <c r="J57" s="56">
        <f>IFERROR(VLOOKUP($B57,'a-粮食'!$B:$AO,27,0),0)</f>
        <v>0.19051397774802</v>
      </c>
      <c r="K57" s="56">
        <f>IFERROR(VLOOKUP($B57,'a-粮食'!$B:$AO,28,0),0)</f>
        <v>0.302644297445639</v>
      </c>
      <c r="L57" s="56">
        <f>IFERROR(VLOOKUP($B57,'a-粮食'!$B:$AO,29,0),0)</f>
        <v>0.21747993787212</v>
      </c>
      <c r="M57" s="56">
        <f>IFERROR(VLOOKUP($B57,'a-粮食'!$B:$AO,30,0),0)</f>
        <v>0.0851643595735188</v>
      </c>
      <c r="N57" s="49">
        <f>IFERROR(VLOOKUP($B57,'a-粮食'!$B:$AO,15,0),0)</f>
        <v>16656.22</v>
      </c>
      <c r="O57" s="49">
        <f>IFERROR(VLOOKUP($B57,'a-粮食'!$B:$AO,19,0),0)</f>
        <v>19469.52</v>
      </c>
      <c r="P57" s="49">
        <f t="shared" si="3"/>
        <v>-2813.3</v>
      </c>
      <c r="Q57" s="56">
        <f t="shared" si="4"/>
        <v>-0.144497655823051</v>
      </c>
      <c r="R57" s="49">
        <f>IFERROR(VLOOKUP($B57,'a-粮食'!$B:$AO,16,0),0)</f>
        <v>1920.79</v>
      </c>
      <c r="S57" s="49">
        <f>IFERROR(VLOOKUP($B57,'a-粮食'!$B:$AO,20,0),0)</f>
        <v>2327.74</v>
      </c>
      <c r="T57" s="49">
        <f t="shared" si="5"/>
        <v>-406.95</v>
      </c>
      <c r="U57" s="56">
        <f t="shared" si="6"/>
        <v>-0.174826226296751</v>
      </c>
      <c r="V57" s="56">
        <f>IFERROR(VLOOKUP($B57,'a-粮食'!$B:$AO,22,0),0)</f>
        <v>0.0411988036274951</v>
      </c>
      <c r="W57" s="56">
        <f>IFERROR(VLOOKUP($B57,'a-粮食'!$B:$AO,23,0),0)</f>
        <v>0.00578839703319075</v>
      </c>
      <c r="X57" s="56">
        <f t="shared" si="7"/>
        <v>0.0354104065943044</v>
      </c>
      <c r="Y57" s="54">
        <f>IFERROR(VLOOKUP($B57,'a-粮食'!$B:$AO,37,0),0)</f>
        <v>0.0227458493640637</v>
      </c>
      <c r="Z57" s="54">
        <f>IFERROR(VLOOKUP($B57,'a-粮食'!$B:$AO,38,0),0)</f>
        <v>0.257305369156349</v>
      </c>
      <c r="AA57" s="54">
        <f t="shared" si="8"/>
        <v>-0.234559519792285</v>
      </c>
      <c r="AB57" s="54">
        <f>IFERROR(VLOOKUP($B57,'a-粮食'!$B:$AO,33,0),0)</f>
        <v>0.104914444814645</v>
      </c>
      <c r="AC57" s="54">
        <f>IFERROR(VLOOKUP($B57,'a-粮食'!$B:$AO,34,0),0)</f>
        <v>-0.0411103406760927</v>
      </c>
      <c r="AD57" s="54">
        <f t="shared" si="9"/>
        <v>0.146024785490738</v>
      </c>
    </row>
    <row r="58" spans="1:30">
      <c r="A58" s="50" t="s">
        <v>62</v>
      </c>
      <c r="B58" s="51" t="s">
        <v>178</v>
      </c>
      <c r="C58" s="50" t="s">
        <v>179</v>
      </c>
      <c r="D58" s="49">
        <f>IFERROR(VLOOKUP($B58,'a-粮食'!$B:$AO,5,0),0)</f>
        <v>14</v>
      </c>
      <c r="E58" s="49">
        <f>IFERROR(VLOOKUP($B58,'a-粮食'!$B:$AO,6,0),0)</f>
        <v>228.2</v>
      </c>
      <c r="F58" s="49">
        <f>IFERROR(VLOOKUP($B58,'a-粮食'!$B:$AO,7,0),0)</f>
        <v>55.2904506187252</v>
      </c>
      <c r="G58" s="49">
        <f>IFERROR(VLOOKUP($B58,'a-粮食'!$B:$AO,24,0),0)</f>
        <v>18.74</v>
      </c>
      <c r="H58" s="49">
        <f>IFERROR(VLOOKUP($B58,'a-粮食'!$B:$AO,25,0),0)</f>
        <v>138.52</v>
      </c>
      <c r="I58" s="49">
        <f>IFERROR(VLOOKUP($B58,'a-粮食'!$B:$AO,26,0),0)</f>
        <v>-119.78</v>
      </c>
      <c r="J58" s="56">
        <f>IFERROR(VLOOKUP($B58,'a-粮食'!$B:$AO,27,0),0)</f>
        <v>-0.864712676869766</v>
      </c>
      <c r="K58" s="56">
        <f>IFERROR(VLOOKUP($B58,'a-粮食'!$B:$AO,28,0),0)</f>
        <v>0.179501915708812</v>
      </c>
      <c r="L58" s="56">
        <f>IFERROR(VLOOKUP($B58,'a-粮食'!$B:$AO,29,0),0)</f>
        <v>0.324235756752961</v>
      </c>
      <c r="M58" s="56">
        <f>IFERROR(VLOOKUP($B58,'a-粮食'!$B:$AO,30,0),0)</f>
        <v>-0.144733841044149</v>
      </c>
      <c r="N58" s="49">
        <f>IFERROR(VLOOKUP($B58,'a-粮食'!$B:$AO,15,0),0)</f>
        <v>104.4</v>
      </c>
      <c r="O58" s="49">
        <f>IFERROR(VLOOKUP($B58,'a-粮食'!$B:$AO,19,0),0)</f>
        <v>427.22</v>
      </c>
      <c r="P58" s="49">
        <f t="shared" si="3"/>
        <v>-322.82</v>
      </c>
      <c r="Q58" s="56">
        <f t="shared" si="4"/>
        <v>-0.755629418098404</v>
      </c>
      <c r="R58" s="49">
        <f>IFERROR(VLOOKUP($B58,'a-粮食'!$B:$AO,16,0),0)</f>
        <v>5</v>
      </c>
      <c r="S58" s="49">
        <f>IFERROR(VLOOKUP($B58,'a-粮食'!$B:$AO,20,0),0)</f>
        <v>42</v>
      </c>
      <c r="T58" s="49">
        <f t="shared" si="5"/>
        <v>-37</v>
      </c>
      <c r="U58" s="56">
        <f t="shared" si="6"/>
        <v>-0.880952380952381</v>
      </c>
      <c r="V58" s="56">
        <f>IFERROR(VLOOKUP($B58,'a-粮食'!$B:$AO,22,0),0)</f>
        <v>0.32431289640592</v>
      </c>
      <c r="W58" s="56">
        <f>IFERROR(VLOOKUP($B58,'a-粮食'!$B:$AO,23,0),0)</f>
        <v>1.26042328042328</v>
      </c>
      <c r="X58" s="56">
        <f t="shared" si="7"/>
        <v>-0.936110384017361</v>
      </c>
      <c r="Y58" s="54">
        <f>IFERROR(VLOOKUP($B58,'a-粮食'!$B:$AO,37,0),0)</f>
        <v>0</v>
      </c>
      <c r="Z58" s="54">
        <f>IFERROR(VLOOKUP($B58,'a-粮食'!$B:$AO,38,0),0)</f>
        <v>0.0238095238095238</v>
      </c>
      <c r="AA58" s="54">
        <f t="shared" si="8"/>
        <v>-0.0238095238095238</v>
      </c>
      <c r="AB58" s="54">
        <f>IFERROR(VLOOKUP($B58,'a-粮食'!$B:$AO,33,0),0)</f>
        <v>0</v>
      </c>
      <c r="AC58" s="54">
        <f>IFERROR(VLOOKUP($B58,'a-粮食'!$B:$AO,34,0),0)</f>
        <v>0.0386217873695052</v>
      </c>
      <c r="AD58" s="54">
        <f t="shared" si="9"/>
        <v>-0.0386217873695052</v>
      </c>
    </row>
    <row r="59" spans="1:30">
      <c r="A59" s="50" t="s">
        <v>101</v>
      </c>
      <c r="B59" s="51" t="s">
        <v>141</v>
      </c>
      <c r="C59" s="50" t="s">
        <v>142</v>
      </c>
      <c r="D59" s="49">
        <f>IFERROR(VLOOKUP($B59,'a-粮食'!$B:$AO,5,0),0)</f>
        <v>2919.3</v>
      </c>
      <c r="E59" s="49">
        <f>IFERROR(VLOOKUP($B59,'a-粮食'!$B:$AO,6,0),0)</f>
        <v>21861.88</v>
      </c>
      <c r="F59" s="49">
        <f>IFERROR(VLOOKUP($B59,'a-粮食'!$B:$AO,7,0),0)</f>
        <v>35.4402805434802</v>
      </c>
      <c r="G59" s="49">
        <f>IFERROR(VLOOKUP($B59,'a-粮食'!$B:$AO,24,0),0)</f>
        <v>5754.22</v>
      </c>
      <c r="H59" s="49">
        <f>IFERROR(VLOOKUP($B59,'a-粮食'!$B:$AO,25,0),0)</f>
        <v>7243.75</v>
      </c>
      <c r="I59" s="49">
        <f>IFERROR(VLOOKUP($B59,'a-粮食'!$B:$AO,26,0),0)</f>
        <v>-1489.53</v>
      </c>
      <c r="J59" s="56">
        <f>IFERROR(VLOOKUP($B59,'a-粮食'!$B:$AO,27,0),0)</f>
        <v>-0.205629680759275</v>
      </c>
      <c r="K59" s="56">
        <f>IFERROR(VLOOKUP($B59,'a-粮食'!$B:$AO,28,0),0)</f>
        <v>0.208758298405567</v>
      </c>
      <c r="L59" s="56">
        <f>IFERROR(VLOOKUP($B59,'a-粮食'!$B:$AO,29,0),0)</f>
        <v>0.253608461095981</v>
      </c>
      <c r="M59" s="56">
        <f>IFERROR(VLOOKUP($B59,'a-粮食'!$B:$AO,30,0),0)</f>
        <v>-0.0448501626904137</v>
      </c>
      <c r="N59" s="49">
        <f>IFERROR(VLOOKUP($B59,'a-粮食'!$B:$AO,15,0),0)</f>
        <v>27564.03</v>
      </c>
      <c r="O59" s="49">
        <f>IFERROR(VLOOKUP($B59,'a-粮食'!$B:$AO,19,0),0)</f>
        <v>28562.73</v>
      </c>
      <c r="P59" s="49">
        <f t="shared" si="3"/>
        <v>-998.700000000001</v>
      </c>
      <c r="Q59" s="56">
        <f t="shared" si="4"/>
        <v>-0.0349651451384374</v>
      </c>
      <c r="R59" s="49">
        <f>IFERROR(VLOOKUP($B59,'a-粮食'!$B:$AO,16,0),0)</f>
        <v>2573.93</v>
      </c>
      <c r="S59" s="49">
        <f>IFERROR(VLOOKUP($B59,'a-粮食'!$B:$AO,20,0),0)</f>
        <v>2766.79</v>
      </c>
      <c r="T59" s="49">
        <f t="shared" si="5"/>
        <v>-192.86</v>
      </c>
      <c r="U59" s="56">
        <f t="shared" si="6"/>
        <v>-0.0697053263890646</v>
      </c>
      <c r="V59" s="56">
        <f>IFERROR(VLOOKUP($B59,'a-粮食'!$B:$AO,22,0),0)</f>
        <v>0.234328298368171</v>
      </c>
      <c r="W59" s="56">
        <f>IFERROR(VLOOKUP($B59,'a-粮食'!$B:$AO,23,0),0)</f>
        <v>0.0794035313626682</v>
      </c>
      <c r="X59" s="56">
        <f t="shared" si="7"/>
        <v>0.154924767005503</v>
      </c>
      <c r="Y59" s="54">
        <f>IFERROR(VLOOKUP($B59,'a-粮食'!$B:$AO,37,0),0)</f>
        <v>-0.0283496443182216</v>
      </c>
      <c r="Z59" s="54">
        <f>IFERROR(VLOOKUP($B59,'a-粮食'!$B:$AO,38,0),0)</f>
        <v>-0.00173847671850773</v>
      </c>
      <c r="AA59" s="54">
        <f t="shared" si="8"/>
        <v>-0.0266111675997138</v>
      </c>
      <c r="AB59" s="54">
        <f>IFERROR(VLOOKUP($B59,'a-粮食'!$B:$AO,33,0),0)</f>
        <v>-0.0292740239369348</v>
      </c>
      <c r="AC59" s="54">
        <f>IFERROR(VLOOKUP($B59,'a-粮食'!$B:$AO,34,0),0)</f>
        <v>-0.0109984409753549</v>
      </c>
      <c r="AD59" s="54">
        <f t="shared" si="9"/>
        <v>-0.0182755829615799</v>
      </c>
    </row>
    <row r="60" spans="1:30">
      <c r="A60" s="50" t="s">
        <v>89</v>
      </c>
      <c r="B60" s="51" t="s">
        <v>160</v>
      </c>
      <c r="C60" s="50" t="s">
        <v>161</v>
      </c>
      <c r="D60" s="49">
        <f>IFERROR(VLOOKUP($B60,'a-粮食'!$B:$AO,5,0),0)</f>
        <v>1633</v>
      </c>
      <c r="E60" s="49">
        <f>IFERROR(VLOOKUP($B60,'a-粮食'!$B:$AO,6,0),0)</f>
        <v>10991.76</v>
      </c>
      <c r="F60" s="49">
        <f>IFERROR(VLOOKUP($B60,'a-粮食'!$B:$AO,7,0),0)</f>
        <v>51.5550657479216</v>
      </c>
      <c r="G60" s="49">
        <f>IFERROR(VLOOKUP($B60,'a-粮食'!$B:$AO,24,0),0)</f>
        <v>768.73</v>
      </c>
      <c r="H60" s="49">
        <f>IFERROR(VLOOKUP($B60,'a-粮食'!$B:$AO,25,0),0)</f>
        <v>1291.94</v>
      </c>
      <c r="I60" s="49">
        <f>IFERROR(VLOOKUP($B60,'a-粮食'!$B:$AO,26,0),0)</f>
        <v>-523.21</v>
      </c>
      <c r="J60" s="56">
        <f>IFERROR(VLOOKUP($B60,'a-粮食'!$B:$AO,27,0),0)</f>
        <v>-0.40498010743533</v>
      </c>
      <c r="K60" s="56">
        <f>IFERROR(VLOOKUP($B60,'a-粮食'!$B:$AO,28,0),0)</f>
        <v>0.0943584745627483</v>
      </c>
      <c r="L60" s="56">
        <f>IFERROR(VLOOKUP($B60,'a-粮食'!$B:$AO,29,0),0)</f>
        <v>0.175360442167729</v>
      </c>
      <c r="M60" s="56">
        <f>IFERROR(VLOOKUP($B60,'a-粮食'!$B:$AO,30,0),0)</f>
        <v>-0.0810019676049811</v>
      </c>
      <c r="N60" s="49">
        <f>IFERROR(VLOOKUP($B60,'a-粮食'!$B:$AO,15,0),0)</f>
        <v>8146.91</v>
      </c>
      <c r="O60" s="49">
        <f>IFERROR(VLOOKUP($B60,'a-粮食'!$B:$AO,19,0),0)</f>
        <v>7367.34</v>
      </c>
      <c r="P60" s="49">
        <f t="shared" si="3"/>
        <v>779.57</v>
      </c>
      <c r="Q60" s="56">
        <f t="shared" si="4"/>
        <v>0.105814310185223</v>
      </c>
      <c r="R60" s="49">
        <f>IFERROR(VLOOKUP($B60,'a-粮食'!$B:$AO,16,0),0)</f>
        <v>819.05</v>
      </c>
      <c r="S60" s="49">
        <f>IFERROR(VLOOKUP($B60,'a-粮食'!$B:$AO,20,0),0)</f>
        <v>657.5</v>
      </c>
      <c r="T60" s="49">
        <f t="shared" si="5"/>
        <v>161.55</v>
      </c>
      <c r="U60" s="56">
        <f t="shared" si="6"/>
        <v>0.245703422053232</v>
      </c>
      <c r="V60" s="56">
        <f>IFERROR(VLOOKUP($B60,'a-粮食'!$B:$AO,22,0),0)</f>
        <v>-0.0302648455450863</v>
      </c>
      <c r="W60" s="56">
        <f>IFERROR(VLOOKUP($B60,'a-粮食'!$B:$AO,23,0),0)</f>
        <v>0.020271150870617</v>
      </c>
      <c r="X60" s="56">
        <f t="shared" si="7"/>
        <v>-0.0505359964157033</v>
      </c>
      <c r="Y60" s="54">
        <f>IFERROR(VLOOKUP($B60,'a-粮食'!$B:$AO,37,0),0)</f>
        <v>-0.0352237348147244</v>
      </c>
      <c r="Z60" s="54">
        <f>IFERROR(VLOOKUP($B60,'a-粮食'!$B:$AO,38,0),0)</f>
        <v>-0.462509505703422</v>
      </c>
      <c r="AA60" s="54">
        <f t="shared" si="8"/>
        <v>0.427285770888698</v>
      </c>
      <c r="AB60" s="54">
        <f>IFERROR(VLOOKUP($B60,'a-粮食'!$B:$AO,33,0),0)</f>
        <v>-0.129699560054105</v>
      </c>
      <c r="AC60" s="54">
        <f>IFERROR(VLOOKUP($B60,'a-粮食'!$B:$AO,34,0),0)</f>
        <v>-0.127854612383845</v>
      </c>
      <c r="AD60" s="54">
        <f t="shared" si="9"/>
        <v>-0.00184494767026003</v>
      </c>
    </row>
    <row r="61" spans="1:30">
      <c r="A61" s="50" t="s">
        <v>67</v>
      </c>
      <c r="B61" s="51" t="s">
        <v>116</v>
      </c>
      <c r="C61" s="50" t="s">
        <v>117</v>
      </c>
      <c r="D61" s="49">
        <f>IFERROR(VLOOKUP($B61,'a-粮食'!$B:$AO,5,0),0)</f>
        <v>5232.3</v>
      </c>
      <c r="E61" s="49">
        <f>IFERROR(VLOOKUP($B61,'a-粮食'!$B:$AO,6,0),0)</f>
        <v>36690.11</v>
      </c>
      <c r="F61" s="49">
        <f>IFERROR(VLOOKUP($B61,'a-粮食'!$B:$AO,7,0),0)</f>
        <v>44.0338252402239</v>
      </c>
      <c r="G61" s="49">
        <f>IFERROR(VLOOKUP($B61,'a-粮食'!$B:$AO,24,0),0)</f>
        <v>6789.16</v>
      </c>
      <c r="H61" s="49">
        <f>IFERROR(VLOOKUP($B61,'a-粮食'!$B:$AO,25,0),0)</f>
        <v>8036.97</v>
      </c>
      <c r="I61" s="49">
        <f>IFERROR(VLOOKUP($B61,'a-粮食'!$B:$AO,26,0),0)</f>
        <v>-1247.81</v>
      </c>
      <c r="J61" s="56">
        <f>IFERROR(VLOOKUP($B61,'a-粮食'!$B:$AO,27,0),0)</f>
        <v>-0.155258760453255</v>
      </c>
      <c r="K61" s="56">
        <f>IFERROR(VLOOKUP($B61,'a-粮食'!$B:$AO,28,0),0)</f>
        <v>0.212099078457627</v>
      </c>
      <c r="L61" s="56">
        <f>IFERROR(VLOOKUP($B61,'a-粮食'!$B:$AO,29,0),0)</f>
        <v>0.211338648768685</v>
      </c>
      <c r="M61" s="56">
        <f>IFERROR(VLOOKUP($B61,'a-粮食'!$B:$AO,30,0),0)</f>
        <v>0.000760429688941633</v>
      </c>
      <c r="N61" s="49">
        <f>IFERROR(VLOOKUP($B61,'a-粮食'!$B:$AO,15,0),0)</f>
        <v>32009.38</v>
      </c>
      <c r="O61" s="49">
        <f>IFERROR(VLOOKUP($B61,'a-粮食'!$B:$AO,19,0),0)</f>
        <v>38028.87</v>
      </c>
      <c r="P61" s="49">
        <f t="shared" si="3"/>
        <v>-6019.49</v>
      </c>
      <c r="Q61" s="56">
        <f t="shared" si="4"/>
        <v>-0.15828737482865</v>
      </c>
      <c r="R61" s="49">
        <f>IFERROR(VLOOKUP($B61,'a-粮食'!$B:$AO,16,0),0)</f>
        <v>3180.09</v>
      </c>
      <c r="S61" s="49">
        <f>IFERROR(VLOOKUP($B61,'a-粮食'!$B:$AO,20,0),0)</f>
        <v>4167.22</v>
      </c>
      <c r="T61" s="49">
        <f t="shared" si="5"/>
        <v>-987.13</v>
      </c>
      <c r="U61" s="56">
        <f t="shared" si="6"/>
        <v>-0.236879742370213</v>
      </c>
      <c r="V61" s="56">
        <f>IFERROR(VLOOKUP($B61,'a-粮食'!$B:$AO,22,0),0)</f>
        <v>0.269374117090352</v>
      </c>
      <c r="W61" s="56">
        <f>IFERROR(VLOOKUP($B61,'a-粮食'!$B:$AO,23,0),0)</f>
        <v>0.262031826965101</v>
      </c>
      <c r="X61" s="56">
        <f t="shared" si="7"/>
        <v>0.00734229012525089</v>
      </c>
      <c r="Y61" s="54">
        <f>IFERROR(VLOOKUP($B61,'a-粮食'!$B:$AO,37,0),0)</f>
        <v>-0.0181472851397287</v>
      </c>
      <c r="Z61" s="54">
        <f>IFERROR(VLOOKUP($B61,'a-粮食'!$B:$AO,38,0),0)</f>
        <v>-0.042541550482096</v>
      </c>
      <c r="AA61" s="54">
        <f t="shared" si="8"/>
        <v>0.0243942653423672</v>
      </c>
      <c r="AB61" s="54">
        <f>IFERROR(VLOOKUP($B61,'a-粮食'!$B:$AO,33,0),0)</f>
        <v>-0.0607019209190086</v>
      </c>
      <c r="AC61" s="54">
        <f>IFERROR(VLOOKUP($B61,'a-粮食'!$B:$AO,34,0),0)</f>
        <v>-0.0727979479800478</v>
      </c>
      <c r="AD61" s="54">
        <f t="shared" si="9"/>
        <v>0.0120960270610392</v>
      </c>
    </row>
    <row r="62" spans="1:30">
      <c r="A62" s="50" t="s">
        <v>118</v>
      </c>
      <c r="B62" s="51" t="s">
        <v>149</v>
      </c>
      <c r="C62" s="50" t="s">
        <v>150</v>
      </c>
      <c r="D62" s="49">
        <f>IFERROR(VLOOKUP($B62,'a-粮食'!$B:$AO,5,0),0)</f>
        <v>3980.1</v>
      </c>
      <c r="E62" s="49">
        <f>IFERROR(VLOOKUP($B62,'a-粮食'!$B:$AO,6,0),0)</f>
        <v>28442.81</v>
      </c>
      <c r="F62" s="49">
        <f>IFERROR(VLOOKUP($B62,'a-粮食'!$B:$AO,7,0),0)</f>
        <v>79.2316026416848</v>
      </c>
      <c r="G62" s="49">
        <f>IFERROR(VLOOKUP($B62,'a-粮食'!$B:$AO,24,0),0)</f>
        <v>3078.89</v>
      </c>
      <c r="H62" s="49">
        <f>IFERROR(VLOOKUP($B62,'a-粮食'!$B:$AO,25,0),0)</f>
        <v>3069.84</v>
      </c>
      <c r="I62" s="49">
        <f>IFERROR(VLOOKUP($B62,'a-粮食'!$B:$AO,26,0),0)</f>
        <v>9.05</v>
      </c>
      <c r="J62" s="56">
        <f>IFERROR(VLOOKUP($B62,'a-粮食'!$B:$AO,27,0),0)</f>
        <v>0.00294803637974618</v>
      </c>
      <c r="K62" s="56">
        <f>IFERROR(VLOOKUP($B62,'a-粮食'!$B:$AO,28,0),0)</f>
        <v>0.205010041123327</v>
      </c>
      <c r="L62" s="56">
        <f>IFERROR(VLOOKUP($B62,'a-粮食'!$B:$AO,29,0),0)</f>
        <v>0.185457333226201</v>
      </c>
      <c r="M62" s="56">
        <f>IFERROR(VLOOKUP($B62,'a-粮食'!$B:$AO,30,0),0)</f>
        <v>0.0195527078971259</v>
      </c>
      <c r="N62" s="49">
        <f>IFERROR(VLOOKUP($B62,'a-粮食'!$B:$AO,15,0),0)</f>
        <v>15018.24</v>
      </c>
      <c r="O62" s="49">
        <f>IFERROR(VLOOKUP($B62,'a-粮食'!$B:$AO,19,0),0)</f>
        <v>16552.81</v>
      </c>
      <c r="P62" s="49">
        <f t="shared" si="3"/>
        <v>-1534.57</v>
      </c>
      <c r="Q62" s="56">
        <f t="shared" si="4"/>
        <v>-0.0927075221669313</v>
      </c>
      <c r="R62" s="49">
        <f>IFERROR(VLOOKUP($B62,'a-粮食'!$B:$AO,16,0),0)</f>
        <v>1726.7</v>
      </c>
      <c r="S62" s="49">
        <f>IFERROR(VLOOKUP($B62,'a-粮食'!$B:$AO,20,0),0)</f>
        <v>1854.82</v>
      </c>
      <c r="T62" s="49">
        <f t="shared" si="5"/>
        <v>-128.12</v>
      </c>
      <c r="U62" s="56">
        <f t="shared" si="6"/>
        <v>-0.0690740880516707</v>
      </c>
      <c r="V62" s="56">
        <f>IFERROR(VLOOKUP($B62,'a-粮食'!$B:$AO,22,0),0)</f>
        <v>0.134073983057994</v>
      </c>
      <c r="W62" s="56">
        <f>IFERROR(VLOOKUP($B62,'a-粮食'!$B:$AO,23,0),0)</f>
        <v>0.29266351277579</v>
      </c>
      <c r="X62" s="56">
        <f t="shared" si="7"/>
        <v>-0.158589529717796</v>
      </c>
      <c r="Y62" s="54">
        <f>IFERROR(VLOOKUP($B62,'a-粮食'!$B:$AO,37,0),0)</f>
        <v>0.0112932182776394</v>
      </c>
      <c r="Z62" s="54">
        <f>IFERROR(VLOOKUP($B62,'a-粮食'!$B:$AO,38,0),0)</f>
        <v>-0.0487271002037934</v>
      </c>
      <c r="AA62" s="54">
        <f t="shared" si="8"/>
        <v>0.0600203184814328</v>
      </c>
      <c r="AB62" s="54">
        <f>IFERROR(VLOOKUP($B62,'a-粮食'!$B:$AO,33,0),0)</f>
        <v>0.0177962870675539</v>
      </c>
      <c r="AC62" s="54">
        <f>IFERROR(VLOOKUP($B62,'a-粮食'!$B:$AO,34,0),0)</f>
        <v>-0.0358045914862794</v>
      </c>
      <c r="AD62" s="54">
        <f t="shared" si="9"/>
        <v>0.0536008785538333</v>
      </c>
    </row>
    <row r="63" spans="1:30">
      <c r="A63" s="50" t="s">
        <v>62</v>
      </c>
      <c r="B63" s="51" t="s">
        <v>123</v>
      </c>
      <c r="C63" s="50" t="s">
        <v>124</v>
      </c>
      <c r="D63" s="49">
        <f>IFERROR(VLOOKUP($B63,'a-粮食'!$B:$AO,5,0),0)</f>
        <v>4473</v>
      </c>
      <c r="E63" s="49">
        <f>IFERROR(VLOOKUP($B63,'a-粮食'!$B:$AO,6,0),0)</f>
        <v>35446.75</v>
      </c>
      <c r="F63" s="49">
        <f>IFERROR(VLOOKUP($B63,'a-粮食'!$B:$AO,7,0),0)</f>
        <v>44.5609358655114</v>
      </c>
      <c r="G63" s="49">
        <f>IFERROR(VLOOKUP($B63,'a-粮食'!$B:$AO,24,0),0)</f>
        <v>4855.89</v>
      </c>
      <c r="H63" s="49">
        <f>IFERROR(VLOOKUP($B63,'a-粮食'!$B:$AO,25,0),0)</f>
        <v>8233.49</v>
      </c>
      <c r="I63" s="49">
        <f>IFERROR(VLOOKUP($B63,'a-粮食'!$B:$AO,26,0),0)</f>
        <v>-3377.6</v>
      </c>
      <c r="J63" s="56">
        <f>IFERROR(VLOOKUP($B63,'a-粮食'!$B:$AO,27,0),0)</f>
        <v>-0.410227011874673</v>
      </c>
      <c r="K63" s="56">
        <f>IFERROR(VLOOKUP($B63,'a-粮食'!$B:$AO,28,0),0)</f>
        <v>0.187028206233311</v>
      </c>
      <c r="L63" s="56">
        <f>IFERROR(VLOOKUP($B63,'a-粮食'!$B:$AO,29,0),0)</f>
        <v>0.25610758304571</v>
      </c>
      <c r="M63" s="56">
        <f>IFERROR(VLOOKUP($B63,'a-粮食'!$B:$AO,30,0),0)</f>
        <v>-0.0690793768123996</v>
      </c>
      <c r="N63" s="49">
        <f>IFERROR(VLOOKUP($B63,'a-粮食'!$B:$AO,15,0),0)</f>
        <v>25963.41</v>
      </c>
      <c r="O63" s="49">
        <f>IFERROR(VLOOKUP($B63,'a-粮食'!$B:$AO,19,0),0)</f>
        <v>32148.56</v>
      </c>
      <c r="P63" s="49">
        <f t="shared" si="3"/>
        <v>-6185.15</v>
      </c>
      <c r="Q63" s="56">
        <f t="shared" si="4"/>
        <v>-0.19239275413891</v>
      </c>
      <c r="R63" s="49">
        <f>IFERROR(VLOOKUP($B63,'a-粮食'!$B:$AO,16,0),0)</f>
        <v>2656.01</v>
      </c>
      <c r="S63" s="49">
        <f>IFERROR(VLOOKUP($B63,'a-粮食'!$B:$AO,20,0),0)</f>
        <v>3306.77</v>
      </c>
      <c r="T63" s="49">
        <f t="shared" si="5"/>
        <v>-650.76</v>
      </c>
      <c r="U63" s="56">
        <f t="shared" si="6"/>
        <v>-0.196796269471418</v>
      </c>
      <c r="V63" s="56">
        <f>IFERROR(VLOOKUP($B63,'a-粮食'!$B:$AO,22,0),0)</f>
        <v>0.167006095708091</v>
      </c>
      <c r="W63" s="56">
        <f>IFERROR(VLOOKUP($B63,'a-粮食'!$B:$AO,23,0),0)</f>
        <v>0.366836357685098</v>
      </c>
      <c r="X63" s="56">
        <f t="shared" si="7"/>
        <v>-0.199830261977007</v>
      </c>
      <c r="Y63" s="54">
        <f>IFERROR(VLOOKUP($B63,'a-粮食'!$B:$AO,37,0),0)</f>
        <v>-0.0221723562787791</v>
      </c>
      <c r="Z63" s="54">
        <f>IFERROR(VLOOKUP($B63,'a-粮食'!$B:$AO,38,0),0)</f>
        <v>-0.0159460742658244</v>
      </c>
      <c r="AA63" s="54">
        <f t="shared" si="8"/>
        <v>-0.00622628201295472</v>
      </c>
      <c r="AB63" s="54">
        <f>IFERROR(VLOOKUP($B63,'a-粮食'!$B:$AO,33,0),0)</f>
        <v>-0.0276541630660542</v>
      </c>
      <c r="AC63" s="54">
        <f>IFERROR(VLOOKUP($B63,'a-粮食'!$B:$AO,34,0),0)</f>
        <v>-0.00529792314181413</v>
      </c>
      <c r="AD63" s="54">
        <f t="shared" si="9"/>
        <v>-0.0223562399242401</v>
      </c>
    </row>
    <row r="64" spans="1:30">
      <c r="A64" s="50" t="s">
        <v>118</v>
      </c>
      <c r="B64" s="51" t="s">
        <v>137</v>
      </c>
      <c r="C64" s="50" t="s">
        <v>138</v>
      </c>
      <c r="D64" s="49">
        <f>IFERROR(VLOOKUP($B64,'a-粮食'!$B:$AO,5,0),0)</f>
        <v>4523.6</v>
      </c>
      <c r="E64" s="49">
        <f>IFERROR(VLOOKUP($B64,'a-粮食'!$B:$AO,6,0),0)</f>
        <v>22623.67</v>
      </c>
      <c r="F64" s="49">
        <f>IFERROR(VLOOKUP($B64,'a-粮食'!$B:$AO,7,0),0)</f>
        <v>47.5965566941692</v>
      </c>
      <c r="G64" s="49">
        <f>IFERROR(VLOOKUP($B64,'a-粮食'!$B:$AO,24,0),0)</f>
        <v>3536</v>
      </c>
      <c r="H64" s="49">
        <f>IFERROR(VLOOKUP($B64,'a-粮食'!$B:$AO,25,0),0)</f>
        <v>3285.76</v>
      </c>
      <c r="I64" s="49">
        <f>IFERROR(VLOOKUP($B64,'a-粮食'!$B:$AO,26,0),0)</f>
        <v>250.24</v>
      </c>
      <c r="J64" s="56">
        <f>IFERROR(VLOOKUP($B64,'a-粮食'!$B:$AO,27,0),0)</f>
        <v>0.076158940397351</v>
      </c>
      <c r="K64" s="56">
        <f>IFERROR(VLOOKUP($B64,'a-粮食'!$B:$AO,28,0),0)</f>
        <v>0.173902523111183</v>
      </c>
      <c r="L64" s="56">
        <f>IFERROR(VLOOKUP($B64,'a-粮食'!$B:$AO,29,0),0)</f>
        <v>0.190834955200458</v>
      </c>
      <c r="M64" s="56">
        <f>IFERROR(VLOOKUP($B64,'a-粮食'!$B:$AO,30,0),0)</f>
        <v>-0.0169324320892751</v>
      </c>
      <c r="N64" s="49">
        <f>IFERROR(VLOOKUP($B64,'a-粮食'!$B:$AO,15,0),0)</f>
        <v>20333.23</v>
      </c>
      <c r="O64" s="49">
        <f>IFERROR(VLOOKUP($B64,'a-粮食'!$B:$AO,19,0),0)</f>
        <v>17217.81</v>
      </c>
      <c r="P64" s="49">
        <f t="shared" si="3"/>
        <v>3115.42</v>
      </c>
      <c r="Q64" s="56">
        <f t="shared" si="4"/>
        <v>0.180941710937686</v>
      </c>
      <c r="R64" s="49">
        <f>IFERROR(VLOOKUP($B64,'a-粮食'!$B:$AO,16,0),0)</f>
        <v>2348.2</v>
      </c>
      <c r="S64" s="49">
        <f>IFERROR(VLOOKUP($B64,'a-粮食'!$B:$AO,20,0),0)</f>
        <v>1936.31</v>
      </c>
      <c r="T64" s="49">
        <f t="shared" si="5"/>
        <v>411.89</v>
      </c>
      <c r="U64" s="56">
        <f t="shared" si="6"/>
        <v>0.212719037757384</v>
      </c>
      <c r="V64" s="56">
        <f>IFERROR(VLOOKUP($B64,'a-粮食'!$B:$AO,22,0),0)</f>
        <v>-0.0153424629122125</v>
      </c>
      <c r="W64" s="56">
        <f>IFERROR(VLOOKUP($B64,'a-粮食'!$B:$AO,23,0),0)</f>
        <v>0.27399536940918</v>
      </c>
      <c r="X64" s="56">
        <f t="shared" si="7"/>
        <v>-0.289337832321393</v>
      </c>
      <c r="Y64" s="54">
        <f>IFERROR(VLOOKUP($B64,'a-粮食'!$B:$AO,37,0),0)</f>
        <v>-0.0239332254492803</v>
      </c>
      <c r="Z64" s="54">
        <f>IFERROR(VLOOKUP($B64,'a-粮食'!$B:$AO,38,0),0)</f>
        <v>-0.0707479690751997</v>
      </c>
      <c r="AA64" s="54">
        <f t="shared" si="8"/>
        <v>0.0468147436259194</v>
      </c>
      <c r="AB64" s="54">
        <f>IFERROR(VLOOKUP($B64,'a-粮食'!$B:$AO,33,0),0)</f>
        <v>-0.0582601417019354</v>
      </c>
      <c r="AC64" s="54">
        <f>IFERROR(VLOOKUP($B64,'a-粮食'!$B:$AO,34,0),0)</f>
        <v>-0.0651857059637666</v>
      </c>
      <c r="AD64" s="54">
        <f t="shared" si="9"/>
        <v>0.00692556426183121</v>
      </c>
    </row>
    <row r="65" spans="1:30">
      <c r="A65" s="50" t="s">
        <v>118</v>
      </c>
      <c r="B65" s="51" t="s">
        <v>195</v>
      </c>
      <c r="C65" s="50" t="s">
        <v>196</v>
      </c>
      <c r="D65" s="49">
        <f>IFERROR(VLOOKUP($B65,'a-粮食'!$B:$AO,5,0),0)</f>
        <v>6503.7</v>
      </c>
      <c r="E65" s="49">
        <f>IFERROR(VLOOKUP($B65,'a-粮食'!$B:$AO,6,0),0)</f>
        <v>36009.36</v>
      </c>
      <c r="F65" s="49">
        <f>IFERROR(VLOOKUP($B65,'a-粮食'!$B:$AO,7,0),0)</f>
        <v>11.2574263370974</v>
      </c>
      <c r="G65" s="49">
        <f>IFERROR(VLOOKUP($B65,'a-粮食'!$B:$AO,24,0),0)</f>
        <v>3654.14</v>
      </c>
      <c r="H65" s="49">
        <f>IFERROR(VLOOKUP($B65,'a-粮食'!$B:$AO,25,0),0)</f>
        <v>4239.91</v>
      </c>
      <c r="I65" s="49">
        <f>IFERROR(VLOOKUP($B65,'a-粮食'!$B:$AO,26,0),0)</f>
        <v>-585.77</v>
      </c>
      <c r="J65" s="56">
        <f>IFERROR(VLOOKUP($B65,'a-粮食'!$B:$AO,27,0),0)</f>
        <v>-0.138156234448373</v>
      </c>
      <c r="K65" s="56">
        <f>IFERROR(VLOOKUP($B65,'a-粮食'!$B:$AO,28,0),0)</f>
        <v>0.038908180743829</v>
      </c>
      <c r="L65" s="56">
        <f>IFERROR(VLOOKUP($B65,'a-粮食'!$B:$AO,29,0),0)</f>
        <v>0.290670578919766</v>
      </c>
      <c r="M65" s="56">
        <f>IFERROR(VLOOKUP($B65,'a-粮食'!$B:$AO,30,0),0)</f>
        <v>-0.251762398175937</v>
      </c>
      <c r="N65" s="49">
        <f>IFERROR(VLOOKUP($B65,'a-粮食'!$B:$AO,15,0),0)</f>
        <v>93917.01</v>
      </c>
      <c r="O65" s="49">
        <f>IFERROR(VLOOKUP($B65,'a-粮食'!$B:$AO,19,0),0)</f>
        <v>14586.65</v>
      </c>
      <c r="P65" s="49">
        <f t="shared" si="3"/>
        <v>79330.36</v>
      </c>
      <c r="Q65" s="56">
        <f t="shared" si="4"/>
        <v>5.43855923052929</v>
      </c>
      <c r="R65" s="49">
        <f>IFERROR(VLOOKUP($B65,'a-粮食'!$B:$AO,16,0),0)</f>
        <v>20132.85</v>
      </c>
      <c r="S65" s="49">
        <f>IFERROR(VLOOKUP($B65,'a-粮食'!$B:$AO,20,0),0)</f>
        <v>1435.46</v>
      </c>
      <c r="T65" s="49">
        <f t="shared" si="5"/>
        <v>18697.39</v>
      </c>
      <c r="U65" s="56">
        <f t="shared" si="6"/>
        <v>13.0253646914578</v>
      </c>
      <c r="V65" s="56">
        <f>IFERROR(VLOOKUP($B65,'a-粮食'!$B:$AO,22,0),0)</f>
        <v>0.0797439896748875</v>
      </c>
      <c r="W65" s="56">
        <f>IFERROR(VLOOKUP($B65,'a-粮食'!$B:$AO,23,0),0)</f>
        <v>0.270803180785303</v>
      </c>
      <c r="X65" s="56">
        <f t="shared" si="7"/>
        <v>-0.191059191110416</v>
      </c>
      <c r="Y65" s="54">
        <f>IFERROR(VLOOKUP($B65,'a-粮食'!$B:$AO,37,0),0)</f>
        <v>-0.0178539054331602</v>
      </c>
      <c r="Z65" s="54">
        <f>IFERROR(VLOOKUP($B65,'a-粮食'!$B:$AO,38,0),0)</f>
        <v>-0.0234349964471319</v>
      </c>
      <c r="AA65" s="54">
        <f t="shared" si="8"/>
        <v>0.0055810910139717</v>
      </c>
      <c r="AB65" s="54">
        <f>IFERROR(VLOOKUP($B65,'a-粮食'!$B:$AO,33,0),0)</f>
        <v>-0.0204266482995721</v>
      </c>
      <c r="AC65" s="54">
        <f>IFERROR(VLOOKUP($B65,'a-粮食'!$B:$AO,34,0),0)</f>
        <v>-0.00593012789091395</v>
      </c>
      <c r="AD65" s="54">
        <f t="shared" si="9"/>
        <v>-0.0144965204086582</v>
      </c>
    </row>
    <row r="66" spans="1:30">
      <c r="A66" s="50" t="s">
        <v>94</v>
      </c>
      <c r="B66" s="51" t="s">
        <v>201</v>
      </c>
      <c r="C66" s="50" t="s">
        <v>202</v>
      </c>
      <c r="D66" s="49">
        <f>IFERROR(VLOOKUP($B66,'a-粮食'!$B:$AO,5,0),0)</f>
        <v>1482.1</v>
      </c>
      <c r="E66" s="49">
        <f>IFERROR(VLOOKUP($B66,'a-粮食'!$B:$AO,6,0),0)</f>
        <v>9971.62</v>
      </c>
      <c r="F66" s="49">
        <f>IFERROR(VLOOKUP($B66,'a-粮食'!$B:$AO,7,0),0)</f>
        <v>35.1218061113079</v>
      </c>
      <c r="G66" s="49">
        <f>IFERROR(VLOOKUP($B66,'a-粮食'!$B:$AO,24,0),0)</f>
        <v>2112.89</v>
      </c>
      <c r="H66" s="49">
        <f>IFERROR(VLOOKUP($B66,'a-粮食'!$B:$AO,25,0),0)</f>
        <v>1094.82</v>
      </c>
      <c r="I66" s="49">
        <f>IFERROR(VLOOKUP($B66,'a-粮食'!$B:$AO,26,0),0)</f>
        <v>1018.07</v>
      </c>
      <c r="J66" s="56">
        <f>IFERROR(VLOOKUP($B66,'a-粮食'!$B:$AO,27,0),0)</f>
        <v>0.929897152043258</v>
      </c>
      <c r="K66" s="56">
        <f>IFERROR(VLOOKUP($B66,'a-粮食'!$B:$AO,28,0),0)</f>
        <v>0.170921454550161</v>
      </c>
      <c r="L66" s="56">
        <f>IFERROR(VLOOKUP($B66,'a-粮食'!$B:$AO,29,0),0)</f>
        <v>0.0703459921250938</v>
      </c>
      <c r="M66" s="56">
        <f>IFERROR(VLOOKUP($B66,'a-粮食'!$B:$AO,30,0),0)</f>
        <v>0.100575462425067</v>
      </c>
      <c r="N66" s="49">
        <f>IFERROR(VLOOKUP($B66,'a-粮食'!$B:$AO,15,0),0)</f>
        <v>12361.76</v>
      </c>
      <c r="O66" s="49">
        <f>IFERROR(VLOOKUP($B66,'a-粮食'!$B:$AO,19,0),0)</f>
        <v>15563.36</v>
      </c>
      <c r="P66" s="49">
        <f t="shared" si="3"/>
        <v>-3201.6</v>
      </c>
      <c r="Q66" s="56">
        <f t="shared" si="4"/>
        <v>-0.205713933238067</v>
      </c>
      <c r="R66" s="49">
        <f>IFERROR(VLOOKUP($B66,'a-粮食'!$B:$AO,16,0),0)</f>
        <v>1394.64</v>
      </c>
      <c r="S66" s="49">
        <f>IFERROR(VLOOKUP($B66,'a-粮食'!$B:$AO,20,0),0)</f>
        <v>2001.38</v>
      </c>
      <c r="T66" s="49">
        <f t="shared" si="5"/>
        <v>-606.74</v>
      </c>
      <c r="U66" s="56">
        <f t="shared" si="6"/>
        <v>-0.303160819034866</v>
      </c>
      <c r="V66" s="56">
        <f>IFERROR(VLOOKUP($B66,'a-粮食'!$B:$AO,22,0),0)</f>
        <v>0.134654808804565</v>
      </c>
      <c r="W66" s="56">
        <f>IFERROR(VLOOKUP($B66,'a-粮食'!$B:$AO,23,0),0)</f>
        <v>0.0546335565382517</v>
      </c>
      <c r="X66" s="56">
        <f t="shared" si="7"/>
        <v>0.0800212522663132</v>
      </c>
      <c r="Y66" s="54">
        <f>IFERROR(VLOOKUP($B66,'a-粮食'!$B:$AO,37,0),0)</f>
        <v>-0.045431078988126</v>
      </c>
      <c r="Z66" s="54">
        <f>IFERROR(VLOOKUP($B66,'a-粮食'!$B:$AO,38,0),0)</f>
        <v>-0.0983421439206947</v>
      </c>
      <c r="AA66" s="54">
        <f t="shared" si="8"/>
        <v>0.0529110649325688</v>
      </c>
      <c r="AB66" s="54">
        <f>IFERROR(VLOOKUP($B66,'a-粮食'!$B:$AO,33,0),0)</f>
        <v>-0.0568261574202815</v>
      </c>
      <c r="AC66" s="54">
        <f>IFERROR(VLOOKUP($B66,'a-粮食'!$B:$AO,34,0),0)</f>
        <v>-0.0780201576009294</v>
      </c>
      <c r="AD66" s="54">
        <f t="shared" si="9"/>
        <v>0.0211940001806479</v>
      </c>
    </row>
    <row r="67" spans="1:30">
      <c r="A67" s="50" t="s">
        <v>62</v>
      </c>
      <c r="B67" s="51" t="s">
        <v>78</v>
      </c>
      <c r="C67" s="50" t="s">
        <v>79</v>
      </c>
      <c r="D67" s="49">
        <f>IFERROR(VLOOKUP($B67,'a-粮食'!$B:$AO,5,0),0)</f>
        <v>3367</v>
      </c>
      <c r="E67" s="49">
        <f>IFERROR(VLOOKUP($B67,'a-粮食'!$B:$AO,6,0),0)</f>
        <v>26365.5</v>
      </c>
      <c r="F67" s="49">
        <f>IFERROR(VLOOKUP($B67,'a-粮食'!$B:$AO,7,0),0)</f>
        <v>31.3877920725139</v>
      </c>
      <c r="G67" s="49">
        <f>IFERROR(VLOOKUP($B67,'a-粮食'!$B:$AO,24,0),0)</f>
        <v>8683.13</v>
      </c>
      <c r="H67" s="49">
        <f>IFERROR(VLOOKUP($B67,'a-粮食'!$B:$AO,25,0),0)</f>
        <v>11170.77</v>
      </c>
      <c r="I67" s="49">
        <f>IFERROR(VLOOKUP($B67,'a-粮食'!$B:$AO,26,0),0)</f>
        <v>-2487.64</v>
      </c>
      <c r="J67" s="56">
        <f>IFERROR(VLOOKUP($B67,'a-粮食'!$B:$AO,27,0),0)</f>
        <v>-0.222691900379293</v>
      </c>
      <c r="K67" s="56">
        <f>IFERROR(VLOOKUP($B67,'a-粮食'!$B:$AO,28,0),0)</f>
        <v>0.219294051924155</v>
      </c>
      <c r="L67" s="56">
        <f>IFERROR(VLOOKUP($B67,'a-粮食'!$B:$AO,29,0),0)</f>
        <v>0.271736311831561</v>
      </c>
      <c r="M67" s="56">
        <f>IFERROR(VLOOKUP($B67,'a-粮食'!$B:$AO,30,0),0)</f>
        <v>-0.0524422599074067</v>
      </c>
      <c r="N67" s="49">
        <f>IFERROR(VLOOKUP($B67,'a-粮食'!$B:$AO,15,0),0)</f>
        <v>39595.83</v>
      </c>
      <c r="O67" s="49">
        <f>IFERROR(VLOOKUP($B67,'a-粮食'!$B:$AO,19,0),0)</f>
        <v>41108.86</v>
      </c>
      <c r="P67" s="49">
        <f t="shared" si="3"/>
        <v>-1513.03</v>
      </c>
      <c r="Q67" s="56">
        <f t="shared" si="4"/>
        <v>-0.0368054477793838</v>
      </c>
      <c r="R67" s="49">
        <f>IFERROR(VLOOKUP($B67,'a-粮食'!$B:$AO,16,0),0)</f>
        <v>4612.56</v>
      </c>
      <c r="S67" s="49">
        <f>IFERROR(VLOOKUP($B67,'a-粮食'!$B:$AO,20,0),0)</f>
        <v>4854.35</v>
      </c>
      <c r="T67" s="49">
        <f t="shared" si="5"/>
        <v>-241.79</v>
      </c>
      <c r="U67" s="56">
        <f t="shared" si="6"/>
        <v>-0.0498089342548436</v>
      </c>
      <c r="V67" s="56">
        <f>IFERROR(VLOOKUP($B67,'a-粮食'!$B:$AO,22,0),0)</f>
        <v>-0.0205758602514576</v>
      </c>
      <c r="W67" s="56">
        <f>IFERROR(VLOOKUP($B67,'a-粮食'!$B:$AO,23,0),0)</f>
        <v>0.307663908348413</v>
      </c>
      <c r="X67" s="56">
        <f t="shared" si="7"/>
        <v>-0.328239768599871</v>
      </c>
      <c r="Y67" s="54">
        <f>IFERROR(VLOOKUP($B67,'a-粮食'!$B:$AO,37,0),0)</f>
        <v>-0.016160223390048</v>
      </c>
      <c r="Z67" s="54">
        <f>IFERROR(VLOOKUP($B67,'a-粮食'!$B:$AO,38,0),0)</f>
        <v>-0.00334751305530092</v>
      </c>
      <c r="AA67" s="54">
        <f t="shared" si="8"/>
        <v>-0.0128127103347471</v>
      </c>
      <c r="AB67" s="54">
        <f>IFERROR(VLOOKUP($B67,'a-粮食'!$B:$AO,33,0),0)</f>
        <v>-0.0301779527508112</v>
      </c>
      <c r="AC67" s="54">
        <f>IFERROR(VLOOKUP($B67,'a-粮食'!$B:$AO,34,0),0)</f>
        <v>-0.0111705262563837</v>
      </c>
      <c r="AD67" s="54">
        <f t="shared" si="9"/>
        <v>-0.0190074264944275</v>
      </c>
    </row>
    <row r="68" spans="1:30">
      <c r="A68" s="50" t="s">
        <v>101</v>
      </c>
      <c r="B68" s="51" t="s">
        <v>102</v>
      </c>
      <c r="C68" s="50" t="s">
        <v>103</v>
      </c>
      <c r="D68" s="49">
        <f>IFERROR(VLOOKUP($B68,'a-粮食'!$B:$AO,5,0),0)</f>
        <v>6413.53</v>
      </c>
      <c r="E68" s="49">
        <f>IFERROR(VLOOKUP($B68,'a-粮食'!$B:$AO,6,0),0)</f>
        <v>38261.8</v>
      </c>
      <c r="F68" s="49">
        <f>IFERROR(VLOOKUP($B68,'a-粮食'!$B:$AO,7,0),0)</f>
        <v>33.6072109293914</v>
      </c>
      <c r="G68" s="49">
        <f>IFERROR(VLOOKUP($B68,'a-粮食'!$B:$AO,24,0),0)</f>
        <v>8520.12</v>
      </c>
      <c r="H68" s="49">
        <f>IFERROR(VLOOKUP($B68,'a-粮食'!$B:$AO,25,0),0)</f>
        <v>10417.31</v>
      </c>
      <c r="I68" s="49">
        <f>IFERROR(VLOOKUP($B68,'a-粮食'!$B:$AO,26,0),0)</f>
        <v>-1897.19</v>
      </c>
      <c r="J68" s="56">
        <f>IFERROR(VLOOKUP($B68,'a-粮食'!$B:$AO,27,0),0)</f>
        <v>-0.182118992331034</v>
      </c>
      <c r="K68" s="56">
        <f>IFERROR(VLOOKUP($B68,'a-粮食'!$B:$AO,28,0),0)</f>
        <v>0.141867816690047</v>
      </c>
      <c r="L68" s="56">
        <f>IFERROR(VLOOKUP($B68,'a-粮食'!$B:$AO,29,0),0)</f>
        <v>0.164892558686914</v>
      </c>
      <c r="M68" s="56">
        <f>IFERROR(VLOOKUP($B68,'a-粮食'!$B:$AO,30,0),0)</f>
        <v>-0.0230247419968664</v>
      </c>
      <c r="N68" s="49">
        <f>IFERROR(VLOOKUP($B68,'a-粮食'!$B:$AO,15,0),0)</f>
        <v>60056.75</v>
      </c>
      <c r="O68" s="49">
        <f>IFERROR(VLOOKUP($B68,'a-粮食'!$B:$AO,19,0),0)</f>
        <v>63176.35</v>
      </c>
      <c r="P68" s="49">
        <f t="shared" si="3"/>
        <v>-3119.6</v>
      </c>
      <c r="Q68" s="56">
        <f t="shared" si="4"/>
        <v>-0.049379237641934</v>
      </c>
      <c r="R68" s="49">
        <f>IFERROR(VLOOKUP($B68,'a-粮食'!$B:$AO,16,0),0)</f>
        <v>10047.54</v>
      </c>
      <c r="S68" s="49">
        <f>IFERROR(VLOOKUP($B68,'a-粮食'!$B:$AO,20,0),0)</f>
        <v>10591.04</v>
      </c>
      <c r="T68" s="49">
        <f t="shared" si="5"/>
        <v>-543.5</v>
      </c>
      <c r="U68" s="56">
        <f t="shared" si="6"/>
        <v>-0.0513169622624407</v>
      </c>
      <c r="V68" s="56">
        <f>IFERROR(VLOOKUP($B68,'a-粮食'!$B:$AO,22,0),0)</f>
        <v>0.124234354903434</v>
      </c>
      <c r="W68" s="56">
        <f>IFERROR(VLOOKUP($B68,'a-粮食'!$B:$AO,23,0),0)</f>
        <v>0.245534470806287</v>
      </c>
      <c r="X68" s="56">
        <f t="shared" si="7"/>
        <v>-0.121300115902854</v>
      </c>
      <c r="Y68" s="54">
        <f>IFERROR(VLOOKUP($B68,'a-粮食'!$B:$AO,37,0),0)</f>
        <v>-0.0120218481339711</v>
      </c>
      <c r="Z68" s="54">
        <f>IFERROR(VLOOKUP($B68,'a-粮食'!$B:$AO,38,0),0)</f>
        <v>-0.0420317551439708</v>
      </c>
      <c r="AA68" s="54">
        <f t="shared" si="8"/>
        <v>0.0300099070099997</v>
      </c>
      <c r="AB68" s="54">
        <f>IFERROR(VLOOKUP($B68,'a-粮食'!$B:$AO,33,0),0)</f>
        <v>-0.0232655045547216</v>
      </c>
      <c r="AC68" s="54">
        <f>IFERROR(VLOOKUP($B68,'a-粮食'!$B:$AO,34,0),0)</f>
        <v>-0.0264559411868524</v>
      </c>
      <c r="AD68" s="54">
        <f t="shared" si="9"/>
        <v>0.0031904366321308</v>
      </c>
    </row>
    <row r="69" spans="1:30">
      <c r="A69" s="50" t="s">
        <v>186</v>
      </c>
      <c r="B69" s="51" t="s">
        <v>189</v>
      </c>
      <c r="C69" s="50" t="s">
        <v>190</v>
      </c>
      <c r="D69" s="49">
        <f>IFERROR(VLOOKUP($B69,'a-粮食'!$B:$AO,5,0),0)</f>
        <v>2294.8</v>
      </c>
      <c r="E69" s="49">
        <f>IFERROR(VLOOKUP($B69,'a-粮食'!$B:$AO,6,0),0)</f>
        <v>16221.35</v>
      </c>
      <c r="F69" s="49">
        <f>IFERROR(VLOOKUP($B69,'a-粮食'!$B:$AO,7,0),0)</f>
        <v>63.6378771405273</v>
      </c>
      <c r="G69" s="49">
        <f>IFERROR(VLOOKUP($B69,'a-粮食'!$B:$AO,24,0),0)</f>
        <v>3245.82</v>
      </c>
      <c r="H69" s="49">
        <f>IFERROR(VLOOKUP($B69,'a-粮食'!$B:$AO,25,0),0)</f>
        <v>2844.34</v>
      </c>
      <c r="I69" s="49">
        <f>IFERROR(VLOOKUP($B69,'a-粮食'!$B:$AO,26,0),0)</f>
        <v>401.48</v>
      </c>
      <c r="J69" s="56">
        <f>IFERROR(VLOOKUP($B69,'a-粮食'!$B:$AO,27,0),0)</f>
        <v>0.141150495369752</v>
      </c>
      <c r="K69" s="56">
        <f>IFERROR(VLOOKUP($B69,'a-粮食'!$B:$AO,28,0),0)</f>
        <v>0.221546790874442</v>
      </c>
      <c r="L69" s="56">
        <f>IFERROR(VLOOKUP($B69,'a-粮食'!$B:$AO,29,0),0)</f>
        <v>0.238851767535326</v>
      </c>
      <c r="M69" s="56">
        <f>IFERROR(VLOOKUP($B69,'a-粮食'!$B:$AO,30,0),0)</f>
        <v>-0.0173049766608843</v>
      </c>
      <c r="N69" s="49">
        <f>IFERROR(VLOOKUP($B69,'a-粮食'!$B:$AO,15,0),0)</f>
        <v>14650.72</v>
      </c>
      <c r="O69" s="49">
        <f>IFERROR(VLOOKUP($B69,'a-粮食'!$B:$AO,19,0),0)</f>
        <v>11908.39</v>
      </c>
      <c r="P69" s="49">
        <f t="shared" ref="P69:P83" si="10">N69-O69</f>
        <v>2742.33</v>
      </c>
      <c r="Q69" s="56">
        <f t="shared" ref="Q69:Q83" si="11">P69/O69</f>
        <v>0.230285538179384</v>
      </c>
      <c r="R69" s="49">
        <f>IFERROR(VLOOKUP($B69,'a-粮食'!$B:$AO,16,0),0)</f>
        <v>1360.06</v>
      </c>
      <c r="S69" s="49">
        <f>IFERROR(VLOOKUP($B69,'a-粮食'!$B:$AO,20,0),0)</f>
        <v>1271.35</v>
      </c>
      <c r="T69" s="49">
        <f t="shared" ref="T69:T83" si="12">R69-S69</f>
        <v>88.71</v>
      </c>
      <c r="U69" s="56">
        <f t="shared" ref="U69:U83" si="13">T69/S69</f>
        <v>0.0697762221260865</v>
      </c>
      <c r="V69" s="56">
        <f>IFERROR(VLOOKUP($B69,'a-粮食'!$B:$AO,22,0),0)</f>
        <v>2.69388514405077</v>
      </c>
      <c r="W69" s="56">
        <f>IFERROR(VLOOKUP($B69,'a-粮食'!$B:$AO,23,0),0)</f>
        <v>0.184973083707468</v>
      </c>
      <c r="X69" s="56">
        <f t="shared" ref="X69:X83" si="14">V69-W69</f>
        <v>2.5089120603433</v>
      </c>
      <c r="Y69" s="54">
        <f>IFERROR(VLOOKUP($B69,'a-粮食'!$B:$AO,37,0),0)</f>
        <v>-0.0177859800302928</v>
      </c>
      <c r="Z69" s="54">
        <f>IFERROR(VLOOKUP($B69,'a-粮食'!$B:$AO,38,0),0)</f>
        <v>-0.0500648916506076</v>
      </c>
      <c r="AA69" s="54">
        <f t="shared" ref="AA69:AA83" si="15">Y69-Z69</f>
        <v>0.0322789116203148</v>
      </c>
      <c r="AB69" s="54">
        <f>IFERROR(VLOOKUP($B69,'a-粮食'!$B:$AO,33,0),0)</f>
        <v>-0.0490940560636218</v>
      </c>
      <c r="AC69" s="54">
        <f>IFERROR(VLOOKUP($B69,'a-粮食'!$B:$AO,34,0),0)</f>
        <v>-0.0315855879762084</v>
      </c>
      <c r="AD69" s="54">
        <f t="shared" ref="AD69:AD83" si="16">AB69-AC69</f>
        <v>-0.0175084680874134</v>
      </c>
    </row>
    <row r="70" spans="1:30">
      <c r="A70" s="50" t="s">
        <v>94</v>
      </c>
      <c r="B70" s="51" t="s">
        <v>121</v>
      </c>
      <c r="C70" s="50" t="s">
        <v>122</v>
      </c>
      <c r="D70" s="49">
        <f>IFERROR(VLOOKUP($B70,'a-粮食'!$B:$AO,5,0),0)</f>
        <v>6224.9</v>
      </c>
      <c r="E70" s="49">
        <f>IFERROR(VLOOKUP($B70,'a-粮食'!$B:$AO,6,0),0)</f>
        <v>44443.29</v>
      </c>
      <c r="F70" s="49">
        <f>IFERROR(VLOOKUP($B70,'a-粮食'!$B:$AO,7,0),0)</f>
        <v>60.2011693091487</v>
      </c>
      <c r="G70" s="49">
        <f>IFERROR(VLOOKUP($B70,'a-粮食'!$B:$AO,24,0),0)</f>
        <v>6315.49</v>
      </c>
      <c r="H70" s="49">
        <f>IFERROR(VLOOKUP($B70,'a-粮食'!$B:$AO,25,0),0)</f>
        <v>8373.33</v>
      </c>
      <c r="I70" s="49">
        <f>IFERROR(VLOOKUP($B70,'a-粮食'!$B:$AO,26,0),0)</f>
        <v>-2057.84</v>
      </c>
      <c r="J70" s="56">
        <f>IFERROR(VLOOKUP($B70,'a-粮食'!$B:$AO,27,0),0)</f>
        <v>-0.245761244331706</v>
      </c>
      <c r="K70" s="56">
        <f>IFERROR(VLOOKUP($B70,'a-粮食'!$B:$AO,28,0),0)</f>
        <v>0.192648799355752</v>
      </c>
      <c r="L70" s="56">
        <f>IFERROR(VLOOKUP($B70,'a-粮食'!$B:$AO,29,0),0)</f>
        <v>0.236167818361303</v>
      </c>
      <c r="M70" s="56">
        <f>IFERROR(VLOOKUP($B70,'a-粮食'!$B:$AO,30,0),0)</f>
        <v>-0.0435190190055512</v>
      </c>
      <c r="N70" s="49">
        <f>IFERROR(VLOOKUP($B70,'a-粮食'!$B:$AO,15,0),0)</f>
        <v>32782.4</v>
      </c>
      <c r="O70" s="49">
        <f>IFERROR(VLOOKUP($B70,'a-粮食'!$B:$AO,19,0),0)</f>
        <v>35455</v>
      </c>
      <c r="P70" s="49">
        <f t="shared" si="10"/>
        <v>-2672.6</v>
      </c>
      <c r="Q70" s="56">
        <f t="shared" si="11"/>
        <v>-0.0753800592300098</v>
      </c>
      <c r="R70" s="49">
        <f>IFERROR(VLOOKUP($B70,'a-粮食'!$B:$AO,16,0),0)</f>
        <v>3671.45</v>
      </c>
      <c r="S70" s="49">
        <f>IFERROR(VLOOKUP($B70,'a-粮食'!$B:$AO,20,0),0)</f>
        <v>4329.1</v>
      </c>
      <c r="T70" s="49">
        <f t="shared" si="12"/>
        <v>-657.650000000001</v>
      </c>
      <c r="U70" s="56">
        <f t="shared" si="13"/>
        <v>-0.151913792705181</v>
      </c>
      <c r="V70" s="56">
        <f>IFERROR(VLOOKUP($B70,'a-粮食'!$B:$AO,22,0),0)</f>
        <v>0.212844185651205</v>
      </c>
      <c r="W70" s="56">
        <f>IFERROR(VLOOKUP($B70,'a-粮食'!$B:$AO,23,0),0)</f>
        <v>0.0650977200678269</v>
      </c>
      <c r="X70" s="56">
        <f t="shared" si="14"/>
        <v>0.147746465583378</v>
      </c>
      <c r="Y70" s="54">
        <f>IFERROR(VLOOKUP($B70,'a-粮食'!$B:$AO,37,0),0)</f>
        <v>-0.0325893039534789</v>
      </c>
      <c r="Z70" s="54">
        <f>IFERROR(VLOOKUP($B70,'a-粮食'!$B:$AO,38,0),0)</f>
        <v>0.00729943868240512</v>
      </c>
      <c r="AA70" s="54">
        <f t="shared" si="15"/>
        <v>-0.039888742635884</v>
      </c>
      <c r="AB70" s="54">
        <f>IFERROR(VLOOKUP($B70,'a-粮食'!$B:$AO,33,0),0)</f>
        <v>-0.0435186578259419</v>
      </c>
      <c r="AC70" s="54">
        <f>IFERROR(VLOOKUP($B70,'a-粮食'!$B:$AO,34,0),0)</f>
        <v>0.00812440558454379</v>
      </c>
      <c r="AD70" s="54">
        <f t="shared" si="16"/>
        <v>-0.0516430634104857</v>
      </c>
    </row>
    <row r="71" spans="1:30">
      <c r="A71" s="50" t="s">
        <v>84</v>
      </c>
      <c r="B71" s="51" t="s">
        <v>106</v>
      </c>
      <c r="C71" s="50" t="s">
        <v>107</v>
      </c>
      <c r="D71" s="49">
        <f>IFERROR(VLOOKUP($B71,'a-粮食'!$B:$AO,5,0),0)</f>
        <v>4090.2</v>
      </c>
      <c r="E71" s="49">
        <f>IFERROR(VLOOKUP($B71,'a-粮食'!$B:$AO,6,0),0)</f>
        <v>28363.82</v>
      </c>
      <c r="F71" s="49">
        <f>IFERROR(VLOOKUP($B71,'a-粮食'!$B:$AO,7,0),0)</f>
        <v>54.2456545316521</v>
      </c>
      <c r="G71" s="49">
        <f>IFERROR(VLOOKUP($B71,'a-粮食'!$B:$AO,24,0),0)</f>
        <v>5838.33</v>
      </c>
      <c r="H71" s="49">
        <f>IFERROR(VLOOKUP($B71,'a-粮食'!$B:$AO,25,0),0)</f>
        <v>4428.69</v>
      </c>
      <c r="I71" s="49">
        <f>IFERROR(VLOOKUP($B71,'a-粮食'!$B:$AO,26,0),0)</f>
        <v>1409.64</v>
      </c>
      <c r="J71" s="56">
        <f>IFERROR(VLOOKUP($B71,'a-粮食'!$B:$AO,27,0),0)</f>
        <v>0.318297284298517</v>
      </c>
      <c r="K71" s="56">
        <f>IFERROR(VLOOKUP($B71,'a-粮食'!$B:$AO,28,0),0)</f>
        <v>0.248684872993872</v>
      </c>
      <c r="L71" s="56">
        <f>IFERROR(VLOOKUP($B71,'a-粮食'!$B:$AO,29,0),0)</f>
        <v>0.189728008924567</v>
      </c>
      <c r="M71" s="56">
        <f>IFERROR(VLOOKUP($B71,'a-粮食'!$B:$AO,30,0),0)</f>
        <v>0.0589568640693057</v>
      </c>
      <c r="N71" s="49">
        <f>IFERROR(VLOOKUP($B71,'a-粮食'!$B:$AO,15,0),0)</f>
        <v>23476.82</v>
      </c>
      <c r="O71" s="49">
        <f>IFERROR(VLOOKUP($B71,'a-粮食'!$B:$AO,19,0),0)</f>
        <v>23342.31</v>
      </c>
      <c r="P71" s="49">
        <f t="shared" si="10"/>
        <v>134.509999999998</v>
      </c>
      <c r="Q71" s="56">
        <f t="shared" si="11"/>
        <v>0.00576249737065434</v>
      </c>
      <c r="R71" s="49">
        <f>IFERROR(VLOOKUP($B71,'a-粮食'!$B:$AO,16,0),0)</f>
        <v>2550.75</v>
      </c>
      <c r="S71" s="49">
        <f>IFERROR(VLOOKUP($B71,'a-粮食'!$B:$AO,20,0),0)</f>
        <v>2622.1</v>
      </c>
      <c r="T71" s="49">
        <f t="shared" si="12"/>
        <v>-71.3499999999999</v>
      </c>
      <c r="U71" s="56">
        <f t="shared" si="13"/>
        <v>-0.0272110140726898</v>
      </c>
      <c r="V71" s="56">
        <f>IFERROR(VLOOKUP($B71,'a-粮食'!$B:$AO,22,0),0)</f>
        <v>0.0904321452994972</v>
      </c>
      <c r="W71" s="56">
        <f>IFERROR(VLOOKUP($B71,'a-粮食'!$B:$AO,23,0),0)</f>
        <v>0.518231034903327</v>
      </c>
      <c r="X71" s="56">
        <f t="shared" si="14"/>
        <v>-0.42779888960383</v>
      </c>
      <c r="Y71" s="54">
        <f>IFERROR(VLOOKUP($B71,'a-粮食'!$B:$AO,37,0),0)</f>
        <v>-0.0201509359992159</v>
      </c>
      <c r="Z71" s="54">
        <f>IFERROR(VLOOKUP($B71,'a-粮食'!$B:$AO,38,0),0)</f>
        <v>-0.0989664772510583</v>
      </c>
      <c r="AA71" s="54">
        <f t="shared" si="15"/>
        <v>0.0788155412518424</v>
      </c>
      <c r="AB71" s="54">
        <f>IFERROR(VLOOKUP($B71,'a-粮食'!$B:$AO,33,0),0)</f>
        <v>-0.022846660910316</v>
      </c>
      <c r="AC71" s="54">
        <f>IFERROR(VLOOKUP($B71,'a-粮食'!$B:$AO,34,0),0)</f>
        <v>-0.0861233271257215</v>
      </c>
      <c r="AD71" s="54">
        <f t="shared" si="16"/>
        <v>0.0632766662154055</v>
      </c>
    </row>
    <row r="72" spans="1:30">
      <c r="A72" s="50" t="s">
        <v>67</v>
      </c>
      <c r="B72" s="51" t="s">
        <v>114</v>
      </c>
      <c r="C72" s="50" t="s">
        <v>115</v>
      </c>
      <c r="D72" s="49">
        <f>IFERROR(VLOOKUP($B72,'a-粮食'!$B:$AO,5,0),0)</f>
        <v>3367</v>
      </c>
      <c r="E72" s="49">
        <f>IFERROR(VLOOKUP($B72,'a-粮食'!$B:$AO,6,0),0)</f>
        <v>22623.18</v>
      </c>
      <c r="F72" s="49">
        <f>IFERROR(VLOOKUP($B72,'a-粮食'!$B:$AO,7,0),0)</f>
        <v>29.0059651579484</v>
      </c>
      <c r="G72" s="49">
        <f>IFERROR(VLOOKUP($B72,'a-粮食'!$B:$AO,24,0),0)</f>
        <v>7440.78</v>
      </c>
      <c r="H72" s="49">
        <f>IFERROR(VLOOKUP($B72,'a-粮食'!$B:$AO,25,0),0)</f>
        <v>9427.78</v>
      </c>
      <c r="I72" s="49">
        <f>IFERROR(VLOOKUP($B72,'a-粮食'!$B:$AO,26,0),0)</f>
        <v>-1987</v>
      </c>
      <c r="J72" s="56">
        <f>IFERROR(VLOOKUP($B72,'a-粮食'!$B:$AO,27,0),0)</f>
        <v>-0.210760115318771</v>
      </c>
      <c r="K72" s="56">
        <f>IFERROR(VLOOKUP($B72,'a-粮食'!$B:$AO,28,0),0)</f>
        <v>0.211263178785722</v>
      </c>
      <c r="L72" s="56">
        <f>IFERROR(VLOOKUP($B72,'a-粮食'!$B:$AO,29,0),0)</f>
        <v>0.201736023067088</v>
      </c>
      <c r="M72" s="56">
        <f>IFERROR(VLOOKUP($B72,'a-粮食'!$B:$AO,30,0),0)</f>
        <v>0.0095271557186336</v>
      </c>
      <c r="N72" s="49">
        <f>IFERROR(VLOOKUP($B72,'a-粮食'!$B:$AO,15,0),0)</f>
        <v>35220.43</v>
      </c>
      <c r="O72" s="49">
        <f>IFERROR(VLOOKUP($B72,'a-粮食'!$B:$AO,19,0),0)</f>
        <v>46733.25</v>
      </c>
      <c r="P72" s="49">
        <f t="shared" si="10"/>
        <v>-11512.82</v>
      </c>
      <c r="Q72" s="56">
        <f t="shared" si="11"/>
        <v>-0.246351794493214</v>
      </c>
      <c r="R72" s="49">
        <f>IFERROR(VLOOKUP($B72,'a-粮食'!$B:$AO,16,0),0)</f>
        <v>4345.79</v>
      </c>
      <c r="S72" s="49">
        <f>IFERROR(VLOOKUP($B72,'a-粮食'!$B:$AO,20,0),0)</f>
        <v>5944.95</v>
      </c>
      <c r="T72" s="49">
        <f t="shared" si="12"/>
        <v>-1599.16</v>
      </c>
      <c r="U72" s="56">
        <f t="shared" si="13"/>
        <v>-0.26899469297471</v>
      </c>
      <c r="V72" s="56">
        <f>IFERROR(VLOOKUP($B72,'a-粮食'!$B:$AO,22,0),0)</f>
        <v>0.0154648561325341</v>
      </c>
      <c r="W72" s="56">
        <f>IFERROR(VLOOKUP($B72,'a-粮食'!$B:$AO,23,0),0)</f>
        <v>0.208087009602215</v>
      </c>
      <c r="X72" s="56">
        <f t="shared" si="14"/>
        <v>-0.192622153469681</v>
      </c>
      <c r="Y72" s="54">
        <f>IFERROR(VLOOKUP($B72,'a-粮食'!$B:$AO,37,0),0)</f>
        <v>-0.00909155757641303</v>
      </c>
      <c r="Z72" s="54">
        <f>IFERROR(VLOOKUP($B72,'a-粮食'!$B:$AO,38,0),0)</f>
        <v>0.0168630518339095</v>
      </c>
      <c r="AA72" s="54">
        <f t="shared" si="15"/>
        <v>-0.0259546094103225</v>
      </c>
      <c r="AB72" s="54">
        <f>IFERROR(VLOOKUP($B72,'a-粮食'!$B:$AO,33,0),0)</f>
        <v>0.00516461150518455</v>
      </c>
      <c r="AC72" s="54">
        <f>IFERROR(VLOOKUP($B72,'a-粮食'!$B:$AO,34,0),0)</f>
        <v>0.00886776117646429</v>
      </c>
      <c r="AD72" s="54">
        <f t="shared" si="16"/>
        <v>-0.00370314967127974</v>
      </c>
    </row>
    <row r="73" spans="1:30">
      <c r="A73" s="50" t="s">
        <v>118</v>
      </c>
      <c r="B73" s="51" t="s">
        <v>119</v>
      </c>
      <c r="C73" s="50" t="s">
        <v>120</v>
      </c>
      <c r="D73" s="49">
        <f>IFERROR(VLOOKUP($B73,'a-粮食'!$B:$AO,5,0),0)</f>
        <v>3809.7</v>
      </c>
      <c r="E73" s="49">
        <f>IFERROR(VLOOKUP($B73,'a-粮食'!$B:$AO,6,0),0)</f>
        <v>25304.8</v>
      </c>
      <c r="F73" s="49">
        <f>IFERROR(VLOOKUP($B73,'a-粮食'!$B:$AO,7,0),0)</f>
        <v>30.7659063241376</v>
      </c>
      <c r="G73" s="49">
        <f>IFERROR(VLOOKUP($B73,'a-粮食'!$B:$AO,24,0),0)</f>
        <v>8613.68</v>
      </c>
      <c r="H73" s="49">
        <f>IFERROR(VLOOKUP($B73,'a-粮食'!$B:$AO,25,0),0)</f>
        <v>9787.47</v>
      </c>
      <c r="I73" s="49">
        <f>IFERROR(VLOOKUP($B73,'a-粮食'!$B:$AO,26,0),0)</f>
        <v>-1173.79</v>
      </c>
      <c r="J73" s="56">
        <f>IFERROR(VLOOKUP($B73,'a-粮食'!$B:$AO,27,0),0)</f>
        <v>-0.119927826087845</v>
      </c>
      <c r="K73" s="56">
        <f>IFERROR(VLOOKUP($B73,'a-粮食'!$B:$AO,28,0),0)</f>
        <v>0.219484495496884</v>
      </c>
      <c r="L73" s="56">
        <f>IFERROR(VLOOKUP($B73,'a-粮食'!$B:$AO,29,0),0)</f>
        <v>0.249370361792598</v>
      </c>
      <c r="M73" s="56">
        <f>IFERROR(VLOOKUP($B73,'a-粮食'!$B:$AO,30,0),0)</f>
        <v>-0.0298858662957138</v>
      </c>
      <c r="N73" s="49">
        <f>IFERROR(VLOOKUP($B73,'a-粮食'!$B:$AO,15,0),0)</f>
        <v>39245.05</v>
      </c>
      <c r="O73" s="49">
        <f>IFERROR(VLOOKUP($B73,'a-粮食'!$B:$AO,19,0),0)</f>
        <v>39248.73</v>
      </c>
      <c r="P73" s="49">
        <f t="shared" si="10"/>
        <v>-3.68000000000029</v>
      </c>
      <c r="Q73" s="56">
        <f t="shared" si="11"/>
        <v>-9.37609955787179e-5</v>
      </c>
      <c r="R73" s="49">
        <f>IFERROR(VLOOKUP($B73,'a-粮食'!$B:$AO,16,0),0)</f>
        <v>4109.2</v>
      </c>
      <c r="S73" s="49">
        <f>IFERROR(VLOOKUP($B73,'a-粮食'!$B:$AO,20,0),0)</f>
        <v>4393.37</v>
      </c>
      <c r="T73" s="49">
        <f t="shared" si="12"/>
        <v>-284.17</v>
      </c>
      <c r="U73" s="56">
        <f t="shared" si="13"/>
        <v>-0.0646815542510647</v>
      </c>
      <c r="V73" s="56">
        <f>IFERROR(VLOOKUP($B73,'a-粮食'!$B:$AO,22,0),0)</f>
        <v>0.259944676261448</v>
      </c>
      <c r="W73" s="56">
        <f>IFERROR(VLOOKUP($B73,'a-粮食'!$B:$AO,23,0),0)</f>
        <v>0.222852886048058</v>
      </c>
      <c r="X73" s="56">
        <f t="shared" si="14"/>
        <v>0.0370917902133892</v>
      </c>
      <c r="Y73" s="54">
        <f>IFERROR(VLOOKUP($B73,'a-粮食'!$B:$AO,37,0),0)</f>
        <v>-0.062995230215127</v>
      </c>
      <c r="Z73" s="54">
        <f>IFERROR(VLOOKUP($B73,'a-粮食'!$B:$AO,38,0),0)</f>
        <v>-0.00288389095386913</v>
      </c>
      <c r="AA73" s="54">
        <f t="shared" si="15"/>
        <v>-0.0601113392612579</v>
      </c>
      <c r="AB73" s="54">
        <f>IFERROR(VLOOKUP($B73,'a-粮食'!$B:$AO,33,0),0)</f>
        <v>-0.044207980250312</v>
      </c>
      <c r="AC73" s="54">
        <f>IFERROR(VLOOKUP($B73,'a-粮食'!$B:$AO,34,0),0)</f>
        <v>-0.0087713997370106</v>
      </c>
      <c r="AD73" s="54">
        <f t="shared" si="16"/>
        <v>-0.0354365805133014</v>
      </c>
    </row>
    <row r="74" spans="1:30">
      <c r="A74" s="50" t="s">
        <v>67</v>
      </c>
      <c r="B74" s="51" t="s">
        <v>203</v>
      </c>
      <c r="C74" s="50" t="s">
        <v>204</v>
      </c>
      <c r="D74" s="49">
        <f>IFERROR(VLOOKUP($B74,'a-粮食'!$B:$AO,5,0),0)</f>
        <v>3694</v>
      </c>
      <c r="E74" s="49">
        <f>IFERROR(VLOOKUP($B74,'a-粮食'!$B:$AO,6,0),0)</f>
        <v>26171.01</v>
      </c>
      <c r="F74" s="49">
        <f>IFERROR(VLOOKUP($B74,'a-粮食'!$B:$AO,7,0),0)</f>
        <v>44.4564899784684</v>
      </c>
      <c r="G74" s="49">
        <f>IFERROR(VLOOKUP($B74,'a-粮食'!$B:$AO,24,0),0)</f>
        <v>5847.53</v>
      </c>
      <c r="H74" s="49">
        <f>IFERROR(VLOOKUP($B74,'a-粮食'!$B:$AO,25,0),0)</f>
        <v>5993.17</v>
      </c>
      <c r="I74" s="49">
        <f>IFERROR(VLOOKUP($B74,'a-粮食'!$B:$AO,26,0),0)</f>
        <v>-145.64</v>
      </c>
      <c r="J74" s="56">
        <f>IFERROR(VLOOKUP($B74,'a-粮食'!$B:$AO,27,0),0)</f>
        <v>-0.0243009959670759</v>
      </c>
      <c r="K74" s="56">
        <f>IFERROR(VLOOKUP($B74,'a-粮食'!$B:$AO,28,0),0)</f>
        <v>0.21160543559918</v>
      </c>
      <c r="L74" s="56">
        <f>IFERROR(VLOOKUP($B74,'a-粮食'!$B:$AO,29,0),0)</f>
        <v>0.200321682159709</v>
      </c>
      <c r="M74" s="56">
        <f>IFERROR(VLOOKUP($B74,'a-粮食'!$B:$AO,30,0),0)</f>
        <v>0.0112837534394703</v>
      </c>
      <c r="N74" s="49">
        <f>IFERROR(VLOOKUP($B74,'a-粮食'!$B:$AO,15,0),0)</f>
        <v>27634.12</v>
      </c>
      <c r="O74" s="49">
        <f>IFERROR(VLOOKUP($B74,'a-粮食'!$B:$AO,19,0),0)</f>
        <v>29917.73</v>
      </c>
      <c r="P74" s="49">
        <f t="shared" si="10"/>
        <v>-2283.61</v>
      </c>
      <c r="Q74" s="56">
        <f t="shared" si="11"/>
        <v>-0.0763296546897108</v>
      </c>
      <c r="R74" s="49">
        <f>IFERROR(VLOOKUP($B74,'a-粮食'!$B:$AO,16,0),0)</f>
        <v>3485.64</v>
      </c>
      <c r="S74" s="49">
        <f>IFERROR(VLOOKUP($B74,'a-粮食'!$B:$AO,20,0),0)</f>
        <v>4072.42</v>
      </c>
      <c r="T74" s="49">
        <f t="shared" si="12"/>
        <v>-586.78</v>
      </c>
      <c r="U74" s="56">
        <f t="shared" si="13"/>
        <v>-0.144086317226612</v>
      </c>
      <c r="V74" s="56">
        <f>IFERROR(VLOOKUP($B74,'a-粮食'!$B:$AO,22,0),0)</f>
        <v>0.251325194942471</v>
      </c>
      <c r="W74" s="56">
        <f>IFERROR(VLOOKUP($B74,'a-粮食'!$B:$AO,23,0),0)</f>
        <v>0.0814401785591781</v>
      </c>
      <c r="X74" s="56">
        <f t="shared" si="14"/>
        <v>0.169885016383293</v>
      </c>
      <c r="Y74" s="54">
        <f>IFERROR(VLOOKUP($B74,'a-粮食'!$B:$AO,37,0),0)</f>
        <v>-0.0212471741201042</v>
      </c>
      <c r="Z74" s="54">
        <f>IFERROR(VLOOKUP($B74,'a-粮食'!$B:$AO,38,0),0)</f>
        <v>0.00511243928671404</v>
      </c>
      <c r="AA74" s="54">
        <f t="shared" si="15"/>
        <v>-0.0263596134068182</v>
      </c>
      <c r="AB74" s="54">
        <f>IFERROR(VLOOKUP($B74,'a-粮食'!$B:$AO,33,0),0)</f>
        <v>-0.0280932169742947</v>
      </c>
      <c r="AC74" s="54">
        <f>IFERROR(VLOOKUP($B74,'a-粮食'!$B:$AO,34,0),0)</f>
        <v>-0.000700317169785274</v>
      </c>
      <c r="AD74" s="54">
        <f t="shared" si="16"/>
        <v>-0.0273928998045095</v>
      </c>
    </row>
    <row r="75" spans="1:30">
      <c r="A75" s="50" t="s">
        <v>62</v>
      </c>
      <c r="B75" s="51" t="s">
        <v>63</v>
      </c>
      <c r="C75" s="50" t="s">
        <v>64</v>
      </c>
      <c r="D75" s="49">
        <f>IFERROR(VLOOKUP($B75,'a-粮食'!$B:$AO,5,0),0)</f>
        <v>5098</v>
      </c>
      <c r="E75" s="49">
        <f>IFERROR(VLOOKUP($B75,'a-粮食'!$B:$AO,6,0),0)</f>
        <v>36574.93</v>
      </c>
      <c r="F75" s="49">
        <f>IFERROR(VLOOKUP($B75,'a-粮食'!$B:$AO,7,0),0)</f>
        <v>27.9243085800649</v>
      </c>
      <c r="G75" s="49">
        <f>IFERROR(VLOOKUP($B75,'a-粮食'!$B:$AO,24,0),0)</f>
        <v>13980.05</v>
      </c>
      <c r="H75" s="49">
        <f>IFERROR(VLOOKUP($B75,'a-粮食'!$B:$AO,25,0),0)</f>
        <v>14961.78</v>
      </c>
      <c r="I75" s="49">
        <f>IFERROR(VLOOKUP($B75,'a-粮食'!$B:$AO,26,0),0)</f>
        <v>-981.73</v>
      </c>
      <c r="J75" s="56">
        <f>IFERROR(VLOOKUP($B75,'a-粮食'!$B:$AO,27,0),0)</f>
        <v>-0.0656158558674168</v>
      </c>
      <c r="K75" s="56">
        <f>IFERROR(VLOOKUP($B75,'a-粮食'!$B:$AO,28,0),0)</f>
        <v>0.224753033793379</v>
      </c>
      <c r="L75" s="56">
        <f>IFERROR(VLOOKUP($B75,'a-粮食'!$B:$AO,29,0),0)</f>
        <v>0.222544562742291</v>
      </c>
      <c r="M75" s="56">
        <f>IFERROR(VLOOKUP($B75,'a-粮食'!$B:$AO,30,0),0)</f>
        <v>0.00220847105108727</v>
      </c>
      <c r="N75" s="49">
        <f>IFERROR(VLOOKUP($B75,'a-粮食'!$B:$AO,15,0),0)</f>
        <v>62201.83</v>
      </c>
      <c r="O75" s="49">
        <f>IFERROR(VLOOKUP($B75,'a-粮食'!$B:$AO,19,0),0)</f>
        <v>67230.49</v>
      </c>
      <c r="P75" s="49">
        <f t="shared" si="10"/>
        <v>-5028.66</v>
      </c>
      <c r="Q75" s="56">
        <f t="shared" si="11"/>
        <v>-0.0747973129453616</v>
      </c>
      <c r="R75" s="49">
        <f>IFERROR(VLOOKUP($B75,'a-粮食'!$B:$AO,16,0),0)</f>
        <v>7639.7</v>
      </c>
      <c r="S75" s="49">
        <f>IFERROR(VLOOKUP($B75,'a-粮食'!$B:$AO,20,0),0)</f>
        <v>8178.35</v>
      </c>
      <c r="T75" s="49">
        <f t="shared" si="12"/>
        <v>-538.650000000001</v>
      </c>
      <c r="U75" s="56">
        <f t="shared" si="13"/>
        <v>-0.0658629185593672</v>
      </c>
      <c r="V75" s="56">
        <f>IFERROR(VLOOKUP($B75,'a-粮食'!$B:$AO,22,0),0)</f>
        <v>0.158801463363671</v>
      </c>
      <c r="W75" s="56">
        <f>IFERROR(VLOOKUP($B75,'a-粮食'!$B:$AO,23,0),0)</f>
        <v>0.353987194186613</v>
      </c>
      <c r="X75" s="56">
        <f t="shared" si="14"/>
        <v>-0.195185730822942</v>
      </c>
      <c r="Y75" s="54">
        <f>IFERROR(VLOOKUP($B75,'a-粮食'!$B:$AO,37,0),0)</f>
        <v>-0.0112373522520518</v>
      </c>
      <c r="Z75" s="54">
        <f>IFERROR(VLOOKUP($B75,'a-粮食'!$B:$AO,38,0),0)</f>
        <v>-0.0451741488197497</v>
      </c>
      <c r="AA75" s="54">
        <f t="shared" si="15"/>
        <v>0.0339367965676979</v>
      </c>
      <c r="AB75" s="54">
        <f>IFERROR(VLOOKUP($B75,'a-粮食'!$B:$AO,33,0),0)</f>
        <v>-0.00971162200980553</v>
      </c>
      <c r="AC75" s="54">
        <f>IFERROR(VLOOKUP($B75,'a-粮食'!$B:$AO,34,0),0)</f>
        <v>-0.0421539364059372</v>
      </c>
      <c r="AD75" s="54">
        <f t="shared" si="16"/>
        <v>0.0324423143961317</v>
      </c>
    </row>
    <row r="76" spans="1:30">
      <c r="A76" s="50" t="s">
        <v>186</v>
      </c>
      <c r="B76" s="51" t="s">
        <v>197</v>
      </c>
      <c r="C76" s="50" t="s">
        <v>198</v>
      </c>
      <c r="D76" s="49">
        <f>IFERROR(VLOOKUP($B76,'a-粮食'!$B:$AO,5,0),0)</f>
        <v>2587.5</v>
      </c>
      <c r="E76" s="49">
        <f>IFERROR(VLOOKUP($B76,'a-粮食'!$B:$AO,6,0),0)</f>
        <v>14945.51</v>
      </c>
      <c r="F76" s="49">
        <f>IFERROR(VLOOKUP($B76,'a-粮食'!$B:$AO,7,0),0)</f>
        <v>25.5881455349768</v>
      </c>
      <c r="G76" s="49">
        <f>IFERROR(VLOOKUP($B76,'a-粮食'!$B:$AO,24,0),0)</f>
        <v>6090.5</v>
      </c>
      <c r="H76" s="49">
        <f>IFERROR(VLOOKUP($B76,'a-粮食'!$B:$AO,25,0),0)</f>
        <v>5814.76</v>
      </c>
      <c r="I76" s="49">
        <f>IFERROR(VLOOKUP($B76,'a-粮食'!$B:$AO,26,0),0)</f>
        <v>275.74</v>
      </c>
      <c r="J76" s="56">
        <f>IFERROR(VLOOKUP($B76,'a-粮食'!$B:$AO,27,0),0)</f>
        <v>0.0474207018002463</v>
      </c>
      <c r="K76" s="56">
        <f>IFERROR(VLOOKUP($B76,'a-粮食'!$B:$AO,28,0),0)</f>
        <v>0.215709518029746</v>
      </c>
      <c r="L76" s="56">
        <f>IFERROR(VLOOKUP($B76,'a-粮食'!$B:$AO,29,0),0)</f>
        <v>0.234526368264752</v>
      </c>
      <c r="M76" s="56">
        <f>IFERROR(VLOOKUP($B76,'a-粮食'!$B:$AO,30,0),0)</f>
        <v>-0.0188168502350062</v>
      </c>
      <c r="N76" s="49">
        <f>IFERROR(VLOOKUP($B76,'a-粮食'!$B:$AO,15,0),0)</f>
        <v>28234.73</v>
      </c>
      <c r="O76" s="49">
        <f>IFERROR(VLOOKUP($B76,'a-粮食'!$B:$AO,19,0),0)</f>
        <v>24793.63</v>
      </c>
      <c r="P76" s="49">
        <f t="shared" si="10"/>
        <v>3441.1</v>
      </c>
      <c r="Q76" s="56">
        <f t="shared" si="11"/>
        <v>0.138789681059207</v>
      </c>
      <c r="R76" s="49">
        <f>IFERROR(VLOOKUP($B76,'a-粮食'!$B:$AO,16,0),0)</f>
        <v>2765.14</v>
      </c>
      <c r="S76" s="49">
        <f>IFERROR(VLOOKUP($B76,'a-粮食'!$B:$AO,20,0),0)</f>
        <v>2097.46</v>
      </c>
      <c r="T76" s="49">
        <f t="shared" si="12"/>
        <v>667.68</v>
      </c>
      <c r="U76" s="56">
        <f t="shared" si="13"/>
        <v>0.318327882295729</v>
      </c>
      <c r="V76" s="56">
        <f>IFERROR(VLOOKUP($B76,'a-粮食'!$B:$AO,22,0),0)</f>
        <v>0.181011937047679</v>
      </c>
      <c r="W76" s="56">
        <f>IFERROR(VLOOKUP($B76,'a-粮食'!$B:$AO,23,0),0)</f>
        <v>0.48895567908506</v>
      </c>
      <c r="X76" s="56">
        <f t="shared" si="14"/>
        <v>-0.307943742037381</v>
      </c>
      <c r="Y76" s="54">
        <f>IFERROR(VLOOKUP($B76,'a-粮食'!$B:$AO,37,0),0)</f>
        <v>-0.0392963828232929</v>
      </c>
      <c r="Z76" s="54">
        <f>IFERROR(VLOOKUP($B76,'a-粮食'!$B:$AO,38,0),0)</f>
        <v>-0.0709620207298351</v>
      </c>
      <c r="AA76" s="54">
        <f t="shared" si="15"/>
        <v>0.0316656379065423</v>
      </c>
      <c r="AB76" s="54">
        <f>IFERROR(VLOOKUP($B76,'a-粮食'!$B:$AO,33,0),0)</f>
        <v>0.0146167466649326</v>
      </c>
      <c r="AC76" s="54">
        <f>IFERROR(VLOOKUP($B76,'a-粮食'!$B:$AO,34,0),0)</f>
        <v>-0.0937594293372935</v>
      </c>
      <c r="AD76" s="54">
        <f t="shared" si="16"/>
        <v>0.108376176002226</v>
      </c>
    </row>
    <row r="77" spans="1:30">
      <c r="A77" s="50" t="s">
        <v>67</v>
      </c>
      <c r="B77" s="51" t="s">
        <v>191</v>
      </c>
      <c r="C77" s="50" t="s">
        <v>192</v>
      </c>
      <c r="D77" s="49">
        <f>IFERROR(VLOOKUP($B77,'a-粮食'!$B:$AO,5,0),0)</f>
        <v>1848.8</v>
      </c>
      <c r="E77" s="49">
        <f>IFERROR(VLOOKUP($B77,'a-粮食'!$B:$AO,6,0),0)</f>
        <v>11479.31</v>
      </c>
      <c r="F77" s="49">
        <f>IFERROR(VLOOKUP($B77,'a-粮食'!$B:$AO,7,0),0)</f>
        <v>53.449238131797</v>
      </c>
      <c r="G77" s="49">
        <f>IFERROR(VLOOKUP($B77,'a-粮食'!$B:$AO,24,0),0)</f>
        <v>489.61</v>
      </c>
      <c r="H77" s="49">
        <f>IFERROR(VLOOKUP($B77,'a-粮食'!$B:$AO,25,0),0)</f>
        <v>718.36</v>
      </c>
      <c r="I77" s="49">
        <f>IFERROR(VLOOKUP($B77,'a-粮食'!$B:$AO,26,0),0)</f>
        <v>-228.75</v>
      </c>
      <c r="J77" s="56">
        <f>IFERROR(VLOOKUP($B77,'a-粮食'!$B:$AO,27,0),0)</f>
        <v>-0.318433654435102</v>
      </c>
      <c r="K77" s="56">
        <f>IFERROR(VLOOKUP($B77,'a-粮食'!$B:$AO,28,0),0)</f>
        <v>0.0720666485129934</v>
      </c>
      <c r="L77" s="56">
        <f>IFERROR(VLOOKUP($B77,'a-粮食'!$B:$AO,29,0),0)</f>
        <v>0.117439147799446</v>
      </c>
      <c r="M77" s="56">
        <f>IFERROR(VLOOKUP($B77,'a-粮食'!$B:$AO,30,0),0)</f>
        <v>-0.0453724992864531</v>
      </c>
      <c r="N77" s="49">
        <f>IFERROR(VLOOKUP($B77,'a-粮食'!$B:$AO,15,0),0)</f>
        <v>6793.85</v>
      </c>
      <c r="O77" s="49">
        <f>IFERROR(VLOOKUP($B77,'a-粮食'!$B:$AO,19,0),0)</f>
        <v>6116.87</v>
      </c>
      <c r="P77" s="49">
        <f t="shared" si="10"/>
        <v>676.98</v>
      </c>
      <c r="Q77" s="56">
        <f t="shared" si="11"/>
        <v>0.110674250065802</v>
      </c>
      <c r="R77" s="49">
        <f>IFERROR(VLOOKUP($B77,'a-粮食'!$B:$AO,16,0),0)</f>
        <v>796.63</v>
      </c>
      <c r="S77" s="49">
        <f>IFERROR(VLOOKUP($B77,'a-粮食'!$B:$AO,20,0),0)</f>
        <v>726.95</v>
      </c>
      <c r="T77" s="49">
        <f t="shared" si="12"/>
        <v>69.6799999999999</v>
      </c>
      <c r="U77" s="56">
        <f t="shared" si="13"/>
        <v>0.0958525345622119</v>
      </c>
      <c r="V77" s="56">
        <f>IFERROR(VLOOKUP($B77,'a-粮食'!$B:$AO,22,0),0)</f>
        <v>0.0746855161374449</v>
      </c>
      <c r="W77" s="56">
        <f>IFERROR(VLOOKUP($B77,'a-粮食'!$B:$AO,23,0),0)</f>
        <v>0.528155487299641</v>
      </c>
      <c r="X77" s="56">
        <f t="shared" si="14"/>
        <v>-0.453469971162196</v>
      </c>
      <c r="Y77" s="54">
        <f>IFERROR(VLOOKUP($B77,'a-粮食'!$B:$AO,37,0),0)</f>
        <v>-0.0177874295469666</v>
      </c>
      <c r="Z77" s="54">
        <f>IFERROR(VLOOKUP($B77,'a-粮食'!$B:$AO,38,0),0)</f>
        <v>-0.205584978334136</v>
      </c>
      <c r="AA77" s="54">
        <f t="shared" si="15"/>
        <v>0.187797548787169</v>
      </c>
      <c r="AB77" s="54">
        <f>IFERROR(VLOOKUP($B77,'a-粮食'!$B:$AO,33,0),0)</f>
        <v>-0.122366994276868</v>
      </c>
      <c r="AC77" s="54">
        <f>IFERROR(VLOOKUP($B77,'a-粮食'!$B:$AO,34,0),0)</f>
        <v>-0.124074355021441</v>
      </c>
      <c r="AD77" s="54">
        <f t="shared" si="16"/>
        <v>0.00170736074457307</v>
      </c>
    </row>
    <row r="78" spans="1:30">
      <c r="A78" s="50" t="s">
        <v>155</v>
      </c>
      <c r="B78" s="51" t="s">
        <v>156</v>
      </c>
      <c r="C78" s="50" t="s">
        <v>157</v>
      </c>
      <c r="D78" s="49">
        <f>IFERROR(VLOOKUP($B78,'a-粮食'!$B:$AO,5,0),0)</f>
        <v>783.9</v>
      </c>
      <c r="E78" s="49">
        <f>IFERROR(VLOOKUP($B78,'a-粮食'!$B:$AO,6,0),0)</f>
        <v>6514.99</v>
      </c>
      <c r="F78" s="49">
        <f>IFERROR(VLOOKUP($B78,'a-粮食'!$B:$AO,7,0),0)</f>
        <v>42.8404224437831</v>
      </c>
      <c r="G78" s="49">
        <f>IFERROR(VLOOKUP($B78,'a-粮食'!$B:$AO,24,0),0)</f>
        <v>809.06</v>
      </c>
      <c r="H78" s="49">
        <f>IFERROR(VLOOKUP($B78,'a-粮食'!$B:$AO,25,0),0)</f>
        <v>448.83</v>
      </c>
      <c r="I78" s="49">
        <f>IFERROR(VLOOKUP($B78,'a-粮食'!$B:$AO,26,0),0)</f>
        <v>360.23</v>
      </c>
      <c r="J78" s="56">
        <f>IFERROR(VLOOKUP($B78,'a-粮食'!$B:$AO,27,0),0)</f>
        <v>0.802597865561571</v>
      </c>
      <c r="K78" s="56">
        <f>IFERROR(VLOOKUP($B78,'a-粮食'!$B:$AO,28,0),0)</f>
        <v>0.1560662644095</v>
      </c>
      <c r="L78" s="56">
        <f>IFERROR(VLOOKUP($B78,'a-粮食'!$B:$AO,29,0),0)</f>
        <v>0.109880236589044</v>
      </c>
      <c r="M78" s="56">
        <f>IFERROR(VLOOKUP($B78,'a-粮食'!$B:$AO,30,0),0)</f>
        <v>0.0461860278204558</v>
      </c>
      <c r="N78" s="49">
        <f>IFERROR(VLOOKUP($B78,'a-粮食'!$B:$AO,15,0),0)</f>
        <v>5184.08</v>
      </c>
      <c r="O78" s="49">
        <f>IFERROR(VLOOKUP($B78,'a-粮食'!$B:$AO,19,0),0)</f>
        <v>4084.72</v>
      </c>
      <c r="P78" s="49">
        <f t="shared" si="10"/>
        <v>1099.36</v>
      </c>
      <c r="Q78" s="56">
        <f t="shared" si="11"/>
        <v>0.269139622789322</v>
      </c>
      <c r="R78" s="49">
        <f>IFERROR(VLOOKUP($B78,'a-粮食'!$B:$AO,16,0),0)</f>
        <v>633.24</v>
      </c>
      <c r="S78" s="49">
        <f>IFERROR(VLOOKUP($B78,'a-粮食'!$B:$AO,20,0),0)</f>
        <v>453.35</v>
      </c>
      <c r="T78" s="49">
        <f t="shared" si="12"/>
        <v>179.89</v>
      </c>
      <c r="U78" s="56">
        <f t="shared" si="13"/>
        <v>0.396801588176905</v>
      </c>
      <c r="V78" s="56">
        <f>IFERROR(VLOOKUP($B78,'a-粮食'!$B:$AO,22,0),0)</f>
        <v>0.0128969443388505</v>
      </c>
      <c r="W78" s="56">
        <f>IFERROR(VLOOKUP($B78,'a-粮食'!$B:$AO,23,0),0)</f>
        <v>-0.100271562603042</v>
      </c>
      <c r="X78" s="56">
        <f t="shared" si="14"/>
        <v>0.113168506941893</v>
      </c>
      <c r="Y78" s="54">
        <f>IFERROR(VLOOKUP($B78,'a-粮食'!$B:$AO,37,0),0)</f>
        <v>-0.0413113511464847</v>
      </c>
      <c r="Z78" s="54">
        <f>IFERROR(VLOOKUP($B78,'a-粮食'!$B:$AO,38,0),0)</f>
        <v>-0.0497408183522665</v>
      </c>
      <c r="AA78" s="54">
        <f t="shared" si="15"/>
        <v>0.00842946720578171</v>
      </c>
      <c r="AB78" s="54">
        <f>IFERROR(VLOOKUP($B78,'a-粮食'!$B:$AO,33,0),0)</f>
        <v>-0.0244825166513525</v>
      </c>
      <c r="AC78" s="54">
        <f>IFERROR(VLOOKUP($B78,'a-粮食'!$B:$AO,34,0),0)</f>
        <v>-0.121174156368123</v>
      </c>
      <c r="AD78" s="54">
        <f t="shared" si="16"/>
        <v>0.0966916397167707</v>
      </c>
    </row>
    <row r="79" spans="1:30">
      <c r="A79" s="50" t="s">
        <v>94</v>
      </c>
      <c r="B79" s="51" t="s">
        <v>164</v>
      </c>
      <c r="C79" s="50" t="s">
        <v>165</v>
      </c>
      <c r="D79" s="49">
        <f>IFERROR(VLOOKUP($B79,'a-粮食'!$B:$AO,5,0),0)</f>
        <v>3823</v>
      </c>
      <c r="E79" s="49">
        <f>IFERROR(VLOOKUP($B79,'a-粮食'!$B:$AO,6,0),0)</f>
        <v>18740.2</v>
      </c>
      <c r="F79" s="49">
        <f>IFERROR(VLOOKUP($B79,'a-粮食'!$B:$AO,7,0),0)</f>
        <v>25.0892554838813</v>
      </c>
      <c r="G79" s="49">
        <f>IFERROR(VLOOKUP($B79,'a-粮食'!$B:$AO,24,0),0)</f>
        <v>10091.04</v>
      </c>
      <c r="H79" s="49">
        <f>IFERROR(VLOOKUP($B79,'a-粮食'!$B:$AO,25,0),0)</f>
        <v>13533.84</v>
      </c>
      <c r="I79" s="49">
        <f>IFERROR(VLOOKUP($B79,'a-粮食'!$B:$AO,26,0),0)</f>
        <v>-3442.8</v>
      </c>
      <c r="J79" s="56">
        <f>IFERROR(VLOOKUP($B79,'a-粮食'!$B:$AO,27,0),0)</f>
        <v>-0.254384564912841</v>
      </c>
      <c r="K79" s="56">
        <f>IFERROR(VLOOKUP($B79,'a-粮食'!$B:$AO,28,0),0)</f>
        <v>0.224296772059726</v>
      </c>
      <c r="L79" s="56">
        <f>IFERROR(VLOOKUP($B79,'a-粮食'!$B:$AO,29,0),0)</f>
        <v>0.322742374423736</v>
      </c>
      <c r="M79" s="56">
        <f>IFERROR(VLOOKUP($B79,'a-粮食'!$B:$AO,30,0),0)</f>
        <v>-0.09844560236401</v>
      </c>
      <c r="N79" s="49">
        <f>IFERROR(VLOOKUP($B79,'a-粮食'!$B:$AO,15,0),0)</f>
        <v>44989.68</v>
      </c>
      <c r="O79" s="49">
        <f>IFERROR(VLOOKUP($B79,'a-粮食'!$B:$AO,19,0),0)</f>
        <v>41933.88</v>
      </c>
      <c r="P79" s="49">
        <f t="shared" si="10"/>
        <v>3055.8</v>
      </c>
      <c r="Q79" s="56">
        <f t="shared" si="11"/>
        <v>0.0728718639915983</v>
      </c>
      <c r="R79" s="49">
        <f>IFERROR(VLOOKUP($B79,'a-粮食'!$B:$AO,16,0),0)</f>
        <v>4111.64</v>
      </c>
      <c r="S79" s="49">
        <f>IFERROR(VLOOKUP($B79,'a-粮食'!$B:$AO,20,0),0)</f>
        <v>4325.71</v>
      </c>
      <c r="T79" s="49">
        <f t="shared" si="12"/>
        <v>-214.07</v>
      </c>
      <c r="U79" s="56">
        <f t="shared" si="13"/>
        <v>-0.0494878297435565</v>
      </c>
      <c r="V79" s="56">
        <f>IFERROR(VLOOKUP($B79,'a-粮食'!$B:$AO,22,0),0)</f>
        <v>0.213060866916738</v>
      </c>
      <c r="W79" s="56">
        <f>IFERROR(VLOOKUP($B79,'a-粮食'!$B:$AO,23,0),0)</f>
        <v>0.334104086312637</v>
      </c>
      <c r="X79" s="56">
        <f t="shared" si="14"/>
        <v>-0.121043219395899</v>
      </c>
      <c r="Y79" s="54">
        <f>IFERROR(VLOOKUP($B79,'a-粮食'!$B:$AO,37,0),0)</f>
        <v>-0.0115914817445107</v>
      </c>
      <c r="Z79" s="54">
        <f>IFERROR(VLOOKUP($B79,'a-粮食'!$B:$AO,38,0),0)</f>
        <v>-0.00902510801694982</v>
      </c>
      <c r="AA79" s="54">
        <f t="shared" si="15"/>
        <v>-0.00256637372756089</v>
      </c>
      <c r="AB79" s="54">
        <f>IFERROR(VLOOKUP($B79,'a-粮食'!$B:$AO,33,0),0)</f>
        <v>0.00806630000481394</v>
      </c>
      <c r="AC79" s="54">
        <f>IFERROR(VLOOKUP($B79,'a-粮食'!$B:$AO,34,0),0)</f>
        <v>-0.00165187671639257</v>
      </c>
      <c r="AD79" s="54">
        <f t="shared" si="16"/>
        <v>0.00971817672120651</v>
      </c>
    </row>
    <row r="80" spans="1:30">
      <c r="A80" s="50" t="s">
        <v>94</v>
      </c>
      <c r="B80" s="51" t="s">
        <v>205</v>
      </c>
      <c r="C80" s="50" t="s">
        <v>206</v>
      </c>
      <c r="D80" s="49">
        <f>IFERROR(VLOOKUP($B80,'a-粮食'!$B:$AO,5,0),0)</f>
        <v>2741.3</v>
      </c>
      <c r="E80" s="49">
        <f>IFERROR(VLOOKUP($B80,'a-粮食'!$B:$AO,6,0),0)</f>
        <v>20390.85</v>
      </c>
      <c r="F80" s="49">
        <f>IFERROR(VLOOKUP($B80,'a-粮食'!$B:$AO,7,0),0)</f>
        <v>29.5695550353994</v>
      </c>
      <c r="G80" s="49">
        <f>IFERROR(VLOOKUP($B80,'a-粮食'!$B:$AO,24,0),0)</f>
        <v>8577.18</v>
      </c>
      <c r="H80" s="49">
        <f>IFERROR(VLOOKUP($B80,'a-粮食'!$B:$AO,25,0),0)</f>
        <v>10772.78</v>
      </c>
      <c r="I80" s="49">
        <f>IFERROR(VLOOKUP($B80,'a-粮食'!$B:$AO,26,0),0)</f>
        <v>-2195.6</v>
      </c>
      <c r="J80" s="56">
        <f>IFERROR(VLOOKUP($B80,'a-粮食'!$B:$AO,27,0),0)</f>
        <v>-0.203809972913213</v>
      </c>
      <c r="K80" s="56">
        <f>IFERROR(VLOOKUP($B80,'a-粮食'!$B:$AO,28,0),0)</f>
        <v>0.248299112950711</v>
      </c>
      <c r="L80" s="56">
        <f>IFERROR(VLOOKUP($B80,'a-粮食'!$B:$AO,29,0),0)</f>
        <v>0.328049855582641</v>
      </c>
      <c r="M80" s="56">
        <f>IFERROR(VLOOKUP($B80,'a-粮食'!$B:$AO,30,0),0)</f>
        <v>-0.0797507426319295</v>
      </c>
      <c r="N80" s="49">
        <f>IFERROR(VLOOKUP($B80,'a-粮食'!$B:$AO,15,0),0)</f>
        <v>34543.74</v>
      </c>
      <c r="O80" s="49">
        <f>IFERROR(VLOOKUP($B80,'a-粮食'!$B:$AO,19,0),0)</f>
        <v>32838.85</v>
      </c>
      <c r="P80" s="49">
        <f t="shared" si="10"/>
        <v>1704.89</v>
      </c>
      <c r="Q80" s="56">
        <f t="shared" si="11"/>
        <v>0.0519168606696032</v>
      </c>
      <c r="R80" s="49">
        <f>IFERROR(VLOOKUP($B80,'a-粮食'!$B:$AO,16,0),0)</f>
        <v>3607.08</v>
      </c>
      <c r="S80" s="49">
        <f>IFERROR(VLOOKUP($B80,'a-粮食'!$B:$AO,20,0),0)</f>
        <v>3287.21</v>
      </c>
      <c r="T80" s="49">
        <f t="shared" si="12"/>
        <v>319.87</v>
      </c>
      <c r="U80" s="56">
        <f t="shared" si="13"/>
        <v>0.0973074430900368</v>
      </c>
      <c r="V80" s="56">
        <f>IFERROR(VLOOKUP($B80,'a-粮食'!$B:$AO,22,0),0)</f>
        <v>-0.00130042335482675</v>
      </c>
      <c r="W80" s="56">
        <f>IFERROR(VLOOKUP($B80,'a-粮食'!$B:$AO,23,0),0)</f>
        <v>0.168937713150717</v>
      </c>
      <c r="X80" s="56">
        <f t="shared" si="14"/>
        <v>-0.170238136505543</v>
      </c>
      <c r="Y80" s="54">
        <f>IFERROR(VLOOKUP($B80,'a-粮食'!$B:$AO,37,0),0)</f>
        <v>-0.0178094192532464</v>
      </c>
      <c r="Z80" s="54">
        <f>IFERROR(VLOOKUP($B80,'a-粮食'!$B:$AO,38,0),0)</f>
        <v>0.00131114227566842</v>
      </c>
      <c r="AA80" s="54">
        <f t="shared" si="15"/>
        <v>-0.0191205615289148</v>
      </c>
      <c r="AB80" s="54">
        <f>IFERROR(VLOOKUP($B80,'a-粮食'!$B:$AO,33,0),0)</f>
        <v>-0.0184936010006716</v>
      </c>
      <c r="AC80" s="54">
        <f>IFERROR(VLOOKUP($B80,'a-粮食'!$B:$AO,34,0),0)</f>
        <v>0.0260205945092474</v>
      </c>
      <c r="AD80" s="54">
        <f t="shared" si="16"/>
        <v>-0.0445141955099191</v>
      </c>
    </row>
    <row r="81" spans="1:30">
      <c r="A81" s="50" t="s">
        <v>67</v>
      </c>
      <c r="B81" s="51" t="s">
        <v>135</v>
      </c>
      <c r="C81" s="50" t="s">
        <v>136</v>
      </c>
      <c r="D81" s="49">
        <f>IFERROR(VLOOKUP($B81,'a-粮食'!$B:$AO,5,0),0)</f>
        <v>3104.6</v>
      </c>
      <c r="E81" s="49">
        <f>IFERROR(VLOOKUP($B81,'a-粮食'!$B:$AO,6,0),0)</f>
        <v>24482.1</v>
      </c>
      <c r="F81" s="49">
        <f>IFERROR(VLOOKUP($B81,'a-粮食'!$B:$AO,7,0),0)</f>
        <v>18.5571732238448</v>
      </c>
      <c r="G81" s="49">
        <f>IFERROR(VLOOKUP($B81,'a-粮食'!$B:$AO,24,0),0)</f>
        <v>23738.11</v>
      </c>
      <c r="H81" s="49">
        <f>IFERROR(VLOOKUP($B81,'a-粮食'!$B:$AO,25,0),0)</f>
        <v>22486.15</v>
      </c>
      <c r="I81" s="49">
        <f>IFERROR(VLOOKUP($B81,'a-粮食'!$B:$AO,26,0),0)</f>
        <v>1251.96</v>
      </c>
      <c r="J81" s="56">
        <f>IFERROR(VLOOKUP($B81,'a-粮食'!$B:$AO,27,0),0)</f>
        <v>0.0556769389157326</v>
      </c>
      <c r="K81" s="56">
        <f>IFERROR(VLOOKUP($B81,'a-粮食'!$B:$AO,28,0),0)</f>
        <v>0.317076588240731</v>
      </c>
      <c r="L81" s="56">
        <f>IFERROR(VLOOKUP($B81,'a-粮食'!$B:$AO,29,0),0)</f>
        <v>0.314691206240602</v>
      </c>
      <c r="M81" s="56">
        <f>IFERROR(VLOOKUP($B81,'a-粮食'!$B:$AO,30,0),0)</f>
        <v>0.00238538200012976</v>
      </c>
      <c r="N81" s="49">
        <f>IFERROR(VLOOKUP($B81,'a-粮食'!$B:$AO,15,0),0)</f>
        <v>74865.54</v>
      </c>
      <c r="O81" s="49">
        <f>IFERROR(VLOOKUP($B81,'a-粮食'!$B:$AO,19,0),0)</f>
        <v>71454.65</v>
      </c>
      <c r="P81" s="49">
        <f t="shared" si="10"/>
        <v>3410.89</v>
      </c>
      <c r="Q81" s="56">
        <f t="shared" si="11"/>
        <v>0.0477350319398388</v>
      </c>
      <c r="R81" s="49">
        <f>IFERROR(VLOOKUP($B81,'a-粮食'!$B:$AO,16,0),0)</f>
        <v>6590.21</v>
      </c>
      <c r="S81" s="49">
        <f>IFERROR(VLOOKUP($B81,'a-粮食'!$B:$AO,20,0),0)</f>
        <v>7075.48</v>
      </c>
      <c r="T81" s="49">
        <f t="shared" si="12"/>
        <v>-485.27</v>
      </c>
      <c r="U81" s="56">
        <f t="shared" si="13"/>
        <v>-0.0685847461938977</v>
      </c>
      <c r="V81" s="56">
        <f>IFERROR(VLOOKUP($B81,'a-粮食'!$B:$AO,22,0),0)</f>
        <v>0.367948863341012</v>
      </c>
      <c r="W81" s="56">
        <f>IFERROR(VLOOKUP($B81,'a-粮食'!$B:$AO,23,0),0)</f>
        <v>0.475540501201741</v>
      </c>
      <c r="X81" s="56">
        <f t="shared" si="14"/>
        <v>-0.10759163786073</v>
      </c>
      <c r="Y81" s="54">
        <f>IFERROR(VLOOKUP($B81,'a-粮食'!$B:$AO,37,0),0)</f>
        <v>0.00842310032608976</v>
      </c>
      <c r="Z81" s="54">
        <f>IFERROR(VLOOKUP($B81,'a-粮食'!$B:$AO,38,0),0)</f>
        <v>-0.0376822491194944</v>
      </c>
      <c r="AA81" s="54">
        <f t="shared" si="15"/>
        <v>0.0461053494455841</v>
      </c>
      <c r="AB81" s="54">
        <f>IFERROR(VLOOKUP($B81,'a-粮食'!$B:$AO,33,0),0)</f>
        <v>-0.0141651946909907</v>
      </c>
      <c r="AC81" s="54">
        <f>IFERROR(VLOOKUP($B81,'a-粮食'!$B:$AO,34,0),0)</f>
        <v>-0.0222058326504993</v>
      </c>
      <c r="AD81" s="54">
        <f t="shared" si="16"/>
        <v>0.00804063795950857</v>
      </c>
    </row>
    <row r="82" spans="1:30">
      <c r="A82" s="50" t="s">
        <v>155</v>
      </c>
      <c r="B82" s="51" t="s">
        <v>162</v>
      </c>
      <c r="C82" s="50" t="s">
        <v>163</v>
      </c>
      <c r="D82" s="49">
        <f>IFERROR(VLOOKUP($B82,'a-粮食'!$B:$AO,5,0),0)</f>
        <v>2421.8</v>
      </c>
      <c r="E82" s="49">
        <f>IFERROR(VLOOKUP($B82,'a-粮食'!$B:$AO,6,0),0)</f>
        <v>18841.86</v>
      </c>
      <c r="F82" s="49">
        <f>IFERROR(VLOOKUP($B82,'a-粮食'!$B:$AO,7,0),0)</f>
        <v>45.583322255014</v>
      </c>
      <c r="G82" s="49">
        <f>IFERROR(VLOOKUP($B82,'a-粮食'!$B:$AO,24,0),0)</f>
        <v>3556.54</v>
      </c>
      <c r="H82" s="49">
        <f>IFERROR(VLOOKUP($B82,'a-粮食'!$B:$AO,25,0),0)</f>
        <v>4926.42</v>
      </c>
      <c r="I82" s="49">
        <f>IFERROR(VLOOKUP($B82,'a-粮食'!$B:$AO,26,0),0)</f>
        <v>-1369.88</v>
      </c>
      <c r="J82" s="56">
        <f>IFERROR(VLOOKUP($B82,'a-粮食'!$B:$AO,27,0),0)</f>
        <v>-0.278068049415194</v>
      </c>
      <c r="K82" s="56">
        <f>IFERROR(VLOOKUP($B82,'a-粮食'!$B:$AO,28,0),0)</f>
        <v>0.195148048020201</v>
      </c>
      <c r="L82" s="56">
        <f>IFERROR(VLOOKUP($B82,'a-粮食'!$B:$AO,29,0),0)</f>
        <v>0.1974512285742</v>
      </c>
      <c r="M82" s="56">
        <f>IFERROR(VLOOKUP($B82,'a-粮食'!$B:$AO,30,0),0)</f>
        <v>-0.00230318055399881</v>
      </c>
      <c r="N82" s="49">
        <f>IFERROR(VLOOKUP($B82,'a-粮食'!$B:$AO,15,0),0)</f>
        <v>18224.83</v>
      </c>
      <c r="O82" s="49">
        <f>IFERROR(VLOOKUP($B82,'a-粮食'!$B:$AO,19,0),0)</f>
        <v>24950.06</v>
      </c>
      <c r="P82" s="49">
        <f t="shared" si="10"/>
        <v>-6725.23</v>
      </c>
      <c r="Q82" s="56">
        <f t="shared" si="11"/>
        <v>-0.269547648382409</v>
      </c>
      <c r="R82" s="49">
        <f>IFERROR(VLOOKUP($B82,'a-粮食'!$B:$AO,16,0),0)</f>
        <v>1598.64</v>
      </c>
      <c r="S82" s="49">
        <f>IFERROR(VLOOKUP($B82,'a-粮食'!$B:$AO,20,0),0)</f>
        <v>2751.03</v>
      </c>
      <c r="T82" s="49">
        <f t="shared" si="12"/>
        <v>-1152.39</v>
      </c>
      <c r="U82" s="56">
        <f t="shared" si="13"/>
        <v>-0.418894014241939</v>
      </c>
      <c r="V82" s="56">
        <f>IFERROR(VLOOKUP($B82,'a-粮食'!$B:$AO,22,0),0)</f>
        <v>0.369193469532921</v>
      </c>
      <c r="W82" s="56">
        <f>IFERROR(VLOOKUP($B82,'a-粮食'!$B:$AO,23,0),0)</f>
        <v>0.167239077095013</v>
      </c>
      <c r="X82" s="56">
        <f t="shared" si="14"/>
        <v>0.201954392437908</v>
      </c>
      <c r="Y82" s="54">
        <f>IFERROR(VLOOKUP($B82,'a-粮食'!$B:$AO,37,0),0)</f>
        <v>-0.0233198218485713</v>
      </c>
      <c r="Z82" s="54">
        <f>IFERROR(VLOOKUP($B82,'a-粮食'!$B:$AO,38,0),0)</f>
        <v>-0.0424459202553226</v>
      </c>
      <c r="AA82" s="54">
        <f t="shared" si="15"/>
        <v>0.0191260984067513</v>
      </c>
      <c r="AB82" s="54">
        <f>IFERROR(VLOOKUP($B82,'a-粮食'!$B:$AO,33,0),0)</f>
        <v>-0.103923306670375</v>
      </c>
      <c r="AC82" s="54">
        <f>IFERROR(VLOOKUP($B82,'a-粮食'!$B:$AO,34,0),0)</f>
        <v>-0.0426161820853337</v>
      </c>
      <c r="AD82" s="54">
        <f t="shared" si="16"/>
        <v>-0.0613071245850417</v>
      </c>
    </row>
    <row r="83" spans="1:30">
      <c r="A83" s="50" t="s">
        <v>101</v>
      </c>
      <c r="B83" s="51" t="s">
        <v>131</v>
      </c>
      <c r="C83" s="50" t="s">
        <v>132</v>
      </c>
      <c r="D83" s="49">
        <f>IFERROR(VLOOKUP($B83,'a-粮食'!$B:$AO,5,0),0)</f>
        <v>2275</v>
      </c>
      <c r="E83" s="49">
        <f>IFERROR(VLOOKUP($B83,'a-粮食'!$B:$AO,6,0),0)</f>
        <v>17907.49</v>
      </c>
      <c r="F83" s="49">
        <f>IFERROR(VLOOKUP($B83,'a-粮食'!$B:$AO,7,0),0)</f>
        <v>44.7933231184729</v>
      </c>
      <c r="G83" s="49">
        <f>IFERROR(VLOOKUP($B83,'a-粮食'!$B:$AO,24,0),0)</f>
        <v>1603.71</v>
      </c>
      <c r="H83" s="49">
        <f>IFERROR(VLOOKUP($B83,'a-粮食'!$B:$AO,25,0),0)</f>
        <v>3591.87</v>
      </c>
      <c r="I83" s="49">
        <f>IFERROR(VLOOKUP($B83,'a-粮食'!$B:$AO,26,0),0)</f>
        <v>-1988.16</v>
      </c>
      <c r="J83" s="56">
        <f>IFERROR(VLOOKUP($B83,'a-粮食'!$B:$AO,27,0),0)</f>
        <v>-0.553516691862456</v>
      </c>
      <c r="K83" s="56">
        <f>IFERROR(VLOOKUP($B83,'a-粮食'!$B:$AO,28,0),0)</f>
        <v>0.116583090650294</v>
      </c>
      <c r="L83" s="56">
        <f>IFERROR(VLOOKUP($B83,'a-粮食'!$B:$AO,29,0),0)</f>
        <v>0.19262052222858</v>
      </c>
      <c r="M83" s="56">
        <f>IFERROR(VLOOKUP($B83,'a-粮食'!$B:$AO,30,0),0)</f>
        <v>-0.0760374315782864</v>
      </c>
      <c r="N83" s="49">
        <f>IFERROR(VLOOKUP($B83,'a-粮食'!$B:$AO,15,0),0)</f>
        <v>13755.94</v>
      </c>
      <c r="O83" s="49">
        <f>IFERROR(VLOOKUP($B83,'a-粮食'!$B:$AO,19,0),0)</f>
        <v>18647.39</v>
      </c>
      <c r="P83" s="49">
        <f t="shared" si="10"/>
        <v>-4891.45</v>
      </c>
      <c r="Q83" s="56">
        <f t="shared" si="11"/>
        <v>-0.262312849144036</v>
      </c>
      <c r="R83" s="49">
        <f>IFERROR(VLOOKUP($B83,'a-粮食'!$B:$AO,16,0),0)</f>
        <v>1543.29</v>
      </c>
      <c r="S83" s="49">
        <f>IFERROR(VLOOKUP($B83,'a-粮食'!$B:$AO,20,0),0)</f>
        <v>1991.36</v>
      </c>
      <c r="T83" s="49">
        <f t="shared" si="12"/>
        <v>-448.07</v>
      </c>
      <c r="U83" s="56">
        <f t="shared" si="13"/>
        <v>-0.225007030371204</v>
      </c>
      <c r="V83" s="56">
        <f>IFERROR(VLOOKUP($B83,'a-粮食'!$B:$AO,22,0),0)</f>
        <v>0.0729850806399701</v>
      </c>
      <c r="W83" s="56">
        <f>IFERROR(VLOOKUP($B83,'a-粮食'!$B:$AO,23,0),0)</f>
        <v>0.332039597085096</v>
      </c>
      <c r="X83" s="56">
        <f t="shared" si="14"/>
        <v>-0.259054516445126</v>
      </c>
      <c r="Y83" s="54">
        <f>IFERROR(VLOOKUP($B83,'a-粮食'!$B:$AO,37,0),0)</f>
        <v>-0.0261843205100791</v>
      </c>
      <c r="Z83" s="54">
        <f>IFERROR(VLOOKUP($B83,'a-粮食'!$B:$AO,38,0),0)</f>
        <v>-0.0424533986823076</v>
      </c>
      <c r="AA83" s="54">
        <f t="shared" si="15"/>
        <v>0.0162690781722284</v>
      </c>
      <c r="AB83" s="54">
        <f>IFERROR(VLOOKUP($B83,'a-粮食'!$B:$AO,33,0),0)</f>
        <v>-0.128183312856982</v>
      </c>
      <c r="AC83" s="54">
        <f>IFERROR(VLOOKUP($B83,'a-粮食'!$B:$AO,34,0),0)</f>
        <v>-0.0550887335975705</v>
      </c>
      <c r="AD83" s="54">
        <f t="shared" si="16"/>
        <v>-0.0730945792594113</v>
      </c>
    </row>
  </sheetData>
  <mergeCells count="24">
    <mergeCell ref="A1:AD1"/>
    <mergeCell ref="A2:AD2"/>
    <mergeCell ref="D3:E3"/>
    <mergeCell ref="G3:J3"/>
    <mergeCell ref="K3:M3"/>
    <mergeCell ref="N3:Q3"/>
    <mergeCell ref="R3:U3"/>
    <mergeCell ref="V3:X3"/>
    <mergeCell ref="Y3:AA3"/>
    <mergeCell ref="AB3:AD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ageMargins left="0.75" right="0.75" top="1" bottom="1" header="0.5" footer="0.5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AD83"/>
  <sheetViews>
    <sheetView workbookViewId="0">
      <selection activeCell="A15" sqref="$A15:$XFD15"/>
    </sheetView>
  </sheetViews>
  <sheetFormatPr defaultColWidth="9" defaultRowHeight="13.5"/>
  <cols>
    <col min="4" max="4" width="6.875" customWidth="1"/>
    <col min="5" max="5" width="8.125" customWidth="1"/>
    <col min="6" max="13" width="6.875" customWidth="1"/>
    <col min="14" max="15" width="8.125" customWidth="1"/>
    <col min="16" max="30" width="6.875" customWidth="1"/>
  </cols>
  <sheetData>
    <row r="1" ht="18.75" spans="1:30">
      <c r="A1" s="44" t="s">
        <v>224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</row>
    <row r="2" spans="1:30">
      <c r="A2" s="45" t="str">
        <f>'处-1'!A2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</row>
    <row r="3" spans="1:30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  <c r="Y3" s="47" t="s">
        <v>212</v>
      </c>
      <c r="Z3" s="47"/>
      <c r="AA3" s="47"/>
      <c r="AB3" s="47" t="s">
        <v>213</v>
      </c>
      <c r="AC3" s="47"/>
      <c r="AD3" s="47"/>
    </row>
    <row r="4" spans="1:30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  <c r="Y4" s="47" t="s">
        <v>11</v>
      </c>
      <c r="Z4" s="47" t="s">
        <v>12</v>
      </c>
      <c r="AA4" s="47" t="s">
        <v>15</v>
      </c>
      <c r="AB4" s="47" t="s">
        <v>11</v>
      </c>
      <c r="AC4" s="47" t="s">
        <v>12</v>
      </c>
      <c r="AD4" s="47" t="s">
        <v>15</v>
      </c>
    </row>
    <row r="5" spans="1:30">
      <c r="A5" s="45" t="s">
        <v>61</v>
      </c>
      <c r="B5" s="45"/>
      <c r="C5" s="45"/>
      <c r="D5" s="48">
        <f>VLOOKUP($A5,'南北货-汇总'!$A:$AM,4,0)</f>
        <v>291363.95</v>
      </c>
      <c r="E5" s="49">
        <f>VLOOKUP($A5,'南北货-汇总'!$A:$AM,5,0)</f>
        <v>5724285.79</v>
      </c>
      <c r="F5" s="49">
        <f>VLOOKUP($A5,'南北货-汇总'!$A:$AM,6,0)</f>
        <v>68.4070917043782</v>
      </c>
      <c r="G5" s="49">
        <f>VLOOKUP($A5,'南北货-汇总'!$A:$AM,23,0)</f>
        <v>1074950.2</v>
      </c>
      <c r="H5" s="49">
        <f>VLOOKUP($A5,'南北货-汇总'!$A:$AM,24,0)</f>
        <v>1319651.98</v>
      </c>
      <c r="I5" s="52">
        <f t="shared" ref="I5:I14" si="0">G5-H5</f>
        <v>-244701.78</v>
      </c>
      <c r="J5" s="53">
        <f t="shared" ref="J5:J14" si="1">I5/H5</f>
        <v>-0.185429025007033</v>
      </c>
      <c r="K5" s="54">
        <f>VLOOKUP($A5,'南北货-汇总'!$A:$AM,27,0)</f>
        <v>0.235254619302213</v>
      </c>
      <c r="L5" s="54">
        <f>VLOOKUP($A5,'南北货-汇总'!$A:$AM,28,0)</f>
        <v>0.262096248028871</v>
      </c>
      <c r="M5" s="55">
        <f t="shared" ref="M5:M14" si="2">K5-L5</f>
        <v>-0.0268416287266584</v>
      </c>
      <c r="N5" s="49">
        <f>VLOOKUP($A5,'南北货-汇总'!$A:$AM,13,0)</f>
        <v>4569305.39</v>
      </c>
      <c r="O5" s="49">
        <f>VLOOKUP($A5,'南北货-汇总'!$A:$AM,14,0)</f>
        <v>5034989.97</v>
      </c>
      <c r="P5" s="52">
        <f t="shared" ref="P5:P68" si="3">N5-O5</f>
        <v>-465684.58</v>
      </c>
      <c r="Q5" s="55">
        <f t="shared" ref="Q5:Q68" si="4">P5/O5</f>
        <v>-0.0924896738175628</v>
      </c>
      <c r="R5" s="49">
        <f>VLOOKUP($A5,'南北货-汇总'!$A:$AM,15,0)</f>
        <v>219049.53</v>
      </c>
      <c r="S5" s="49">
        <f>VLOOKUP($A5,'南北货-汇总'!$A:$AM,16,0)</f>
        <v>267494.1</v>
      </c>
      <c r="T5" s="52">
        <f t="shared" ref="T5:T68" si="5">R5-S5</f>
        <v>-48444.57</v>
      </c>
      <c r="U5" s="55">
        <f t="shared" ref="U5:U68" si="6">T5/S5</f>
        <v>-0.18110519073131</v>
      </c>
      <c r="V5" s="54">
        <f>VLOOKUP($A5,'南北货-汇总'!$A:$AM,21,0)</f>
        <v>-4.68511143515411</v>
      </c>
      <c r="W5" s="54">
        <f>VLOOKUP($A5,'南北货-汇总'!$A:$AM,22,0)</f>
        <v>0.793482397512585</v>
      </c>
      <c r="X5" s="55">
        <f t="shared" ref="X5:X68" si="7">V5-W5</f>
        <v>-5.47859383266669</v>
      </c>
      <c r="Y5" s="54">
        <f>VLOOKUP($A5,'南北货-汇总'!$A:$AM,36,0)</f>
        <v>-0.0168124076778435</v>
      </c>
      <c r="Z5" s="54">
        <f>VLOOKUP($A5,'南北货-汇总'!$A:$AM,37,0)</f>
        <v>-0.0330508598133566</v>
      </c>
      <c r="AA5" s="55">
        <f t="shared" ref="AA5:AA68" si="8">Y5-Z5</f>
        <v>0.0162384521355132</v>
      </c>
      <c r="AB5" s="54">
        <f>VLOOKUP($A5,'南北货-汇总'!$A:$AM,32,0)</f>
        <v>-0.0269855730085049</v>
      </c>
      <c r="AC5" s="54">
        <f>VLOOKUP($A5,'南北货-汇总'!$A:$AM,33,0)</f>
        <v>-0.0233259961985585</v>
      </c>
      <c r="AD5" s="55">
        <f t="shared" ref="AD5:AD68" si="9">AB5-AC5</f>
        <v>-0.00365957680994644</v>
      </c>
    </row>
    <row r="6" spans="1:30">
      <c r="A6" s="45" t="s">
        <v>67</v>
      </c>
      <c r="B6" s="45"/>
      <c r="C6" s="45"/>
      <c r="D6" s="48">
        <f>VLOOKUP($A6,'南北货-汇总'!$A:$AM,4,0)</f>
        <v>72394.55</v>
      </c>
      <c r="E6" s="49">
        <f>VLOOKUP($A6,'南北货-汇总'!$A:$AM,5,0)</f>
        <v>1518639.81</v>
      </c>
      <c r="F6" s="49">
        <f>VLOOKUP($A6,'南北货-汇总'!$A:$AM,6,0)</f>
        <v>57.9674023109819</v>
      </c>
      <c r="G6" s="49">
        <f>VLOOKUP($A6,'南北货-汇总'!$A:$AM,23,0)</f>
        <v>382168.9</v>
      </c>
      <c r="H6" s="49">
        <f>VLOOKUP($A6,'南北货-汇总'!$A:$AM,24,0)</f>
        <v>458090.61</v>
      </c>
      <c r="I6" s="52">
        <f t="shared" si="0"/>
        <v>-75921.71</v>
      </c>
      <c r="J6" s="53">
        <f t="shared" si="1"/>
        <v>-0.165735136985235</v>
      </c>
      <c r="K6" s="54">
        <f>VLOOKUP($A6,'南北货-汇总'!$A:$AM,27,0)</f>
        <v>0.268343340960114</v>
      </c>
      <c r="L6" s="54">
        <f>VLOOKUP($A6,'南北货-汇总'!$A:$AM,28,0)</f>
        <v>0.31948688141563</v>
      </c>
      <c r="M6" s="55">
        <f t="shared" si="2"/>
        <v>-0.0511435404555156</v>
      </c>
      <c r="N6" s="49">
        <f>VLOOKUP($A6,'南北货-汇总'!$A:$AM,13,0)</f>
        <v>1424178.81</v>
      </c>
      <c r="O6" s="49">
        <f>VLOOKUP($A6,'南北货-汇总'!$A:$AM,14,0)</f>
        <v>1433832.3</v>
      </c>
      <c r="P6" s="52">
        <f t="shared" si="3"/>
        <v>-9653.48999999999</v>
      </c>
      <c r="Q6" s="55">
        <f t="shared" si="4"/>
        <v>-0.00673264927844071</v>
      </c>
      <c r="R6" s="49">
        <f>VLOOKUP($A6,'南北货-汇总'!$A:$AM,15,0)</f>
        <v>49102.87</v>
      </c>
      <c r="S6" s="49">
        <f>VLOOKUP($A6,'南北货-汇总'!$A:$AM,16,0)</f>
        <v>55382.9</v>
      </c>
      <c r="T6" s="52">
        <f t="shared" si="5"/>
        <v>-6280.03</v>
      </c>
      <c r="U6" s="55">
        <f t="shared" si="6"/>
        <v>-0.113392942586972</v>
      </c>
      <c r="V6" s="54">
        <f>VLOOKUP($A6,'南北货-汇总'!$A:$AM,21,0)</f>
        <v>2.83755648496487</v>
      </c>
      <c r="W6" s="54">
        <f>VLOOKUP($A6,'南北货-汇总'!$A:$AM,22,0)</f>
        <v>0.814586344669814</v>
      </c>
      <c r="X6" s="55">
        <f t="shared" si="7"/>
        <v>2.02297014029505</v>
      </c>
      <c r="Y6" s="54">
        <f>VLOOKUP($A6,'南北货-汇总'!$A:$AM,36,0)</f>
        <v>-0.0196839818120611</v>
      </c>
      <c r="Z6" s="54">
        <f>VLOOKUP($A6,'南北货-汇总'!$A:$AM,37,0)</f>
        <v>-0.050991912666184</v>
      </c>
      <c r="AA6" s="55">
        <f t="shared" si="8"/>
        <v>0.0313079308541229</v>
      </c>
      <c r="AB6" s="54">
        <f>VLOOKUP($A6,'南北货-汇总'!$A:$AM,32,0)</f>
        <v>-0.0235992376547156</v>
      </c>
      <c r="AC6" s="54">
        <f>VLOOKUP($A6,'南北货-汇总'!$A:$AM,33,0)</f>
        <v>-0.00836699542896334</v>
      </c>
      <c r="AD6" s="55">
        <f t="shared" si="9"/>
        <v>-0.0152322422257522</v>
      </c>
    </row>
    <row r="7" spans="1:30">
      <c r="A7" s="45" t="s">
        <v>62</v>
      </c>
      <c r="B7" s="45"/>
      <c r="C7" s="45"/>
      <c r="D7" s="48">
        <f>VLOOKUP($A7,'南北货-汇总'!$A:$AM,4,0)</f>
        <v>65384.1</v>
      </c>
      <c r="E7" s="49">
        <f>VLOOKUP($A7,'南北货-汇总'!$A:$AM,5,0)</f>
        <v>1354573.24</v>
      </c>
      <c r="F7" s="49">
        <f>VLOOKUP($A7,'南北货-汇总'!$A:$AM,6,0)</f>
        <v>72.2123240648471</v>
      </c>
      <c r="G7" s="49">
        <f>VLOOKUP($A7,'南北货-汇总'!$A:$AM,23,0)</f>
        <v>278225.53</v>
      </c>
      <c r="H7" s="49">
        <f>VLOOKUP($A7,'南北货-汇总'!$A:$AM,24,0)</f>
        <v>344146.14</v>
      </c>
      <c r="I7" s="52">
        <f t="shared" si="0"/>
        <v>-65920.61</v>
      </c>
      <c r="J7" s="53">
        <f t="shared" si="1"/>
        <v>-0.191548305612261</v>
      </c>
      <c r="K7" s="54">
        <f>VLOOKUP($A7,'南北货-汇总'!$A:$AM,27,0)</f>
        <v>0.264748300661233</v>
      </c>
      <c r="L7" s="54">
        <f>VLOOKUP($A7,'南北货-汇总'!$A:$AM,28,0)</f>
        <v>0.309198355795605</v>
      </c>
      <c r="M7" s="55">
        <f t="shared" si="2"/>
        <v>-0.0444500551343718</v>
      </c>
      <c r="N7" s="49">
        <f>VLOOKUP($A7,'南北货-汇总'!$A:$AM,13,0)</f>
        <v>1050905.82</v>
      </c>
      <c r="O7" s="49">
        <f>VLOOKUP($A7,'南北货-汇总'!$A:$AM,14,0)</f>
        <v>1113027.07</v>
      </c>
      <c r="P7" s="52">
        <f t="shared" si="3"/>
        <v>-62121.25</v>
      </c>
      <c r="Q7" s="55">
        <f t="shared" si="4"/>
        <v>-0.055812883329064</v>
      </c>
      <c r="R7" s="49">
        <f>VLOOKUP($A7,'南北货-汇总'!$A:$AM,15,0)</f>
        <v>38567.35</v>
      </c>
      <c r="S7" s="49">
        <f>VLOOKUP($A7,'南北货-汇总'!$A:$AM,16,0)</f>
        <v>43523.08</v>
      </c>
      <c r="T7" s="52">
        <f t="shared" si="5"/>
        <v>-4955.73</v>
      </c>
      <c r="U7" s="55">
        <f t="shared" si="6"/>
        <v>-0.113864414007465</v>
      </c>
      <c r="V7" s="54">
        <f>VLOOKUP($A7,'南北货-汇总'!$A:$AM,21,0)</f>
        <v>-3.70732123746863</v>
      </c>
      <c r="W7" s="54">
        <f>VLOOKUP($A7,'南北货-汇总'!$A:$AM,22,0)</f>
        <v>0.847777904610054</v>
      </c>
      <c r="X7" s="55">
        <f t="shared" si="7"/>
        <v>-4.55509914207869</v>
      </c>
      <c r="Y7" s="54">
        <f>VLOOKUP($A7,'南北货-汇总'!$A:$AM,36,0)</f>
        <v>-0.0154047400197317</v>
      </c>
      <c r="Z7" s="54">
        <f>VLOOKUP($A7,'南北货-汇总'!$A:$AM,37,0)</f>
        <v>-0.0180812111642834</v>
      </c>
      <c r="AA7" s="55">
        <f t="shared" si="8"/>
        <v>0.00267647114455169</v>
      </c>
      <c r="AB7" s="54">
        <f>VLOOKUP($A7,'南北货-汇总'!$A:$AM,32,0)</f>
        <v>-0.0433457304480434</v>
      </c>
      <c r="AC7" s="54">
        <f>VLOOKUP($A7,'南北货-汇总'!$A:$AM,33,0)</f>
        <v>-0.0163360062752113</v>
      </c>
      <c r="AD7" s="55">
        <f t="shared" si="9"/>
        <v>-0.0270097241728321</v>
      </c>
    </row>
    <row r="8" spans="1:30">
      <c r="A8" s="45" t="s">
        <v>84</v>
      </c>
      <c r="B8" s="45"/>
      <c r="C8" s="45"/>
      <c r="D8" s="48">
        <f>VLOOKUP($A8,'南北货-汇总'!$A:$AM,4,0)</f>
        <v>29957.37</v>
      </c>
      <c r="E8" s="49">
        <f>VLOOKUP($A8,'南北货-汇总'!$A:$AM,5,0)</f>
        <v>613345.77</v>
      </c>
      <c r="F8" s="49">
        <f>VLOOKUP($A8,'南北货-汇总'!$A:$AM,6,0)</f>
        <v>88.5460957452621</v>
      </c>
      <c r="G8" s="49">
        <f>VLOOKUP($A8,'南北货-汇总'!$A:$AM,23,0)</f>
        <v>76419.68</v>
      </c>
      <c r="H8" s="49">
        <f>VLOOKUP($A8,'南北货-汇总'!$A:$AM,24,0)</f>
        <v>103187.32</v>
      </c>
      <c r="I8" s="52">
        <f t="shared" si="0"/>
        <v>-26767.64</v>
      </c>
      <c r="J8" s="53">
        <f t="shared" si="1"/>
        <v>-0.25940822961581</v>
      </c>
      <c r="K8" s="54">
        <f>VLOOKUP($A8,'南北货-汇总'!$A:$AM,27,0)</f>
        <v>0.22846490968184</v>
      </c>
      <c r="L8" s="54">
        <f>VLOOKUP($A8,'南北货-汇总'!$A:$AM,28,0)</f>
        <v>0.243600769259226</v>
      </c>
      <c r="M8" s="55">
        <f t="shared" si="2"/>
        <v>-0.015135859577385</v>
      </c>
      <c r="N8" s="49">
        <f>VLOOKUP($A8,'南北货-汇总'!$A:$AM,13,0)</f>
        <v>334491.98</v>
      </c>
      <c r="O8" s="49">
        <f>VLOOKUP($A8,'南北货-汇总'!$A:$AM,14,0)</f>
        <v>423591.93</v>
      </c>
      <c r="P8" s="52">
        <f t="shared" si="3"/>
        <v>-89099.95</v>
      </c>
      <c r="Q8" s="55">
        <f t="shared" si="4"/>
        <v>-0.21034383256546</v>
      </c>
      <c r="R8" s="49">
        <f>VLOOKUP($A8,'南北货-汇总'!$A:$AM,15,0)</f>
        <v>14535.17</v>
      </c>
      <c r="S8" s="49">
        <f>VLOOKUP($A8,'南北货-汇总'!$A:$AM,16,0)</f>
        <v>19108.56</v>
      </c>
      <c r="T8" s="52">
        <f t="shared" si="5"/>
        <v>-4573.39</v>
      </c>
      <c r="U8" s="55">
        <f t="shared" si="6"/>
        <v>-0.239337239436148</v>
      </c>
      <c r="V8" s="54">
        <f>VLOOKUP($A8,'南北货-汇总'!$A:$AM,21,0)</f>
        <v>6.22951290588061</v>
      </c>
      <c r="W8" s="54">
        <f>VLOOKUP($A8,'南北货-汇总'!$A:$AM,22,0)</f>
        <v>1.01892917464987</v>
      </c>
      <c r="X8" s="55">
        <f t="shared" si="7"/>
        <v>5.21058373123074</v>
      </c>
      <c r="Y8" s="54">
        <f>VLOOKUP($A8,'南北货-汇总'!$A:$AM,36,0)</f>
        <v>-0.0374374706315784</v>
      </c>
      <c r="Z8" s="54">
        <f>VLOOKUP($A8,'南北货-汇总'!$A:$AM,37,0)</f>
        <v>-0.0380457763431677</v>
      </c>
      <c r="AA8" s="55">
        <f t="shared" si="8"/>
        <v>0.000608305711589228</v>
      </c>
      <c r="AB8" s="54">
        <f>VLOOKUP($A8,'南北货-汇总'!$A:$AM,32,0)</f>
        <v>-0.0330395368522737</v>
      </c>
      <c r="AC8" s="54">
        <f>VLOOKUP($A8,'南北货-汇总'!$A:$AM,33,0)</f>
        <v>-0.0441084167963257</v>
      </c>
      <c r="AD8" s="55">
        <f t="shared" si="9"/>
        <v>0.0110688799440519</v>
      </c>
    </row>
    <row r="9" spans="1:30">
      <c r="A9" s="45" t="s">
        <v>118</v>
      </c>
      <c r="B9" s="45"/>
      <c r="C9" s="45"/>
      <c r="D9" s="48">
        <f>VLOOKUP($A9,'南北货-汇总'!$A:$AM,4,0)</f>
        <v>22211.65</v>
      </c>
      <c r="E9" s="49">
        <f>VLOOKUP($A9,'南北货-汇总'!$A:$AM,5,0)</f>
        <v>265282.49</v>
      </c>
      <c r="F9" s="49">
        <f>VLOOKUP($A9,'南北货-汇总'!$A:$AM,6,0)</f>
        <v>27.6622270088393</v>
      </c>
      <c r="G9" s="49">
        <f>VLOOKUP($A9,'南北货-汇总'!$A:$AM,23,0)</f>
        <v>47490.46</v>
      </c>
      <c r="H9" s="49">
        <f>VLOOKUP($A9,'南北货-汇总'!$A:$AM,24,0)</f>
        <v>69499.6</v>
      </c>
      <c r="I9" s="52">
        <f t="shared" si="0"/>
        <v>-22009.14</v>
      </c>
      <c r="J9" s="53">
        <f t="shared" si="1"/>
        <v>-0.316680096000553</v>
      </c>
      <c r="K9" s="54">
        <f>VLOOKUP($A9,'南北货-汇总'!$A:$AM,27,0)</f>
        <v>0.0998507047732569</v>
      </c>
      <c r="L9" s="54">
        <f>VLOOKUP($A9,'南北货-汇总'!$A:$AM,28,0)</f>
        <v>0.088996197151401</v>
      </c>
      <c r="M9" s="55">
        <f t="shared" si="2"/>
        <v>0.0108545076218559</v>
      </c>
      <c r="N9" s="49">
        <f>VLOOKUP($A9,'南北货-汇总'!$A:$AM,13,0)</f>
        <v>475614.67</v>
      </c>
      <c r="O9" s="49">
        <f>VLOOKUP($A9,'南北货-汇总'!$A:$AM,14,0)</f>
        <v>780927.75</v>
      </c>
      <c r="P9" s="52">
        <f t="shared" si="3"/>
        <v>-305313.08</v>
      </c>
      <c r="Q9" s="55">
        <f t="shared" si="4"/>
        <v>-0.390962006408403</v>
      </c>
      <c r="R9" s="49">
        <f>VLOOKUP($A9,'南北货-汇总'!$A:$AM,15,0)</f>
        <v>57060.89</v>
      </c>
      <c r="S9" s="49">
        <f>VLOOKUP($A9,'南北货-汇总'!$A:$AM,16,0)</f>
        <v>97636.69</v>
      </c>
      <c r="T9" s="52">
        <f t="shared" si="5"/>
        <v>-40575.8</v>
      </c>
      <c r="U9" s="55">
        <f t="shared" si="6"/>
        <v>-0.415579430232631</v>
      </c>
      <c r="V9" s="54">
        <f>VLOOKUP($A9,'南北货-汇总'!$A:$AM,21,0)</f>
        <v>0.846362298308648</v>
      </c>
      <c r="W9" s="54">
        <f>VLOOKUP($A9,'南北货-汇总'!$A:$AM,22,0)</f>
        <v>0.178674319675567</v>
      </c>
      <c r="X9" s="55">
        <f t="shared" si="7"/>
        <v>0.667687978633081</v>
      </c>
      <c r="Y9" s="54">
        <f>VLOOKUP($A9,'南北货-汇总'!$A:$AM,36,0)</f>
        <v>-0.00384168560988095</v>
      </c>
      <c r="Z9" s="54">
        <f>VLOOKUP($A9,'南北货-汇总'!$A:$AM,37,0)</f>
        <v>-0.00314390010558531</v>
      </c>
      <c r="AA9" s="55">
        <f t="shared" si="8"/>
        <v>-0.000697785504295646</v>
      </c>
      <c r="AB9" s="54">
        <f>VLOOKUP($A9,'南北货-汇总'!$A:$AM,32,0)</f>
        <v>-0.00705202091432546</v>
      </c>
      <c r="AC9" s="54">
        <f>VLOOKUP($A9,'南北货-汇总'!$A:$AM,33,0)</f>
        <v>-0.00630498071044344</v>
      </c>
      <c r="AD9" s="55">
        <f t="shared" si="9"/>
        <v>-0.000747040203882012</v>
      </c>
    </row>
    <row r="10" spans="1:30">
      <c r="A10" s="45" t="s">
        <v>89</v>
      </c>
      <c r="B10" s="45"/>
      <c r="C10" s="45"/>
      <c r="D10" s="48">
        <f>VLOOKUP($A10,'南北货-汇总'!$A:$AM,4,0)</f>
        <v>15135.79</v>
      </c>
      <c r="E10" s="49">
        <f>VLOOKUP($A10,'南北货-汇总'!$A:$AM,5,0)</f>
        <v>290431.13</v>
      </c>
      <c r="F10" s="49">
        <f>VLOOKUP($A10,'南北货-汇总'!$A:$AM,6,0)</f>
        <v>104.418582231122</v>
      </c>
      <c r="G10" s="49">
        <f>VLOOKUP($A10,'南北货-汇总'!$A:$AM,23,0)</f>
        <v>37388.64</v>
      </c>
      <c r="H10" s="49">
        <f>VLOOKUP($A10,'南北货-汇总'!$A:$AM,24,0)</f>
        <v>48187.39</v>
      </c>
      <c r="I10" s="52">
        <f t="shared" si="0"/>
        <v>-10798.75</v>
      </c>
      <c r="J10" s="53">
        <f t="shared" si="1"/>
        <v>-0.224099084843566</v>
      </c>
      <c r="K10" s="54">
        <f>VLOOKUP($A10,'南北货-汇总'!$A:$AM,27,0)</f>
        <v>0.258183288905179</v>
      </c>
      <c r="L10" s="54">
        <f>VLOOKUP($A10,'南北货-汇总'!$A:$AM,28,0)</f>
        <v>0.279525582442731</v>
      </c>
      <c r="M10" s="55">
        <f t="shared" si="2"/>
        <v>-0.0213422935375516</v>
      </c>
      <c r="N10" s="49">
        <f>VLOOKUP($A10,'南北货-汇总'!$A:$AM,13,0)</f>
        <v>144814.33</v>
      </c>
      <c r="O10" s="49">
        <f>VLOOKUP($A10,'南北货-汇总'!$A:$AM,14,0)</f>
        <v>172389.91</v>
      </c>
      <c r="P10" s="52">
        <f t="shared" si="3"/>
        <v>-27575.58</v>
      </c>
      <c r="Q10" s="55">
        <f t="shared" si="4"/>
        <v>-0.159960522051436</v>
      </c>
      <c r="R10" s="49">
        <f>VLOOKUP($A10,'南北货-汇总'!$A:$AM,15,0)</f>
        <v>5979.16</v>
      </c>
      <c r="S10" s="49">
        <f>VLOOKUP($A10,'南北货-汇总'!$A:$AM,16,0)</f>
        <v>6872.56</v>
      </c>
      <c r="T10" s="52">
        <f t="shared" si="5"/>
        <v>-893.400000000001</v>
      </c>
      <c r="U10" s="55">
        <f t="shared" si="6"/>
        <v>-0.129995227397069</v>
      </c>
      <c r="V10" s="54">
        <f>VLOOKUP($A10,'南北货-汇总'!$A:$AM,21,0)</f>
        <v>-0.856196705697477</v>
      </c>
      <c r="W10" s="54">
        <f>VLOOKUP($A10,'南北货-汇总'!$A:$AM,22,0)</f>
        <v>1.52603980621157</v>
      </c>
      <c r="X10" s="55">
        <f t="shared" si="7"/>
        <v>-2.38223651190905</v>
      </c>
      <c r="Y10" s="54">
        <f>VLOOKUP($A10,'南北货-汇总'!$A:$AM,36,0)</f>
        <v>-0.0336535566868925</v>
      </c>
      <c r="Z10" s="54">
        <f>VLOOKUP($A10,'南北货-汇总'!$A:$AM,37,0)</f>
        <v>-0.224243949852748</v>
      </c>
      <c r="AA10" s="55">
        <f t="shared" si="8"/>
        <v>0.190590393165855</v>
      </c>
      <c r="AB10" s="54">
        <f>VLOOKUP($A10,'南北货-汇总'!$A:$AM,32,0)</f>
        <v>-0.00349692671989022</v>
      </c>
      <c r="AC10" s="54">
        <f>VLOOKUP($A10,'南北货-汇总'!$A:$AM,33,0)</f>
        <v>-0.0631298745964889</v>
      </c>
      <c r="AD10" s="55">
        <f t="shared" si="9"/>
        <v>0.0596329478765986</v>
      </c>
    </row>
    <row r="11" spans="1:30">
      <c r="A11" s="45" t="s">
        <v>155</v>
      </c>
      <c r="B11" s="45"/>
      <c r="C11" s="45"/>
      <c r="D11" s="48">
        <f>VLOOKUP($A11,'南北货-汇总'!$A:$AM,4,0)</f>
        <v>17784.73</v>
      </c>
      <c r="E11" s="49">
        <f>VLOOKUP($A11,'南北货-汇总'!$A:$AM,5,0)</f>
        <v>347099.19</v>
      </c>
      <c r="F11" s="49">
        <f>VLOOKUP($A11,'南北货-汇总'!$A:$AM,6,0)</f>
        <v>94.7188469569211</v>
      </c>
      <c r="G11" s="49">
        <f>VLOOKUP($A11,'南北货-汇总'!$A:$AM,23,0)</f>
        <v>46142.25</v>
      </c>
      <c r="H11" s="49">
        <f>VLOOKUP($A11,'南北货-汇总'!$A:$AM,24,0)</f>
        <v>55294.62</v>
      </c>
      <c r="I11" s="52">
        <f t="shared" si="0"/>
        <v>-9152.37</v>
      </c>
      <c r="J11" s="53">
        <f t="shared" si="1"/>
        <v>-0.165520081338836</v>
      </c>
      <c r="K11" s="54">
        <f>VLOOKUP($A11,'南北货-汇总'!$A:$AM,27,0)</f>
        <v>0.244837634771531</v>
      </c>
      <c r="L11" s="54">
        <f>VLOOKUP($A11,'南北货-汇总'!$A:$AM,28,0)</f>
        <v>0.316364242419006</v>
      </c>
      <c r="M11" s="55">
        <f t="shared" si="2"/>
        <v>-0.0715266076474751</v>
      </c>
      <c r="N11" s="49">
        <f>VLOOKUP($A11,'南北货-汇总'!$A:$AM,13,0)</f>
        <v>188460.61</v>
      </c>
      <c r="O11" s="49">
        <f>VLOOKUP($A11,'南北货-汇总'!$A:$AM,14,0)</f>
        <v>174781.51</v>
      </c>
      <c r="P11" s="52">
        <f t="shared" si="3"/>
        <v>13679.1</v>
      </c>
      <c r="Q11" s="55">
        <f t="shared" si="4"/>
        <v>0.0782639994356381</v>
      </c>
      <c r="R11" s="49">
        <f>VLOOKUP($A11,'南北货-汇总'!$A:$AM,15,0)</f>
        <v>7922.89</v>
      </c>
      <c r="S11" s="49">
        <f>VLOOKUP($A11,'南北货-汇总'!$A:$AM,16,0)</f>
        <v>6810.91</v>
      </c>
      <c r="T11" s="52">
        <f t="shared" si="5"/>
        <v>1111.98</v>
      </c>
      <c r="U11" s="55">
        <f t="shared" si="6"/>
        <v>0.163264527060261</v>
      </c>
      <c r="V11" s="54">
        <f>VLOOKUP($A11,'南北货-汇总'!$A:$AM,21,0)</f>
        <v>-1.49157388080923</v>
      </c>
      <c r="W11" s="54">
        <f>VLOOKUP($A11,'南北货-汇总'!$A:$AM,22,0)</f>
        <v>1.06733645349128</v>
      </c>
      <c r="X11" s="55">
        <f t="shared" si="7"/>
        <v>-2.55891033430051</v>
      </c>
      <c r="Y11" s="54">
        <f>VLOOKUP($A11,'南北货-汇总'!$A:$AM,36,0)</f>
        <v>-0.00474448086493691</v>
      </c>
      <c r="Z11" s="54">
        <f>VLOOKUP($A11,'南北货-汇总'!$A:$AM,37,0)</f>
        <v>-0.037713022195272</v>
      </c>
      <c r="AA11" s="55">
        <f t="shared" si="8"/>
        <v>0.0329685413303351</v>
      </c>
      <c r="AB11" s="54">
        <f>VLOOKUP($A11,'南北货-汇总'!$A:$AM,32,0)</f>
        <v>-0.0124092090118991</v>
      </c>
      <c r="AC11" s="54">
        <f>VLOOKUP($A11,'南北货-汇总'!$A:$AM,33,0)</f>
        <v>0.00574693741918124</v>
      </c>
      <c r="AD11" s="55">
        <f t="shared" si="9"/>
        <v>-0.0181561464310803</v>
      </c>
    </row>
    <row r="12" spans="1:30">
      <c r="A12" s="45" t="s">
        <v>101</v>
      </c>
      <c r="B12" s="45"/>
      <c r="C12" s="45"/>
      <c r="D12" s="48">
        <f>VLOOKUP($A12,'南北货-汇总'!$A:$AM,4,0)</f>
        <v>30249.23</v>
      </c>
      <c r="E12" s="49">
        <f>VLOOKUP($A12,'南北货-汇总'!$A:$AM,5,0)</f>
        <v>635420.04</v>
      </c>
      <c r="F12" s="49">
        <f>VLOOKUP($A12,'南北货-汇总'!$A:$AM,6,0)</f>
        <v>110.682469690259</v>
      </c>
      <c r="G12" s="49">
        <f>VLOOKUP($A12,'南北货-汇总'!$A:$AM,23,0)</f>
        <v>66963.9</v>
      </c>
      <c r="H12" s="49">
        <f>VLOOKUP($A12,'南北货-汇总'!$A:$AM,24,0)</f>
        <v>86987.25</v>
      </c>
      <c r="I12" s="52">
        <f t="shared" si="0"/>
        <v>-20023.35</v>
      </c>
      <c r="J12" s="53">
        <f t="shared" si="1"/>
        <v>-0.230187182604347</v>
      </c>
      <c r="K12" s="54">
        <f>VLOOKUP($A12,'南北货-汇总'!$A:$AM,27,0)</f>
        <v>0.185519017265257</v>
      </c>
      <c r="L12" s="54">
        <f>VLOOKUP($A12,'南北货-汇总'!$A:$AM,28,0)</f>
        <v>0.250005640321646</v>
      </c>
      <c r="M12" s="55">
        <f t="shared" si="2"/>
        <v>-0.0644866230563893</v>
      </c>
      <c r="N12" s="49">
        <f>VLOOKUP($A12,'南北货-汇总'!$A:$AM,13,0)</f>
        <v>360954.37</v>
      </c>
      <c r="O12" s="49">
        <f>VLOOKUP($A12,'南北货-汇总'!$A:$AM,14,0)</f>
        <v>347941.15</v>
      </c>
      <c r="P12" s="52">
        <f t="shared" si="3"/>
        <v>13013.22</v>
      </c>
      <c r="Q12" s="55">
        <f t="shared" si="4"/>
        <v>0.0374006351361429</v>
      </c>
      <c r="R12" s="49">
        <f>VLOOKUP($A12,'南北货-汇总'!$A:$AM,15,0)</f>
        <v>19290.01</v>
      </c>
      <c r="S12" s="49">
        <f>VLOOKUP($A12,'南北货-汇总'!$A:$AM,16,0)</f>
        <v>14373.84</v>
      </c>
      <c r="T12" s="52">
        <f t="shared" si="5"/>
        <v>4916.17</v>
      </c>
      <c r="U12" s="55">
        <f t="shared" si="6"/>
        <v>0.342022034473738</v>
      </c>
      <c r="V12" s="54">
        <f>VLOOKUP($A12,'南北货-汇总'!$A:$AM,21,0)</f>
        <v>-0.720928014750041</v>
      </c>
      <c r="W12" s="54">
        <f>VLOOKUP($A12,'南北货-汇总'!$A:$AM,22,0)</f>
        <v>1.91976869600962</v>
      </c>
      <c r="X12" s="55">
        <f t="shared" si="7"/>
        <v>-2.64069671075966</v>
      </c>
      <c r="Y12" s="54">
        <f>VLOOKUP($A12,'南北货-汇总'!$A:$AM,36,0)</f>
        <v>-0.028400192638573</v>
      </c>
      <c r="Z12" s="54">
        <f>VLOOKUP($A12,'南北货-汇总'!$A:$AM,37,0)</f>
        <v>-0.0520041965125534</v>
      </c>
      <c r="AA12" s="55">
        <f t="shared" si="8"/>
        <v>0.0236040038739803</v>
      </c>
      <c r="AB12" s="54">
        <f>VLOOKUP($A12,'南北货-汇总'!$A:$AM,32,0)</f>
        <v>-0.110474535881087</v>
      </c>
      <c r="AC12" s="54">
        <f>VLOOKUP($A12,'南北货-汇总'!$A:$AM,33,0)</f>
        <v>-0.0355603851398433</v>
      </c>
      <c r="AD12" s="55">
        <f t="shared" si="9"/>
        <v>-0.0749141507412432</v>
      </c>
    </row>
    <row r="13" spans="1:30">
      <c r="A13" s="45" t="s">
        <v>94</v>
      </c>
      <c r="B13" s="45"/>
      <c r="C13" s="45"/>
      <c r="D13" s="48">
        <f>VLOOKUP($A13,'南北货-汇总'!$A:$AM,4,0)</f>
        <v>23522.83</v>
      </c>
      <c r="E13" s="49">
        <f>VLOOKUP($A13,'南北货-汇总'!$A:$AM,5,0)</f>
        <v>460439.87</v>
      </c>
      <c r="F13" s="49">
        <f>VLOOKUP($A13,'南北货-汇总'!$A:$AM,6,0)</f>
        <v>80.0550853432449</v>
      </c>
      <c r="G13" s="49">
        <f>VLOOKUP($A13,'南北货-汇总'!$A:$AM,23,0)</f>
        <v>79317.44</v>
      </c>
      <c r="H13" s="49">
        <f>VLOOKUP($A13,'南北货-汇总'!$A:$AM,24,0)</f>
        <v>100652.73</v>
      </c>
      <c r="I13" s="52">
        <f t="shared" si="0"/>
        <v>-21335.29</v>
      </c>
      <c r="J13" s="53">
        <f t="shared" si="1"/>
        <v>-0.211969312705179</v>
      </c>
      <c r="K13" s="54">
        <f>VLOOKUP($A13,'南北货-汇总'!$A:$AM,27,0)</f>
        <v>0.232403128249412</v>
      </c>
      <c r="L13" s="54">
        <f>VLOOKUP($A13,'南北货-汇总'!$A:$AM,28,0)</f>
        <v>0.267929108705887</v>
      </c>
      <c r="M13" s="55">
        <f t="shared" si="2"/>
        <v>-0.0355259804564743</v>
      </c>
      <c r="N13" s="49">
        <f>VLOOKUP($A13,'南北货-汇总'!$A:$AM,13,0)</f>
        <v>341292.48</v>
      </c>
      <c r="O13" s="49">
        <f>VLOOKUP($A13,'南北货-汇总'!$A:$AM,14,0)</f>
        <v>375669.26</v>
      </c>
      <c r="P13" s="52">
        <f t="shared" si="3"/>
        <v>-34376.78</v>
      </c>
      <c r="Q13" s="55">
        <f t="shared" si="4"/>
        <v>-0.0915080994383198</v>
      </c>
      <c r="R13" s="49">
        <f>VLOOKUP($A13,'南北货-汇总'!$A:$AM,15,0)</f>
        <v>14138.53</v>
      </c>
      <c r="S13" s="49">
        <f>VLOOKUP($A13,'南北货-汇总'!$A:$AM,16,0)</f>
        <v>14534.91</v>
      </c>
      <c r="T13" s="52">
        <f t="shared" si="5"/>
        <v>-396.379999999999</v>
      </c>
      <c r="U13" s="55">
        <f t="shared" si="6"/>
        <v>-0.0272708946942223</v>
      </c>
      <c r="V13" s="54">
        <f>VLOOKUP($A13,'南北货-汇总'!$A:$AM,21,0)</f>
        <v>-0.729530411967956</v>
      </c>
      <c r="W13" s="54">
        <f>VLOOKUP($A13,'南北货-汇总'!$A:$AM,22,0)</f>
        <v>1.19737252223571</v>
      </c>
      <c r="X13" s="55">
        <f t="shared" si="7"/>
        <v>-1.92690293420366</v>
      </c>
      <c r="Y13" s="54">
        <f>VLOOKUP($A13,'南北货-汇总'!$A:$AM,36,0)</f>
        <v>-0.0130975426723995</v>
      </c>
      <c r="Z13" s="54">
        <f>VLOOKUP($A13,'南北货-汇总'!$A:$AM,37,0)</f>
        <v>-0.0468362033201444</v>
      </c>
      <c r="AA13" s="55">
        <f t="shared" si="8"/>
        <v>0.0337386606477449</v>
      </c>
      <c r="AB13" s="54">
        <f>VLOOKUP($A13,'南北货-汇总'!$A:$AM,32,0)</f>
        <v>-0.032607586314237</v>
      </c>
      <c r="AC13" s="54">
        <f>VLOOKUP($A13,'南北货-汇总'!$A:$AM,33,0)</f>
        <v>-0.0659419280140196</v>
      </c>
      <c r="AD13" s="55">
        <f t="shared" si="9"/>
        <v>0.0333343416997826</v>
      </c>
    </row>
    <row r="14" spans="1:30">
      <c r="A14" s="45" t="s">
        <v>186</v>
      </c>
      <c r="B14" s="45"/>
      <c r="C14" s="45"/>
      <c r="D14" s="48">
        <f>VLOOKUP($A14,'南北货-汇总'!$A:$AM,4,0)</f>
        <v>14723.7</v>
      </c>
      <c r="E14" s="49">
        <f>VLOOKUP($A14,'南北货-汇总'!$A:$AM,5,0)</f>
        <v>239054.25</v>
      </c>
      <c r="F14" s="49">
        <f>VLOOKUP($A14,'南北货-汇总'!$A:$AM,6,0)</f>
        <v>52.9155707755456</v>
      </c>
      <c r="G14" s="49">
        <f>VLOOKUP($A14,'南北货-汇总'!$A:$AM,23,0)</f>
        <v>60833.4</v>
      </c>
      <c r="H14" s="49">
        <f>VLOOKUP($A14,'南北货-汇总'!$A:$AM,24,0)</f>
        <v>53606.32</v>
      </c>
      <c r="I14" s="52">
        <f t="shared" si="0"/>
        <v>7227.08</v>
      </c>
      <c r="J14" s="53">
        <f t="shared" si="1"/>
        <v>0.134817685675868</v>
      </c>
      <c r="K14" s="54">
        <f>VLOOKUP($A14,'南北货-汇总'!$A:$AM,27,0)</f>
        <v>0.24471150194825</v>
      </c>
      <c r="L14" s="54">
        <f>VLOOKUP($A14,'南北货-汇总'!$A:$AM,28,0)</f>
        <v>0.251874966904195</v>
      </c>
      <c r="M14" s="55">
        <f t="shared" si="2"/>
        <v>-0.00716346495594525</v>
      </c>
      <c r="N14" s="49">
        <f>VLOOKUP($A14,'南北货-汇总'!$A:$AM,13,0)</f>
        <v>248592.32</v>
      </c>
      <c r="O14" s="49">
        <f>VLOOKUP($A14,'南北货-汇总'!$A:$AM,14,0)</f>
        <v>212829.09</v>
      </c>
      <c r="P14" s="52">
        <f t="shared" si="3"/>
        <v>35763.23</v>
      </c>
      <c r="Q14" s="55">
        <f t="shared" si="4"/>
        <v>0.168037320462161</v>
      </c>
      <c r="R14" s="49">
        <f>VLOOKUP($A14,'南北货-汇总'!$A:$AM,15,0)</f>
        <v>12452.66</v>
      </c>
      <c r="S14" s="49">
        <f>VLOOKUP($A14,'南北货-汇总'!$A:$AM,16,0)</f>
        <v>9250.65</v>
      </c>
      <c r="T14" s="52">
        <f t="shared" si="5"/>
        <v>3202.01</v>
      </c>
      <c r="U14" s="55">
        <f t="shared" si="6"/>
        <v>0.346138919967786</v>
      </c>
      <c r="V14" s="54">
        <f>VLOOKUP($A14,'南北货-汇总'!$A:$AM,21,0)</f>
        <v>3.12373081771945</v>
      </c>
      <c r="W14" s="54">
        <f>VLOOKUP($A14,'南北货-汇总'!$A:$AM,22,0)</f>
        <v>2.43449303308177</v>
      </c>
      <c r="X14" s="55">
        <f t="shared" si="7"/>
        <v>0.689237784637674</v>
      </c>
      <c r="Y14" s="54">
        <f>VLOOKUP($A14,'南北货-汇总'!$A:$AM,36,0)</f>
        <v>-0.0310688640017474</v>
      </c>
      <c r="Z14" s="54">
        <f>VLOOKUP($A14,'南北货-汇总'!$A:$AM,37,0)</f>
        <v>-0.104821823331333</v>
      </c>
      <c r="AA14" s="55">
        <f t="shared" si="8"/>
        <v>0.0737529593295861</v>
      </c>
      <c r="AB14" s="54">
        <f>VLOOKUP($A14,'南北货-汇总'!$A:$AM,32,0)</f>
        <v>0.0969942989389213</v>
      </c>
      <c r="AC14" s="54">
        <f>VLOOKUP($A14,'南北货-汇总'!$A:$AM,33,0)</f>
        <v>-0.0781631683901858</v>
      </c>
      <c r="AD14" s="55">
        <f t="shared" si="9"/>
        <v>0.175157467329107</v>
      </c>
    </row>
    <row r="15" spans="1:30">
      <c r="A15" s="50" t="s">
        <v>62</v>
      </c>
      <c r="B15" s="51" t="s">
        <v>74</v>
      </c>
      <c r="C15" s="50" t="s">
        <v>75</v>
      </c>
      <c r="D15" s="49">
        <f>IFERROR(VLOOKUP($B15,'a-南北货'!$B:$AO,5,0),0)</f>
        <v>3845.45</v>
      </c>
      <c r="E15" s="49">
        <f>IFERROR(VLOOKUP($B15,'a-南北货'!$B:$AO,6,0),0)</f>
        <v>110244.9</v>
      </c>
      <c r="F15" s="49">
        <f>IFERROR(VLOOKUP($B15,'a-南北货'!$B:$AO,7,0),0)</f>
        <v>86.5201769713776</v>
      </c>
      <c r="G15" s="49">
        <f>IFERROR(VLOOKUP($B15,'a-南北货'!$B:$AO,24,0),0)</f>
        <v>15585.93</v>
      </c>
      <c r="H15" s="49">
        <f>IFERROR(VLOOKUP($B15,'a-南北货'!$B:$AO,25,0),0)</f>
        <v>28991.3</v>
      </c>
      <c r="I15" s="49">
        <f>IFERROR(VLOOKUP($B15,'a-南北货'!$B:$AO,26,0),0)</f>
        <v>-13405.37</v>
      </c>
      <c r="J15" s="56">
        <f>IFERROR(VLOOKUP($B15,'a-南北货'!$B:$AO,27,0),0)</f>
        <v>-0.462392855787771</v>
      </c>
      <c r="K15" s="56">
        <f>IFERROR(VLOOKUP($B15,'a-南北货'!$B:$AO,28,0),0)</f>
        <v>0.259834486056048</v>
      </c>
      <c r="L15" s="56">
        <f>IFERROR(VLOOKUP($B15,'a-南北货'!$B:$AO,29,0),0)</f>
        <v>0.426380582390051</v>
      </c>
      <c r="M15" s="56">
        <f>IFERROR(VLOOKUP($B15,'a-南北货'!$B:$AO,30,0),0)</f>
        <v>-0.166546096334003</v>
      </c>
      <c r="N15" s="49">
        <f>IFERROR(VLOOKUP($B15,'a-南北货'!$B:$AO,15,0),0)</f>
        <v>59984.07</v>
      </c>
      <c r="O15" s="49">
        <f>IFERROR(VLOOKUP($B15,'a-南北货'!$B:$AO,19,0),0)</f>
        <v>67993.95</v>
      </c>
      <c r="P15" s="49">
        <f t="shared" si="3"/>
        <v>-8009.88</v>
      </c>
      <c r="Q15" s="56">
        <f t="shared" si="4"/>
        <v>-0.117802833928607</v>
      </c>
      <c r="R15" s="49">
        <f>IFERROR(VLOOKUP($B15,'a-南北货'!$B:$AO,16,0),0)</f>
        <v>1775.45</v>
      </c>
      <c r="S15" s="49">
        <f>IFERROR(VLOOKUP($B15,'a-南北货'!$B:$AO,20,0),0)</f>
        <v>2029.01</v>
      </c>
      <c r="T15" s="49">
        <f t="shared" si="5"/>
        <v>-253.56</v>
      </c>
      <c r="U15" s="56">
        <f t="shared" si="6"/>
        <v>-0.124967348608435</v>
      </c>
      <c r="V15" s="56">
        <f>IFERROR(VLOOKUP($B15,'a-南北货'!$B:$AO,22,0),0)</f>
        <v>0.810277779218695</v>
      </c>
      <c r="W15" s="56">
        <f>IFERROR(VLOOKUP($B15,'a-南北货'!$B:$AO,23,0),0)</f>
        <v>1.09424527799024</v>
      </c>
      <c r="X15" s="56">
        <f t="shared" si="7"/>
        <v>-0.283967498771549</v>
      </c>
      <c r="Y15" s="54">
        <f>IFERROR(VLOOKUP($B15,'a-南北货'!$B:$AO,37,0),0)</f>
        <v>-0.028190036328818</v>
      </c>
      <c r="Z15" s="54">
        <f>IFERROR(VLOOKUP($B15,'a-南北货'!$B:$AO,38,0),0)</f>
        <v>0.121443462575345</v>
      </c>
      <c r="AA15" s="54">
        <f t="shared" si="8"/>
        <v>-0.149633498904163</v>
      </c>
      <c r="AB15" s="54">
        <f>IFERROR(VLOOKUP($B15,'a-南北货'!$B:$AO,33,0),0)</f>
        <v>-0.0510804551722212</v>
      </c>
      <c r="AC15" s="54">
        <f>IFERROR(VLOOKUP($B15,'a-南北货'!$B:$AO,34,0),0)</f>
        <v>0.157202131954387</v>
      </c>
      <c r="AD15" s="54">
        <f t="shared" si="9"/>
        <v>-0.208282587126608</v>
      </c>
    </row>
    <row r="16" spans="1:30">
      <c r="A16" s="50" t="s">
        <v>67</v>
      </c>
      <c r="B16" s="51" t="s">
        <v>76</v>
      </c>
      <c r="C16" s="50" t="s">
        <v>77</v>
      </c>
      <c r="D16" s="49">
        <f>IFERROR(VLOOKUP($B16,'a-南北货'!$B:$AO,5,0),0)</f>
        <v>3505.08</v>
      </c>
      <c r="E16" s="49">
        <f>IFERROR(VLOOKUP($B16,'a-南北货'!$B:$AO,6,0),0)</f>
        <v>80646.22</v>
      </c>
      <c r="F16" s="49">
        <f>IFERROR(VLOOKUP($B16,'a-南北货'!$B:$AO,7,0),0)</f>
        <v>75.645600937841</v>
      </c>
      <c r="G16" s="49">
        <f>IFERROR(VLOOKUP($B16,'a-南北货'!$B:$AO,24,0),0)</f>
        <v>16086.48</v>
      </c>
      <c r="H16" s="49">
        <f>IFERROR(VLOOKUP($B16,'a-南北货'!$B:$AO,25,0),0)</f>
        <v>14466.92</v>
      </c>
      <c r="I16" s="49">
        <f>IFERROR(VLOOKUP($B16,'a-南北货'!$B:$AO,26,0),0)</f>
        <v>1619.56</v>
      </c>
      <c r="J16" s="56">
        <f>IFERROR(VLOOKUP($B16,'a-南北货'!$B:$AO,27,0),0)</f>
        <v>0.111949191673141</v>
      </c>
      <c r="K16" s="56">
        <f>IFERROR(VLOOKUP($B16,'a-南北货'!$B:$AO,28,0),0)</f>
        <v>0.261091937456665</v>
      </c>
      <c r="L16" s="56">
        <f>IFERROR(VLOOKUP($B16,'a-南北货'!$B:$AO,29,0),0)</f>
        <v>0.226118442204591</v>
      </c>
      <c r="M16" s="56">
        <f>IFERROR(VLOOKUP($B16,'a-南北货'!$B:$AO,30,0),0)</f>
        <v>0.0349734952520733</v>
      </c>
      <c r="N16" s="49">
        <f>IFERROR(VLOOKUP($B16,'a-南北货'!$B:$AO,15,0),0)</f>
        <v>61612.32</v>
      </c>
      <c r="O16" s="49">
        <f>IFERROR(VLOOKUP($B16,'a-南北货'!$B:$AO,19,0),0)</f>
        <v>63979.39</v>
      </c>
      <c r="P16" s="49">
        <f t="shared" si="3"/>
        <v>-2367.07</v>
      </c>
      <c r="Q16" s="56">
        <f t="shared" si="4"/>
        <v>-0.0369973830635147</v>
      </c>
      <c r="R16" s="49">
        <f>IFERROR(VLOOKUP($B16,'a-南北货'!$B:$AO,16,0),0)</f>
        <v>2097.24</v>
      </c>
      <c r="S16" s="49">
        <f>IFERROR(VLOOKUP($B16,'a-南北货'!$B:$AO,20,0),0)</f>
        <v>2588.92</v>
      </c>
      <c r="T16" s="49">
        <f t="shared" si="5"/>
        <v>-491.68</v>
      </c>
      <c r="U16" s="56">
        <f t="shared" si="6"/>
        <v>-0.18991703103997</v>
      </c>
      <c r="V16" s="56">
        <f>IFERROR(VLOOKUP($B16,'a-南北货'!$B:$AO,22,0),0)</f>
        <v>-1.30516898034213</v>
      </c>
      <c r="W16" s="56">
        <f>IFERROR(VLOOKUP($B16,'a-南北货'!$B:$AO,23,0),0)</f>
        <v>0.63038888471743</v>
      </c>
      <c r="X16" s="56">
        <f t="shared" si="7"/>
        <v>-1.93555786505956</v>
      </c>
      <c r="Y16" s="54">
        <f>IFERROR(VLOOKUP($B16,'a-南北货'!$B:$AO,37,0),0)</f>
        <v>-0.0202075108237493</v>
      </c>
      <c r="Z16" s="54">
        <f>IFERROR(VLOOKUP($B16,'a-南北货'!$B:$AO,38,0),0)</f>
        <v>-0.0600906941890827</v>
      </c>
      <c r="AA16" s="54">
        <f t="shared" si="8"/>
        <v>0.0398831833653334</v>
      </c>
      <c r="AB16" s="54">
        <f>IFERROR(VLOOKUP($B16,'a-南北货'!$B:$AO,33,0),0)</f>
        <v>-0.028490619832605</v>
      </c>
      <c r="AC16" s="54">
        <f>IFERROR(VLOOKUP($B16,'a-南北货'!$B:$AO,34,0),0)</f>
        <v>-0.00821440310700055</v>
      </c>
      <c r="AD16" s="54">
        <f t="shared" si="9"/>
        <v>-0.0202762167256044</v>
      </c>
    </row>
    <row r="17" spans="1:30">
      <c r="A17" s="50" t="s">
        <v>84</v>
      </c>
      <c r="B17" s="51" t="s">
        <v>180</v>
      </c>
      <c r="C17" s="50" t="s">
        <v>181</v>
      </c>
      <c r="D17" s="49">
        <f>IFERROR(VLOOKUP($B17,'a-南北货'!$B:$AO,5,0),0)</f>
        <v>2954.9</v>
      </c>
      <c r="E17" s="49">
        <f>IFERROR(VLOOKUP($B17,'a-南北货'!$B:$AO,6,0),0)</f>
        <v>57212.7</v>
      </c>
      <c r="F17" s="49">
        <f>IFERROR(VLOOKUP($B17,'a-南北货'!$B:$AO,7,0),0)</f>
        <v>109.386886505715</v>
      </c>
      <c r="G17" s="49">
        <f>IFERROR(VLOOKUP($B17,'a-南北货'!$B:$AO,24,0),0)</f>
        <v>5586.97</v>
      </c>
      <c r="H17" s="49">
        <f>IFERROR(VLOOKUP($B17,'a-南北货'!$B:$AO,25,0),0)</f>
        <v>8207.67</v>
      </c>
      <c r="I17" s="49">
        <f>IFERROR(VLOOKUP($B17,'a-南北货'!$B:$AO,26,0),0)</f>
        <v>-2620.7</v>
      </c>
      <c r="J17" s="56">
        <f>IFERROR(VLOOKUP($B17,'a-南北货'!$B:$AO,27,0),0)</f>
        <v>-0.319298899687731</v>
      </c>
      <c r="K17" s="56">
        <f>IFERROR(VLOOKUP($B17,'a-南北货'!$B:$AO,28,0),0)</f>
        <v>0.228822257353724</v>
      </c>
      <c r="L17" s="56">
        <f>IFERROR(VLOOKUP($B17,'a-南北货'!$B:$AO,29,0),0)</f>
        <v>0.309326291304521</v>
      </c>
      <c r="M17" s="56">
        <f>IFERROR(VLOOKUP($B17,'a-南北货'!$B:$AO,30,0),0)</f>
        <v>-0.0805040339507973</v>
      </c>
      <c r="N17" s="49">
        <f>IFERROR(VLOOKUP($B17,'a-南北货'!$B:$AO,15,0),0)</f>
        <v>24416.2</v>
      </c>
      <c r="O17" s="49">
        <f>IFERROR(VLOOKUP($B17,'a-南北货'!$B:$AO,19,0),0)</f>
        <v>26534.02</v>
      </c>
      <c r="P17" s="49">
        <f t="shared" si="3"/>
        <v>-2117.82</v>
      </c>
      <c r="Q17" s="56">
        <f t="shared" si="4"/>
        <v>-0.0798152711123305</v>
      </c>
      <c r="R17" s="49">
        <f>IFERROR(VLOOKUP($B17,'a-南北货'!$B:$AO,16,0),0)</f>
        <v>1184.05</v>
      </c>
      <c r="S17" s="49">
        <f>IFERROR(VLOOKUP($B17,'a-南北货'!$B:$AO,20,0),0)</f>
        <v>1240.77</v>
      </c>
      <c r="T17" s="49">
        <f t="shared" si="5"/>
        <v>-56.72</v>
      </c>
      <c r="U17" s="56">
        <f t="shared" si="6"/>
        <v>-0.0457135488446691</v>
      </c>
      <c r="V17" s="56">
        <f>IFERROR(VLOOKUP($B17,'a-南北货'!$B:$AO,22,0),0)</f>
        <v>21.0192618006067</v>
      </c>
      <c r="W17" s="56">
        <f>IFERROR(VLOOKUP($B17,'a-南北货'!$B:$AO,23,0),0)</f>
        <v>0.974686114469154</v>
      </c>
      <c r="X17" s="56">
        <f t="shared" si="7"/>
        <v>20.0445756861375</v>
      </c>
      <c r="Y17" s="54">
        <f>IFERROR(VLOOKUP($B17,'a-南北货'!$B:$AO,37,0),0)</f>
        <v>-0.0170178624213504</v>
      </c>
      <c r="Z17" s="54">
        <f>IFERROR(VLOOKUP($B17,'a-南北货'!$B:$AO,38,0),0)</f>
        <v>0.0185932928745859</v>
      </c>
      <c r="AA17" s="54">
        <f t="shared" si="8"/>
        <v>-0.0356111552959364</v>
      </c>
      <c r="AB17" s="54">
        <f>IFERROR(VLOOKUP($B17,'a-南北货'!$B:$AO,33,0),0)</f>
        <v>-0.0294015899747361</v>
      </c>
      <c r="AC17" s="54">
        <f>IFERROR(VLOOKUP($B17,'a-南北货'!$B:$AO,34,0),0)</f>
        <v>0.0583519986794312</v>
      </c>
      <c r="AD17" s="54">
        <f t="shared" si="9"/>
        <v>-0.0877535886541672</v>
      </c>
    </row>
    <row r="18" spans="1:30">
      <c r="A18" s="50" t="s">
        <v>84</v>
      </c>
      <c r="B18" s="51" t="s">
        <v>87</v>
      </c>
      <c r="C18" s="50" t="s">
        <v>88</v>
      </c>
      <c r="D18" s="49">
        <f>IFERROR(VLOOKUP($B18,'a-南北货'!$B:$AO,5,0),0)</f>
        <v>1961.43</v>
      </c>
      <c r="E18" s="49">
        <f>IFERROR(VLOOKUP($B18,'a-南北货'!$B:$AO,6,0),0)</f>
        <v>37986.15</v>
      </c>
      <c r="F18" s="49">
        <f>IFERROR(VLOOKUP($B18,'a-南北货'!$B:$AO,7,0),0)</f>
        <v>274.805757271512</v>
      </c>
      <c r="G18" s="49">
        <f>IFERROR(VLOOKUP($B18,'a-南北货'!$B:$AO,24,0),0)</f>
        <v>1548.31</v>
      </c>
      <c r="H18" s="49">
        <f>IFERROR(VLOOKUP($B18,'a-南北货'!$B:$AO,25,0),0)</f>
        <v>11076.71</v>
      </c>
      <c r="I18" s="49">
        <f>IFERROR(VLOOKUP($B18,'a-南北货'!$B:$AO,26,0),0)</f>
        <v>-9528.4</v>
      </c>
      <c r="J18" s="56">
        <f>IFERROR(VLOOKUP($B18,'a-南北货'!$B:$AO,27,0),0)</f>
        <v>-0.860219325052294</v>
      </c>
      <c r="K18" s="56">
        <f>IFERROR(VLOOKUP($B18,'a-南北货'!$B:$AO,28,0),0)</f>
        <v>0.250951007898187</v>
      </c>
      <c r="L18" s="56">
        <f>IFERROR(VLOOKUP($B18,'a-南北货'!$B:$AO,29,0),0)</f>
        <v>0.32471850592157</v>
      </c>
      <c r="M18" s="56">
        <f>IFERROR(VLOOKUP($B18,'a-南北货'!$B:$AO,30,0),0)</f>
        <v>-0.0737674980233826</v>
      </c>
      <c r="N18" s="49">
        <f>IFERROR(VLOOKUP($B18,'a-南北货'!$B:$AO,15,0),0)</f>
        <v>6169.77</v>
      </c>
      <c r="O18" s="49">
        <f>IFERROR(VLOOKUP($B18,'a-南北货'!$B:$AO,19,0),0)</f>
        <v>34111.73</v>
      </c>
      <c r="P18" s="49">
        <f t="shared" si="3"/>
        <v>-27941.96</v>
      </c>
      <c r="Q18" s="56">
        <f t="shared" si="4"/>
        <v>-0.819130545416489</v>
      </c>
      <c r="R18" s="49">
        <f>IFERROR(VLOOKUP($B18,'a-南北货'!$B:$AO,16,0),0)</f>
        <v>339.14</v>
      </c>
      <c r="S18" s="49">
        <f>IFERROR(VLOOKUP($B18,'a-南北货'!$B:$AO,20,0),0)</f>
        <v>1511.6</v>
      </c>
      <c r="T18" s="49">
        <f t="shared" si="5"/>
        <v>-1172.46</v>
      </c>
      <c r="U18" s="56">
        <f t="shared" si="6"/>
        <v>-0.775641704154538</v>
      </c>
      <c r="V18" s="56">
        <f>IFERROR(VLOOKUP($B18,'a-南北货'!$B:$AO,22,0),0)</f>
        <v>-1.10827648477861</v>
      </c>
      <c r="W18" s="56">
        <f>IFERROR(VLOOKUP($B18,'a-南北货'!$B:$AO,23,0),0)</f>
        <v>3.35438933557665</v>
      </c>
      <c r="X18" s="56">
        <f t="shared" si="7"/>
        <v>-4.46266582035525</v>
      </c>
      <c r="Y18" s="54">
        <f>IFERROR(VLOOKUP($B18,'a-南北货'!$B:$AO,37,0),0)</f>
        <v>-0.171404139883234</v>
      </c>
      <c r="Z18" s="54">
        <f>IFERROR(VLOOKUP($B18,'a-南北货'!$B:$AO,38,0),0)</f>
        <v>-0.0268655729028844</v>
      </c>
      <c r="AA18" s="54">
        <f t="shared" si="8"/>
        <v>-0.14453856698035</v>
      </c>
      <c r="AB18" s="54">
        <f>IFERROR(VLOOKUP($B18,'a-南北货'!$B:$AO,33,0),0)</f>
        <v>0.0110820390093174</v>
      </c>
      <c r="AC18" s="54">
        <f>IFERROR(VLOOKUP($B18,'a-南北货'!$B:$AO,34,0),0)</f>
        <v>0.00754681160996525</v>
      </c>
      <c r="AD18" s="54">
        <f t="shared" si="9"/>
        <v>0.00353522739935215</v>
      </c>
    </row>
    <row r="19" spans="1:30">
      <c r="A19" s="50" t="s">
        <v>67</v>
      </c>
      <c r="B19" s="51" t="s">
        <v>72</v>
      </c>
      <c r="C19" s="50" t="s">
        <v>73</v>
      </c>
      <c r="D19" s="49">
        <f>IFERROR(VLOOKUP($B19,'a-南北货'!$B:$AO,5,0),0)</f>
        <v>3647.5</v>
      </c>
      <c r="E19" s="49">
        <f>IFERROR(VLOOKUP($B19,'a-南北货'!$B:$AO,6,0),0)</f>
        <v>67461.82</v>
      </c>
      <c r="F19" s="49">
        <f>IFERROR(VLOOKUP($B19,'a-南北货'!$B:$AO,7,0),0)</f>
        <v>46.0094808264672</v>
      </c>
      <c r="G19" s="49">
        <f>IFERROR(VLOOKUP($B19,'a-南北货'!$B:$AO,24,0),0)</f>
        <v>19592.35</v>
      </c>
      <c r="H19" s="49">
        <f>IFERROR(VLOOKUP($B19,'a-南北货'!$B:$AO,25,0),0)</f>
        <v>20198.52</v>
      </c>
      <c r="I19" s="49">
        <f>IFERROR(VLOOKUP($B19,'a-南北货'!$B:$AO,26,0),0)</f>
        <v>-606.17</v>
      </c>
      <c r="J19" s="56">
        <f>IFERROR(VLOOKUP($B19,'a-南北货'!$B:$AO,27,0),0)</f>
        <v>-0.0300106146390924</v>
      </c>
      <c r="K19" s="56">
        <f>IFERROR(VLOOKUP($B19,'a-南北货'!$B:$AO,28,0),0)</f>
        <v>0.25210538722809</v>
      </c>
      <c r="L19" s="56">
        <f>IFERROR(VLOOKUP($B19,'a-南北货'!$B:$AO,29,0),0)</f>
        <v>0.249645403394734</v>
      </c>
      <c r="M19" s="56">
        <f>IFERROR(VLOOKUP($B19,'a-南北货'!$B:$AO,30,0),0)</f>
        <v>0.00245998383335541</v>
      </c>
      <c r="N19" s="49">
        <f>IFERROR(VLOOKUP($B19,'a-南北货'!$B:$AO,15,0),0)</f>
        <v>77714.92</v>
      </c>
      <c r="O19" s="49">
        <f>IFERROR(VLOOKUP($B19,'a-南北货'!$B:$AO,19,0),0)</f>
        <v>80908.84</v>
      </c>
      <c r="P19" s="49">
        <f t="shared" si="3"/>
        <v>-3193.92</v>
      </c>
      <c r="Q19" s="56">
        <f t="shared" si="4"/>
        <v>-0.0394755381488599</v>
      </c>
      <c r="R19" s="49">
        <f>IFERROR(VLOOKUP($B19,'a-南北货'!$B:$AO,16,0),0)</f>
        <v>3257.8</v>
      </c>
      <c r="S19" s="49">
        <f>IFERROR(VLOOKUP($B19,'a-南北货'!$B:$AO,20,0),0)</f>
        <v>3702.26</v>
      </c>
      <c r="T19" s="49">
        <f t="shared" si="5"/>
        <v>-444.46</v>
      </c>
      <c r="U19" s="56">
        <f t="shared" si="6"/>
        <v>-0.120050995878193</v>
      </c>
      <c r="V19" s="56">
        <f>IFERROR(VLOOKUP($B19,'a-南北货'!$B:$AO,22,0),0)</f>
        <v>1.0415453147328</v>
      </c>
      <c r="W19" s="56">
        <f>IFERROR(VLOOKUP($B19,'a-南北货'!$B:$AO,23,0),0)</f>
        <v>0.496032087617624</v>
      </c>
      <c r="X19" s="56">
        <f t="shared" si="7"/>
        <v>0.54551322711518</v>
      </c>
      <c r="Y19" s="54">
        <f>IFERROR(VLOOKUP($B19,'a-南北货'!$B:$AO,37,0),0)</f>
        <v>-0.0433789674013138</v>
      </c>
      <c r="Z19" s="54">
        <f>IFERROR(VLOOKUP($B19,'a-南北货'!$B:$AO,38,0),0)</f>
        <v>-0.0373123443518283</v>
      </c>
      <c r="AA19" s="54">
        <f t="shared" si="8"/>
        <v>-0.00606662304948543</v>
      </c>
      <c r="AB19" s="54">
        <f>IFERROR(VLOOKUP($B19,'a-南北货'!$B:$AO,33,0),0)</f>
        <v>-0.0761274699312161</v>
      </c>
      <c r="AC19" s="54">
        <f>IFERROR(VLOOKUP($B19,'a-南北货'!$B:$AO,34,0),0)</f>
        <v>0.00737779950868162</v>
      </c>
      <c r="AD19" s="54">
        <f t="shared" si="9"/>
        <v>-0.0835052694398977</v>
      </c>
    </row>
    <row r="20" spans="1:30">
      <c r="A20" s="50" t="s">
        <v>62</v>
      </c>
      <c r="B20" s="51" t="s">
        <v>65</v>
      </c>
      <c r="C20" s="50" t="s">
        <v>66</v>
      </c>
      <c r="D20" s="49">
        <f>IFERROR(VLOOKUP($B20,'a-南北货'!$B:$AO,5,0),0)</f>
        <v>3609.5</v>
      </c>
      <c r="E20" s="49">
        <f>IFERROR(VLOOKUP($B20,'a-南北货'!$B:$AO,6,0),0)</f>
        <v>52052.65</v>
      </c>
      <c r="F20" s="49">
        <f>IFERROR(VLOOKUP($B20,'a-南北货'!$B:$AO,7,0),0)</f>
        <v>57.9811354035492</v>
      </c>
      <c r="G20" s="49">
        <f>IFERROR(VLOOKUP($B20,'a-南北货'!$B:$AO,24,0),0)</f>
        <v>25770.13</v>
      </c>
      <c r="H20" s="49">
        <f>IFERROR(VLOOKUP($B20,'a-南北货'!$B:$AO,25,0),0)</f>
        <v>31816.61</v>
      </c>
      <c r="I20" s="49">
        <f>IFERROR(VLOOKUP($B20,'a-南北货'!$B:$AO,26,0),0)</f>
        <v>-6046.48</v>
      </c>
      <c r="J20" s="56">
        <f>IFERROR(VLOOKUP($B20,'a-南北货'!$B:$AO,27,0),0)</f>
        <v>-0.19004161662729</v>
      </c>
      <c r="K20" s="56">
        <f>IFERROR(VLOOKUP($B20,'a-南北货'!$B:$AO,28,0),0)</f>
        <v>0.298841666783597</v>
      </c>
      <c r="L20" s="56">
        <f>IFERROR(VLOOKUP($B20,'a-南北货'!$B:$AO,29,0),0)</f>
        <v>0.298628256715886</v>
      </c>
      <c r="M20" s="56">
        <f>IFERROR(VLOOKUP($B20,'a-南北货'!$B:$AO,30,0),0)</f>
        <v>0.000213410067711263</v>
      </c>
      <c r="N20" s="49">
        <f>IFERROR(VLOOKUP($B20,'a-南北货'!$B:$AO,15,0),0)</f>
        <v>86233.39</v>
      </c>
      <c r="O20" s="49">
        <f>IFERROR(VLOOKUP($B20,'a-南北货'!$B:$AO,19,0),0)</f>
        <v>106542.53</v>
      </c>
      <c r="P20" s="49">
        <f t="shared" si="3"/>
        <v>-20309.14</v>
      </c>
      <c r="Q20" s="56">
        <f t="shared" si="4"/>
        <v>-0.190620027513895</v>
      </c>
      <c r="R20" s="49">
        <f>IFERROR(VLOOKUP($B20,'a-南北货'!$B:$AO,16,0),0)</f>
        <v>2718.2</v>
      </c>
      <c r="S20" s="49">
        <f>IFERROR(VLOOKUP($B20,'a-南北货'!$B:$AO,20,0),0)</f>
        <v>3291.77</v>
      </c>
      <c r="T20" s="49">
        <f t="shared" si="5"/>
        <v>-573.57</v>
      </c>
      <c r="U20" s="56">
        <f t="shared" si="6"/>
        <v>-0.174243643996999</v>
      </c>
      <c r="V20" s="56">
        <f>IFERROR(VLOOKUP($B20,'a-南北货'!$B:$AO,22,0),0)</f>
        <v>-0.984912117356615</v>
      </c>
      <c r="W20" s="56">
        <f>IFERROR(VLOOKUP($B20,'a-南北货'!$B:$AO,23,0),0)</f>
        <v>1.06932697796221</v>
      </c>
      <c r="X20" s="56">
        <f t="shared" si="7"/>
        <v>-2.05423909531883</v>
      </c>
      <c r="Y20" s="54">
        <f>IFERROR(VLOOKUP($B20,'a-南北货'!$B:$AO,37,0),0)</f>
        <v>-0.044764917960415</v>
      </c>
      <c r="Z20" s="54">
        <f>IFERROR(VLOOKUP($B20,'a-南北货'!$B:$AO,38,0),0)</f>
        <v>-0.0806921504236323</v>
      </c>
      <c r="AA20" s="54">
        <f t="shared" si="8"/>
        <v>0.0359272324632173</v>
      </c>
      <c r="AB20" s="54">
        <f>IFERROR(VLOOKUP($B20,'a-南北货'!$B:$AO,33,0),0)</f>
        <v>-0.0697592041844915</v>
      </c>
      <c r="AC20" s="54">
        <f>IFERROR(VLOOKUP($B20,'a-南北货'!$B:$AO,34,0),0)</f>
        <v>-0.0933819761929813</v>
      </c>
      <c r="AD20" s="54">
        <f t="shared" si="9"/>
        <v>0.0236227720084898</v>
      </c>
    </row>
    <row r="21" spans="1:30">
      <c r="A21" s="50" t="s">
        <v>67</v>
      </c>
      <c r="B21" s="51" t="s">
        <v>82</v>
      </c>
      <c r="C21" s="50" t="s">
        <v>83</v>
      </c>
      <c r="D21" s="49">
        <f>IFERROR(VLOOKUP($B21,'a-南北货'!$B:$AO,5,0),0)</f>
        <v>2998.8</v>
      </c>
      <c r="E21" s="49">
        <f>IFERROR(VLOOKUP($B21,'a-南北货'!$B:$AO,6,0),0)</f>
        <v>55963.27</v>
      </c>
      <c r="F21" s="49">
        <f>IFERROR(VLOOKUP($B21,'a-南北货'!$B:$AO,7,0),0)</f>
        <v>71.6931549436747</v>
      </c>
      <c r="G21" s="49">
        <f>IFERROR(VLOOKUP($B21,'a-南北货'!$B:$AO,24,0),0)</f>
        <v>11514.24</v>
      </c>
      <c r="H21" s="49">
        <f>IFERROR(VLOOKUP($B21,'a-南北货'!$B:$AO,25,0),0)</f>
        <v>25855.92</v>
      </c>
      <c r="I21" s="49">
        <f>IFERROR(VLOOKUP($B21,'a-南北货'!$B:$AO,26,0),0)</f>
        <v>-14341.68</v>
      </c>
      <c r="J21" s="56">
        <f>IFERROR(VLOOKUP($B21,'a-南北货'!$B:$AO,27,0),0)</f>
        <v>-0.55467683996547</v>
      </c>
      <c r="K21" s="56">
        <f>IFERROR(VLOOKUP($B21,'a-南北货'!$B:$AO,28,0),0)</f>
        <v>0.301655850178097</v>
      </c>
      <c r="L21" s="56">
        <f>IFERROR(VLOOKUP($B21,'a-南北货'!$B:$AO,29,0),0)</f>
        <v>0.549432736993538</v>
      </c>
      <c r="M21" s="56">
        <f>IFERROR(VLOOKUP($B21,'a-南北货'!$B:$AO,30,0),0)</f>
        <v>-0.247776886815441</v>
      </c>
      <c r="N21" s="49">
        <f>IFERROR(VLOOKUP($B21,'a-南北货'!$B:$AO,15,0),0)</f>
        <v>38170.12</v>
      </c>
      <c r="O21" s="49">
        <f>IFERROR(VLOOKUP($B21,'a-南北货'!$B:$AO,19,0),0)</f>
        <v>47059.3</v>
      </c>
      <c r="P21" s="49">
        <f t="shared" si="3"/>
        <v>-8889.18</v>
      </c>
      <c r="Q21" s="56">
        <f t="shared" si="4"/>
        <v>-0.18889316245673</v>
      </c>
      <c r="R21" s="49">
        <f>IFERROR(VLOOKUP($B21,'a-南北货'!$B:$AO,16,0),0)</f>
        <v>1541.64</v>
      </c>
      <c r="S21" s="49">
        <f>IFERROR(VLOOKUP($B21,'a-南北货'!$B:$AO,20,0),0)</f>
        <v>1558.24</v>
      </c>
      <c r="T21" s="49">
        <f t="shared" si="5"/>
        <v>-16.5999999999999</v>
      </c>
      <c r="U21" s="56">
        <f t="shared" si="6"/>
        <v>-0.0106530444604168</v>
      </c>
      <c r="V21" s="56">
        <f>IFERROR(VLOOKUP($B21,'a-南北货'!$B:$AO,22,0),0)</f>
        <v>0.559483055209402</v>
      </c>
      <c r="W21" s="56">
        <f>IFERROR(VLOOKUP($B21,'a-南北货'!$B:$AO,23,0),0)</f>
        <v>1.85192430547962</v>
      </c>
      <c r="X21" s="56">
        <f t="shared" si="7"/>
        <v>-1.29244125027022</v>
      </c>
      <c r="Y21" s="54">
        <f>IFERROR(VLOOKUP($B21,'a-南北货'!$B:$AO,37,0),0)</f>
        <v>-0.0469370280999455</v>
      </c>
      <c r="Z21" s="54">
        <f>IFERROR(VLOOKUP($B21,'a-南北货'!$B:$AO,38,0),0)</f>
        <v>-0.126142314405997</v>
      </c>
      <c r="AA21" s="54">
        <f t="shared" si="8"/>
        <v>0.079205286306051</v>
      </c>
      <c r="AB21" s="54">
        <f>IFERROR(VLOOKUP($B21,'a-南北货'!$B:$AO,33,0),0)</f>
        <v>0.0684402615858115</v>
      </c>
      <c r="AC21" s="54">
        <f>IFERROR(VLOOKUP($B21,'a-南北货'!$B:$AO,34,0),0)</f>
        <v>0.0931857146196395</v>
      </c>
      <c r="AD21" s="54">
        <f t="shared" si="9"/>
        <v>-0.024745453033828</v>
      </c>
    </row>
    <row r="22" spans="1:30">
      <c r="A22" s="50" t="s">
        <v>67</v>
      </c>
      <c r="B22" s="51" t="s">
        <v>70</v>
      </c>
      <c r="C22" s="50" t="s">
        <v>71</v>
      </c>
      <c r="D22" s="49">
        <f>IFERROR(VLOOKUP($B22,'a-南北货'!$B:$AO,5,0),0)</f>
        <v>7058</v>
      </c>
      <c r="E22" s="49">
        <f>IFERROR(VLOOKUP($B22,'a-南北货'!$B:$AO,6,0),0)</f>
        <v>155792.24</v>
      </c>
      <c r="F22" s="49">
        <f>IFERROR(VLOOKUP($B22,'a-南北货'!$B:$AO,7,0),0)</f>
        <v>82.7339274146269</v>
      </c>
      <c r="G22" s="49">
        <f>IFERROR(VLOOKUP($B22,'a-南北货'!$B:$AO,24,0),0)</f>
        <v>25567.36</v>
      </c>
      <c r="H22" s="49">
        <f>IFERROR(VLOOKUP($B22,'a-南北货'!$B:$AO,25,0),0)</f>
        <v>34792.06</v>
      </c>
      <c r="I22" s="49">
        <f>IFERROR(VLOOKUP($B22,'a-南北货'!$B:$AO,26,0),0)</f>
        <v>-9224.7</v>
      </c>
      <c r="J22" s="56">
        <f>IFERROR(VLOOKUP($B22,'a-南北货'!$B:$AO,27,0),0)</f>
        <v>-0.265138080355115</v>
      </c>
      <c r="K22" s="56">
        <f>IFERROR(VLOOKUP($B22,'a-南北货'!$B:$AO,28,0),0)</f>
        <v>0.236500219735738</v>
      </c>
      <c r="L22" s="56">
        <f>IFERROR(VLOOKUP($B22,'a-南北货'!$B:$AO,29,0),0)</f>
        <v>0.298747122400071</v>
      </c>
      <c r="M22" s="56">
        <f>IFERROR(VLOOKUP($B22,'a-南北货'!$B:$AO,30,0),0)</f>
        <v>-0.0622469026643327</v>
      </c>
      <c r="N22" s="49">
        <f>IFERROR(VLOOKUP($B22,'a-南北货'!$B:$AO,15,0),0)</f>
        <v>108107.13</v>
      </c>
      <c r="O22" s="49">
        <f>IFERROR(VLOOKUP($B22,'a-南北货'!$B:$AO,19,0),0)</f>
        <v>116459.9</v>
      </c>
      <c r="P22" s="49">
        <f t="shared" si="3"/>
        <v>-8352.76999999999</v>
      </c>
      <c r="Q22" s="56">
        <f t="shared" si="4"/>
        <v>-0.0717222838075594</v>
      </c>
      <c r="R22" s="49">
        <f>IFERROR(VLOOKUP($B22,'a-南北货'!$B:$AO,16,0),0)</f>
        <v>3710.48</v>
      </c>
      <c r="S22" s="49">
        <f>IFERROR(VLOOKUP($B22,'a-南北货'!$B:$AO,20,0),0)</f>
        <v>4094.03</v>
      </c>
      <c r="T22" s="49">
        <f t="shared" si="5"/>
        <v>-383.55</v>
      </c>
      <c r="U22" s="56">
        <f t="shared" si="6"/>
        <v>-0.0936851952721402</v>
      </c>
      <c r="V22" s="56">
        <f>IFERROR(VLOOKUP($B22,'a-南北货'!$B:$AO,22,0),0)</f>
        <v>-1.16371759344166</v>
      </c>
      <c r="W22" s="56">
        <f>IFERROR(VLOOKUP($B22,'a-南北货'!$B:$AO,23,0),0)</f>
        <v>0.918154117045711</v>
      </c>
      <c r="X22" s="56">
        <f t="shared" si="7"/>
        <v>-2.08187171048738</v>
      </c>
      <c r="Y22" s="54">
        <f>IFERROR(VLOOKUP($B22,'a-南北货'!$B:$AO,37,0),0)</f>
        <v>-0.0270638839179837</v>
      </c>
      <c r="Z22" s="54">
        <f>IFERROR(VLOOKUP($B22,'a-南北货'!$B:$AO,38,0),0)</f>
        <v>-0.0404418140560768</v>
      </c>
      <c r="AA22" s="54">
        <f t="shared" si="8"/>
        <v>0.0133779301380931</v>
      </c>
      <c r="AB22" s="54">
        <f>IFERROR(VLOOKUP($B22,'a-南北货'!$B:$AO,33,0),0)</f>
        <v>-0.100897728452599</v>
      </c>
      <c r="AC22" s="54">
        <f>IFERROR(VLOOKUP($B22,'a-南北货'!$B:$AO,34,0),0)</f>
        <v>-0.0436368045996948</v>
      </c>
      <c r="AD22" s="54">
        <f t="shared" si="9"/>
        <v>-0.0572609238529044</v>
      </c>
    </row>
    <row r="23" spans="1:30">
      <c r="A23" s="50" t="s">
        <v>67</v>
      </c>
      <c r="B23" s="51" t="s">
        <v>112</v>
      </c>
      <c r="C23" s="50" t="s">
        <v>113</v>
      </c>
      <c r="D23" s="49">
        <f>IFERROR(VLOOKUP($B23,'a-南北货'!$B:$AO,5,0),0)</f>
        <v>3625.47</v>
      </c>
      <c r="E23" s="49">
        <f>IFERROR(VLOOKUP($B23,'a-南北货'!$B:$AO,6,0),0)</f>
        <v>80335.47</v>
      </c>
      <c r="F23" s="49">
        <f>IFERROR(VLOOKUP($B23,'a-南北货'!$B:$AO,7,0),0)</f>
        <v>74.4864429113432</v>
      </c>
      <c r="G23" s="49">
        <f>IFERROR(VLOOKUP($B23,'a-南北货'!$B:$AO,24,0),0)</f>
        <v>8901.57</v>
      </c>
      <c r="H23" s="49">
        <f>IFERROR(VLOOKUP($B23,'a-南北货'!$B:$AO,25,0),0)</f>
        <v>14715.57</v>
      </c>
      <c r="I23" s="49">
        <f>IFERROR(VLOOKUP($B23,'a-南北货'!$B:$AO,26,0),0)</f>
        <v>-5814</v>
      </c>
      <c r="J23" s="56">
        <f>IFERROR(VLOOKUP($B23,'a-南北货'!$B:$AO,27,0),0)</f>
        <v>-0.395091729372359</v>
      </c>
      <c r="K23" s="56">
        <f>IFERROR(VLOOKUP($B23,'a-南北货'!$B:$AO,28,0),0)</f>
        <v>0.166259527185269</v>
      </c>
      <c r="L23" s="56">
        <f>IFERROR(VLOOKUP($B23,'a-南北货'!$B:$AO,29,0),0)</f>
        <v>0.245832330301658</v>
      </c>
      <c r="M23" s="56">
        <f>IFERROR(VLOOKUP($B23,'a-南北货'!$B:$AO,30,0),0)</f>
        <v>-0.0795728031163891</v>
      </c>
      <c r="N23" s="49">
        <f>IFERROR(VLOOKUP($B23,'a-南北货'!$B:$AO,15,0),0)</f>
        <v>53540.21</v>
      </c>
      <c r="O23" s="49">
        <f>IFERROR(VLOOKUP($B23,'a-南北货'!$B:$AO,19,0),0)</f>
        <v>59860.19</v>
      </c>
      <c r="P23" s="49">
        <f t="shared" si="3"/>
        <v>-6319.98</v>
      </c>
      <c r="Q23" s="56">
        <f t="shared" si="4"/>
        <v>-0.105579016705426</v>
      </c>
      <c r="R23" s="49">
        <f>IFERROR(VLOOKUP($B23,'a-南北货'!$B:$AO,16,0),0)</f>
        <v>2152.74</v>
      </c>
      <c r="S23" s="49">
        <f>IFERROR(VLOOKUP($B23,'a-南北货'!$B:$AO,20,0),0)</f>
        <v>2453.94</v>
      </c>
      <c r="T23" s="49">
        <f t="shared" si="5"/>
        <v>-301.2</v>
      </c>
      <c r="U23" s="56">
        <f t="shared" si="6"/>
        <v>-0.122741387319983</v>
      </c>
      <c r="V23" s="56">
        <f>IFERROR(VLOOKUP($B23,'a-南北货'!$B:$AO,22,0),0)</f>
        <v>-0.464749944022534</v>
      </c>
      <c r="W23" s="56">
        <f>IFERROR(VLOOKUP($B23,'a-南北货'!$B:$AO,23,0),0)</f>
        <v>0.669487558702462</v>
      </c>
      <c r="X23" s="56">
        <f t="shared" si="7"/>
        <v>-1.134237502725</v>
      </c>
      <c r="Y23" s="54">
        <f>IFERROR(VLOOKUP($B23,'a-南北货'!$B:$AO,37,0),0)</f>
        <v>-0.01691332905971</v>
      </c>
      <c r="Z23" s="54">
        <f>IFERROR(VLOOKUP($B23,'a-南北货'!$B:$AO,38,0),0)</f>
        <v>-0.0383016699674809</v>
      </c>
      <c r="AA23" s="54">
        <f t="shared" si="8"/>
        <v>0.0213883409077709</v>
      </c>
      <c r="AB23" s="54">
        <f>IFERROR(VLOOKUP($B23,'a-南北货'!$B:$AO,33,0),0)</f>
        <v>-0.0956771622074508</v>
      </c>
      <c r="AC23" s="54">
        <f>IFERROR(VLOOKUP($B23,'a-南北货'!$B:$AO,34,0),0)</f>
        <v>-0.0454452967823858</v>
      </c>
      <c r="AD23" s="54">
        <f t="shared" si="9"/>
        <v>-0.050231865425065</v>
      </c>
    </row>
    <row r="24" spans="1:30">
      <c r="A24" s="50" t="s">
        <v>89</v>
      </c>
      <c r="B24" s="51" t="s">
        <v>90</v>
      </c>
      <c r="C24" s="50" t="s">
        <v>91</v>
      </c>
      <c r="D24" s="49">
        <f>IFERROR(VLOOKUP($B24,'a-南北货'!$B:$AO,5,0),0)</f>
        <v>4661.5</v>
      </c>
      <c r="E24" s="49">
        <f>IFERROR(VLOOKUP($B24,'a-南北货'!$B:$AO,6,0),0)</f>
        <v>88262</v>
      </c>
      <c r="F24" s="49">
        <f>IFERROR(VLOOKUP($B24,'a-南北货'!$B:$AO,7,0),0)</f>
        <v>112.023632306236</v>
      </c>
      <c r="G24" s="49">
        <f>IFERROR(VLOOKUP($B24,'a-南北货'!$B:$AO,24,0),0)</f>
        <v>11355.71</v>
      </c>
      <c r="H24" s="49">
        <f>IFERROR(VLOOKUP($B24,'a-南北货'!$B:$AO,25,0),0)</f>
        <v>22466.7</v>
      </c>
      <c r="I24" s="49">
        <f>IFERROR(VLOOKUP($B24,'a-南北货'!$B:$AO,26,0),0)</f>
        <v>-11110.99</v>
      </c>
      <c r="J24" s="56">
        <f>IFERROR(VLOOKUP($B24,'a-南北货'!$B:$AO,27,0),0)</f>
        <v>-0.494553717279351</v>
      </c>
      <c r="K24" s="56">
        <f>IFERROR(VLOOKUP($B24,'a-南北货'!$B:$AO,28,0),0)</f>
        <v>0.230454873851349</v>
      </c>
      <c r="L24" s="56">
        <f>IFERROR(VLOOKUP($B24,'a-南北货'!$B:$AO,29,0),0)</f>
        <v>0.32819015328746</v>
      </c>
      <c r="M24" s="56">
        <f>IFERROR(VLOOKUP($B24,'a-南北货'!$B:$AO,30,0),0)</f>
        <v>-0.0977352794361107</v>
      </c>
      <c r="N24" s="49">
        <f>IFERROR(VLOOKUP($B24,'a-南北货'!$B:$AO,15,0),0)</f>
        <v>49275.2</v>
      </c>
      <c r="O24" s="49">
        <f>IFERROR(VLOOKUP($B24,'a-南北货'!$B:$AO,19,0),0)</f>
        <v>68456.35</v>
      </c>
      <c r="P24" s="49">
        <f t="shared" si="3"/>
        <v>-19181.15</v>
      </c>
      <c r="Q24" s="56">
        <f t="shared" si="4"/>
        <v>-0.280195336152161</v>
      </c>
      <c r="R24" s="49">
        <f>IFERROR(VLOOKUP($B24,'a-南北货'!$B:$AO,16,0),0)</f>
        <v>2014.35</v>
      </c>
      <c r="S24" s="49">
        <f>IFERROR(VLOOKUP($B24,'a-南北货'!$B:$AO,20,0),0)</f>
        <v>2893.07</v>
      </c>
      <c r="T24" s="49">
        <f t="shared" si="5"/>
        <v>-878.72</v>
      </c>
      <c r="U24" s="56">
        <f t="shared" si="6"/>
        <v>-0.303732713000377</v>
      </c>
      <c r="V24" s="56">
        <f>IFERROR(VLOOKUP($B24,'a-南北货'!$B:$AO,22,0),0)</f>
        <v>-0.188242774560453</v>
      </c>
      <c r="W24" s="56">
        <f>IFERROR(VLOOKUP($B24,'a-南北货'!$B:$AO,23,0),0)</f>
        <v>-0.764029796689883</v>
      </c>
      <c r="X24" s="56">
        <f t="shared" si="7"/>
        <v>0.57578702212943</v>
      </c>
      <c r="Y24" s="54">
        <f>IFERROR(VLOOKUP($B24,'a-南北货'!$B:$AO,37,0),0)</f>
        <v>-0.0424255963462159</v>
      </c>
      <c r="Z24" s="54">
        <f>IFERROR(VLOOKUP($B24,'a-南北货'!$B:$AO,38,0),0)</f>
        <v>-0.0998696886006906</v>
      </c>
      <c r="AA24" s="54">
        <f t="shared" si="8"/>
        <v>0.0574440922544747</v>
      </c>
      <c r="AB24" s="54">
        <f>IFERROR(VLOOKUP($B24,'a-南北货'!$B:$AO,33,0),0)</f>
        <v>-0.0153266618301037</v>
      </c>
      <c r="AC24" s="54">
        <f>IFERROR(VLOOKUP($B24,'a-南北货'!$B:$AO,34,0),0)</f>
        <v>0.0555980562796585</v>
      </c>
      <c r="AD24" s="54">
        <f t="shared" si="9"/>
        <v>-0.0709247181097622</v>
      </c>
    </row>
    <row r="25" spans="1:30">
      <c r="A25" s="50" t="s">
        <v>101</v>
      </c>
      <c r="B25" s="51" t="s">
        <v>182</v>
      </c>
      <c r="C25" s="50" t="s">
        <v>183</v>
      </c>
      <c r="D25" s="49">
        <f>IFERROR(VLOOKUP($B25,'a-南北货'!$B:$AO,5,0),0)</f>
        <v>3478.9</v>
      </c>
      <c r="E25" s="49">
        <f>IFERROR(VLOOKUP($B25,'a-南北货'!$B:$AO,6,0),0)</f>
        <v>62986</v>
      </c>
      <c r="F25" s="49">
        <f>IFERROR(VLOOKUP($B25,'a-南北货'!$B:$AO,7,0),0)</f>
        <v>58.615765552902</v>
      </c>
      <c r="G25" s="49">
        <f>IFERROR(VLOOKUP($B25,'a-南北货'!$B:$AO,24,0),0)</f>
        <v>3687.28</v>
      </c>
      <c r="H25" s="49">
        <f>IFERROR(VLOOKUP($B25,'a-南北货'!$B:$AO,25,0),0)</f>
        <v>6467.08</v>
      </c>
      <c r="I25" s="49">
        <f>IFERROR(VLOOKUP($B25,'a-南北货'!$B:$AO,26,0),0)</f>
        <v>-2779.8</v>
      </c>
      <c r="J25" s="56">
        <f>IFERROR(VLOOKUP($B25,'a-南北货'!$B:$AO,27,0),0)</f>
        <v>-0.429838505167711</v>
      </c>
      <c r="K25" s="56">
        <f>IFERROR(VLOOKUP($B25,'a-南北货'!$B:$AO,28,0),0)</f>
        <v>0.0527496926029431</v>
      </c>
      <c r="L25" s="56">
        <f>IFERROR(VLOOKUP($B25,'a-南北货'!$B:$AO,29,0),0)</f>
        <v>0.182752110440027</v>
      </c>
      <c r="M25" s="56">
        <f>IFERROR(VLOOKUP($B25,'a-南北货'!$B:$AO,30,0),0)</f>
        <v>-0.130002417837084</v>
      </c>
      <c r="N25" s="49">
        <f>IFERROR(VLOOKUP($B25,'a-南北货'!$B:$AO,15,0),0)</f>
        <v>69901.45</v>
      </c>
      <c r="O25" s="49">
        <f>IFERROR(VLOOKUP($B25,'a-南北货'!$B:$AO,19,0),0)</f>
        <v>35387.17</v>
      </c>
      <c r="P25" s="49">
        <f t="shared" si="3"/>
        <v>34514.28</v>
      </c>
      <c r="Q25" s="56">
        <f t="shared" si="4"/>
        <v>0.975333150404511</v>
      </c>
      <c r="R25" s="49">
        <f>IFERROR(VLOOKUP($B25,'a-南北货'!$B:$AO,16,0),0)</f>
        <v>9062.94</v>
      </c>
      <c r="S25" s="49">
        <f>IFERROR(VLOOKUP($B25,'a-南北货'!$B:$AO,20,0),0)</f>
        <v>1300.83</v>
      </c>
      <c r="T25" s="49">
        <f t="shared" si="5"/>
        <v>7762.11</v>
      </c>
      <c r="U25" s="56">
        <f t="shared" si="6"/>
        <v>5.96704411798621</v>
      </c>
      <c r="V25" s="56">
        <f>IFERROR(VLOOKUP($B25,'a-南北货'!$B:$AO,22,0),0)</f>
        <v>-1.82696691960333</v>
      </c>
      <c r="W25" s="56">
        <f>IFERROR(VLOOKUP($B25,'a-南北货'!$B:$AO,23,0),0)</f>
        <v>-15.4478026758845</v>
      </c>
      <c r="X25" s="56">
        <f t="shared" si="7"/>
        <v>13.6208357562812</v>
      </c>
      <c r="Y25" s="54">
        <f>IFERROR(VLOOKUP($B25,'a-南北货'!$B:$AO,37,0),0)</f>
        <v>-0.032843646763633</v>
      </c>
      <c r="Z25" s="54">
        <f>IFERROR(VLOOKUP($B25,'a-南北货'!$B:$AO,38,0),0)</f>
        <v>-0.108984263893053</v>
      </c>
      <c r="AA25" s="54">
        <f t="shared" si="8"/>
        <v>0.0761406171294199</v>
      </c>
      <c r="AB25" s="54">
        <f>IFERROR(VLOOKUP($B25,'a-南北货'!$B:$AO,33,0),0)</f>
        <v>-0.0255045830824429</v>
      </c>
      <c r="AC25" s="54">
        <f>IFERROR(VLOOKUP($B25,'a-南北货'!$B:$AO,34,0),0)</f>
        <v>0.117122437312732</v>
      </c>
      <c r="AD25" s="54">
        <f t="shared" si="9"/>
        <v>-0.142627020395175</v>
      </c>
    </row>
    <row r="26" spans="1:30">
      <c r="A26" s="50" t="s">
        <v>67</v>
      </c>
      <c r="B26" s="51" t="s">
        <v>168</v>
      </c>
      <c r="C26" s="50" t="s">
        <v>169</v>
      </c>
      <c r="D26" s="49">
        <f>IFERROR(VLOOKUP($B26,'a-南北货'!$B:$AO,5,0),0)</f>
        <v>4546.95</v>
      </c>
      <c r="E26" s="49">
        <f>IFERROR(VLOOKUP($B26,'a-南北货'!$B:$AO,6,0),0)</f>
        <v>72706.96</v>
      </c>
      <c r="F26" s="49">
        <f>IFERROR(VLOOKUP($B26,'a-南北货'!$B:$AO,7,0),0)</f>
        <v>112.953674875055</v>
      </c>
      <c r="G26" s="49">
        <f>IFERROR(VLOOKUP($B26,'a-南北货'!$B:$AO,24,0),0)</f>
        <v>11732.44</v>
      </c>
      <c r="H26" s="49">
        <f>IFERROR(VLOOKUP($B26,'a-南北货'!$B:$AO,25,0),0)</f>
        <v>14397.51</v>
      </c>
      <c r="I26" s="49">
        <f>IFERROR(VLOOKUP($B26,'a-南北货'!$B:$AO,26,0),0)</f>
        <v>-2665.07</v>
      </c>
      <c r="J26" s="56">
        <f>IFERROR(VLOOKUP($B26,'a-南北货'!$B:$AO,27,0),0)</f>
        <v>-0.185106313522269</v>
      </c>
      <c r="K26" s="56">
        <f>IFERROR(VLOOKUP($B26,'a-南北货'!$B:$AO,28,0),0)</f>
        <v>0.294187089151493</v>
      </c>
      <c r="L26" s="56">
        <f>IFERROR(VLOOKUP($B26,'a-南北货'!$B:$AO,29,0),0)</f>
        <v>0.351513380327081</v>
      </c>
      <c r="M26" s="56">
        <f>IFERROR(VLOOKUP($B26,'a-南北货'!$B:$AO,30,0),0)</f>
        <v>-0.057326291175588</v>
      </c>
      <c r="N26" s="49">
        <f>IFERROR(VLOOKUP($B26,'a-南北货'!$B:$AO,15,0),0)</f>
        <v>39880.88</v>
      </c>
      <c r="O26" s="49">
        <f>IFERROR(VLOOKUP($B26,'a-南北货'!$B:$AO,19,0),0)</f>
        <v>40958.64</v>
      </c>
      <c r="P26" s="49">
        <f t="shared" si="3"/>
        <v>-1077.76</v>
      </c>
      <c r="Q26" s="56">
        <f t="shared" si="4"/>
        <v>-0.0263133736862357</v>
      </c>
      <c r="R26" s="49">
        <f>IFERROR(VLOOKUP($B26,'a-南北货'!$B:$AO,16,0),0)</f>
        <v>1590.33</v>
      </c>
      <c r="S26" s="49">
        <f>IFERROR(VLOOKUP($B26,'a-南北货'!$B:$AO,20,0),0)</f>
        <v>1297.26</v>
      </c>
      <c r="T26" s="49">
        <f t="shared" si="5"/>
        <v>293.07</v>
      </c>
      <c r="U26" s="56">
        <f t="shared" si="6"/>
        <v>0.225914620045326</v>
      </c>
      <c r="V26" s="56">
        <f>IFERROR(VLOOKUP($B26,'a-南北货'!$B:$AO,22,0),0)</f>
        <v>-0.41605058091196</v>
      </c>
      <c r="W26" s="56">
        <f>IFERROR(VLOOKUP($B26,'a-南北货'!$B:$AO,23,0),0)</f>
        <v>0.582509603365021</v>
      </c>
      <c r="X26" s="56">
        <f t="shared" si="7"/>
        <v>-0.998560184276981</v>
      </c>
      <c r="Y26" s="54">
        <f>IFERROR(VLOOKUP($B26,'a-南北货'!$B:$AO,37,0),0)</f>
        <v>-0.0238881238485094</v>
      </c>
      <c r="Z26" s="54">
        <f>IFERROR(VLOOKUP($B26,'a-南北货'!$B:$AO,38,0),0)</f>
        <v>-0.0688759385165657</v>
      </c>
      <c r="AA26" s="54">
        <f t="shared" si="8"/>
        <v>0.0449878146680563</v>
      </c>
      <c r="AB26" s="54">
        <f>IFERROR(VLOOKUP($B26,'a-南北货'!$B:$AO,33,0),0)</f>
        <v>0.056886555702554</v>
      </c>
      <c r="AC26" s="54">
        <f>IFERROR(VLOOKUP($B26,'a-南北货'!$B:$AO,34,0),0)</f>
        <v>0.00591865110755631</v>
      </c>
      <c r="AD26" s="54">
        <f t="shared" si="9"/>
        <v>0.0509679045949977</v>
      </c>
    </row>
    <row r="27" spans="1:30">
      <c r="A27" s="50" t="s">
        <v>62</v>
      </c>
      <c r="B27" s="51" t="s">
        <v>153</v>
      </c>
      <c r="C27" s="50" t="s">
        <v>154</v>
      </c>
      <c r="D27" s="49">
        <f>IFERROR(VLOOKUP($B27,'a-南北货'!$B:$AO,5,0),0)</f>
        <v>1359.8</v>
      </c>
      <c r="E27" s="49">
        <f>IFERROR(VLOOKUP($B27,'a-南北货'!$B:$AO,6,0),0)</f>
        <v>37454.11</v>
      </c>
      <c r="F27" s="49">
        <f>IFERROR(VLOOKUP($B27,'a-南北货'!$B:$AO,7,0),0)</f>
        <v>57.6991423091686</v>
      </c>
      <c r="G27" s="49">
        <f>IFERROR(VLOOKUP($B27,'a-南北货'!$B:$AO,24,0),0)</f>
        <v>11588.31</v>
      </c>
      <c r="H27" s="49">
        <f>IFERROR(VLOOKUP($B27,'a-南北货'!$B:$AO,25,0),0)</f>
        <v>12407.59</v>
      </c>
      <c r="I27" s="49">
        <f>IFERROR(VLOOKUP($B27,'a-南北货'!$B:$AO,26,0),0)</f>
        <v>-819.28</v>
      </c>
      <c r="J27" s="56">
        <f>IFERROR(VLOOKUP($B27,'a-南北货'!$B:$AO,27,0),0)</f>
        <v>-0.0660305506548814</v>
      </c>
      <c r="K27" s="56">
        <f>IFERROR(VLOOKUP($B27,'a-南北货'!$B:$AO,28,0),0)</f>
        <v>0.275627721299021</v>
      </c>
      <c r="L27" s="56">
        <f>IFERROR(VLOOKUP($B27,'a-南北货'!$B:$AO,29,0),0)</f>
        <v>0.310299130443481</v>
      </c>
      <c r="M27" s="56">
        <f>IFERROR(VLOOKUP($B27,'a-南北货'!$B:$AO,30,0),0)</f>
        <v>-0.0346714091444599</v>
      </c>
      <c r="N27" s="49">
        <f>IFERROR(VLOOKUP($B27,'a-南北货'!$B:$AO,15,0),0)</f>
        <v>42043.34</v>
      </c>
      <c r="O27" s="49">
        <f>IFERROR(VLOOKUP($B27,'a-南北货'!$B:$AO,19,0),0)</f>
        <v>39985.9</v>
      </c>
      <c r="P27" s="49">
        <f t="shared" si="3"/>
        <v>2057.44</v>
      </c>
      <c r="Q27" s="56">
        <f t="shared" si="4"/>
        <v>0.0514541375834981</v>
      </c>
      <c r="R27" s="49">
        <f>IFERROR(VLOOKUP($B27,'a-南北货'!$B:$AO,16,0),0)</f>
        <v>1374.66</v>
      </c>
      <c r="S27" s="49">
        <f>IFERROR(VLOOKUP($B27,'a-南北货'!$B:$AO,20,0),0)</f>
        <v>1432.24</v>
      </c>
      <c r="T27" s="49">
        <f t="shared" si="5"/>
        <v>-57.5799999999999</v>
      </c>
      <c r="U27" s="56">
        <f t="shared" si="6"/>
        <v>-0.0402027593140814</v>
      </c>
      <c r="V27" s="56">
        <f>IFERROR(VLOOKUP($B27,'a-南北货'!$B:$AO,22,0),0)</f>
        <v>-0.751518245400916</v>
      </c>
      <c r="W27" s="56">
        <f>IFERROR(VLOOKUP($B27,'a-南北货'!$B:$AO,23,0),0)</f>
        <v>0.68369779411242</v>
      </c>
      <c r="X27" s="56">
        <f t="shared" si="7"/>
        <v>-1.43521603951334</v>
      </c>
      <c r="Y27" s="54">
        <f>IFERROR(VLOOKUP($B27,'a-南北货'!$B:$AO,37,0),0)</f>
        <v>-0.0122503018928317</v>
      </c>
      <c r="Z27" s="54">
        <f>IFERROR(VLOOKUP($B27,'a-南北货'!$B:$AO,38,0),0)</f>
        <v>-0.0268530413897112</v>
      </c>
      <c r="AA27" s="54">
        <f t="shared" si="8"/>
        <v>0.0146027394968795</v>
      </c>
      <c r="AB27" s="54">
        <f>IFERROR(VLOOKUP($B27,'a-南北货'!$B:$AO,33,0),0)</f>
        <v>-0.0367895057072674</v>
      </c>
      <c r="AC27" s="54">
        <f>IFERROR(VLOOKUP($B27,'a-南北货'!$B:$AO,34,0),0)</f>
        <v>-0.0114974128380254</v>
      </c>
      <c r="AD27" s="54">
        <f t="shared" si="9"/>
        <v>-0.025292092869242</v>
      </c>
    </row>
    <row r="28" spans="1:30">
      <c r="A28" s="50" t="s">
        <v>62</v>
      </c>
      <c r="B28" s="51" t="s">
        <v>139</v>
      </c>
      <c r="C28" s="50" t="s">
        <v>140</v>
      </c>
      <c r="D28" s="49">
        <f>IFERROR(VLOOKUP($B28,'a-南北货'!$B:$AO,5,0),0)</f>
        <v>1464</v>
      </c>
      <c r="E28" s="49">
        <f>IFERROR(VLOOKUP($B28,'a-南北货'!$B:$AO,6,0),0)</f>
        <v>31698.42</v>
      </c>
      <c r="F28" s="49">
        <f>IFERROR(VLOOKUP($B28,'a-南北货'!$B:$AO,7,0),0)</f>
        <v>64.9595094611479</v>
      </c>
      <c r="G28" s="49">
        <f>IFERROR(VLOOKUP($B28,'a-南北货'!$B:$AO,24,0),0)</f>
        <v>5793.38</v>
      </c>
      <c r="H28" s="49">
        <f>IFERROR(VLOOKUP($B28,'a-南北货'!$B:$AO,25,0),0)</f>
        <v>6226</v>
      </c>
      <c r="I28" s="49">
        <f>IFERROR(VLOOKUP($B28,'a-南北货'!$B:$AO,26,0),0)</f>
        <v>-432.62</v>
      </c>
      <c r="J28" s="56">
        <f>IFERROR(VLOOKUP($B28,'a-南北货'!$B:$AO,27,0),0)</f>
        <v>-0.06948602634115</v>
      </c>
      <c r="K28" s="56">
        <f>IFERROR(VLOOKUP($B28,'a-南北货'!$B:$AO,28,0),0)</f>
        <v>0.231053039007634</v>
      </c>
      <c r="L28" s="56">
        <f>IFERROR(VLOOKUP($B28,'a-南北货'!$B:$AO,29,0),0)</f>
        <v>0.242638705667091</v>
      </c>
      <c r="M28" s="56">
        <f>IFERROR(VLOOKUP($B28,'a-南北货'!$B:$AO,30,0),0)</f>
        <v>-0.0115856666594569</v>
      </c>
      <c r="N28" s="49">
        <f>IFERROR(VLOOKUP($B28,'a-南北货'!$B:$AO,15,0),0)</f>
        <v>25073.81</v>
      </c>
      <c r="O28" s="49">
        <f>IFERROR(VLOOKUP($B28,'a-南北货'!$B:$AO,19,0),0)</f>
        <v>25659.55</v>
      </c>
      <c r="P28" s="49">
        <f t="shared" si="3"/>
        <v>-585.739999999998</v>
      </c>
      <c r="Q28" s="56">
        <f t="shared" si="4"/>
        <v>-0.0228273683677227</v>
      </c>
      <c r="R28" s="49">
        <f>IFERROR(VLOOKUP($B28,'a-南北货'!$B:$AO,16,0),0)</f>
        <v>978.84</v>
      </c>
      <c r="S28" s="49">
        <f>IFERROR(VLOOKUP($B28,'a-南北货'!$B:$AO,20,0),0)</f>
        <v>1053.62</v>
      </c>
      <c r="T28" s="49">
        <f t="shared" si="5"/>
        <v>-74.7799999999999</v>
      </c>
      <c r="U28" s="56">
        <f t="shared" si="6"/>
        <v>-0.0709743550805792</v>
      </c>
      <c r="V28" s="56">
        <f>IFERROR(VLOOKUP($B28,'a-南北货'!$B:$AO,22,0),0)</f>
        <v>2.61817407247765</v>
      </c>
      <c r="W28" s="56">
        <f>IFERROR(VLOOKUP($B28,'a-南北货'!$B:$AO,23,0),0)</f>
        <v>0.914613174004422</v>
      </c>
      <c r="X28" s="56">
        <f t="shared" si="7"/>
        <v>1.70356089847323</v>
      </c>
      <c r="Y28" s="54">
        <f>IFERROR(VLOOKUP($B28,'a-南北货'!$B:$AO,37,0),0)</f>
        <v>-0.0230476891013853</v>
      </c>
      <c r="Z28" s="54">
        <f>IFERROR(VLOOKUP($B28,'a-南北货'!$B:$AO,38,0),0)</f>
        <v>-0.0355725973311061</v>
      </c>
      <c r="AA28" s="54">
        <f t="shared" si="8"/>
        <v>0.0125249082297208</v>
      </c>
      <c r="AB28" s="54">
        <f>IFERROR(VLOOKUP($B28,'a-南北货'!$B:$AO,33,0),0)</f>
        <v>-0.0317505937367579</v>
      </c>
      <c r="AC28" s="54">
        <f>IFERROR(VLOOKUP($B28,'a-南北货'!$B:$AO,34,0),0)</f>
        <v>-0.0450179718662252</v>
      </c>
      <c r="AD28" s="54">
        <f t="shared" si="9"/>
        <v>0.0132673781294673</v>
      </c>
    </row>
    <row r="29" spans="1:30">
      <c r="A29" s="50" t="s">
        <v>62</v>
      </c>
      <c r="B29" s="51" t="s">
        <v>97</v>
      </c>
      <c r="C29" s="50" t="s">
        <v>98</v>
      </c>
      <c r="D29" s="49">
        <f>IFERROR(VLOOKUP($B29,'a-南北货'!$B:$AO,5,0),0)</f>
        <v>3528.4</v>
      </c>
      <c r="E29" s="49">
        <f>IFERROR(VLOOKUP($B29,'a-南北货'!$B:$AO,6,0),0)</f>
        <v>66688.9</v>
      </c>
      <c r="F29" s="49">
        <f>IFERROR(VLOOKUP($B29,'a-南北货'!$B:$AO,7,0),0)</f>
        <v>59.3829876611041</v>
      </c>
      <c r="G29" s="49">
        <f>IFERROR(VLOOKUP($B29,'a-南北货'!$B:$AO,24,0),0)</f>
        <v>15571.71</v>
      </c>
      <c r="H29" s="49">
        <f>IFERROR(VLOOKUP($B29,'a-南北货'!$B:$AO,25,0),0)</f>
        <v>22514.22</v>
      </c>
      <c r="I29" s="49">
        <f>IFERROR(VLOOKUP($B29,'a-南北货'!$B:$AO,26,0),0)</f>
        <v>-6942.51</v>
      </c>
      <c r="J29" s="56">
        <f>IFERROR(VLOOKUP($B29,'a-南北货'!$B:$AO,27,0),0)</f>
        <v>-0.30836111577483</v>
      </c>
      <c r="K29" s="56">
        <f>IFERROR(VLOOKUP($B29,'a-南北货'!$B:$AO,28,0),0)</f>
        <v>0.251816208908496</v>
      </c>
      <c r="L29" s="56">
        <f>IFERROR(VLOOKUP($B29,'a-南北货'!$B:$AO,29,0),0)</f>
        <v>0.327444652082912</v>
      </c>
      <c r="M29" s="56">
        <f>IFERROR(VLOOKUP($B29,'a-南北货'!$B:$AO,30,0),0)</f>
        <v>-0.0756284431744167</v>
      </c>
      <c r="N29" s="49">
        <f>IFERROR(VLOOKUP($B29,'a-南北货'!$B:$AO,15,0),0)</f>
        <v>61837.6</v>
      </c>
      <c r="O29" s="49">
        <f>IFERROR(VLOOKUP($B29,'a-南北货'!$B:$AO,19,0),0)</f>
        <v>68757.33</v>
      </c>
      <c r="P29" s="49">
        <f t="shared" si="3"/>
        <v>-6919.73</v>
      </c>
      <c r="Q29" s="56">
        <f t="shared" si="4"/>
        <v>-0.100639888139926</v>
      </c>
      <c r="R29" s="49">
        <f>IFERROR(VLOOKUP($B29,'a-南北货'!$B:$AO,16,0),0)</f>
        <v>2193.74</v>
      </c>
      <c r="S29" s="49">
        <f>IFERROR(VLOOKUP($B29,'a-南北货'!$B:$AO,20,0),0)</f>
        <v>2809.92</v>
      </c>
      <c r="T29" s="49">
        <f t="shared" si="5"/>
        <v>-616.18</v>
      </c>
      <c r="U29" s="56">
        <f t="shared" si="6"/>
        <v>-0.21928738184717</v>
      </c>
      <c r="V29" s="56">
        <f>IFERROR(VLOOKUP($B29,'a-南北货'!$B:$AO,22,0),0)</f>
        <v>-15.3965897875437</v>
      </c>
      <c r="W29" s="56">
        <f>IFERROR(VLOOKUP($B29,'a-南北货'!$B:$AO,23,0),0)</f>
        <v>0.691544462298098</v>
      </c>
      <c r="X29" s="56">
        <f t="shared" si="7"/>
        <v>-16.0881342498418</v>
      </c>
      <c r="Y29" s="54">
        <f>IFERROR(VLOOKUP($B29,'a-南北货'!$B:$AO,37,0),0)</f>
        <v>-0.052950668720997</v>
      </c>
      <c r="Z29" s="54">
        <f>IFERROR(VLOOKUP($B29,'a-南北货'!$B:$AO,38,0),0)</f>
        <v>-0.0603682667122196</v>
      </c>
      <c r="AA29" s="54">
        <f t="shared" si="8"/>
        <v>0.00741759799122255</v>
      </c>
      <c r="AB29" s="54">
        <f>IFERROR(VLOOKUP($B29,'a-南北货'!$B:$AO,33,0),0)</f>
        <v>-0.119535523903247</v>
      </c>
      <c r="AC29" s="54">
        <f>IFERROR(VLOOKUP($B29,'a-南北货'!$B:$AO,34,0),0)</f>
        <v>-0.034255464835531</v>
      </c>
      <c r="AD29" s="54">
        <f t="shared" si="9"/>
        <v>-0.0852800590677161</v>
      </c>
    </row>
    <row r="30" spans="1:30">
      <c r="A30" s="50" t="s">
        <v>67</v>
      </c>
      <c r="B30" s="51" t="s">
        <v>166</v>
      </c>
      <c r="C30" s="50" t="s">
        <v>167</v>
      </c>
      <c r="D30" s="49">
        <f>IFERROR(VLOOKUP($B30,'a-南北货'!$B:$AO,5,0),0)</f>
        <v>1563.3</v>
      </c>
      <c r="E30" s="49">
        <f>IFERROR(VLOOKUP($B30,'a-南北货'!$B:$AO,6,0),0)</f>
        <v>28809.13</v>
      </c>
      <c r="F30" s="49">
        <f>IFERROR(VLOOKUP($B30,'a-南北货'!$B:$AO,7,0),0)</f>
        <v>44.9767335021308</v>
      </c>
      <c r="G30" s="49">
        <f>IFERROR(VLOOKUP($B30,'a-南北货'!$B:$AO,24,0),0)</f>
        <v>8555.19</v>
      </c>
      <c r="H30" s="49">
        <f>IFERROR(VLOOKUP($B30,'a-南北货'!$B:$AO,25,0),0)</f>
        <v>13335.15</v>
      </c>
      <c r="I30" s="49">
        <f>IFERROR(VLOOKUP($B30,'a-南北货'!$B:$AO,26,0),0)</f>
        <v>-4779.96</v>
      </c>
      <c r="J30" s="56">
        <f>IFERROR(VLOOKUP($B30,'a-南北货'!$B:$AO,27,0),0)</f>
        <v>-0.358448161438004</v>
      </c>
      <c r="K30" s="56">
        <f>IFERROR(VLOOKUP($B30,'a-南北货'!$B:$AO,28,0),0)</f>
        <v>0.235344264838532</v>
      </c>
      <c r="L30" s="56">
        <f>IFERROR(VLOOKUP($B30,'a-南北货'!$B:$AO,29,0),0)</f>
        <v>0.317844497490761</v>
      </c>
      <c r="M30" s="56">
        <f>IFERROR(VLOOKUP($B30,'a-南北货'!$B:$AO,30,0),0)</f>
        <v>-0.0825002326522288</v>
      </c>
      <c r="N30" s="49">
        <f>IFERROR(VLOOKUP($B30,'a-南北货'!$B:$AO,15,0),0)</f>
        <v>36351.81</v>
      </c>
      <c r="O30" s="49">
        <f>IFERROR(VLOOKUP($B30,'a-南北货'!$B:$AO,19,0),0)</f>
        <v>41954.95</v>
      </c>
      <c r="P30" s="49">
        <f t="shared" si="3"/>
        <v>-5603.14</v>
      </c>
      <c r="Q30" s="56">
        <f t="shared" si="4"/>
        <v>-0.133551344954529</v>
      </c>
      <c r="R30" s="49">
        <f>IFERROR(VLOOKUP($B30,'a-南北货'!$B:$AO,16,0),0)</f>
        <v>1496.92</v>
      </c>
      <c r="S30" s="49">
        <f>IFERROR(VLOOKUP($B30,'a-南北货'!$B:$AO,20,0),0)</f>
        <v>1769.35</v>
      </c>
      <c r="T30" s="49">
        <f t="shared" si="5"/>
        <v>-272.43</v>
      </c>
      <c r="U30" s="56">
        <f t="shared" si="6"/>
        <v>-0.153971797552774</v>
      </c>
      <c r="V30" s="56">
        <f>IFERROR(VLOOKUP($B30,'a-南北货'!$B:$AO,22,0),0)</f>
        <v>2.87933827266533</v>
      </c>
      <c r="W30" s="56">
        <f>IFERROR(VLOOKUP($B30,'a-南北货'!$B:$AO,23,0),0)</f>
        <v>0.752815394095285</v>
      </c>
      <c r="X30" s="56">
        <f t="shared" si="7"/>
        <v>2.12652287857005</v>
      </c>
      <c r="Y30" s="54">
        <f>IFERROR(VLOOKUP($B30,'a-南北货'!$B:$AO,37,0),0)</f>
        <v>-0.0124121529540657</v>
      </c>
      <c r="Z30" s="54">
        <f>IFERROR(VLOOKUP($B30,'a-南北货'!$B:$AO,38,0),0)</f>
        <v>-0.0970695453132506</v>
      </c>
      <c r="AA30" s="54">
        <f t="shared" si="8"/>
        <v>0.0846573923591849</v>
      </c>
      <c r="AB30" s="54">
        <f>IFERROR(VLOOKUP($B30,'a-南北货'!$B:$AO,33,0),0)</f>
        <v>-0.143198374478624</v>
      </c>
      <c r="AC30" s="54">
        <f>IFERROR(VLOOKUP($B30,'a-南北货'!$B:$AO,34,0),0)</f>
        <v>-0.0408475996276959</v>
      </c>
      <c r="AD30" s="54">
        <f t="shared" si="9"/>
        <v>-0.102350774850928</v>
      </c>
    </row>
    <row r="31" spans="1:30">
      <c r="A31" s="50" t="s">
        <v>62</v>
      </c>
      <c r="B31" s="51" t="s">
        <v>99</v>
      </c>
      <c r="C31" s="50" t="s">
        <v>100</v>
      </c>
      <c r="D31" s="49">
        <f>IFERROR(VLOOKUP($B31,'a-南北货'!$B:$AO,5,0),0)</f>
        <v>4679.98</v>
      </c>
      <c r="E31" s="49">
        <f>IFERROR(VLOOKUP($B31,'a-南北货'!$B:$AO,6,0),0)</f>
        <v>101807.12</v>
      </c>
      <c r="F31" s="49">
        <f>IFERROR(VLOOKUP($B31,'a-南北货'!$B:$AO,7,0),0)</f>
        <v>90.2402895629063</v>
      </c>
      <c r="G31" s="49">
        <f>IFERROR(VLOOKUP($B31,'a-南北货'!$B:$AO,24,0),0)</f>
        <v>11549.64</v>
      </c>
      <c r="H31" s="49">
        <f>IFERROR(VLOOKUP($B31,'a-南北货'!$B:$AO,25,0),0)</f>
        <v>14112.64</v>
      </c>
      <c r="I31" s="49">
        <f>IFERROR(VLOOKUP($B31,'a-南北货'!$B:$AO,26,0),0)</f>
        <v>-2563</v>
      </c>
      <c r="J31" s="56">
        <f>IFERROR(VLOOKUP($B31,'a-南北货'!$B:$AO,27,0),0)</f>
        <v>-0.181610244433359</v>
      </c>
      <c r="K31" s="56">
        <f>IFERROR(VLOOKUP($B31,'a-南北货'!$B:$AO,28,0),0)</f>
        <v>0.154703784587754</v>
      </c>
      <c r="L31" s="56">
        <f>IFERROR(VLOOKUP($B31,'a-南北货'!$B:$AO,29,0),0)</f>
        <v>0.224440764368082</v>
      </c>
      <c r="M31" s="56">
        <f>IFERROR(VLOOKUP($B31,'a-南北货'!$B:$AO,30,0),0)</f>
        <v>-0.0697369797803276</v>
      </c>
      <c r="N31" s="49">
        <f>IFERROR(VLOOKUP($B31,'a-南北货'!$B:$AO,15,0),0)</f>
        <v>74656.48</v>
      </c>
      <c r="O31" s="49">
        <f>IFERROR(VLOOKUP($B31,'a-南北货'!$B:$AO,19,0),0)</f>
        <v>62879.13</v>
      </c>
      <c r="P31" s="49">
        <f t="shared" si="3"/>
        <v>11777.35</v>
      </c>
      <c r="Q31" s="56">
        <f t="shared" si="4"/>
        <v>0.187301414634713</v>
      </c>
      <c r="R31" s="49">
        <f>IFERROR(VLOOKUP($B31,'a-南北货'!$B:$AO,16,0),0)</f>
        <v>2950.85</v>
      </c>
      <c r="S31" s="49">
        <f>IFERROR(VLOOKUP($B31,'a-南北货'!$B:$AO,20,0),0)</f>
        <v>2630.2</v>
      </c>
      <c r="T31" s="49">
        <f t="shared" si="5"/>
        <v>320.65</v>
      </c>
      <c r="U31" s="56">
        <f t="shared" si="6"/>
        <v>0.121910881301802</v>
      </c>
      <c r="V31" s="56">
        <f>IFERROR(VLOOKUP($B31,'a-南北货'!$B:$AO,22,0),0)</f>
        <v>-0.596063336300954</v>
      </c>
      <c r="W31" s="56">
        <f>IFERROR(VLOOKUP($B31,'a-南北货'!$B:$AO,23,0),0)</f>
        <v>0.937993416589974</v>
      </c>
      <c r="X31" s="56">
        <f t="shared" si="7"/>
        <v>-1.53405675289093</v>
      </c>
      <c r="Y31" s="54">
        <f>IFERROR(VLOOKUP($B31,'a-南北货'!$B:$AO,37,0),0)</f>
        <v>-0.0224918243895827</v>
      </c>
      <c r="Z31" s="54">
        <f>IFERROR(VLOOKUP($B31,'a-南北货'!$B:$AO,38,0),0)</f>
        <v>0.072036347045852</v>
      </c>
      <c r="AA31" s="54">
        <f t="shared" si="8"/>
        <v>-0.0945281714354347</v>
      </c>
      <c r="AB31" s="54">
        <f>IFERROR(VLOOKUP($B31,'a-南北货'!$B:$AO,33,0),0)</f>
        <v>-0.104238475575706</v>
      </c>
      <c r="AC31" s="54">
        <f>IFERROR(VLOOKUP($B31,'a-南北货'!$B:$AO,34,0),0)</f>
        <v>-0.0235664456553391</v>
      </c>
      <c r="AD31" s="54">
        <f t="shared" si="9"/>
        <v>-0.0806720299203671</v>
      </c>
    </row>
    <row r="32" spans="1:30">
      <c r="A32" s="50" t="s">
        <v>67</v>
      </c>
      <c r="B32" s="51" t="s">
        <v>127</v>
      </c>
      <c r="C32" s="50" t="s">
        <v>128</v>
      </c>
      <c r="D32" s="49">
        <f>IFERROR(VLOOKUP($B32,'a-南北货'!$B:$AO,5,0),0)</f>
        <v>1970</v>
      </c>
      <c r="E32" s="49">
        <f>IFERROR(VLOOKUP($B32,'a-南北货'!$B:$AO,6,0),0)</f>
        <v>52626.77</v>
      </c>
      <c r="F32" s="49">
        <f>IFERROR(VLOOKUP($B32,'a-南北货'!$B:$AO,7,0),0)</f>
        <v>100.280622134308</v>
      </c>
      <c r="G32" s="49">
        <f>IFERROR(VLOOKUP($B32,'a-南北货'!$B:$AO,24,0),0)</f>
        <v>10233.17</v>
      </c>
      <c r="H32" s="49">
        <f>IFERROR(VLOOKUP($B32,'a-南北货'!$B:$AO,25,0),0)</f>
        <v>8930.91</v>
      </c>
      <c r="I32" s="49">
        <f>IFERROR(VLOOKUP($B32,'a-南北货'!$B:$AO,26,0),0)</f>
        <v>1302.26</v>
      </c>
      <c r="J32" s="56">
        <f>IFERROR(VLOOKUP($B32,'a-南北货'!$B:$AO,27,0),0)</f>
        <v>0.145814928154018</v>
      </c>
      <c r="K32" s="56">
        <f>IFERROR(VLOOKUP($B32,'a-南北货'!$B:$AO,28,0),0)</f>
        <v>0.331497219752151</v>
      </c>
      <c r="L32" s="56">
        <f>IFERROR(VLOOKUP($B32,'a-南北货'!$B:$AO,29,0),0)</f>
        <v>0.327615382781219</v>
      </c>
      <c r="M32" s="56">
        <f>IFERROR(VLOOKUP($B32,'a-南北货'!$B:$AO,30,0),0)</f>
        <v>0.00388183697093171</v>
      </c>
      <c r="N32" s="49">
        <f>IFERROR(VLOOKUP($B32,'a-南北货'!$B:$AO,15,0),0)</f>
        <v>30869.55</v>
      </c>
      <c r="O32" s="49">
        <f>IFERROR(VLOOKUP($B32,'a-南北货'!$B:$AO,19,0),0)</f>
        <v>27260.35</v>
      </c>
      <c r="P32" s="49">
        <f t="shared" si="3"/>
        <v>3609.2</v>
      </c>
      <c r="Q32" s="56">
        <f t="shared" si="4"/>
        <v>0.132397419695639</v>
      </c>
      <c r="R32" s="49">
        <f>IFERROR(VLOOKUP($B32,'a-南北货'!$B:$AO,16,0),0)</f>
        <v>709.88</v>
      </c>
      <c r="S32" s="49">
        <f>IFERROR(VLOOKUP($B32,'a-南北货'!$B:$AO,20,0),0)</f>
        <v>762.2</v>
      </c>
      <c r="T32" s="49">
        <f t="shared" si="5"/>
        <v>-52.3200000000001</v>
      </c>
      <c r="U32" s="56">
        <f t="shared" si="6"/>
        <v>-0.0686434006822357</v>
      </c>
      <c r="V32" s="56">
        <f>IFERROR(VLOOKUP($B32,'a-南北货'!$B:$AO,22,0),0)</f>
        <v>-2.17477269278372</v>
      </c>
      <c r="W32" s="56">
        <f>IFERROR(VLOOKUP($B32,'a-南北货'!$B:$AO,23,0),0)</f>
        <v>-1.85105750469915</v>
      </c>
      <c r="X32" s="56">
        <f t="shared" si="7"/>
        <v>-0.323715188084564</v>
      </c>
      <c r="Y32" s="54">
        <f>IFERROR(VLOOKUP($B32,'a-南北货'!$B:$AO,37,0),0)</f>
        <v>-0.0141150617005691</v>
      </c>
      <c r="Z32" s="54">
        <f>IFERROR(VLOOKUP($B32,'a-南北货'!$B:$AO,38,0),0)</f>
        <v>-0.673537129362372</v>
      </c>
      <c r="AA32" s="54">
        <f t="shared" si="8"/>
        <v>0.659422067661803</v>
      </c>
      <c r="AB32" s="54">
        <f>IFERROR(VLOOKUP($B32,'a-南北货'!$B:$AO,33,0),0)</f>
        <v>0.234436097803975</v>
      </c>
      <c r="AC32" s="54">
        <f>IFERROR(VLOOKUP($B32,'a-南北货'!$B:$AO,34,0),0)</f>
        <v>0.00701832881822867</v>
      </c>
      <c r="AD32" s="54">
        <f t="shared" si="9"/>
        <v>0.227417768985747</v>
      </c>
    </row>
    <row r="33" spans="1:30">
      <c r="A33" s="50" t="s">
        <v>62</v>
      </c>
      <c r="B33" s="51" t="s">
        <v>145</v>
      </c>
      <c r="C33" s="50" t="s">
        <v>146</v>
      </c>
      <c r="D33" s="49">
        <f>IFERROR(VLOOKUP($B33,'a-南北货'!$B:$AO,5,0),0)</f>
        <v>2813.61</v>
      </c>
      <c r="E33" s="49">
        <f>IFERROR(VLOOKUP($B33,'a-南北货'!$B:$AO,6,0),0)</f>
        <v>65785.35</v>
      </c>
      <c r="F33" s="49">
        <f>IFERROR(VLOOKUP($B33,'a-南北货'!$B:$AO,7,0),0)</f>
        <v>72.2691098518625</v>
      </c>
      <c r="G33" s="49">
        <f>IFERROR(VLOOKUP($B33,'a-南北货'!$B:$AO,24,0),0)</f>
        <v>17979.65</v>
      </c>
      <c r="H33" s="49">
        <f>IFERROR(VLOOKUP($B33,'a-南北货'!$B:$AO,25,0),0)</f>
        <v>22719.14</v>
      </c>
      <c r="I33" s="49">
        <f>IFERROR(VLOOKUP($B33,'a-南北货'!$B:$AO,26,0),0)</f>
        <v>-4739.49</v>
      </c>
      <c r="J33" s="56">
        <f>IFERROR(VLOOKUP($B33,'a-南北货'!$B:$AO,27,0),0)</f>
        <v>-0.208612209793152</v>
      </c>
      <c r="K33" s="56">
        <f>IFERROR(VLOOKUP($B33,'a-南北货'!$B:$AO,28,0),0)</f>
        <v>0.327312522550961</v>
      </c>
      <c r="L33" s="56">
        <f>IFERROR(VLOOKUP($B33,'a-南北货'!$B:$AO,29,0),0)</f>
        <v>0.354262206993638</v>
      </c>
      <c r="M33" s="56">
        <f>IFERROR(VLOOKUP($B33,'a-南北货'!$B:$AO,30,0),0)</f>
        <v>-0.0269496844426766</v>
      </c>
      <c r="N33" s="49">
        <f>IFERROR(VLOOKUP($B33,'a-南北货'!$B:$AO,15,0),0)</f>
        <v>54931.14</v>
      </c>
      <c r="O33" s="49">
        <f>IFERROR(VLOOKUP($B33,'a-南北货'!$B:$AO,19,0),0)</f>
        <v>64130.86</v>
      </c>
      <c r="P33" s="49">
        <f t="shared" si="3"/>
        <v>-9199.72</v>
      </c>
      <c r="Q33" s="56">
        <f t="shared" si="4"/>
        <v>-0.143452309855193</v>
      </c>
      <c r="R33" s="49">
        <f>IFERROR(VLOOKUP($B33,'a-南北货'!$B:$AO,16,0),0)</f>
        <v>1805.04</v>
      </c>
      <c r="S33" s="49">
        <f>IFERROR(VLOOKUP($B33,'a-南北货'!$B:$AO,20,0),0)</f>
        <v>2135.11</v>
      </c>
      <c r="T33" s="49">
        <f t="shared" si="5"/>
        <v>-330.07</v>
      </c>
      <c r="U33" s="56">
        <f t="shared" si="6"/>
        <v>-0.154591566710849</v>
      </c>
      <c r="V33" s="56">
        <f>IFERROR(VLOOKUP($B33,'a-南北货'!$B:$AO,22,0),0)</f>
        <v>0.0089655021834895</v>
      </c>
      <c r="W33" s="56">
        <f>IFERROR(VLOOKUP($B33,'a-南北货'!$B:$AO,23,0),0)</f>
        <v>0.872270430058417</v>
      </c>
      <c r="X33" s="56">
        <f t="shared" si="7"/>
        <v>-0.863304927874927</v>
      </c>
      <c r="Y33" s="54">
        <f>IFERROR(VLOOKUP($B33,'a-南北货'!$B:$AO,37,0),0)</f>
        <v>-0.0245036121083189</v>
      </c>
      <c r="Z33" s="54">
        <f>IFERROR(VLOOKUP($B33,'a-南北货'!$B:$AO,38,0),0)</f>
        <v>-0.0479038550706989</v>
      </c>
      <c r="AA33" s="54">
        <f t="shared" si="8"/>
        <v>0.02340024296238</v>
      </c>
      <c r="AB33" s="54">
        <f>IFERROR(VLOOKUP($B33,'a-南北货'!$B:$AO,33,0),0)</f>
        <v>-0.0482780937926996</v>
      </c>
      <c r="AC33" s="54">
        <f>IFERROR(VLOOKUP($B33,'a-南北货'!$B:$AO,34,0),0)</f>
        <v>-0.0402023518786431</v>
      </c>
      <c r="AD33" s="54">
        <f t="shared" si="9"/>
        <v>-0.00807574191405643</v>
      </c>
    </row>
    <row r="34" spans="1:30">
      <c r="A34" s="50" t="s">
        <v>62</v>
      </c>
      <c r="B34" s="51" t="s">
        <v>104</v>
      </c>
      <c r="C34" s="50" t="s">
        <v>105</v>
      </c>
      <c r="D34" s="49">
        <f>IFERROR(VLOOKUP($B34,'a-南北货'!$B:$AO,5,0),0)</f>
        <v>4836.43</v>
      </c>
      <c r="E34" s="49">
        <f>IFERROR(VLOOKUP($B34,'a-南北货'!$B:$AO,6,0),0)</f>
        <v>97821.74</v>
      </c>
      <c r="F34" s="49">
        <f>IFERROR(VLOOKUP($B34,'a-南北货'!$B:$AO,7,0),0)</f>
        <v>60.8004084694095</v>
      </c>
      <c r="G34" s="49">
        <f>IFERROR(VLOOKUP($B34,'a-南北货'!$B:$AO,24,0),0)</f>
        <v>20509.17</v>
      </c>
      <c r="H34" s="49">
        <f>IFERROR(VLOOKUP($B34,'a-南北货'!$B:$AO,25,0),0)</f>
        <v>20333.85</v>
      </c>
      <c r="I34" s="49">
        <f>IFERROR(VLOOKUP($B34,'a-南北货'!$B:$AO,26,0),0)</f>
        <v>175.32</v>
      </c>
      <c r="J34" s="56">
        <f>IFERROR(VLOOKUP($B34,'a-南北货'!$B:$AO,27,0),0)</f>
        <v>0.0086220759964296</v>
      </c>
      <c r="K34" s="56">
        <f>IFERROR(VLOOKUP($B34,'a-南北货'!$B:$AO,28,0),0)</f>
        <v>0.257572058416844</v>
      </c>
      <c r="L34" s="56">
        <f>IFERROR(VLOOKUP($B34,'a-南北货'!$B:$AO,29,0),0)</f>
        <v>0.246892511721835</v>
      </c>
      <c r="M34" s="56">
        <f>IFERROR(VLOOKUP($B34,'a-南北货'!$B:$AO,30,0),0)</f>
        <v>0.0106795466950087</v>
      </c>
      <c r="N34" s="49">
        <f>IFERROR(VLOOKUP($B34,'a-南北货'!$B:$AO,15,0),0)</f>
        <v>79624.98</v>
      </c>
      <c r="O34" s="49">
        <f>IFERROR(VLOOKUP($B34,'a-南北货'!$B:$AO,19,0),0)</f>
        <v>82359.12</v>
      </c>
      <c r="P34" s="49">
        <f t="shared" si="3"/>
        <v>-2734.14</v>
      </c>
      <c r="Q34" s="56">
        <f t="shared" si="4"/>
        <v>-0.0331977806465149</v>
      </c>
      <c r="R34" s="49">
        <f>IFERROR(VLOOKUP($B34,'a-南北货'!$B:$AO,16,0),0)</f>
        <v>2596.81</v>
      </c>
      <c r="S34" s="49">
        <f>IFERROR(VLOOKUP($B34,'a-南北货'!$B:$AO,20,0),0)</f>
        <v>3170.93</v>
      </c>
      <c r="T34" s="49">
        <f t="shared" si="5"/>
        <v>-574.12</v>
      </c>
      <c r="U34" s="56">
        <f t="shared" si="6"/>
        <v>-0.181057292340102</v>
      </c>
      <c r="V34" s="56">
        <f>IFERROR(VLOOKUP($B34,'a-南北货'!$B:$AO,22,0),0)</f>
        <v>1.15476081415872</v>
      </c>
      <c r="W34" s="56">
        <f>IFERROR(VLOOKUP($B34,'a-南北货'!$B:$AO,23,0),0)</f>
        <v>0.912333070838517</v>
      </c>
      <c r="X34" s="56">
        <f t="shared" si="7"/>
        <v>0.242427743320203</v>
      </c>
      <c r="Y34" s="54">
        <f>IFERROR(VLOOKUP($B34,'a-南北货'!$B:$AO,37,0),0)</f>
        <v>-0.0464647009215152</v>
      </c>
      <c r="Z34" s="54">
        <f>IFERROR(VLOOKUP($B34,'a-南北货'!$B:$AO,38,0),0)</f>
        <v>-0.0998666006502824</v>
      </c>
      <c r="AA34" s="54">
        <f t="shared" si="8"/>
        <v>0.0534018997287672</v>
      </c>
      <c r="AB34" s="54">
        <f>IFERROR(VLOOKUP($B34,'a-南北货'!$B:$AO,33,0),0)</f>
        <v>-0.115460764218574</v>
      </c>
      <c r="AC34" s="54">
        <f>IFERROR(VLOOKUP($B34,'a-南北货'!$B:$AO,34,0),0)</f>
        <v>-0.0908774170972201</v>
      </c>
      <c r="AD34" s="54">
        <f t="shared" si="9"/>
        <v>-0.0245833471213536</v>
      </c>
    </row>
    <row r="35" spans="1:30">
      <c r="A35" s="50" t="s">
        <v>67</v>
      </c>
      <c r="B35" s="51" t="s">
        <v>80</v>
      </c>
      <c r="C35" s="50" t="s">
        <v>81</v>
      </c>
      <c r="D35" s="49">
        <f>IFERROR(VLOOKUP($B35,'a-南北货'!$B:$AO,5,0),0)</f>
        <v>5335.3</v>
      </c>
      <c r="E35" s="49">
        <f>IFERROR(VLOOKUP($B35,'a-南北货'!$B:$AO,6,0),0)</f>
        <v>102631.37</v>
      </c>
      <c r="F35" s="49">
        <f>IFERROR(VLOOKUP($B35,'a-南北货'!$B:$AO,7,0),0)</f>
        <v>34.9139540251009</v>
      </c>
      <c r="G35" s="49">
        <f>IFERROR(VLOOKUP($B35,'a-南北货'!$B:$AO,24,0),0)</f>
        <v>48814.64</v>
      </c>
      <c r="H35" s="49">
        <f>IFERROR(VLOOKUP($B35,'a-南北货'!$B:$AO,25,0),0)</f>
        <v>56960.74</v>
      </c>
      <c r="I35" s="49">
        <f>IFERROR(VLOOKUP($B35,'a-南北货'!$B:$AO,26,0),0)</f>
        <v>-8146.1</v>
      </c>
      <c r="J35" s="56">
        <f>IFERROR(VLOOKUP($B35,'a-南北货'!$B:$AO,27,0),0)</f>
        <v>-0.143012538109582</v>
      </c>
      <c r="K35" s="56">
        <f>IFERROR(VLOOKUP($B35,'a-南北货'!$B:$AO,28,0),0)</f>
        <v>0.303782198723502</v>
      </c>
      <c r="L35" s="56">
        <f>IFERROR(VLOOKUP($B35,'a-南北货'!$B:$AO,29,0),0)</f>
        <v>0.364209071706054</v>
      </c>
      <c r="M35" s="56">
        <f>IFERROR(VLOOKUP($B35,'a-南北货'!$B:$AO,30,0),0)</f>
        <v>-0.0604268729825526</v>
      </c>
      <c r="N35" s="49">
        <f>IFERROR(VLOOKUP($B35,'a-南北货'!$B:$AO,15,0),0)</f>
        <v>160689.6</v>
      </c>
      <c r="O35" s="49">
        <f>IFERROR(VLOOKUP($B35,'a-南北货'!$B:$AO,19,0),0)</f>
        <v>156395.72</v>
      </c>
      <c r="P35" s="49">
        <f t="shared" si="3"/>
        <v>4293.88</v>
      </c>
      <c r="Q35" s="56">
        <f t="shared" si="4"/>
        <v>0.0274552270356248</v>
      </c>
      <c r="R35" s="49">
        <f>IFERROR(VLOOKUP($B35,'a-南北货'!$B:$AO,16,0),0)</f>
        <v>6064.43</v>
      </c>
      <c r="S35" s="49">
        <f>IFERROR(VLOOKUP($B35,'a-南北货'!$B:$AO,20,0),0)</f>
        <v>6710.64</v>
      </c>
      <c r="T35" s="49">
        <f t="shared" si="5"/>
        <v>-646.21</v>
      </c>
      <c r="U35" s="56">
        <f t="shared" si="6"/>
        <v>-0.0962963294112037</v>
      </c>
      <c r="V35" s="56">
        <f>IFERROR(VLOOKUP($B35,'a-南北货'!$B:$AO,22,0),0)</f>
        <v>0.909956063087379</v>
      </c>
      <c r="W35" s="56">
        <f>IFERROR(VLOOKUP($B35,'a-南北货'!$B:$AO,23,0),0)</f>
        <v>0.816816079378814</v>
      </c>
      <c r="X35" s="56">
        <f t="shared" si="7"/>
        <v>0.0931399837085647</v>
      </c>
      <c r="Y35" s="54">
        <f>IFERROR(VLOOKUP($B35,'a-南北货'!$B:$AO,37,0),0)</f>
        <v>-0.0163362426477014</v>
      </c>
      <c r="Z35" s="54">
        <f>IFERROR(VLOOKUP($B35,'a-南北货'!$B:$AO,38,0),0)</f>
        <v>-0.0150745681484925</v>
      </c>
      <c r="AA35" s="54">
        <f t="shared" si="8"/>
        <v>-0.00126167449920889</v>
      </c>
      <c r="AB35" s="54">
        <f>IFERROR(VLOOKUP($B35,'a-南北货'!$B:$AO,33,0),0)</f>
        <v>-0.029809705406822</v>
      </c>
      <c r="AC35" s="54">
        <f>IFERROR(VLOOKUP($B35,'a-南北货'!$B:$AO,34,0),0)</f>
        <v>0.110798837717554</v>
      </c>
      <c r="AD35" s="54">
        <f t="shared" si="9"/>
        <v>-0.140608543124376</v>
      </c>
    </row>
    <row r="36" spans="1:30">
      <c r="A36" s="50" t="s">
        <v>101</v>
      </c>
      <c r="B36" s="51" t="s">
        <v>170</v>
      </c>
      <c r="C36" s="50" t="s">
        <v>171</v>
      </c>
      <c r="D36" s="49">
        <f>IFERROR(VLOOKUP($B36,'a-南北货'!$B:$AO,5,0),0)</f>
        <v>2664.8</v>
      </c>
      <c r="E36" s="49">
        <f>IFERROR(VLOOKUP($B36,'a-南北货'!$B:$AO,6,0),0)</f>
        <v>57081.18</v>
      </c>
      <c r="F36" s="49">
        <f>IFERROR(VLOOKUP($B36,'a-南北货'!$B:$AO,7,0),0)</f>
        <v>199.87788595187</v>
      </c>
      <c r="G36" s="49">
        <f>IFERROR(VLOOKUP($B36,'a-南北货'!$B:$AO,24,0),0)</f>
        <v>2738.9</v>
      </c>
      <c r="H36" s="49">
        <f>IFERROR(VLOOKUP($B36,'a-南北货'!$B:$AO,25,0),0)</f>
        <v>0</v>
      </c>
      <c r="I36" s="49">
        <f>IFERROR(VLOOKUP($B36,'a-南北货'!$B:$AO,26,0),0)</f>
        <v>2738.9</v>
      </c>
      <c r="J36" s="56">
        <f>IFERROR(VLOOKUP($B36,'a-南北货'!$B:$AO,27,0),0)</f>
        <v>0</v>
      </c>
      <c r="K36" s="56">
        <f>IFERROR(VLOOKUP($B36,'a-南北货'!$B:$AO,28,0),0)</f>
        <v>0.130970893656741</v>
      </c>
      <c r="L36" s="56">
        <f>IFERROR(VLOOKUP($B36,'a-南北货'!$B:$AO,29,0),0)</f>
        <v>0</v>
      </c>
      <c r="M36" s="56">
        <f>IFERROR(VLOOKUP($B36,'a-南北货'!$B:$AO,30,0),0)</f>
        <v>0.130970893656741</v>
      </c>
      <c r="N36" s="49">
        <f>IFERROR(VLOOKUP($B36,'a-南北货'!$B:$AO,15,0),0)</f>
        <v>20912.28</v>
      </c>
      <c r="O36" s="49">
        <f>IFERROR(VLOOKUP($B36,'a-南北货'!$B:$AO,19,0),0)</f>
        <v>0</v>
      </c>
      <c r="P36" s="49">
        <f t="shared" si="3"/>
        <v>20912.28</v>
      </c>
      <c r="Q36" s="56" t="e">
        <f t="shared" si="4"/>
        <v>#DIV/0!</v>
      </c>
      <c r="R36" s="49">
        <f>IFERROR(VLOOKUP($B36,'a-南北货'!$B:$AO,16,0),0)</f>
        <v>988.24</v>
      </c>
      <c r="S36" s="49">
        <f>IFERROR(VLOOKUP($B36,'a-南北货'!$B:$AO,20,0),0)</f>
        <v>0</v>
      </c>
      <c r="T36" s="49">
        <f t="shared" si="5"/>
        <v>988.24</v>
      </c>
      <c r="U36" s="56" t="e">
        <f t="shared" si="6"/>
        <v>#DIV/0!</v>
      </c>
      <c r="V36" s="56">
        <f>IFERROR(VLOOKUP($B36,'a-南北货'!$B:$AO,22,0),0)</f>
        <v>-0.331186871888072</v>
      </c>
      <c r="W36" s="56">
        <f>IFERROR(VLOOKUP($B36,'a-南北货'!$B:$AO,23,0),0)</f>
        <v>0</v>
      </c>
      <c r="X36" s="56">
        <f t="shared" si="7"/>
        <v>-0.331186871888072</v>
      </c>
      <c r="Y36" s="54">
        <f>IFERROR(VLOOKUP($B36,'a-南北货'!$B:$AO,37,0),0)</f>
        <v>-0.0622925605116166</v>
      </c>
      <c r="Z36" s="54">
        <f>IFERROR(VLOOKUP($B36,'a-南北货'!$B:$AO,38,0),0)</f>
        <v>0</v>
      </c>
      <c r="AA36" s="54">
        <f t="shared" si="8"/>
        <v>-0.0622925605116166</v>
      </c>
      <c r="AB36" s="54">
        <f>IFERROR(VLOOKUP($B36,'a-南北货'!$B:$AO,33,0),0)</f>
        <v>-0.0712745400140205</v>
      </c>
      <c r="AC36" s="54">
        <f>IFERROR(VLOOKUP($B36,'a-南北货'!$B:$AO,34,0),0)</f>
        <v>0</v>
      </c>
      <c r="AD36" s="54">
        <f t="shared" si="9"/>
        <v>-0.0712745400140205</v>
      </c>
    </row>
    <row r="37" spans="1:30">
      <c r="A37" s="50" t="s">
        <v>67</v>
      </c>
      <c r="B37" s="51" t="s">
        <v>68</v>
      </c>
      <c r="C37" s="50" t="s">
        <v>69</v>
      </c>
      <c r="D37" s="49">
        <f>IFERROR(VLOOKUP($B37,'a-南北货'!$B:$AO,5,0),0)</f>
        <v>3080.3</v>
      </c>
      <c r="E37" s="49">
        <f>IFERROR(VLOOKUP($B37,'a-南北货'!$B:$AO,6,0),0)</f>
        <v>58599.8</v>
      </c>
      <c r="F37" s="49">
        <f>IFERROR(VLOOKUP($B37,'a-南北货'!$B:$AO,7,0),0)</f>
        <v>48.5687410997622</v>
      </c>
      <c r="G37" s="49">
        <f>IFERROR(VLOOKUP($B37,'a-南北货'!$B:$AO,24,0),0)</f>
        <v>23922.69</v>
      </c>
      <c r="H37" s="49">
        <f>IFERROR(VLOOKUP($B37,'a-南北货'!$B:$AO,25,0),0)</f>
        <v>32173.14</v>
      </c>
      <c r="I37" s="49">
        <f>IFERROR(VLOOKUP($B37,'a-南北货'!$B:$AO,26,0),0)</f>
        <v>-8250.45</v>
      </c>
      <c r="J37" s="56">
        <f>IFERROR(VLOOKUP($B37,'a-南北货'!$B:$AO,27,0),0)</f>
        <v>-0.256439066873796</v>
      </c>
      <c r="K37" s="56">
        <f>IFERROR(VLOOKUP($B37,'a-南北货'!$B:$AO,28,0),0)</f>
        <v>0.30491175186645</v>
      </c>
      <c r="L37" s="56">
        <f>IFERROR(VLOOKUP($B37,'a-南北货'!$B:$AO,29,0),0)</f>
        <v>0.327780390437286</v>
      </c>
      <c r="M37" s="56">
        <f>IFERROR(VLOOKUP($B37,'a-南北货'!$B:$AO,30,0),0)</f>
        <v>-0.0228686385708354</v>
      </c>
      <c r="N37" s="49">
        <f>IFERROR(VLOOKUP($B37,'a-南北货'!$B:$AO,15,0),0)</f>
        <v>78457.75</v>
      </c>
      <c r="O37" s="49">
        <f>IFERROR(VLOOKUP($B37,'a-南北货'!$B:$AO,19,0),0)</f>
        <v>98154.56</v>
      </c>
      <c r="P37" s="49">
        <f t="shared" si="3"/>
        <v>-19696.81</v>
      </c>
      <c r="Q37" s="56">
        <f t="shared" si="4"/>
        <v>-0.200671369725462</v>
      </c>
      <c r="R37" s="49">
        <f>IFERROR(VLOOKUP($B37,'a-南北货'!$B:$AO,16,0),0)</f>
        <v>2865.81</v>
      </c>
      <c r="S37" s="49">
        <f>IFERROR(VLOOKUP($B37,'a-南北货'!$B:$AO,20,0),0)</f>
        <v>4285.88</v>
      </c>
      <c r="T37" s="49">
        <f t="shared" si="5"/>
        <v>-1420.07</v>
      </c>
      <c r="U37" s="56">
        <f t="shared" si="6"/>
        <v>-0.331336854974941</v>
      </c>
      <c r="V37" s="56">
        <f>IFERROR(VLOOKUP($B37,'a-南北货'!$B:$AO,22,0),0)</f>
        <v>34.0964028071404</v>
      </c>
      <c r="W37" s="56">
        <f>IFERROR(VLOOKUP($B37,'a-南北货'!$B:$AO,23,0),0)</f>
        <v>0.401502696550339</v>
      </c>
      <c r="X37" s="56">
        <f t="shared" si="7"/>
        <v>33.6949001105901</v>
      </c>
      <c r="Y37" s="54">
        <f>IFERROR(VLOOKUP($B37,'a-南北货'!$B:$AO,37,0),0)</f>
        <v>0.0748863323109348</v>
      </c>
      <c r="Z37" s="54">
        <f>IFERROR(VLOOKUP($B37,'a-南北货'!$B:$AO,38,0),0)</f>
        <v>-0.0129075009099648</v>
      </c>
      <c r="AA37" s="54">
        <f t="shared" si="8"/>
        <v>0.0877938332208996</v>
      </c>
      <c r="AB37" s="54">
        <f>IFERROR(VLOOKUP($B37,'a-南北货'!$B:$AO,33,0),0)</f>
        <v>-0.0146146277275573</v>
      </c>
      <c r="AC37" s="54">
        <f>IFERROR(VLOOKUP($B37,'a-南北货'!$B:$AO,34,0),0)</f>
        <v>-0.0132909963632866</v>
      </c>
      <c r="AD37" s="54">
        <f t="shared" si="9"/>
        <v>-0.00132363136427065</v>
      </c>
    </row>
    <row r="38" spans="1:30">
      <c r="A38" s="50" t="s">
        <v>62</v>
      </c>
      <c r="B38" s="51" t="s">
        <v>110</v>
      </c>
      <c r="C38" s="50" t="s">
        <v>111</v>
      </c>
      <c r="D38" s="49">
        <f>IFERROR(VLOOKUP($B38,'a-南北货'!$B:$AO,5,0),0)</f>
        <v>2531.3</v>
      </c>
      <c r="E38" s="49">
        <f>IFERROR(VLOOKUP($B38,'a-南北货'!$B:$AO,6,0),0)</f>
        <v>51779.8</v>
      </c>
      <c r="F38" s="49">
        <f>IFERROR(VLOOKUP($B38,'a-南北货'!$B:$AO,7,0),0)</f>
        <v>93.9690875155537</v>
      </c>
      <c r="G38" s="49">
        <f>IFERROR(VLOOKUP($B38,'a-南北货'!$B:$AO,24,0),0)</f>
        <v>7181.13</v>
      </c>
      <c r="H38" s="49">
        <f>IFERROR(VLOOKUP($B38,'a-南北货'!$B:$AO,25,0),0)</f>
        <v>7531.92</v>
      </c>
      <c r="I38" s="49">
        <f>IFERROR(VLOOKUP($B38,'a-南北货'!$B:$AO,26,0),0)</f>
        <v>-350.79</v>
      </c>
      <c r="J38" s="56">
        <f>IFERROR(VLOOKUP($B38,'a-南北货'!$B:$AO,27,0),0)</f>
        <v>-0.0465737819838766</v>
      </c>
      <c r="K38" s="56">
        <f>IFERROR(VLOOKUP($B38,'a-南北货'!$B:$AO,28,0),0)</f>
        <v>0.259484227973418</v>
      </c>
      <c r="L38" s="56">
        <f>IFERROR(VLOOKUP($B38,'a-南北货'!$B:$AO,29,0),0)</f>
        <v>0.249768782350989</v>
      </c>
      <c r="M38" s="56">
        <f>IFERROR(VLOOKUP($B38,'a-南北货'!$B:$AO,30,0),0)</f>
        <v>0.0097154456224297</v>
      </c>
      <c r="N38" s="49">
        <f>IFERROR(VLOOKUP($B38,'a-南北货'!$B:$AO,15,0),0)</f>
        <v>27674.63</v>
      </c>
      <c r="O38" s="49">
        <f>IFERROR(VLOOKUP($B38,'a-南北货'!$B:$AO,19,0),0)</f>
        <v>30155.57</v>
      </c>
      <c r="P38" s="49">
        <f t="shared" si="3"/>
        <v>-2480.94</v>
      </c>
      <c r="Q38" s="56">
        <f t="shared" si="4"/>
        <v>-0.0822713681087772</v>
      </c>
      <c r="R38" s="49">
        <f>IFERROR(VLOOKUP($B38,'a-南北货'!$B:$AO,16,0),0)</f>
        <v>1101.27</v>
      </c>
      <c r="S38" s="49">
        <f>IFERROR(VLOOKUP($B38,'a-南北货'!$B:$AO,20,0),0)</f>
        <v>1393.65</v>
      </c>
      <c r="T38" s="49">
        <f t="shared" si="5"/>
        <v>-292.38</v>
      </c>
      <c r="U38" s="56">
        <f t="shared" si="6"/>
        <v>-0.209794424712087</v>
      </c>
      <c r="V38" s="56">
        <f>IFERROR(VLOOKUP($B38,'a-南北货'!$B:$AO,22,0),0)</f>
        <v>173.751895338386</v>
      </c>
      <c r="W38" s="56">
        <f>IFERROR(VLOOKUP($B38,'a-南北货'!$B:$AO,23,0),0)</f>
        <v>2.00316753873042</v>
      </c>
      <c r="X38" s="56">
        <f t="shared" si="7"/>
        <v>171.748727799656</v>
      </c>
      <c r="Y38" s="54">
        <f>IFERROR(VLOOKUP($B38,'a-南北货'!$B:$AO,37,0),0)</f>
        <v>0.151343448927148</v>
      </c>
      <c r="Z38" s="54">
        <f>IFERROR(VLOOKUP($B38,'a-南北货'!$B:$AO,38,0),0)</f>
        <v>-0.0211315610088616</v>
      </c>
      <c r="AA38" s="54">
        <f t="shared" si="8"/>
        <v>0.172475009936009</v>
      </c>
      <c r="AB38" s="54">
        <f>IFERROR(VLOOKUP($B38,'a-南北货'!$B:$AO,33,0),0)</f>
        <v>-0.0270710420377193</v>
      </c>
      <c r="AC38" s="54">
        <f>IFERROR(VLOOKUP($B38,'a-南北货'!$B:$AO,34,0),0)</f>
        <v>-0.0123879933292589</v>
      </c>
      <c r="AD38" s="54">
        <f t="shared" si="9"/>
        <v>-0.0146830487084604</v>
      </c>
    </row>
    <row r="39" spans="1:30">
      <c r="A39" s="50" t="s">
        <v>67</v>
      </c>
      <c r="B39" s="51" t="s">
        <v>199</v>
      </c>
      <c r="C39" s="50" t="s">
        <v>200</v>
      </c>
      <c r="D39" s="49">
        <f>IFERROR(VLOOKUP($B39,'a-南北货'!$B:$AO,5,0),0)</f>
        <v>7384.6</v>
      </c>
      <c r="E39" s="49">
        <f>IFERROR(VLOOKUP($B39,'a-南北货'!$B:$AO,6,0),0)</f>
        <v>161351.6</v>
      </c>
      <c r="F39" s="49">
        <f>IFERROR(VLOOKUP($B39,'a-南北货'!$B:$AO,7,0),0)</f>
        <v>90.5115615337004</v>
      </c>
      <c r="G39" s="49">
        <f>IFERROR(VLOOKUP($B39,'a-南北货'!$B:$AO,24,0),0)</f>
        <v>20315.68</v>
      </c>
      <c r="H39" s="49">
        <f>IFERROR(VLOOKUP($B39,'a-南北货'!$B:$AO,25,0),0)</f>
        <v>16146.7</v>
      </c>
      <c r="I39" s="49">
        <f>IFERROR(VLOOKUP($B39,'a-南北货'!$B:$AO,26,0),0)</f>
        <v>4168.98</v>
      </c>
      <c r="J39" s="56">
        <f>IFERROR(VLOOKUP($B39,'a-南北货'!$B:$AO,27,0),0)</f>
        <v>0.258193934364297</v>
      </c>
      <c r="K39" s="56">
        <f>IFERROR(VLOOKUP($B39,'a-南北货'!$B:$AO,28,0),0)</f>
        <v>0.226547892561795</v>
      </c>
      <c r="L39" s="56">
        <f>IFERROR(VLOOKUP($B39,'a-南北货'!$B:$AO,29,0),0)</f>
        <v>0.221358116982954</v>
      </c>
      <c r="M39" s="56">
        <f>IFERROR(VLOOKUP($B39,'a-南北货'!$B:$AO,30,0),0)</f>
        <v>0.00518977557884096</v>
      </c>
      <c r="N39" s="49">
        <f>IFERROR(VLOOKUP($B39,'a-南北货'!$B:$AO,15,0),0)</f>
        <v>89674.99</v>
      </c>
      <c r="O39" s="49">
        <f>IFERROR(VLOOKUP($B39,'a-南北货'!$B:$AO,19,0),0)</f>
        <v>72943.79</v>
      </c>
      <c r="P39" s="49">
        <f t="shared" si="3"/>
        <v>16731.2</v>
      </c>
      <c r="Q39" s="56">
        <f t="shared" si="4"/>
        <v>0.229371136322914</v>
      </c>
      <c r="R39" s="49">
        <f>IFERROR(VLOOKUP($B39,'a-南北货'!$B:$AO,16,0),0)</f>
        <v>2829.16</v>
      </c>
      <c r="S39" s="49">
        <f>IFERROR(VLOOKUP($B39,'a-南北货'!$B:$AO,20,0),0)</f>
        <v>2682.74</v>
      </c>
      <c r="T39" s="49">
        <f t="shared" si="5"/>
        <v>146.42</v>
      </c>
      <c r="U39" s="56">
        <f t="shared" si="6"/>
        <v>0.0545785279229445</v>
      </c>
      <c r="V39" s="56">
        <f>IFERROR(VLOOKUP($B39,'a-南北货'!$B:$AO,22,0),0)</f>
        <v>-2.14403647319002</v>
      </c>
      <c r="W39" s="56">
        <f>IFERROR(VLOOKUP($B39,'a-南北货'!$B:$AO,23,0),0)</f>
        <v>0.608651068049989</v>
      </c>
      <c r="X39" s="56">
        <f t="shared" si="7"/>
        <v>-2.75268754124001</v>
      </c>
      <c r="Y39" s="54">
        <f>IFERROR(VLOOKUP($B39,'a-南北货'!$B:$AO,37,0),0)</f>
        <v>-0.0351482418809823</v>
      </c>
      <c r="Z39" s="54">
        <f>IFERROR(VLOOKUP($B39,'a-南北货'!$B:$AO,38,0),0)</f>
        <v>-0.0992119996719772</v>
      </c>
      <c r="AA39" s="54">
        <f t="shared" si="8"/>
        <v>0.0640637577909948</v>
      </c>
      <c r="AB39" s="54">
        <f>IFERROR(VLOOKUP($B39,'a-南北货'!$B:$AO,33,0),0)</f>
        <v>-0.10678734116588</v>
      </c>
      <c r="AC39" s="54">
        <f>IFERROR(VLOOKUP($B39,'a-南北货'!$B:$AO,34,0),0)</f>
        <v>-0.126638145618702</v>
      </c>
      <c r="AD39" s="54">
        <f t="shared" si="9"/>
        <v>0.0198508044528222</v>
      </c>
    </row>
    <row r="40" spans="1:30">
      <c r="A40" s="50" t="s">
        <v>84</v>
      </c>
      <c r="B40" s="51" t="s">
        <v>129</v>
      </c>
      <c r="C40" s="50" t="s">
        <v>130</v>
      </c>
      <c r="D40" s="49">
        <f>IFERROR(VLOOKUP($B40,'a-南北货'!$B:$AO,5,0),0)</f>
        <v>4549.07</v>
      </c>
      <c r="E40" s="49">
        <f>IFERROR(VLOOKUP($B40,'a-南北货'!$B:$AO,6,0),0)</f>
        <v>118028.39</v>
      </c>
      <c r="F40" s="49">
        <f>IFERROR(VLOOKUP($B40,'a-南北货'!$B:$AO,7,0),0)</f>
        <v>112.216514419746</v>
      </c>
      <c r="G40" s="49">
        <f>IFERROR(VLOOKUP($B40,'a-南北货'!$B:$AO,24,0),0)</f>
        <v>9855.17</v>
      </c>
      <c r="H40" s="49">
        <f>IFERROR(VLOOKUP($B40,'a-南北货'!$B:$AO,25,0),0)</f>
        <v>11266.89</v>
      </c>
      <c r="I40" s="49">
        <f>IFERROR(VLOOKUP($B40,'a-南北货'!$B:$AO,26,0),0)</f>
        <v>-1411.72</v>
      </c>
      <c r="J40" s="56">
        <f>IFERROR(VLOOKUP($B40,'a-南北货'!$B:$AO,27,0),0)</f>
        <v>-0.125298107996084</v>
      </c>
      <c r="K40" s="56">
        <f>IFERROR(VLOOKUP($B40,'a-南北货'!$B:$AO,28,0),0)</f>
        <v>0.185154978901527</v>
      </c>
      <c r="L40" s="56">
        <f>IFERROR(VLOOKUP($B40,'a-南北货'!$B:$AO,29,0),0)</f>
        <v>0.173119623954753</v>
      </c>
      <c r="M40" s="56">
        <f>IFERROR(VLOOKUP($B40,'a-南北货'!$B:$AO,30,0),0)</f>
        <v>0.0120353549467733</v>
      </c>
      <c r="N40" s="49">
        <f>IFERROR(VLOOKUP($B40,'a-南北货'!$B:$AO,15,0),0)</f>
        <v>53226.6</v>
      </c>
      <c r="O40" s="49">
        <f>IFERROR(VLOOKUP($B40,'a-南北货'!$B:$AO,19,0),0)</f>
        <v>65081.53</v>
      </c>
      <c r="P40" s="49">
        <f t="shared" si="3"/>
        <v>-11854.93</v>
      </c>
      <c r="Q40" s="56">
        <f t="shared" si="4"/>
        <v>-0.182155059968627</v>
      </c>
      <c r="R40" s="49">
        <f>IFERROR(VLOOKUP($B40,'a-南北货'!$B:$AO,16,0),0)</f>
        <v>2506.35</v>
      </c>
      <c r="S40" s="49">
        <f>IFERROR(VLOOKUP($B40,'a-南北货'!$B:$AO,20,0),0)</f>
        <v>2945.79</v>
      </c>
      <c r="T40" s="49">
        <f t="shared" si="5"/>
        <v>-439.44</v>
      </c>
      <c r="U40" s="56">
        <f t="shared" si="6"/>
        <v>-0.149175603148901</v>
      </c>
      <c r="V40" s="56">
        <f>IFERROR(VLOOKUP($B40,'a-南北货'!$B:$AO,22,0),0)</f>
        <v>-0.176613048925442</v>
      </c>
      <c r="W40" s="56">
        <f>IFERROR(VLOOKUP($B40,'a-南北货'!$B:$AO,23,0),0)</f>
        <v>14.5310547912619</v>
      </c>
      <c r="X40" s="56">
        <f t="shared" si="7"/>
        <v>-14.7076678401873</v>
      </c>
      <c r="Y40" s="54">
        <f>IFERROR(VLOOKUP($B40,'a-南北货'!$B:$AO,37,0),0)</f>
        <v>-0.0578331039160532</v>
      </c>
      <c r="Z40" s="54">
        <f>IFERROR(VLOOKUP($B40,'a-南北货'!$B:$AO,38,0),0)</f>
        <v>-0.0252258307618669</v>
      </c>
      <c r="AA40" s="54">
        <f t="shared" si="8"/>
        <v>-0.0326072731541863</v>
      </c>
      <c r="AB40" s="54">
        <f>IFERROR(VLOOKUP($B40,'a-南北货'!$B:$AO,33,0),0)</f>
        <v>-0.075580143426214</v>
      </c>
      <c r="AC40" s="54">
        <f>IFERROR(VLOOKUP($B40,'a-南北货'!$B:$AO,34,0),0)</f>
        <v>-0.120468489293353</v>
      </c>
      <c r="AD40" s="54">
        <f t="shared" si="9"/>
        <v>0.0448883458671385</v>
      </c>
    </row>
    <row r="41" spans="1:30">
      <c r="A41" s="50" t="s">
        <v>84</v>
      </c>
      <c r="B41" s="51" t="s">
        <v>193</v>
      </c>
      <c r="C41" s="50" t="s">
        <v>194</v>
      </c>
      <c r="D41" s="49">
        <f>IFERROR(VLOOKUP($B41,'a-南北货'!$B:$AO,5,0),0)</f>
        <v>2865.2</v>
      </c>
      <c r="E41" s="49">
        <f>IFERROR(VLOOKUP($B41,'a-南北货'!$B:$AO,6,0),0)</f>
        <v>63639.76</v>
      </c>
      <c r="F41" s="49">
        <f>IFERROR(VLOOKUP($B41,'a-南北货'!$B:$AO,7,0),0)</f>
        <v>129.633479422256</v>
      </c>
      <c r="G41" s="49">
        <f>IFERROR(VLOOKUP($B41,'a-南北货'!$B:$AO,24,0),0)</f>
        <v>11039.52</v>
      </c>
      <c r="H41" s="49">
        <f>IFERROR(VLOOKUP($B41,'a-南北货'!$B:$AO,25,0),0)</f>
        <v>7018.66</v>
      </c>
      <c r="I41" s="49">
        <f>IFERROR(VLOOKUP($B41,'a-南北货'!$B:$AO,26,0),0)</f>
        <v>4020.86</v>
      </c>
      <c r="J41" s="56">
        <f>IFERROR(VLOOKUP($B41,'a-南北货'!$B:$AO,27,0),0)</f>
        <v>0.572881433208048</v>
      </c>
      <c r="K41" s="56">
        <f>IFERROR(VLOOKUP($B41,'a-南北货'!$B:$AO,28,0),0)</f>
        <v>0.362898461920796</v>
      </c>
      <c r="L41" s="56">
        <f>IFERROR(VLOOKUP($B41,'a-南北货'!$B:$AO,29,0),0)</f>
        <v>0.188001802161844</v>
      </c>
      <c r="M41" s="56">
        <f>IFERROR(VLOOKUP($B41,'a-南北货'!$B:$AO,30,0),0)</f>
        <v>0.174896659758952</v>
      </c>
      <c r="N41" s="49">
        <f>IFERROR(VLOOKUP($B41,'a-南北货'!$B:$AO,15,0),0)</f>
        <v>30420.41</v>
      </c>
      <c r="O41" s="49">
        <f>IFERROR(VLOOKUP($B41,'a-南北货'!$B:$AO,19,0),0)</f>
        <v>37332.94</v>
      </c>
      <c r="P41" s="49">
        <f t="shared" si="3"/>
        <v>-6912.53</v>
      </c>
      <c r="Q41" s="56">
        <f t="shared" si="4"/>
        <v>-0.185159004353796</v>
      </c>
      <c r="R41" s="49">
        <f>IFERROR(VLOOKUP($B41,'a-南北货'!$B:$AO,16,0),0)</f>
        <v>1413.93</v>
      </c>
      <c r="S41" s="49">
        <f>IFERROR(VLOOKUP($B41,'a-南北货'!$B:$AO,20,0),0)</f>
        <v>1807.24</v>
      </c>
      <c r="T41" s="49">
        <f t="shared" si="5"/>
        <v>-393.31</v>
      </c>
      <c r="U41" s="56">
        <f t="shared" si="6"/>
        <v>-0.217630198534782</v>
      </c>
      <c r="V41" s="56">
        <f>IFERROR(VLOOKUP($B41,'a-南北货'!$B:$AO,22,0),0)</f>
        <v>-0.635952210954354</v>
      </c>
      <c r="W41" s="56">
        <f>IFERROR(VLOOKUP($B41,'a-南北货'!$B:$AO,23,0),0)</f>
        <v>0.713253829194478</v>
      </c>
      <c r="X41" s="56">
        <f t="shared" si="7"/>
        <v>-1.34920604014883</v>
      </c>
      <c r="Y41" s="54">
        <f>IFERROR(VLOOKUP($B41,'a-南北货'!$B:$AO,37,0),0)</f>
        <v>0.0328446245570856</v>
      </c>
      <c r="Z41" s="54">
        <f>IFERROR(VLOOKUP($B41,'a-南北货'!$B:$AO,38,0),0)</f>
        <v>-0.0713020960138111</v>
      </c>
      <c r="AA41" s="54">
        <f t="shared" si="8"/>
        <v>0.104146720570897</v>
      </c>
      <c r="AB41" s="54">
        <f>IFERROR(VLOOKUP($B41,'a-南北货'!$B:$AO,33,0),0)</f>
        <v>0.140937996139496</v>
      </c>
      <c r="AC41" s="54">
        <f>IFERROR(VLOOKUP($B41,'a-南北货'!$B:$AO,34,0),0)</f>
        <v>-0.0930007601865805</v>
      </c>
      <c r="AD41" s="54">
        <f t="shared" si="9"/>
        <v>0.233938756326077</v>
      </c>
    </row>
    <row r="42" spans="1:30">
      <c r="A42" s="50" t="s">
        <v>94</v>
      </c>
      <c r="B42" s="51" t="s">
        <v>95</v>
      </c>
      <c r="C42" s="50" t="s">
        <v>96</v>
      </c>
      <c r="D42" s="49">
        <f>IFERROR(VLOOKUP($B42,'a-南北货'!$B:$AO,5,0),0)</f>
        <v>3656.9</v>
      </c>
      <c r="E42" s="49">
        <f>IFERROR(VLOOKUP($B42,'a-南北货'!$B:$AO,6,0),0)</f>
        <v>79145.08</v>
      </c>
      <c r="F42" s="49">
        <f>IFERROR(VLOOKUP($B42,'a-南北货'!$B:$AO,7,0),0)</f>
        <v>125.633103775072</v>
      </c>
      <c r="G42" s="49">
        <f>IFERROR(VLOOKUP($B42,'a-南北货'!$B:$AO,24,0),0)</f>
        <v>5673.86</v>
      </c>
      <c r="H42" s="49">
        <f>IFERROR(VLOOKUP($B42,'a-南北货'!$B:$AO,25,0),0)</f>
        <v>8966.76</v>
      </c>
      <c r="I42" s="49">
        <f>IFERROR(VLOOKUP($B42,'a-南北货'!$B:$AO,26,0),0)</f>
        <v>-3292.9</v>
      </c>
      <c r="J42" s="56">
        <f>IFERROR(VLOOKUP($B42,'a-南北货'!$B:$AO,27,0),0)</f>
        <v>-0.36723409570458</v>
      </c>
      <c r="K42" s="56">
        <f>IFERROR(VLOOKUP($B42,'a-南北货'!$B:$AO,28,0),0)</f>
        <v>0.20447712891747</v>
      </c>
      <c r="L42" s="56">
        <f>IFERROR(VLOOKUP($B42,'a-南北货'!$B:$AO,29,0),0)</f>
        <v>0.298369157779185</v>
      </c>
      <c r="M42" s="56">
        <f>IFERROR(VLOOKUP($B42,'a-南北货'!$B:$AO,30,0),0)</f>
        <v>-0.0938920288617152</v>
      </c>
      <c r="N42" s="49">
        <f>IFERROR(VLOOKUP($B42,'a-南北货'!$B:$AO,15,0),0)</f>
        <v>27748.14</v>
      </c>
      <c r="O42" s="49">
        <f>IFERROR(VLOOKUP($B42,'a-南北货'!$B:$AO,19,0),0)</f>
        <v>30052.57</v>
      </c>
      <c r="P42" s="49">
        <f t="shared" si="3"/>
        <v>-2304.43</v>
      </c>
      <c r="Q42" s="56">
        <f t="shared" si="4"/>
        <v>-0.076679964475584</v>
      </c>
      <c r="R42" s="49">
        <f>IFERROR(VLOOKUP($B42,'a-南北货'!$B:$AO,16,0),0)</f>
        <v>1165.79</v>
      </c>
      <c r="S42" s="49">
        <f>IFERROR(VLOOKUP($B42,'a-南北货'!$B:$AO,20,0),0)</f>
        <v>1255.75</v>
      </c>
      <c r="T42" s="49">
        <f t="shared" si="5"/>
        <v>-89.96</v>
      </c>
      <c r="U42" s="56">
        <f t="shared" si="6"/>
        <v>-0.0716384630698786</v>
      </c>
      <c r="V42" s="56">
        <f>IFERROR(VLOOKUP($B42,'a-南北货'!$B:$AO,22,0),0)</f>
        <v>3.57280882858946</v>
      </c>
      <c r="W42" s="56">
        <f>IFERROR(VLOOKUP($B42,'a-南北货'!$B:$AO,23,0),0)</f>
        <v>-9.95935362050338</v>
      </c>
      <c r="X42" s="56">
        <f t="shared" si="7"/>
        <v>13.5321624490928</v>
      </c>
      <c r="Y42" s="54">
        <f>IFERROR(VLOOKUP($B42,'a-南北货'!$B:$AO,37,0),0)</f>
        <v>-0.0442704089072646</v>
      </c>
      <c r="Z42" s="54">
        <f>IFERROR(VLOOKUP($B42,'a-南北货'!$B:$AO,38,0),0)</f>
        <v>-0.0780250846107904</v>
      </c>
      <c r="AA42" s="54">
        <f t="shared" si="8"/>
        <v>0.0337546757035258</v>
      </c>
      <c r="AB42" s="54">
        <f>IFERROR(VLOOKUP($B42,'a-南北货'!$B:$AO,33,0),0)</f>
        <v>-0.103826838293254</v>
      </c>
      <c r="AC42" s="54">
        <f>IFERROR(VLOOKUP($B42,'a-南北货'!$B:$AO,34,0),0)</f>
        <v>-0.0065836166424369</v>
      </c>
      <c r="AD42" s="54">
        <f t="shared" si="9"/>
        <v>-0.0972432216508166</v>
      </c>
    </row>
    <row r="43" spans="1:30">
      <c r="A43" s="50" t="s">
        <v>62</v>
      </c>
      <c r="B43" s="51" t="s">
        <v>92</v>
      </c>
      <c r="C43" s="50" t="s">
        <v>93</v>
      </c>
      <c r="D43" s="49">
        <f>IFERROR(VLOOKUP($B43,'a-南北货'!$B:$AO,5,0),0)</f>
        <v>8798.14</v>
      </c>
      <c r="E43" s="49">
        <f>IFERROR(VLOOKUP($B43,'a-南北货'!$B:$AO,6,0),0)</f>
        <v>172965.95</v>
      </c>
      <c r="F43" s="49">
        <f>IFERROR(VLOOKUP($B43,'a-南北货'!$B:$AO,7,0),0)</f>
        <v>98.0270434708304</v>
      </c>
      <c r="G43" s="49">
        <f>IFERROR(VLOOKUP($B43,'a-南北货'!$B:$AO,24,0),0)</f>
        <v>29556.59</v>
      </c>
      <c r="H43" s="49">
        <f>IFERROR(VLOOKUP($B43,'a-南北货'!$B:$AO,25,0),0)</f>
        <v>37438.64</v>
      </c>
      <c r="I43" s="49">
        <f>IFERROR(VLOOKUP($B43,'a-南北货'!$B:$AO,26,0),0)</f>
        <v>-7882.05</v>
      </c>
      <c r="J43" s="56">
        <f>IFERROR(VLOOKUP($B43,'a-南北货'!$B:$AO,27,0),0)</f>
        <v>-0.210532487291205</v>
      </c>
      <c r="K43" s="56">
        <f>IFERROR(VLOOKUP($B43,'a-南北货'!$B:$AO,28,0),0)</f>
        <v>0.308544355497468</v>
      </c>
      <c r="L43" s="56">
        <f>IFERROR(VLOOKUP($B43,'a-南北货'!$B:$AO,29,0),0)</f>
        <v>0.328766353405231</v>
      </c>
      <c r="M43" s="56">
        <f>IFERROR(VLOOKUP($B43,'a-南北货'!$B:$AO,30,0),0)</f>
        <v>-0.020221997907763</v>
      </c>
      <c r="N43" s="49">
        <f>IFERROR(VLOOKUP($B43,'a-南北货'!$B:$AO,15,0),0)</f>
        <v>95793.65</v>
      </c>
      <c r="O43" s="49">
        <f>IFERROR(VLOOKUP($B43,'a-南北货'!$B:$AO,19,0),0)</f>
        <v>113876.13</v>
      </c>
      <c r="P43" s="49">
        <f t="shared" si="3"/>
        <v>-18082.48</v>
      </c>
      <c r="Q43" s="56">
        <f t="shared" si="4"/>
        <v>-0.158790784337332</v>
      </c>
      <c r="R43" s="49">
        <f>IFERROR(VLOOKUP($B43,'a-南北货'!$B:$AO,16,0),0)</f>
        <v>4209.43</v>
      </c>
      <c r="S43" s="49">
        <f>IFERROR(VLOOKUP($B43,'a-南北货'!$B:$AO,20,0),0)</f>
        <v>4920.71</v>
      </c>
      <c r="T43" s="49">
        <f t="shared" si="5"/>
        <v>-711.28</v>
      </c>
      <c r="U43" s="56">
        <f t="shared" si="6"/>
        <v>-0.144548246086439</v>
      </c>
      <c r="V43" s="56">
        <f>IFERROR(VLOOKUP($B43,'a-南北货'!$B:$AO,22,0),0)</f>
        <v>-7.55071934936652</v>
      </c>
      <c r="W43" s="56">
        <f>IFERROR(VLOOKUP($B43,'a-南北货'!$B:$AO,23,0),0)</f>
        <v>0.760914282689022</v>
      </c>
      <c r="X43" s="56">
        <f t="shared" si="7"/>
        <v>-8.31163363205554</v>
      </c>
      <c r="Y43" s="54">
        <f>IFERROR(VLOOKUP($B43,'a-南北货'!$B:$AO,37,0),0)</f>
        <v>0.046604884746866</v>
      </c>
      <c r="Z43" s="54">
        <f>IFERROR(VLOOKUP($B43,'a-南北货'!$B:$AO,38,0),0)</f>
        <v>0.00493627952063828</v>
      </c>
      <c r="AA43" s="54">
        <f t="shared" si="8"/>
        <v>0.0416686052262277</v>
      </c>
      <c r="AB43" s="54">
        <f>IFERROR(VLOOKUP($B43,'a-南北货'!$B:$AO,33,0),0)</f>
        <v>-0.0202591615630283</v>
      </c>
      <c r="AC43" s="54">
        <f>IFERROR(VLOOKUP($B43,'a-南北货'!$B:$AO,34,0),0)</f>
        <v>-0.0072113146100065</v>
      </c>
      <c r="AD43" s="54">
        <f t="shared" si="9"/>
        <v>-0.0130478469530218</v>
      </c>
    </row>
    <row r="44" spans="1:30">
      <c r="A44" s="50" t="s">
        <v>186</v>
      </c>
      <c r="B44" s="51" t="s">
        <v>187</v>
      </c>
      <c r="C44" s="50" t="s">
        <v>188</v>
      </c>
      <c r="D44" s="49">
        <f>IFERROR(VLOOKUP($B44,'a-南北货'!$B:$AO,5,0),0)</f>
        <v>4300.5</v>
      </c>
      <c r="E44" s="49">
        <f>IFERROR(VLOOKUP($B44,'a-南北货'!$B:$AO,6,0),0)</f>
        <v>83397.47</v>
      </c>
      <c r="F44" s="49">
        <f>IFERROR(VLOOKUP($B44,'a-南北货'!$B:$AO,7,0),0)</f>
        <v>92.5152693838062</v>
      </c>
      <c r="G44" s="49">
        <f>IFERROR(VLOOKUP($B44,'a-南北货'!$B:$AO,24,0),0)</f>
        <v>10145.27</v>
      </c>
      <c r="H44" s="49">
        <f>IFERROR(VLOOKUP($B44,'a-南北货'!$B:$AO,25,0),0)</f>
        <v>10249.89</v>
      </c>
      <c r="I44" s="49">
        <f>IFERROR(VLOOKUP($B44,'a-南北货'!$B:$AO,26,0),0)</f>
        <v>-104.62</v>
      </c>
      <c r="J44" s="56">
        <f>IFERROR(VLOOKUP($B44,'a-南北货'!$B:$AO,27,0),0)</f>
        <v>-0.0102069388061726</v>
      </c>
      <c r="K44" s="56">
        <f>IFERROR(VLOOKUP($B44,'a-南北货'!$B:$AO,28,0),0)</f>
        <v>0.185985107288277</v>
      </c>
      <c r="L44" s="56">
        <f>IFERROR(VLOOKUP($B44,'a-南北货'!$B:$AO,29,0),0)</f>
        <v>0.193834117818369</v>
      </c>
      <c r="M44" s="56">
        <f>IFERROR(VLOOKUP($B44,'a-南北货'!$B:$AO,30,0),0)</f>
        <v>-0.00784901053009155</v>
      </c>
      <c r="N44" s="49">
        <f>IFERROR(VLOOKUP($B44,'a-南北货'!$B:$AO,15,0),0)</f>
        <v>54548.83</v>
      </c>
      <c r="O44" s="49">
        <f>IFERROR(VLOOKUP($B44,'a-南北货'!$B:$AO,19,0),0)</f>
        <v>52879.7</v>
      </c>
      <c r="P44" s="49">
        <f t="shared" si="3"/>
        <v>1669.13</v>
      </c>
      <c r="Q44" s="56">
        <f t="shared" si="4"/>
        <v>0.0315646647011992</v>
      </c>
      <c r="R44" s="49">
        <f>IFERROR(VLOOKUP($B44,'a-南北货'!$B:$AO,16,0),0)</f>
        <v>2487.4</v>
      </c>
      <c r="S44" s="49">
        <f>IFERROR(VLOOKUP($B44,'a-南北货'!$B:$AO,20,0),0)</f>
        <v>2218.9</v>
      </c>
      <c r="T44" s="49">
        <f t="shared" si="5"/>
        <v>268.5</v>
      </c>
      <c r="U44" s="56">
        <f t="shared" si="6"/>
        <v>0.12100590382622</v>
      </c>
      <c r="V44" s="56">
        <f>IFERROR(VLOOKUP($B44,'a-南北货'!$B:$AO,22,0),0)</f>
        <v>-0.693357541233485</v>
      </c>
      <c r="W44" s="56">
        <f>IFERROR(VLOOKUP($B44,'a-南北货'!$B:$AO,23,0),0)</f>
        <v>0.921252477826602</v>
      </c>
      <c r="X44" s="56">
        <f t="shared" si="7"/>
        <v>-1.61461001906009</v>
      </c>
      <c r="Y44" s="54">
        <f>IFERROR(VLOOKUP($B44,'a-南北货'!$B:$AO,37,0),0)</f>
        <v>-0.0176087480903755</v>
      </c>
      <c r="Z44" s="54">
        <f>IFERROR(VLOOKUP($B44,'a-南北货'!$B:$AO,38,0),0)</f>
        <v>-0.132407949885078</v>
      </c>
      <c r="AA44" s="54">
        <f t="shared" si="8"/>
        <v>0.114799201794703</v>
      </c>
      <c r="AB44" s="54">
        <f>IFERROR(VLOOKUP($B44,'a-南北货'!$B:$AO,33,0),0)</f>
        <v>0.0138172164574192</v>
      </c>
      <c r="AC44" s="54">
        <f>IFERROR(VLOOKUP($B44,'a-南北货'!$B:$AO,34,0),0)</f>
        <v>-0.123666388046831</v>
      </c>
      <c r="AD44" s="54">
        <f t="shared" si="9"/>
        <v>0.13748360450425</v>
      </c>
    </row>
    <row r="45" spans="1:30">
      <c r="A45" s="50" t="s">
        <v>155</v>
      </c>
      <c r="B45" s="51" t="s">
        <v>174</v>
      </c>
      <c r="C45" s="50" t="s">
        <v>175</v>
      </c>
      <c r="D45" s="49">
        <f>IFERROR(VLOOKUP($B45,'a-南北货'!$B:$AO,5,0),0)</f>
        <v>1460.64</v>
      </c>
      <c r="E45" s="49">
        <f>IFERROR(VLOOKUP($B45,'a-南北货'!$B:$AO,6,0),0)</f>
        <v>37000.65</v>
      </c>
      <c r="F45" s="49">
        <f>IFERROR(VLOOKUP($B45,'a-南北货'!$B:$AO,7,0),0)</f>
        <v>96.7936775814335</v>
      </c>
      <c r="G45" s="49">
        <f>IFERROR(VLOOKUP($B45,'a-南北货'!$B:$AO,24,0),0)</f>
        <v>5330.92</v>
      </c>
      <c r="H45" s="49">
        <f>IFERROR(VLOOKUP($B45,'a-南北货'!$B:$AO,25,0),0)</f>
        <v>4211.38</v>
      </c>
      <c r="I45" s="49">
        <f>IFERROR(VLOOKUP($B45,'a-南北货'!$B:$AO,26,0),0)</f>
        <v>1119.54</v>
      </c>
      <c r="J45" s="56">
        <f>IFERROR(VLOOKUP($B45,'a-南北货'!$B:$AO,27,0),0)</f>
        <v>0.265836851578342</v>
      </c>
      <c r="K45" s="56">
        <f>IFERROR(VLOOKUP($B45,'a-南北货'!$B:$AO,28,0),0)</f>
        <v>0.221610116647406</v>
      </c>
      <c r="L45" s="56">
        <f>IFERROR(VLOOKUP($B45,'a-南北货'!$B:$AO,29,0),0)</f>
        <v>0.228831342990003</v>
      </c>
      <c r="M45" s="56">
        <f>IFERROR(VLOOKUP($B45,'a-南北货'!$B:$AO,30,0),0)</f>
        <v>-0.00722122634259761</v>
      </c>
      <c r="N45" s="49">
        <f>IFERROR(VLOOKUP($B45,'a-南北货'!$B:$AO,15,0),0)</f>
        <v>24055.4</v>
      </c>
      <c r="O45" s="49">
        <f>IFERROR(VLOOKUP($B45,'a-南北货'!$B:$AO,19,0),0)</f>
        <v>18403.86</v>
      </c>
      <c r="P45" s="49">
        <f t="shared" si="3"/>
        <v>5651.54</v>
      </c>
      <c r="Q45" s="56">
        <f t="shared" si="4"/>
        <v>0.307084492057644</v>
      </c>
      <c r="R45" s="49">
        <f>IFERROR(VLOOKUP($B45,'a-南北货'!$B:$AO,16,0),0)</f>
        <v>2055.64</v>
      </c>
      <c r="S45" s="49">
        <f>IFERROR(VLOOKUP($B45,'a-南北货'!$B:$AO,20,0),0)</f>
        <v>695.47</v>
      </c>
      <c r="T45" s="49">
        <f t="shared" si="5"/>
        <v>1360.17</v>
      </c>
      <c r="U45" s="56">
        <f t="shared" si="6"/>
        <v>1.95575653874358</v>
      </c>
      <c r="V45" s="56">
        <f>IFERROR(VLOOKUP($B45,'a-南北货'!$B:$AO,22,0),0)</f>
        <v>-0.894891393750495</v>
      </c>
      <c r="W45" s="56">
        <f>IFERROR(VLOOKUP($B45,'a-南北货'!$B:$AO,23,0),0)</f>
        <v>-32.8690711835053</v>
      </c>
      <c r="X45" s="56">
        <f t="shared" si="7"/>
        <v>31.9741797897548</v>
      </c>
      <c r="Y45" s="54">
        <f>IFERROR(VLOOKUP($B45,'a-南北货'!$B:$AO,37,0),0)</f>
        <v>-0.0174252300986554</v>
      </c>
      <c r="Z45" s="54">
        <f>IFERROR(VLOOKUP($B45,'a-南北货'!$B:$AO,38,0),0)</f>
        <v>0.332595223374121</v>
      </c>
      <c r="AA45" s="54">
        <f t="shared" si="8"/>
        <v>-0.350020453472777</v>
      </c>
      <c r="AB45" s="54">
        <f>IFERROR(VLOOKUP($B45,'a-南北货'!$B:$AO,33,0),0)</f>
        <v>0.36429381216461</v>
      </c>
      <c r="AC45" s="54">
        <f>IFERROR(VLOOKUP($B45,'a-南北货'!$B:$AO,34,0),0)</f>
        <v>-0.104317577942888</v>
      </c>
      <c r="AD45" s="54">
        <f t="shared" si="9"/>
        <v>0.468611390107498</v>
      </c>
    </row>
    <row r="46" spans="1:30">
      <c r="A46" s="50" t="s">
        <v>155</v>
      </c>
      <c r="B46" s="51" t="s">
        <v>172</v>
      </c>
      <c r="C46" s="50" t="s">
        <v>173</v>
      </c>
      <c r="D46" s="49">
        <f>IFERROR(VLOOKUP($B46,'a-南北货'!$B:$AO,5,0),0)</f>
        <v>7650.4</v>
      </c>
      <c r="E46" s="49">
        <f>IFERROR(VLOOKUP($B46,'a-南北货'!$B:$AO,6,0),0)</f>
        <v>114572.42</v>
      </c>
      <c r="F46" s="49">
        <f>IFERROR(VLOOKUP($B46,'a-南北货'!$B:$AO,7,0),0)</f>
        <v>77.3131157660792</v>
      </c>
      <c r="G46" s="49">
        <f>IFERROR(VLOOKUP($B46,'a-南北货'!$B:$AO,24,0),0)</f>
        <v>19612.59</v>
      </c>
      <c r="H46" s="49">
        <f>IFERROR(VLOOKUP($B46,'a-南北货'!$B:$AO,25,0),0)</f>
        <v>31634.41</v>
      </c>
      <c r="I46" s="49">
        <f>IFERROR(VLOOKUP($B46,'a-南北货'!$B:$AO,26,0),0)</f>
        <v>-12021.82</v>
      </c>
      <c r="J46" s="56">
        <f>IFERROR(VLOOKUP($B46,'a-南北货'!$B:$AO,27,0),0)</f>
        <v>-0.380023525015956</v>
      </c>
      <c r="K46" s="56">
        <f>IFERROR(VLOOKUP($B46,'a-南北货'!$B:$AO,28,0),0)</f>
        <v>0.287393137500995</v>
      </c>
      <c r="L46" s="56">
        <f>IFERROR(VLOOKUP($B46,'a-南北货'!$B:$AO,29,0),0)</f>
        <v>0.442294302399325</v>
      </c>
      <c r="M46" s="56">
        <f>IFERROR(VLOOKUP($B46,'a-南北货'!$B:$AO,30,0),0)</f>
        <v>-0.154901164898331</v>
      </c>
      <c r="N46" s="49">
        <f>IFERROR(VLOOKUP($B46,'a-南北货'!$B:$AO,15,0),0)</f>
        <v>68243.07</v>
      </c>
      <c r="O46" s="49">
        <f>IFERROR(VLOOKUP($B46,'a-南北货'!$B:$AO,19,0),0)</f>
        <v>71523.44</v>
      </c>
      <c r="P46" s="49">
        <f t="shared" si="3"/>
        <v>-3280.37</v>
      </c>
      <c r="Q46" s="56">
        <f t="shared" si="4"/>
        <v>-0.0458642649179066</v>
      </c>
      <c r="R46" s="49">
        <f>IFERROR(VLOOKUP($B46,'a-南北货'!$B:$AO,16,0),0)</f>
        <v>2403.29</v>
      </c>
      <c r="S46" s="49">
        <f>IFERROR(VLOOKUP($B46,'a-南北货'!$B:$AO,20,0),0)</f>
        <v>2838.6</v>
      </c>
      <c r="T46" s="49">
        <f t="shared" si="5"/>
        <v>-435.31</v>
      </c>
      <c r="U46" s="56">
        <f t="shared" si="6"/>
        <v>-0.153353765940957</v>
      </c>
      <c r="V46" s="56">
        <f>IFERROR(VLOOKUP($B46,'a-南北货'!$B:$AO,22,0),0)</f>
        <v>0.215045655434007</v>
      </c>
      <c r="W46" s="56">
        <f>IFERROR(VLOOKUP($B46,'a-南北货'!$B:$AO,23,0),0)</f>
        <v>0.456553367783706</v>
      </c>
      <c r="X46" s="56">
        <f t="shared" si="7"/>
        <v>-0.241507712349698</v>
      </c>
      <c r="Y46" s="54">
        <f>IFERROR(VLOOKUP($B46,'a-南北货'!$B:$AO,37,0),0)</f>
        <v>0.0319062618327376</v>
      </c>
      <c r="Z46" s="54">
        <f>IFERROR(VLOOKUP($B46,'a-南北货'!$B:$AO,38,0),0)</f>
        <v>0.0287183823011344</v>
      </c>
      <c r="AA46" s="54">
        <f t="shared" si="8"/>
        <v>0.00318787953160326</v>
      </c>
      <c r="AB46" s="54">
        <f>IFERROR(VLOOKUP($B46,'a-南北货'!$B:$AO,33,0),0)</f>
        <v>-0.0390086567107707</v>
      </c>
      <c r="AC46" s="54">
        <f>IFERROR(VLOOKUP($B46,'a-南北货'!$B:$AO,34,0),0)</f>
        <v>0.0964398174919998</v>
      </c>
      <c r="AD46" s="54">
        <f t="shared" si="9"/>
        <v>-0.135448474202771</v>
      </c>
    </row>
    <row r="47" spans="1:30">
      <c r="A47" s="50" t="s">
        <v>62</v>
      </c>
      <c r="B47" s="51" t="s">
        <v>151</v>
      </c>
      <c r="C47" s="50" t="s">
        <v>152</v>
      </c>
      <c r="D47" s="49">
        <f>IFERROR(VLOOKUP($B47,'a-南北货'!$B:$AO,5,0),0)</f>
        <v>1233.3</v>
      </c>
      <c r="E47" s="49">
        <f>IFERROR(VLOOKUP($B47,'a-南北货'!$B:$AO,6,0),0)</f>
        <v>25335.7</v>
      </c>
      <c r="F47" s="49">
        <f>IFERROR(VLOOKUP($B47,'a-南北货'!$B:$AO,7,0),0)</f>
        <v>59.9586202197837</v>
      </c>
      <c r="G47" s="49">
        <f>IFERROR(VLOOKUP($B47,'a-南北货'!$B:$AO,24,0),0)</f>
        <v>5174.26</v>
      </c>
      <c r="H47" s="49">
        <f>IFERROR(VLOOKUP($B47,'a-南北货'!$B:$AO,25,0),0)</f>
        <v>6257.72</v>
      </c>
      <c r="I47" s="49">
        <f>IFERROR(VLOOKUP($B47,'a-南北货'!$B:$AO,26,0),0)</f>
        <v>-1083.46</v>
      </c>
      <c r="J47" s="56">
        <f>IFERROR(VLOOKUP($B47,'a-南北货'!$B:$AO,27,0),0)</f>
        <v>-0.173139737795875</v>
      </c>
      <c r="K47" s="56">
        <f>IFERROR(VLOOKUP($B47,'a-南北货'!$B:$AO,28,0),0)</f>
        <v>0.241867757245034</v>
      </c>
      <c r="L47" s="56">
        <f>IFERROR(VLOOKUP($B47,'a-南北货'!$B:$AO,29,0),0)</f>
        <v>0.262234710148116</v>
      </c>
      <c r="M47" s="56">
        <f>IFERROR(VLOOKUP($B47,'a-南北货'!$B:$AO,30,0),0)</f>
        <v>-0.0203669529030823</v>
      </c>
      <c r="N47" s="49">
        <f>IFERROR(VLOOKUP($B47,'a-南北货'!$B:$AO,15,0),0)</f>
        <v>21392.93</v>
      </c>
      <c r="O47" s="49">
        <f>IFERROR(VLOOKUP($B47,'a-南北货'!$B:$AO,19,0),0)</f>
        <v>23863.05</v>
      </c>
      <c r="P47" s="49">
        <f t="shared" si="3"/>
        <v>-2470.12</v>
      </c>
      <c r="Q47" s="56">
        <f t="shared" si="4"/>
        <v>-0.10351233392211</v>
      </c>
      <c r="R47" s="49">
        <f>IFERROR(VLOOKUP($B47,'a-南北货'!$B:$AO,16,0),0)</f>
        <v>883.69</v>
      </c>
      <c r="S47" s="49">
        <f>IFERROR(VLOOKUP($B47,'a-南北货'!$B:$AO,20,0),0)</f>
        <v>998.74</v>
      </c>
      <c r="T47" s="49">
        <f t="shared" si="5"/>
        <v>-115.05</v>
      </c>
      <c r="U47" s="56">
        <f t="shared" si="6"/>
        <v>-0.115195145883814</v>
      </c>
      <c r="V47" s="56">
        <f>IFERROR(VLOOKUP($B47,'a-南北货'!$B:$AO,22,0),0)</f>
        <v>1.26258749222388</v>
      </c>
      <c r="W47" s="56">
        <f>IFERROR(VLOOKUP($B47,'a-南北货'!$B:$AO,23,0),0)</f>
        <v>0.895841433070282</v>
      </c>
      <c r="X47" s="56">
        <f t="shared" si="7"/>
        <v>0.366746059153596</v>
      </c>
      <c r="Y47" s="54">
        <f>IFERROR(VLOOKUP($B47,'a-南北货'!$B:$AO,37,0),0)</f>
        <v>-0.0177777274836198</v>
      </c>
      <c r="Z47" s="54">
        <f>IFERROR(VLOOKUP($B47,'a-南北货'!$B:$AO,38,0),0)</f>
        <v>0.17816448725394</v>
      </c>
      <c r="AA47" s="54">
        <f t="shared" si="8"/>
        <v>-0.19594221473756</v>
      </c>
      <c r="AB47" s="54">
        <f>IFERROR(VLOOKUP($B47,'a-南北货'!$B:$AO,33,0),0)</f>
        <v>-0.0065846891267903</v>
      </c>
      <c r="AC47" s="54">
        <f>IFERROR(VLOOKUP($B47,'a-南北货'!$B:$AO,34,0),0)</f>
        <v>0.0439231447782241</v>
      </c>
      <c r="AD47" s="54">
        <f t="shared" si="9"/>
        <v>-0.0505078339050144</v>
      </c>
    </row>
    <row r="48" spans="1:30">
      <c r="A48" s="50" t="s">
        <v>84</v>
      </c>
      <c r="B48" s="51" t="s">
        <v>207</v>
      </c>
      <c r="C48" s="50" t="s">
        <v>208</v>
      </c>
      <c r="D48" s="49">
        <f>IFERROR(VLOOKUP($B48,'a-南北货'!$B:$AO,5,0),0)</f>
        <v>4361.36</v>
      </c>
      <c r="E48" s="49">
        <f>IFERROR(VLOOKUP($B48,'a-南北货'!$B:$AO,6,0),0)</f>
        <v>87124.89</v>
      </c>
      <c r="F48" s="49">
        <f>IFERROR(VLOOKUP($B48,'a-南北货'!$B:$AO,7,0),0)</f>
        <v>50.0020788528761</v>
      </c>
      <c r="G48" s="49">
        <f>IFERROR(VLOOKUP($B48,'a-南北货'!$B:$AO,24,0),0)</f>
        <v>15842.77</v>
      </c>
      <c r="H48" s="49">
        <f>IFERROR(VLOOKUP($B48,'a-南北货'!$B:$AO,25,0),0)</f>
        <v>26588.18</v>
      </c>
      <c r="I48" s="49">
        <f>IFERROR(VLOOKUP($B48,'a-南北货'!$B:$AO,26,0),0)</f>
        <v>-10745.41</v>
      </c>
      <c r="J48" s="56">
        <f>IFERROR(VLOOKUP($B48,'a-南北货'!$B:$AO,27,0),0)</f>
        <v>-0.404142367021737</v>
      </c>
      <c r="K48" s="56">
        <f>IFERROR(VLOOKUP($B48,'a-南北货'!$B:$AO,28,0),0)</f>
        <v>0.212045022778809</v>
      </c>
      <c r="L48" s="56">
        <f>IFERROR(VLOOKUP($B48,'a-南北货'!$B:$AO,29,0),0)</f>
        <v>0.255729025249848</v>
      </c>
      <c r="M48" s="56">
        <f>IFERROR(VLOOKUP($B48,'a-南北货'!$B:$AO,30,0),0)</f>
        <v>-0.0436840024710397</v>
      </c>
      <c r="N48" s="49">
        <f>IFERROR(VLOOKUP($B48,'a-南北货'!$B:$AO,15,0),0)</f>
        <v>74714.18</v>
      </c>
      <c r="O48" s="49">
        <f>IFERROR(VLOOKUP($B48,'a-南北货'!$B:$AO,19,0),0)</f>
        <v>103970.13</v>
      </c>
      <c r="P48" s="49">
        <f t="shared" si="3"/>
        <v>-29255.95</v>
      </c>
      <c r="Q48" s="56">
        <f t="shared" si="4"/>
        <v>-0.281388029427298</v>
      </c>
      <c r="R48" s="49">
        <f>IFERROR(VLOOKUP($B48,'a-南北货'!$B:$AO,16,0),0)</f>
        <v>3010.51</v>
      </c>
      <c r="S48" s="49">
        <f>IFERROR(VLOOKUP($B48,'a-南北货'!$B:$AO,20,0),0)</f>
        <v>3856.15</v>
      </c>
      <c r="T48" s="49">
        <f t="shared" si="5"/>
        <v>-845.64</v>
      </c>
      <c r="U48" s="56">
        <f t="shared" si="6"/>
        <v>-0.21929644853027</v>
      </c>
      <c r="V48" s="56">
        <f>IFERROR(VLOOKUP($B48,'a-南北货'!$B:$AO,22,0),0)</f>
        <v>0.387095161446655</v>
      </c>
      <c r="W48" s="56">
        <f>IFERROR(VLOOKUP($B48,'a-南北货'!$B:$AO,23,0),0)</f>
        <v>0.572621152323087</v>
      </c>
      <c r="X48" s="56">
        <f t="shared" si="7"/>
        <v>-0.185525990876432</v>
      </c>
      <c r="Y48" s="54">
        <f>IFERROR(VLOOKUP($B48,'a-南北货'!$B:$AO,37,0),0)</f>
        <v>-0.0329678360144959</v>
      </c>
      <c r="Z48" s="54">
        <f>IFERROR(VLOOKUP($B48,'a-南北货'!$B:$AO,38,0),0)</f>
        <v>-0.0832851419161599</v>
      </c>
      <c r="AA48" s="54">
        <f t="shared" si="8"/>
        <v>0.050317305901664</v>
      </c>
      <c r="AB48" s="54">
        <f>IFERROR(VLOOKUP($B48,'a-南北货'!$B:$AO,33,0),0)</f>
        <v>-0.0192412021386952</v>
      </c>
      <c r="AC48" s="54">
        <f>IFERROR(VLOOKUP($B48,'a-南北货'!$B:$AO,34,0),0)</f>
        <v>-0.0796067534011932</v>
      </c>
      <c r="AD48" s="54">
        <f t="shared" si="9"/>
        <v>0.060365551262498</v>
      </c>
    </row>
    <row r="49" spans="1:30">
      <c r="A49" s="50" t="s">
        <v>101</v>
      </c>
      <c r="B49" s="51" t="s">
        <v>147</v>
      </c>
      <c r="C49" s="50" t="s">
        <v>148</v>
      </c>
      <c r="D49" s="49">
        <f>IFERROR(VLOOKUP($B49,'a-南北货'!$B:$AO,5,0),0)</f>
        <v>5082.38</v>
      </c>
      <c r="E49" s="49">
        <f>IFERROR(VLOOKUP($B49,'a-南北货'!$B:$AO,6,0),0)</f>
        <v>152102.45</v>
      </c>
      <c r="F49" s="49">
        <f>IFERROR(VLOOKUP($B49,'a-南北货'!$B:$AO,7,0),0)</f>
        <v>125.607138603131</v>
      </c>
      <c r="G49" s="49">
        <f>IFERROR(VLOOKUP($B49,'a-南北货'!$B:$AO,24,0),0)</f>
        <v>19618.17</v>
      </c>
      <c r="H49" s="49">
        <f>IFERROR(VLOOKUP($B49,'a-南北货'!$B:$AO,25,0),0)</f>
        <v>23229.1</v>
      </c>
      <c r="I49" s="49">
        <f>IFERROR(VLOOKUP($B49,'a-南北货'!$B:$AO,26,0),0)</f>
        <v>-3610.93</v>
      </c>
      <c r="J49" s="56">
        <f>IFERROR(VLOOKUP($B49,'a-南北货'!$B:$AO,27,0),0)</f>
        <v>-0.155448553753697</v>
      </c>
      <c r="K49" s="56">
        <f>IFERROR(VLOOKUP($B49,'a-南北货'!$B:$AO,28,0),0)</f>
        <v>0.264436770599652</v>
      </c>
      <c r="L49" s="56">
        <f>IFERROR(VLOOKUP($B49,'a-南北货'!$B:$AO,29,0),0)</f>
        <v>0.287811188545191</v>
      </c>
      <c r="M49" s="56">
        <f>IFERROR(VLOOKUP($B49,'a-南北货'!$B:$AO,30,0),0)</f>
        <v>-0.0233744179455391</v>
      </c>
      <c r="N49" s="49">
        <f>IFERROR(VLOOKUP($B49,'a-南北货'!$B:$AO,15,0),0)</f>
        <v>74188.51</v>
      </c>
      <c r="O49" s="49">
        <f>IFERROR(VLOOKUP($B49,'a-南北货'!$B:$AO,19,0),0)</f>
        <v>80709.51</v>
      </c>
      <c r="P49" s="49">
        <f t="shared" si="3"/>
        <v>-6521</v>
      </c>
      <c r="Q49" s="56">
        <f t="shared" si="4"/>
        <v>-0.0807959309875627</v>
      </c>
      <c r="R49" s="49">
        <f>IFERROR(VLOOKUP($B49,'a-南北货'!$B:$AO,16,0),0)</f>
        <v>2579.74</v>
      </c>
      <c r="S49" s="49">
        <f>IFERROR(VLOOKUP($B49,'a-南北货'!$B:$AO,20,0),0)</f>
        <v>2905.29</v>
      </c>
      <c r="T49" s="49">
        <f t="shared" si="5"/>
        <v>-325.55</v>
      </c>
      <c r="U49" s="56">
        <f t="shared" si="6"/>
        <v>-0.112054218339649</v>
      </c>
      <c r="V49" s="56">
        <f>IFERROR(VLOOKUP($B49,'a-南北货'!$B:$AO,22,0),0)</f>
        <v>-0.282883678216506</v>
      </c>
      <c r="W49" s="56">
        <f>IFERROR(VLOOKUP($B49,'a-南北货'!$B:$AO,23,0),0)</f>
        <v>3.36876455469311</v>
      </c>
      <c r="X49" s="56">
        <f t="shared" si="7"/>
        <v>-3.65164823290962</v>
      </c>
      <c r="Y49" s="54">
        <f>IFERROR(VLOOKUP($B49,'a-南北货'!$B:$AO,37,0),0)</f>
        <v>-0.0212230689914488</v>
      </c>
      <c r="Z49" s="54">
        <f>IFERROR(VLOOKUP($B49,'a-南北货'!$B:$AO,38,0),0)</f>
        <v>-0.19379476747588</v>
      </c>
      <c r="AA49" s="54">
        <f t="shared" si="8"/>
        <v>0.172571698484431</v>
      </c>
      <c r="AB49" s="54">
        <f>IFERROR(VLOOKUP($B49,'a-南北货'!$B:$AO,33,0),0)</f>
        <v>-0.138571791929462</v>
      </c>
      <c r="AC49" s="54">
        <f>IFERROR(VLOOKUP($B49,'a-南北货'!$B:$AO,34,0),0)</f>
        <v>-0.110966622148988</v>
      </c>
      <c r="AD49" s="54">
        <f t="shared" si="9"/>
        <v>-0.0276051697804736</v>
      </c>
    </row>
    <row r="50" spans="1:30">
      <c r="A50" s="50" t="s">
        <v>62</v>
      </c>
      <c r="B50" s="51" t="s">
        <v>158</v>
      </c>
      <c r="C50" s="50" t="s">
        <v>159</v>
      </c>
      <c r="D50" s="49">
        <f>IFERROR(VLOOKUP($B50,'a-南北货'!$B:$AO,5,0),0)</f>
        <v>2702.5</v>
      </c>
      <c r="E50" s="49">
        <f>IFERROR(VLOOKUP($B50,'a-南北货'!$B:$AO,6,0),0)</f>
        <v>65457.86</v>
      </c>
      <c r="F50" s="49">
        <f>IFERROR(VLOOKUP($B50,'a-南北货'!$B:$AO,7,0),0)</f>
        <v>88.0751981939184</v>
      </c>
      <c r="G50" s="49">
        <f>IFERROR(VLOOKUP($B50,'a-南北货'!$B:$AO,24,0),0)</f>
        <v>11227.03</v>
      </c>
      <c r="H50" s="49">
        <f>IFERROR(VLOOKUP($B50,'a-南北货'!$B:$AO,25,0),0)</f>
        <v>10491.39</v>
      </c>
      <c r="I50" s="49">
        <f>IFERROR(VLOOKUP($B50,'a-南北货'!$B:$AO,26,0),0)</f>
        <v>735.64</v>
      </c>
      <c r="J50" s="56">
        <f>IFERROR(VLOOKUP($B50,'a-南北货'!$B:$AO,27,0),0)</f>
        <v>0.0701184495095502</v>
      </c>
      <c r="K50" s="56">
        <f>IFERROR(VLOOKUP($B50,'a-南北货'!$B:$AO,28,0),0)</f>
        <v>0.307874963664983</v>
      </c>
      <c r="L50" s="56">
        <f>IFERROR(VLOOKUP($B50,'a-南北货'!$B:$AO,29,0),0)</f>
        <v>0.273253842367226</v>
      </c>
      <c r="M50" s="56">
        <f>IFERROR(VLOOKUP($B50,'a-南北货'!$B:$AO,30,0),0)</f>
        <v>0.0346211212977565</v>
      </c>
      <c r="N50" s="49">
        <f>IFERROR(VLOOKUP($B50,'a-南北货'!$B:$AO,15,0),0)</f>
        <v>36466.2</v>
      </c>
      <c r="O50" s="49">
        <f>IFERROR(VLOOKUP($B50,'a-南北货'!$B:$AO,19,0),0)</f>
        <v>38394.3</v>
      </c>
      <c r="P50" s="49">
        <f t="shared" si="3"/>
        <v>-1928.10000000001</v>
      </c>
      <c r="Q50" s="56">
        <f t="shared" si="4"/>
        <v>-0.0502183917925319</v>
      </c>
      <c r="R50" s="49">
        <f>IFERROR(VLOOKUP($B50,'a-南北货'!$B:$AO,16,0),0)</f>
        <v>1218.01</v>
      </c>
      <c r="S50" s="49">
        <f>IFERROR(VLOOKUP($B50,'a-南北货'!$B:$AO,20,0),0)</f>
        <v>1440.18</v>
      </c>
      <c r="T50" s="49">
        <f t="shared" si="5"/>
        <v>-222.17</v>
      </c>
      <c r="U50" s="56">
        <f t="shared" si="6"/>
        <v>-0.154265439042342</v>
      </c>
      <c r="V50" s="56">
        <f>IFERROR(VLOOKUP($B50,'a-南北货'!$B:$AO,22,0),0)</f>
        <v>1.44113266108659</v>
      </c>
      <c r="W50" s="56">
        <f>IFERROR(VLOOKUP($B50,'a-南北货'!$B:$AO,23,0),0)</f>
        <v>1.19937650272627</v>
      </c>
      <c r="X50" s="56">
        <f t="shared" si="7"/>
        <v>0.241756158360323</v>
      </c>
      <c r="Y50" s="54">
        <f>IFERROR(VLOOKUP($B50,'a-南北货'!$B:$AO,37,0),0)</f>
        <v>-0.0318470291705323</v>
      </c>
      <c r="Z50" s="54">
        <f>IFERROR(VLOOKUP($B50,'a-南北货'!$B:$AO,38,0),0)</f>
        <v>-0.215056451276924</v>
      </c>
      <c r="AA50" s="54">
        <f t="shared" si="8"/>
        <v>0.183209422106391</v>
      </c>
      <c r="AB50" s="54">
        <f>IFERROR(VLOOKUP($B50,'a-南北货'!$B:$AO,33,0),0)</f>
        <v>-0.00460638364890763</v>
      </c>
      <c r="AC50" s="54">
        <f>IFERROR(VLOOKUP($B50,'a-南北货'!$B:$AO,34,0),0)</f>
        <v>-0.0398441799954681</v>
      </c>
      <c r="AD50" s="54">
        <f t="shared" si="9"/>
        <v>0.0352377963465604</v>
      </c>
    </row>
    <row r="51" spans="1:30">
      <c r="A51" s="50" t="s">
        <v>84</v>
      </c>
      <c r="B51" s="51" t="s">
        <v>143</v>
      </c>
      <c r="C51" s="50" t="s">
        <v>144</v>
      </c>
      <c r="D51" s="49">
        <f>IFERROR(VLOOKUP($B51,'a-南北货'!$B:$AO,5,0),0)</f>
        <v>2673.5</v>
      </c>
      <c r="E51" s="49">
        <f>IFERROR(VLOOKUP($B51,'a-南北货'!$B:$AO,6,0),0)</f>
        <v>39943.82</v>
      </c>
      <c r="F51" s="49">
        <f>IFERROR(VLOOKUP($B51,'a-南北货'!$B:$AO,7,0),0)</f>
        <v>71.5990912918684</v>
      </c>
      <c r="G51" s="49">
        <f>IFERROR(VLOOKUP($B51,'a-南北货'!$B:$AO,24,0),0)</f>
        <v>4617.03</v>
      </c>
      <c r="H51" s="49">
        <f>IFERROR(VLOOKUP($B51,'a-南北货'!$B:$AO,25,0),0)</f>
        <v>5455.11</v>
      </c>
      <c r="I51" s="49">
        <f>IFERROR(VLOOKUP($B51,'a-南北货'!$B:$AO,26,0),0)</f>
        <v>-838.08</v>
      </c>
      <c r="J51" s="56">
        <f>IFERROR(VLOOKUP($B51,'a-南北货'!$B:$AO,27,0),0)</f>
        <v>-0.153632099077745</v>
      </c>
      <c r="K51" s="56">
        <f>IFERROR(VLOOKUP($B51,'a-南北货'!$B:$AO,28,0),0)</f>
        <v>0.193936550354498</v>
      </c>
      <c r="L51" s="56">
        <f>IFERROR(VLOOKUP($B51,'a-南北货'!$B:$AO,29,0),0)</f>
        <v>0.275973209637772</v>
      </c>
      <c r="M51" s="56">
        <f>IFERROR(VLOOKUP($B51,'a-南北货'!$B:$AO,30,0),0)</f>
        <v>-0.0820366592832737</v>
      </c>
      <c r="N51" s="49">
        <f>IFERROR(VLOOKUP($B51,'a-南北货'!$B:$AO,15,0),0)</f>
        <v>23806.91</v>
      </c>
      <c r="O51" s="49">
        <f>IFERROR(VLOOKUP($B51,'a-南北货'!$B:$AO,19,0),0)</f>
        <v>19766.81</v>
      </c>
      <c r="P51" s="49">
        <f t="shared" si="3"/>
        <v>4040.1</v>
      </c>
      <c r="Q51" s="56">
        <f t="shared" si="4"/>
        <v>0.204388062616072</v>
      </c>
      <c r="R51" s="49">
        <f>IFERROR(VLOOKUP($B51,'a-南北货'!$B:$AO,16,0),0)</f>
        <v>1152.88</v>
      </c>
      <c r="S51" s="49">
        <f>IFERROR(VLOOKUP($B51,'a-南北货'!$B:$AO,20,0),0)</f>
        <v>1013.98</v>
      </c>
      <c r="T51" s="49">
        <f t="shared" si="5"/>
        <v>138.9</v>
      </c>
      <c r="U51" s="56">
        <f t="shared" si="6"/>
        <v>0.136984950393499</v>
      </c>
      <c r="V51" s="56">
        <f>IFERROR(VLOOKUP($B51,'a-南北货'!$B:$AO,22,0),0)</f>
        <v>1.07676282290809</v>
      </c>
      <c r="W51" s="56">
        <f>IFERROR(VLOOKUP($B51,'a-南北货'!$B:$AO,23,0),0)</f>
        <v>0.396907537662369</v>
      </c>
      <c r="X51" s="56">
        <f t="shared" si="7"/>
        <v>0.67985528524572</v>
      </c>
      <c r="Y51" s="54">
        <f>IFERROR(VLOOKUP($B51,'a-南北货'!$B:$AO,37,0),0)</f>
        <v>-0.0294653389771702</v>
      </c>
      <c r="Z51" s="54">
        <f>IFERROR(VLOOKUP($B51,'a-南北货'!$B:$AO,38,0),0)</f>
        <v>0.0169431349730764</v>
      </c>
      <c r="AA51" s="54">
        <f t="shared" si="8"/>
        <v>-0.0464084739502466</v>
      </c>
      <c r="AB51" s="54">
        <f>IFERROR(VLOOKUP($B51,'a-南北货'!$B:$AO,33,0),0)</f>
        <v>-0.028929029259172</v>
      </c>
      <c r="AC51" s="54">
        <f>IFERROR(VLOOKUP($B51,'a-南北货'!$B:$AO,34,0),0)</f>
        <v>0.0781106865498277</v>
      </c>
      <c r="AD51" s="54">
        <f t="shared" si="9"/>
        <v>-0.107039715809</v>
      </c>
    </row>
    <row r="52" spans="1:30">
      <c r="A52" s="50" t="s">
        <v>62</v>
      </c>
      <c r="B52" s="51" t="s">
        <v>108</v>
      </c>
      <c r="C52" s="50" t="s">
        <v>109</v>
      </c>
      <c r="D52" s="49">
        <f>IFERROR(VLOOKUP($B52,'a-南北货'!$B:$AO,5,0),0)</f>
        <v>4248.3</v>
      </c>
      <c r="E52" s="49">
        <f>IFERROR(VLOOKUP($B52,'a-南北货'!$B:$AO,6,0),0)</f>
        <v>85277.26</v>
      </c>
      <c r="F52" s="49">
        <f>IFERROR(VLOOKUP($B52,'a-南北货'!$B:$AO,7,0),0)</f>
        <v>68.0771279178878</v>
      </c>
      <c r="G52" s="49">
        <f>IFERROR(VLOOKUP($B52,'a-南北货'!$B:$AO,24,0),0)</f>
        <v>9924.51</v>
      </c>
      <c r="H52" s="49">
        <f>IFERROR(VLOOKUP($B52,'a-南北货'!$B:$AO,25,0),0)</f>
        <v>21059.58</v>
      </c>
      <c r="I52" s="49">
        <f>IFERROR(VLOOKUP($B52,'a-南北货'!$B:$AO,26,0),0)</f>
        <v>-11135.07</v>
      </c>
      <c r="J52" s="56">
        <f>IFERROR(VLOOKUP($B52,'a-南北货'!$B:$AO,27,0),0)</f>
        <v>-0.528741313929338</v>
      </c>
      <c r="K52" s="56">
        <f>IFERROR(VLOOKUP($B52,'a-南北货'!$B:$AO,28,0),0)</f>
        <v>0.166081712220486</v>
      </c>
      <c r="L52" s="56">
        <f>IFERROR(VLOOKUP($B52,'a-南北货'!$B:$AO,29,0),0)</f>
        <v>0.279035398055379</v>
      </c>
      <c r="M52" s="56">
        <f>IFERROR(VLOOKUP($B52,'a-南北货'!$B:$AO,30,0),0)</f>
        <v>-0.112953685834893</v>
      </c>
      <c r="N52" s="49">
        <f>IFERROR(VLOOKUP($B52,'a-南北货'!$B:$AO,15,0),0)</f>
        <v>59756.79</v>
      </c>
      <c r="O52" s="49">
        <f>IFERROR(VLOOKUP($B52,'a-南北货'!$B:$AO,19,0),0)</f>
        <v>75472.79</v>
      </c>
      <c r="P52" s="49">
        <f t="shared" si="3"/>
        <v>-15716</v>
      </c>
      <c r="Q52" s="56">
        <f t="shared" si="4"/>
        <v>-0.208233987374788</v>
      </c>
      <c r="R52" s="49">
        <f>IFERROR(VLOOKUP($B52,'a-南北货'!$B:$AO,16,0),0)</f>
        <v>2508.61</v>
      </c>
      <c r="S52" s="49">
        <f>IFERROR(VLOOKUP($B52,'a-南北货'!$B:$AO,20,0),0)</f>
        <v>3102.07</v>
      </c>
      <c r="T52" s="49">
        <f t="shared" si="5"/>
        <v>-593.46</v>
      </c>
      <c r="U52" s="56">
        <f t="shared" si="6"/>
        <v>-0.19131096332449</v>
      </c>
      <c r="V52" s="56">
        <f>IFERROR(VLOOKUP($B52,'a-南北货'!$B:$AO,22,0),0)</f>
        <v>10.097814229649</v>
      </c>
      <c r="W52" s="56">
        <f>IFERROR(VLOOKUP($B52,'a-南北货'!$B:$AO,23,0),0)</f>
        <v>0.227876752870666</v>
      </c>
      <c r="X52" s="56">
        <f t="shared" si="7"/>
        <v>9.86993747677834</v>
      </c>
      <c r="Y52" s="54">
        <f>IFERROR(VLOOKUP($B52,'a-南北货'!$B:$AO,37,0),0)</f>
        <v>-0.0366298468075946</v>
      </c>
      <c r="Z52" s="54">
        <f>IFERROR(VLOOKUP($B52,'a-南北货'!$B:$AO,38,0),0)</f>
        <v>-0.0151447259410652</v>
      </c>
      <c r="AA52" s="54">
        <f t="shared" si="8"/>
        <v>-0.0214851208665295</v>
      </c>
      <c r="AB52" s="54">
        <f>IFERROR(VLOOKUP($B52,'a-南北货'!$B:$AO,33,0),0)</f>
        <v>-0.03372035154723</v>
      </c>
      <c r="AC52" s="54">
        <f>IFERROR(VLOOKUP($B52,'a-南北货'!$B:$AO,34,0),0)</f>
        <v>-0.0138196123397585</v>
      </c>
      <c r="AD52" s="54">
        <f t="shared" si="9"/>
        <v>-0.0199007392074716</v>
      </c>
    </row>
    <row r="53" spans="1:30">
      <c r="A53" s="50" t="s">
        <v>67</v>
      </c>
      <c r="B53" s="51" t="s">
        <v>176</v>
      </c>
      <c r="C53" s="50" t="s">
        <v>177</v>
      </c>
      <c r="D53" s="49">
        <f>IFERROR(VLOOKUP($B53,'a-南北货'!$B:$AO,5,0),0)</f>
        <v>922.05</v>
      </c>
      <c r="E53" s="49">
        <f>IFERROR(VLOOKUP($B53,'a-南北货'!$B:$AO,6,0),0)</f>
        <v>46592.91</v>
      </c>
      <c r="F53" s="49">
        <f>IFERROR(VLOOKUP($B53,'a-南北货'!$B:$AO,7,0),0)</f>
        <v>339.324019011807</v>
      </c>
      <c r="G53" s="49">
        <f>IFERROR(VLOOKUP($B53,'a-南北货'!$B:$AO,24,0),0)</f>
        <v>2048.91</v>
      </c>
      <c r="H53" s="49">
        <f>IFERROR(VLOOKUP($B53,'a-南北货'!$B:$AO,25,0),0)</f>
        <v>3133.08</v>
      </c>
      <c r="I53" s="49">
        <f>IFERROR(VLOOKUP($B53,'a-南北货'!$B:$AO,26,0),0)</f>
        <v>-1084.17</v>
      </c>
      <c r="J53" s="56">
        <f>IFERROR(VLOOKUP($B53,'a-南北货'!$B:$AO,27,0),0)</f>
        <v>-0.346039679803899</v>
      </c>
      <c r="K53" s="56">
        <f>IFERROR(VLOOKUP($B53,'a-南北货'!$B:$AO,28,0),0)</f>
        <v>0.274332882563231</v>
      </c>
      <c r="L53" s="56">
        <f>IFERROR(VLOOKUP($B53,'a-南北货'!$B:$AO,29,0),0)</f>
        <v>0.526432698818623</v>
      </c>
      <c r="M53" s="56">
        <f>IFERROR(VLOOKUP($B53,'a-南北货'!$B:$AO,30,0),0)</f>
        <v>-0.252099816255393</v>
      </c>
      <c r="N53" s="49">
        <f>IFERROR(VLOOKUP($B53,'a-南北货'!$B:$AO,15,0),0)</f>
        <v>7468.7</v>
      </c>
      <c r="O53" s="49">
        <f>IFERROR(VLOOKUP($B53,'a-南北货'!$B:$AO,19,0),0)</f>
        <v>5951.53</v>
      </c>
      <c r="P53" s="49">
        <f t="shared" si="3"/>
        <v>1517.17</v>
      </c>
      <c r="Q53" s="56">
        <f t="shared" si="4"/>
        <v>0.254921003506661</v>
      </c>
      <c r="R53" s="49">
        <f>IFERROR(VLOOKUP($B53,'a-南北货'!$B:$AO,16,0),0)</f>
        <v>256.81</v>
      </c>
      <c r="S53" s="49">
        <f>IFERROR(VLOOKUP($B53,'a-南北货'!$B:$AO,20,0),0)</f>
        <v>71.17</v>
      </c>
      <c r="T53" s="49">
        <f t="shared" si="5"/>
        <v>185.64</v>
      </c>
      <c r="U53" s="56">
        <f t="shared" si="6"/>
        <v>2.60840241674863</v>
      </c>
      <c r="V53" s="56">
        <f>IFERROR(VLOOKUP($B53,'a-南北货'!$B:$AO,22,0),0)</f>
        <v>-0.630731629100088</v>
      </c>
      <c r="W53" s="56">
        <f>IFERROR(VLOOKUP($B53,'a-南北货'!$B:$AO,23,0),0)</f>
        <v>1.21520899031979</v>
      </c>
      <c r="X53" s="56">
        <f t="shared" si="7"/>
        <v>-1.84594061941988</v>
      </c>
      <c r="Y53" s="54">
        <f>IFERROR(VLOOKUP($B53,'a-南北货'!$B:$AO,37,0),0)</f>
        <v>-0.0287371987072155</v>
      </c>
      <c r="Z53" s="54">
        <f>IFERROR(VLOOKUP($B53,'a-南北货'!$B:$AO,38,0),0)</f>
        <v>0.0389208936349585</v>
      </c>
      <c r="AA53" s="54">
        <f t="shared" si="8"/>
        <v>-0.067658092342174</v>
      </c>
      <c r="AB53" s="54">
        <f>IFERROR(VLOOKUP($B53,'a-南北货'!$B:$AO,33,0),0)</f>
        <v>3.25003570249032</v>
      </c>
      <c r="AC53" s="54">
        <f>IFERROR(VLOOKUP($B53,'a-南北货'!$B:$AO,34,0),0)</f>
        <v>0.0538101462985148</v>
      </c>
      <c r="AD53" s="54">
        <f t="shared" si="9"/>
        <v>3.1962255561918</v>
      </c>
    </row>
    <row r="54" spans="1:30">
      <c r="A54" s="50" t="s">
        <v>62</v>
      </c>
      <c r="B54" s="51" t="s">
        <v>184</v>
      </c>
      <c r="C54" s="50" t="s">
        <v>185</v>
      </c>
      <c r="D54" s="49">
        <f>IFERROR(VLOOKUP($B54,'a-南北货'!$B:$AO,5,0),0)</f>
        <v>1506</v>
      </c>
      <c r="E54" s="49">
        <f>IFERROR(VLOOKUP($B54,'a-南北货'!$B:$AO,6,0),0)</f>
        <v>45326.05</v>
      </c>
      <c r="F54" s="49">
        <f>IFERROR(VLOOKUP($B54,'a-南北货'!$B:$AO,7,0),0)</f>
        <v>119.653880169154</v>
      </c>
      <c r="G54" s="49">
        <f>IFERROR(VLOOKUP($B54,'a-南北货'!$B:$AO,24,0),0)</f>
        <v>9477.69</v>
      </c>
      <c r="H54" s="49">
        <f>IFERROR(VLOOKUP($B54,'a-南北货'!$B:$AO,25,0),0)</f>
        <v>5290.62</v>
      </c>
      <c r="I54" s="49">
        <f>IFERROR(VLOOKUP($B54,'a-南北货'!$B:$AO,26,0),0)</f>
        <v>4187.07</v>
      </c>
      <c r="J54" s="56">
        <f>IFERROR(VLOOKUP($B54,'a-南北货'!$B:$AO,27,0),0)</f>
        <v>0.79141386075734</v>
      </c>
      <c r="K54" s="56">
        <f>IFERROR(VLOOKUP($B54,'a-南北货'!$B:$AO,28,0),0)</f>
        <v>0.39109884709136</v>
      </c>
      <c r="L54" s="56">
        <f>IFERROR(VLOOKUP($B54,'a-南北货'!$B:$AO,29,0),0)</f>
        <v>0.299659651450007</v>
      </c>
      <c r="M54" s="56">
        <f>IFERROR(VLOOKUP($B54,'a-南北货'!$B:$AO,30,0),0)</f>
        <v>0.0914391956413528</v>
      </c>
      <c r="N54" s="49">
        <f>IFERROR(VLOOKUP($B54,'a-南北货'!$B:$AO,15,0),0)</f>
        <v>24233.49</v>
      </c>
      <c r="O54" s="49">
        <f>IFERROR(VLOOKUP($B54,'a-南北货'!$B:$AO,19,0),0)</f>
        <v>17655.43</v>
      </c>
      <c r="P54" s="49">
        <f t="shared" si="3"/>
        <v>6578.06</v>
      </c>
      <c r="Q54" s="56">
        <f t="shared" si="4"/>
        <v>0.372579993803606</v>
      </c>
      <c r="R54" s="49">
        <f>IFERROR(VLOOKUP($B54,'a-南北货'!$B:$AO,16,0),0)</f>
        <v>574.05</v>
      </c>
      <c r="S54" s="49">
        <f>IFERROR(VLOOKUP($B54,'a-南北货'!$B:$AO,20,0),0)</f>
        <v>663.13</v>
      </c>
      <c r="T54" s="49">
        <f t="shared" si="5"/>
        <v>-89.08</v>
      </c>
      <c r="U54" s="56">
        <f t="shared" si="6"/>
        <v>-0.134332634626695</v>
      </c>
      <c r="V54" s="56">
        <f>IFERROR(VLOOKUP($B54,'a-南北货'!$B:$AO,22,0),0)</f>
        <v>-0.0549985817934137</v>
      </c>
      <c r="W54" s="56">
        <f>IFERROR(VLOOKUP($B54,'a-南北货'!$B:$AO,23,0),0)</f>
        <v>0.0251959970628688</v>
      </c>
      <c r="X54" s="56">
        <f t="shared" si="7"/>
        <v>-0.0801945788562824</v>
      </c>
      <c r="Y54" s="54">
        <f>IFERROR(VLOOKUP($B54,'a-南北货'!$B:$AO,37,0),0)</f>
        <v>-0.0424179078477485</v>
      </c>
      <c r="Z54" s="54">
        <f>IFERROR(VLOOKUP($B54,'a-南北货'!$B:$AO,38,0),0)</f>
        <v>0.119931235202751</v>
      </c>
      <c r="AA54" s="54">
        <f t="shared" si="8"/>
        <v>-0.162349143050499</v>
      </c>
      <c r="AB54" s="54">
        <f>IFERROR(VLOOKUP($B54,'a-南北货'!$B:$AO,33,0),0)</f>
        <v>0.220091137044416</v>
      </c>
      <c r="AC54" s="54">
        <f>IFERROR(VLOOKUP($B54,'a-南北货'!$B:$AO,34,0),0)</f>
        <v>-0.0143207387189097</v>
      </c>
      <c r="AD54" s="54">
        <f t="shared" si="9"/>
        <v>0.234411875763326</v>
      </c>
    </row>
    <row r="55" spans="1:30">
      <c r="A55" s="50" t="s">
        <v>62</v>
      </c>
      <c r="B55" s="51" t="s">
        <v>133</v>
      </c>
      <c r="C55" s="50" t="s">
        <v>134</v>
      </c>
      <c r="D55" s="49">
        <f>IFERROR(VLOOKUP($B55,'a-南北货'!$B:$AO,5,0),0)</f>
        <v>2503</v>
      </c>
      <c r="E55" s="49">
        <f>IFERROR(VLOOKUP($B55,'a-南北货'!$B:$AO,6,0),0)</f>
        <v>42660.88</v>
      </c>
      <c r="F55" s="49">
        <f>IFERROR(VLOOKUP($B55,'a-南北货'!$B:$AO,7,0),0)</f>
        <v>74.6943050160528</v>
      </c>
      <c r="G55" s="49">
        <f>IFERROR(VLOOKUP($B55,'a-南北货'!$B:$AO,24,0),0)</f>
        <v>3825.95</v>
      </c>
      <c r="H55" s="49">
        <f>IFERROR(VLOOKUP($B55,'a-南北货'!$B:$AO,25,0),0)</f>
        <v>7911.21</v>
      </c>
      <c r="I55" s="49">
        <f>IFERROR(VLOOKUP($B55,'a-南北货'!$B:$AO,26,0),0)</f>
        <v>-4085.26</v>
      </c>
      <c r="J55" s="56">
        <f>IFERROR(VLOOKUP($B55,'a-南北货'!$B:$AO,27,0),0)</f>
        <v>-0.516388769859478</v>
      </c>
      <c r="K55" s="56">
        <f>IFERROR(VLOOKUP($B55,'a-南北货'!$B:$AO,28,0),0)</f>
        <v>0.134431308779329</v>
      </c>
      <c r="L55" s="56">
        <f>IFERROR(VLOOKUP($B55,'a-南北货'!$B:$AO,29,0),0)</f>
        <v>0.227748476319364</v>
      </c>
      <c r="M55" s="56">
        <f>IFERROR(VLOOKUP($B55,'a-南北货'!$B:$AO,30,0),0)</f>
        <v>-0.093317167540035</v>
      </c>
      <c r="N55" s="49">
        <f>IFERROR(VLOOKUP($B55,'a-南北货'!$B:$AO,15,0),0)</f>
        <v>28460.26</v>
      </c>
      <c r="O55" s="49">
        <f>IFERROR(VLOOKUP($B55,'a-南北货'!$B:$AO,19,0),0)</f>
        <v>34736.61</v>
      </c>
      <c r="P55" s="49">
        <f t="shared" si="3"/>
        <v>-6276.35</v>
      </c>
      <c r="Q55" s="56">
        <f t="shared" si="4"/>
        <v>-0.180684010328008</v>
      </c>
      <c r="R55" s="49">
        <f>IFERROR(VLOOKUP($B55,'a-南北货'!$B:$AO,16,0),0)</f>
        <v>1280.77</v>
      </c>
      <c r="S55" s="49">
        <f>IFERROR(VLOOKUP($B55,'a-南北货'!$B:$AO,20,0),0)</f>
        <v>1785.95</v>
      </c>
      <c r="T55" s="49">
        <f t="shared" si="5"/>
        <v>-505.18</v>
      </c>
      <c r="U55" s="56">
        <f t="shared" si="6"/>
        <v>-0.282863462023013</v>
      </c>
      <c r="V55" s="56">
        <f>IFERROR(VLOOKUP($B55,'a-南北货'!$B:$AO,22,0),0)</f>
        <v>-2.06847502740725</v>
      </c>
      <c r="W55" s="56">
        <f>IFERROR(VLOOKUP($B55,'a-南北货'!$B:$AO,23,0),0)</f>
        <v>0.59393719715377</v>
      </c>
      <c r="X55" s="56">
        <f t="shared" si="7"/>
        <v>-2.66241222456102</v>
      </c>
      <c r="Y55" s="54">
        <f>IFERROR(VLOOKUP($B55,'a-南北货'!$B:$AO,37,0),0)</f>
        <v>-0.0245477330043646</v>
      </c>
      <c r="Z55" s="54">
        <f>IFERROR(VLOOKUP($B55,'a-南北货'!$B:$AO,38,0),0)</f>
        <v>-0.0366471625745402</v>
      </c>
      <c r="AA55" s="54">
        <f t="shared" si="8"/>
        <v>0.0120994295701756</v>
      </c>
      <c r="AB55" s="54">
        <f>IFERROR(VLOOKUP($B55,'a-南北货'!$B:$AO,33,0),0)</f>
        <v>0.00114480576074589</v>
      </c>
      <c r="AC55" s="54">
        <f>IFERROR(VLOOKUP($B55,'a-南北货'!$B:$AO,34,0),0)</f>
        <v>-0.0471921266928465</v>
      </c>
      <c r="AD55" s="54">
        <f t="shared" si="9"/>
        <v>0.0483369324535924</v>
      </c>
    </row>
    <row r="56" spans="1:30">
      <c r="A56" s="50" t="s">
        <v>84</v>
      </c>
      <c r="B56" s="51" t="s">
        <v>85</v>
      </c>
      <c r="C56" s="50" t="s">
        <v>86</v>
      </c>
      <c r="D56" s="49">
        <f>IFERROR(VLOOKUP($B56,'a-南北货'!$B:$AO,5,0),0)</f>
        <v>6013.81</v>
      </c>
      <c r="E56" s="49">
        <f>IFERROR(VLOOKUP($B56,'a-南北货'!$B:$AO,6,0),0)</f>
        <v>123343.73</v>
      </c>
      <c r="F56" s="49">
        <f>IFERROR(VLOOKUP($B56,'a-南北货'!$B:$AO,7,0),0)</f>
        <v>69.4265870267794</v>
      </c>
      <c r="G56" s="49">
        <f>IFERROR(VLOOKUP($B56,'a-南北货'!$B:$AO,24,0),0)</f>
        <v>16011.87</v>
      </c>
      <c r="H56" s="49">
        <f>IFERROR(VLOOKUP($B56,'a-南北货'!$B:$AO,25,0),0)</f>
        <v>20673.81</v>
      </c>
      <c r="I56" s="49">
        <f>IFERROR(VLOOKUP($B56,'a-南北货'!$B:$AO,26,0),0)</f>
        <v>-4661.94</v>
      </c>
      <c r="J56" s="56">
        <f>IFERROR(VLOOKUP($B56,'a-南北货'!$B:$AO,27,0),0)</f>
        <v>-0.22549979902108</v>
      </c>
      <c r="K56" s="56">
        <f>IFERROR(VLOOKUP($B56,'a-南北货'!$B:$AO,28,0),0)</f>
        <v>0.211658664189276</v>
      </c>
      <c r="L56" s="56">
        <f>IFERROR(VLOOKUP($B56,'a-南北货'!$B:$AO,29,0),0)</f>
        <v>0.255722578158513</v>
      </c>
      <c r="M56" s="56">
        <f>IFERROR(VLOOKUP($B56,'a-南北货'!$B:$AO,30,0),0)</f>
        <v>-0.0440639139692372</v>
      </c>
      <c r="N56" s="49">
        <f>IFERROR(VLOOKUP($B56,'a-南北货'!$B:$AO,15,0),0)</f>
        <v>75649.49</v>
      </c>
      <c r="O56" s="49">
        <f>IFERROR(VLOOKUP($B56,'a-南北货'!$B:$AO,19,0),0)</f>
        <v>80844.68</v>
      </c>
      <c r="P56" s="49">
        <f t="shared" si="3"/>
        <v>-5195.18999999999</v>
      </c>
      <c r="Q56" s="56">
        <f t="shared" si="4"/>
        <v>-0.0642613713110125</v>
      </c>
      <c r="R56" s="49">
        <f>IFERROR(VLOOKUP($B56,'a-南北货'!$B:$AO,16,0),0)</f>
        <v>3211.98</v>
      </c>
      <c r="S56" s="49">
        <f>IFERROR(VLOOKUP($B56,'a-南北货'!$B:$AO,20,0),0)</f>
        <v>4078.18</v>
      </c>
      <c r="T56" s="49">
        <f t="shared" si="5"/>
        <v>-866.2</v>
      </c>
      <c r="U56" s="56">
        <f t="shared" si="6"/>
        <v>-0.212398668033289</v>
      </c>
      <c r="V56" s="56">
        <f>IFERROR(VLOOKUP($B56,'a-南北货'!$B:$AO,22,0),0)</f>
        <v>0.661396818257634</v>
      </c>
      <c r="W56" s="56">
        <f>IFERROR(VLOOKUP($B56,'a-南北货'!$B:$AO,23,0),0)</f>
        <v>0.534155541579565</v>
      </c>
      <c r="X56" s="56">
        <f t="shared" si="7"/>
        <v>0.127241276678069</v>
      </c>
      <c r="Y56" s="54">
        <f>IFERROR(VLOOKUP($B56,'a-南北货'!$B:$AO,37,0),0)</f>
        <v>-0.030949756847801</v>
      </c>
      <c r="Z56" s="54">
        <f>IFERROR(VLOOKUP($B56,'a-南北货'!$B:$AO,38,0),0)</f>
        <v>-0.00442599394828085</v>
      </c>
      <c r="AA56" s="54">
        <f t="shared" si="8"/>
        <v>-0.0265237628995202</v>
      </c>
      <c r="AB56" s="54">
        <f>IFERROR(VLOOKUP($B56,'a-南北货'!$B:$AO,33,0),0)</f>
        <v>-0.126083611317823</v>
      </c>
      <c r="AC56" s="54">
        <f>IFERROR(VLOOKUP($B56,'a-南北货'!$B:$AO,34,0),0)</f>
        <v>0.00151033191052275</v>
      </c>
      <c r="AD56" s="54">
        <f t="shared" si="9"/>
        <v>-0.127593943228345</v>
      </c>
    </row>
    <row r="57" spans="1:30">
      <c r="A57" s="50" t="s">
        <v>89</v>
      </c>
      <c r="B57" s="51" t="s">
        <v>125</v>
      </c>
      <c r="C57" s="50" t="s">
        <v>126</v>
      </c>
      <c r="D57" s="49">
        <f>IFERROR(VLOOKUP($B57,'a-南北货'!$B:$AO,5,0),0)</f>
        <v>7100.29</v>
      </c>
      <c r="E57" s="49">
        <f>IFERROR(VLOOKUP($B57,'a-南北货'!$B:$AO,6,0),0)</f>
        <v>147434.29</v>
      </c>
      <c r="F57" s="49">
        <f>IFERROR(VLOOKUP($B57,'a-南北货'!$B:$AO,7,0),0)</f>
        <v>103.969141523167</v>
      </c>
      <c r="G57" s="49">
        <f>IFERROR(VLOOKUP($B57,'a-南北货'!$B:$AO,24,0),0)</f>
        <v>19441.58</v>
      </c>
      <c r="H57" s="49">
        <f>IFERROR(VLOOKUP($B57,'a-南北货'!$B:$AO,25,0),0)</f>
        <v>19189.41</v>
      </c>
      <c r="I57" s="49">
        <f>IFERROR(VLOOKUP($B57,'a-南北货'!$B:$AO,26,0),0)</f>
        <v>252.17</v>
      </c>
      <c r="J57" s="56">
        <f>IFERROR(VLOOKUP($B57,'a-南北货'!$B:$AO,27,0),0)</f>
        <v>0.0131411023059073</v>
      </c>
      <c r="K57" s="56">
        <f>IFERROR(VLOOKUP($B57,'a-南北货'!$B:$AO,28,0),0)</f>
        <v>0.28673213578318</v>
      </c>
      <c r="L57" s="56">
        <f>IFERROR(VLOOKUP($B57,'a-南北货'!$B:$AO,29,0),0)</f>
        <v>0.267025931255477</v>
      </c>
      <c r="M57" s="56">
        <f>IFERROR(VLOOKUP($B57,'a-南北货'!$B:$AO,30,0),0)</f>
        <v>0.0197062045277032</v>
      </c>
      <c r="N57" s="49">
        <f>IFERROR(VLOOKUP($B57,'a-南北货'!$B:$AO,15,0),0)</f>
        <v>67803.98</v>
      </c>
      <c r="O57" s="49">
        <f>IFERROR(VLOOKUP($B57,'a-南北货'!$B:$AO,19,0),0)</f>
        <v>71863.47</v>
      </c>
      <c r="P57" s="49">
        <f t="shared" si="3"/>
        <v>-4059.49000000001</v>
      </c>
      <c r="Q57" s="56">
        <f t="shared" si="4"/>
        <v>-0.0564889226751784</v>
      </c>
      <c r="R57" s="49">
        <f>IFERROR(VLOOKUP($B57,'a-南北货'!$B:$AO,16,0),0)</f>
        <v>2547.15</v>
      </c>
      <c r="S57" s="49">
        <f>IFERROR(VLOOKUP($B57,'a-南北货'!$B:$AO,20,0),0)</f>
        <v>2602.39</v>
      </c>
      <c r="T57" s="49">
        <f t="shared" si="5"/>
        <v>-55.2399999999998</v>
      </c>
      <c r="U57" s="56">
        <f t="shared" si="6"/>
        <v>-0.0212266416640088</v>
      </c>
      <c r="V57" s="56">
        <f>IFERROR(VLOOKUP($B57,'a-南北货'!$B:$AO,22,0),0)</f>
        <v>0.539258606240874</v>
      </c>
      <c r="W57" s="56">
        <f>IFERROR(VLOOKUP($B57,'a-南北货'!$B:$AO,23,0),0)</f>
        <v>0.685974854692165</v>
      </c>
      <c r="X57" s="56">
        <f t="shared" si="7"/>
        <v>-0.146716248451291</v>
      </c>
      <c r="Y57" s="54">
        <f>IFERROR(VLOOKUP($B57,'a-南北货'!$B:$AO,37,0),0)</f>
        <v>-0.0289578548573896</v>
      </c>
      <c r="Z57" s="54">
        <f>IFERROR(VLOOKUP($B57,'a-南北货'!$B:$AO,38,0),0)</f>
        <v>-0.0776209561211041</v>
      </c>
      <c r="AA57" s="54">
        <f t="shared" si="8"/>
        <v>0.0486631012637144</v>
      </c>
      <c r="AB57" s="54">
        <f>IFERROR(VLOOKUP($B57,'a-南北货'!$B:$AO,33,0),0)</f>
        <v>0.0334037516748548</v>
      </c>
      <c r="AC57" s="54">
        <f>IFERROR(VLOOKUP($B57,'a-南北货'!$B:$AO,34,0),0)</f>
        <v>-0.0487450188531113</v>
      </c>
      <c r="AD57" s="54">
        <f t="shared" si="9"/>
        <v>0.0821487705279662</v>
      </c>
    </row>
    <row r="58" spans="1:30">
      <c r="A58" s="50" t="s">
        <v>62</v>
      </c>
      <c r="B58" s="51" t="s">
        <v>178</v>
      </c>
      <c r="C58" s="50" t="s">
        <v>179</v>
      </c>
      <c r="D58" s="49">
        <f>IFERROR(VLOOKUP($B58,'a-南北货'!$B:$AO,5,0),0)</f>
        <v>16.41</v>
      </c>
      <c r="E58" s="49">
        <f>IFERROR(VLOOKUP($B58,'a-南北货'!$B:$AO,6,0),0)</f>
        <v>310.78</v>
      </c>
      <c r="F58" s="49">
        <f>IFERROR(VLOOKUP($B58,'a-南北货'!$B:$AO,7,0),0)</f>
        <v>37.0703474834318</v>
      </c>
      <c r="G58" s="49">
        <f>IFERROR(VLOOKUP($B58,'a-南北货'!$B:$AO,24,0),0)</f>
        <v>133.01</v>
      </c>
      <c r="H58" s="49">
        <f>IFERROR(VLOOKUP($B58,'a-南北货'!$B:$AO,25,0),0)</f>
        <v>320.75</v>
      </c>
      <c r="I58" s="49">
        <f>IFERROR(VLOOKUP($B58,'a-南北货'!$B:$AO,26,0),0)</f>
        <v>-187.74</v>
      </c>
      <c r="J58" s="56">
        <f>IFERROR(VLOOKUP($B58,'a-南北货'!$B:$AO,27,0),0)</f>
        <v>-0.585315666406859</v>
      </c>
      <c r="K58" s="56">
        <f>IFERROR(VLOOKUP($B58,'a-南北货'!$B:$AO,28,0),0)</f>
        <v>0.229466057103424</v>
      </c>
      <c r="L58" s="56">
        <f>IFERROR(VLOOKUP($B58,'a-南北货'!$B:$AO,29,0),0)</f>
        <v>0.328116208889571</v>
      </c>
      <c r="M58" s="56">
        <f>IFERROR(VLOOKUP($B58,'a-南北货'!$B:$AO,30,0),0)</f>
        <v>-0.0986501517861464</v>
      </c>
      <c r="N58" s="49">
        <f>IFERROR(VLOOKUP($B58,'a-南北货'!$B:$AO,15,0),0)</f>
        <v>579.65</v>
      </c>
      <c r="O58" s="49">
        <f>IFERROR(VLOOKUP($B58,'a-南北货'!$B:$AO,19,0),0)</f>
        <v>977.55</v>
      </c>
      <c r="P58" s="49">
        <f t="shared" si="3"/>
        <v>-397.9</v>
      </c>
      <c r="Q58" s="56">
        <f t="shared" si="4"/>
        <v>-0.407038003171193</v>
      </c>
      <c r="R58" s="49">
        <f>IFERROR(VLOOKUP($B58,'a-南北货'!$B:$AO,16,0),0)</f>
        <v>42.4</v>
      </c>
      <c r="S58" s="49">
        <f>IFERROR(VLOOKUP($B58,'a-南北货'!$B:$AO,20,0),0)</f>
        <v>83.66</v>
      </c>
      <c r="T58" s="49">
        <f t="shared" si="5"/>
        <v>-41.26</v>
      </c>
      <c r="U58" s="56">
        <f t="shared" si="6"/>
        <v>-0.493186708104231</v>
      </c>
      <c r="V58" s="56">
        <f>IFERROR(VLOOKUP($B58,'a-南北货'!$B:$AO,22,0),0)</f>
        <v>0</v>
      </c>
      <c r="W58" s="56">
        <f>IFERROR(VLOOKUP($B58,'a-南北货'!$B:$AO,23,0),0)</f>
        <v>0.274748602440724</v>
      </c>
      <c r="X58" s="56">
        <f t="shared" si="7"/>
        <v>-0.274748602440724</v>
      </c>
      <c r="Y58" s="54">
        <f>IFERROR(VLOOKUP($B58,'a-南北货'!$B:$AO,37,0),0)</f>
        <v>0.0341981132075472</v>
      </c>
      <c r="Z58" s="54">
        <f>IFERROR(VLOOKUP($B58,'a-南北货'!$B:$AO,38,0),0)</f>
        <v>-0.00011953143676787</v>
      </c>
      <c r="AA58" s="54">
        <f t="shared" si="8"/>
        <v>0.034317644644315</v>
      </c>
      <c r="AB58" s="54">
        <f>IFERROR(VLOOKUP($B58,'a-南北货'!$B:$AO,33,0),0)</f>
        <v>0.0512146247537166</v>
      </c>
      <c r="AC58" s="54">
        <f>IFERROR(VLOOKUP($B58,'a-南北货'!$B:$AO,34,0),0)</f>
        <v>-0.000121426014014628</v>
      </c>
      <c r="AD58" s="54">
        <f t="shared" si="9"/>
        <v>0.0513360507677313</v>
      </c>
    </row>
    <row r="59" spans="1:30">
      <c r="A59" s="50" t="s">
        <v>101</v>
      </c>
      <c r="B59" s="51" t="s">
        <v>141</v>
      </c>
      <c r="C59" s="50" t="s">
        <v>142</v>
      </c>
      <c r="D59" s="49">
        <f>IFERROR(VLOOKUP($B59,'a-南北货'!$B:$AO,5,0),0)</f>
        <v>8230.4</v>
      </c>
      <c r="E59" s="49">
        <f>IFERROR(VLOOKUP($B59,'a-南北货'!$B:$AO,6,0),0)</f>
        <v>162109.27</v>
      </c>
      <c r="F59" s="49">
        <f>IFERROR(VLOOKUP($B59,'a-南北货'!$B:$AO,7,0),0)</f>
        <v>128.966591178185</v>
      </c>
      <c r="G59" s="49">
        <f>IFERROR(VLOOKUP($B59,'a-南北货'!$B:$AO,24,0),0)</f>
        <v>18565.81</v>
      </c>
      <c r="H59" s="49">
        <f>IFERROR(VLOOKUP($B59,'a-南北货'!$B:$AO,25,0),0)</f>
        <v>26594.9</v>
      </c>
      <c r="I59" s="49">
        <f>IFERROR(VLOOKUP($B59,'a-南北货'!$B:$AO,26,0),0)</f>
        <v>-8029.09</v>
      </c>
      <c r="J59" s="56">
        <f>IFERROR(VLOOKUP($B59,'a-南北货'!$B:$AO,27,0),0)</f>
        <v>-0.301903372451109</v>
      </c>
      <c r="K59" s="56">
        <f>IFERROR(VLOOKUP($B59,'a-南北货'!$B:$AO,28,0),0)</f>
        <v>0.208180199826332</v>
      </c>
      <c r="L59" s="56">
        <f>IFERROR(VLOOKUP($B59,'a-南北货'!$B:$AO,29,0),0)</f>
        <v>0.280705787458426</v>
      </c>
      <c r="M59" s="56">
        <f>IFERROR(VLOOKUP($B59,'a-南北货'!$B:$AO,30,0),0)</f>
        <v>-0.0725255876320941</v>
      </c>
      <c r="N59" s="49">
        <f>IFERROR(VLOOKUP($B59,'a-南北货'!$B:$AO,15,0),0)</f>
        <v>89181.44</v>
      </c>
      <c r="O59" s="49">
        <f>IFERROR(VLOOKUP($B59,'a-南北货'!$B:$AO,19,0),0)</f>
        <v>94742.97</v>
      </c>
      <c r="P59" s="49">
        <f t="shared" si="3"/>
        <v>-5561.53</v>
      </c>
      <c r="Q59" s="56">
        <f t="shared" si="4"/>
        <v>-0.0587012418968922</v>
      </c>
      <c r="R59" s="49">
        <f>IFERROR(VLOOKUP($B59,'a-南北货'!$B:$AO,16,0),0)</f>
        <v>2580.84</v>
      </c>
      <c r="S59" s="49">
        <f>IFERROR(VLOOKUP($B59,'a-南北货'!$B:$AO,20,0),0)</f>
        <v>2855.37</v>
      </c>
      <c r="T59" s="49">
        <f t="shared" si="5"/>
        <v>-274.53</v>
      </c>
      <c r="U59" s="56">
        <f t="shared" si="6"/>
        <v>-0.0961451580705827</v>
      </c>
      <c r="V59" s="56">
        <f>IFERROR(VLOOKUP($B59,'a-南北货'!$B:$AO,22,0),0)</f>
        <v>-0.159079524128933</v>
      </c>
      <c r="W59" s="56">
        <f>IFERROR(VLOOKUP($B59,'a-南北货'!$B:$AO,23,0),0)</f>
        <v>0.772350167982469</v>
      </c>
      <c r="X59" s="56">
        <f t="shared" si="7"/>
        <v>-0.931429692111402</v>
      </c>
      <c r="Y59" s="54">
        <f>IFERROR(VLOOKUP($B59,'a-南北货'!$B:$AO,37,0),0)</f>
        <v>-0.0233412377365509</v>
      </c>
      <c r="Z59" s="54">
        <f>IFERROR(VLOOKUP($B59,'a-南北货'!$B:$AO,38,0),0)</f>
        <v>-0.142713553760108</v>
      </c>
      <c r="AA59" s="54">
        <f t="shared" si="8"/>
        <v>0.119372316023557</v>
      </c>
      <c r="AB59" s="54">
        <f>IFERROR(VLOOKUP($B59,'a-南北货'!$B:$AO,33,0),0)</f>
        <v>-0.171104916857642</v>
      </c>
      <c r="AC59" s="54">
        <f>IFERROR(VLOOKUP($B59,'a-南北货'!$B:$AO,34,0),0)</f>
        <v>-0.0832839069748394</v>
      </c>
      <c r="AD59" s="54">
        <f t="shared" si="9"/>
        <v>-0.0878210098828025</v>
      </c>
    </row>
    <row r="60" spans="1:30">
      <c r="A60" s="50" t="s">
        <v>89</v>
      </c>
      <c r="B60" s="51" t="s">
        <v>160</v>
      </c>
      <c r="C60" s="50" t="s">
        <v>161</v>
      </c>
      <c r="D60" s="49">
        <f>IFERROR(VLOOKUP($B60,'a-南北货'!$B:$AO,5,0),0)</f>
        <v>3374</v>
      </c>
      <c r="E60" s="49">
        <f>IFERROR(VLOOKUP($B60,'a-南北货'!$B:$AO,6,0),0)</f>
        <v>54734.84</v>
      </c>
      <c r="F60" s="49">
        <f>IFERROR(VLOOKUP($B60,'a-南北货'!$B:$AO,7,0),0)</f>
        <v>91.807623511384</v>
      </c>
      <c r="G60" s="49">
        <f>IFERROR(VLOOKUP($B60,'a-南北货'!$B:$AO,24,0),0)</f>
        <v>6591.35</v>
      </c>
      <c r="H60" s="49">
        <f>IFERROR(VLOOKUP($B60,'a-南北货'!$B:$AO,25,0),0)</f>
        <v>6531.28</v>
      </c>
      <c r="I60" s="49">
        <f>IFERROR(VLOOKUP($B60,'a-南北货'!$B:$AO,26,0),0)</f>
        <v>60.07</v>
      </c>
      <c r="J60" s="56">
        <f>IFERROR(VLOOKUP($B60,'a-南北货'!$B:$AO,27,0),0)</f>
        <v>0.00919727832829093</v>
      </c>
      <c r="K60" s="56">
        <f>IFERROR(VLOOKUP($B60,'a-南北货'!$B:$AO,28,0),0)</f>
        <v>0.237653302758413</v>
      </c>
      <c r="L60" s="56">
        <f>IFERROR(VLOOKUP($B60,'a-南北货'!$B:$AO,29,0),0)</f>
        <v>0.203656428778341</v>
      </c>
      <c r="M60" s="56">
        <f>IFERROR(VLOOKUP($B60,'a-南北货'!$B:$AO,30,0),0)</f>
        <v>0.0339968739800716</v>
      </c>
      <c r="N60" s="49">
        <f>IFERROR(VLOOKUP($B60,'a-南北货'!$B:$AO,15,0),0)</f>
        <v>27735.15</v>
      </c>
      <c r="O60" s="49">
        <f>IFERROR(VLOOKUP($B60,'a-南北货'!$B:$AO,19,0),0)</f>
        <v>32070.09</v>
      </c>
      <c r="P60" s="49">
        <f t="shared" si="3"/>
        <v>-4334.94</v>
      </c>
      <c r="Q60" s="56">
        <f t="shared" si="4"/>
        <v>-0.135170808688095</v>
      </c>
      <c r="R60" s="49">
        <f>IFERROR(VLOOKUP($B60,'a-南北货'!$B:$AO,16,0),0)</f>
        <v>1417.66</v>
      </c>
      <c r="S60" s="49">
        <f>IFERROR(VLOOKUP($B60,'a-南北货'!$B:$AO,20,0),0)</f>
        <v>1377.1</v>
      </c>
      <c r="T60" s="49">
        <f t="shared" si="5"/>
        <v>40.5600000000002</v>
      </c>
      <c r="U60" s="56">
        <f t="shared" si="6"/>
        <v>0.0294531987509986</v>
      </c>
      <c r="V60" s="56">
        <f>IFERROR(VLOOKUP($B60,'a-南北货'!$B:$AO,22,0),0)</f>
        <v>1.30196365553758</v>
      </c>
      <c r="W60" s="56">
        <f>IFERROR(VLOOKUP($B60,'a-南北货'!$B:$AO,23,0),0)</f>
        <v>1.37262036089176</v>
      </c>
      <c r="X60" s="56">
        <f t="shared" si="7"/>
        <v>-0.0706567053541787</v>
      </c>
      <c r="Y60" s="54">
        <f>IFERROR(VLOOKUP($B60,'a-南北货'!$B:$AO,37,0),0)</f>
        <v>-0.0296262855691774</v>
      </c>
      <c r="Z60" s="54">
        <f>IFERROR(VLOOKUP($B60,'a-南北货'!$B:$AO,38,0),0)</f>
        <v>-0.762617093892964</v>
      </c>
      <c r="AA60" s="54">
        <f t="shared" si="8"/>
        <v>0.732990808323786</v>
      </c>
      <c r="AB60" s="54">
        <f>IFERROR(VLOOKUP($B60,'a-南北货'!$B:$AO,33,0),0)</f>
        <v>-0.0728682403352283</v>
      </c>
      <c r="AC60" s="54">
        <f>IFERROR(VLOOKUP($B60,'a-南北货'!$B:$AO,34,0),0)</f>
        <v>-0.34879874674502</v>
      </c>
      <c r="AD60" s="54">
        <f t="shared" si="9"/>
        <v>0.275930506409792</v>
      </c>
    </row>
    <row r="61" spans="1:30">
      <c r="A61" s="50" t="s">
        <v>67</v>
      </c>
      <c r="B61" s="51" t="s">
        <v>116</v>
      </c>
      <c r="C61" s="50" t="s">
        <v>117</v>
      </c>
      <c r="D61" s="49">
        <f>IFERROR(VLOOKUP($B61,'a-南北货'!$B:$AO,5,0),0)</f>
        <v>4311.1</v>
      </c>
      <c r="E61" s="49">
        <f>IFERROR(VLOOKUP($B61,'a-南北货'!$B:$AO,6,0),0)</f>
        <v>98187.57</v>
      </c>
      <c r="F61" s="49">
        <f>IFERROR(VLOOKUP($B61,'a-南北货'!$B:$AO,7,0),0)</f>
        <v>37.7871806007674</v>
      </c>
      <c r="G61" s="49">
        <f>IFERROR(VLOOKUP($B61,'a-南北货'!$B:$AO,24,0),0)</f>
        <v>46201.97</v>
      </c>
      <c r="H61" s="49">
        <f>IFERROR(VLOOKUP($B61,'a-南北货'!$B:$AO,25,0),0)</f>
        <v>41335.17</v>
      </c>
      <c r="I61" s="49">
        <f>IFERROR(VLOOKUP($B61,'a-南北货'!$B:$AO,26,0),0)</f>
        <v>4866.8</v>
      </c>
      <c r="J61" s="56">
        <f>IFERROR(VLOOKUP($B61,'a-南北货'!$B:$AO,27,0),0)</f>
        <v>0.117739929459586</v>
      </c>
      <c r="K61" s="56">
        <f>IFERROR(VLOOKUP($B61,'a-南北货'!$B:$AO,28,0),0)</f>
        <v>0.331905100740038</v>
      </c>
      <c r="L61" s="56">
        <f>IFERROR(VLOOKUP($B61,'a-南北货'!$B:$AO,29,0),0)</f>
        <v>0.32927852810116</v>
      </c>
      <c r="M61" s="56">
        <f>IFERROR(VLOOKUP($B61,'a-南北货'!$B:$AO,30,0),0)</f>
        <v>0.00262657263887773</v>
      </c>
      <c r="N61" s="49">
        <f>IFERROR(VLOOKUP($B61,'a-南北货'!$B:$AO,15,0),0)</f>
        <v>139202.35</v>
      </c>
      <c r="O61" s="49">
        <f>IFERROR(VLOOKUP($B61,'a-南北货'!$B:$AO,19,0),0)</f>
        <v>125532.54</v>
      </c>
      <c r="P61" s="49">
        <f t="shared" si="3"/>
        <v>13669.81</v>
      </c>
      <c r="Q61" s="56">
        <f t="shared" si="4"/>
        <v>0.108894554352202</v>
      </c>
      <c r="R61" s="49">
        <f>IFERROR(VLOOKUP($B61,'a-南北货'!$B:$AO,16,0),0)</f>
        <v>4488.41</v>
      </c>
      <c r="S61" s="49">
        <f>IFERROR(VLOOKUP($B61,'a-南北货'!$B:$AO,20,0),0)</f>
        <v>4818.51</v>
      </c>
      <c r="T61" s="49">
        <f t="shared" si="5"/>
        <v>-330.1</v>
      </c>
      <c r="U61" s="56">
        <f t="shared" si="6"/>
        <v>-0.0685066545467375</v>
      </c>
      <c r="V61" s="56">
        <f>IFERROR(VLOOKUP($B61,'a-南北货'!$B:$AO,22,0),0)</f>
        <v>0.553916413598264</v>
      </c>
      <c r="W61" s="56">
        <f>IFERROR(VLOOKUP($B61,'a-南北货'!$B:$AO,23,0),0)</f>
        <v>0.660494653478207</v>
      </c>
      <c r="X61" s="56">
        <f t="shared" si="7"/>
        <v>-0.106578239879943</v>
      </c>
      <c r="Y61" s="54">
        <f>IFERROR(VLOOKUP($B61,'a-南北货'!$B:$AO,37,0),0)</f>
        <v>-0.0320581230324324</v>
      </c>
      <c r="Z61" s="54">
        <f>IFERROR(VLOOKUP($B61,'a-南北货'!$B:$AO,38,0),0)</f>
        <v>-0.0243000429593381</v>
      </c>
      <c r="AA61" s="54">
        <f t="shared" si="8"/>
        <v>-0.00775808007309436</v>
      </c>
      <c r="AB61" s="54">
        <f>IFERROR(VLOOKUP($B61,'a-南北货'!$B:$AO,33,0),0)</f>
        <v>-0.0162836947547956</v>
      </c>
      <c r="AC61" s="54">
        <f>IFERROR(VLOOKUP($B61,'a-南北货'!$B:$AO,34,0),0)</f>
        <v>0.00742920839489108</v>
      </c>
      <c r="AD61" s="54">
        <f t="shared" si="9"/>
        <v>-0.0237129031496867</v>
      </c>
    </row>
    <row r="62" spans="1:30">
      <c r="A62" s="50" t="s">
        <v>118</v>
      </c>
      <c r="B62" s="51" t="s">
        <v>149</v>
      </c>
      <c r="C62" s="50" t="s">
        <v>150</v>
      </c>
      <c r="D62" s="49">
        <f>IFERROR(VLOOKUP($B62,'a-南北货'!$B:$AO,5,0),0)</f>
        <v>3518.1</v>
      </c>
      <c r="E62" s="49">
        <f>IFERROR(VLOOKUP($B62,'a-南北货'!$B:$AO,6,0),0)</f>
        <v>57468.81</v>
      </c>
      <c r="F62" s="49">
        <f>IFERROR(VLOOKUP($B62,'a-南北货'!$B:$AO,7,0),0)</f>
        <v>11.0160935723373</v>
      </c>
      <c r="G62" s="49">
        <f>IFERROR(VLOOKUP($B62,'a-南北货'!$B:$AO,24,0),0)</f>
        <v>5542.6</v>
      </c>
      <c r="H62" s="49">
        <f>IFERROR(VLOOKUP($B62,'a-南北货'!$B:$AO,25,0),0)</f>
        <v>13169.37</v>
      </c>
      <c r="I62" s="49">
        <f>IFERROR(VLOOKUP($B62,'a-南北货'!$B:$AO,26,0),0)</f>
        <v>-7626.77</v>
      </c>
      <c r="J62" s="56">
        <f>IFERROR(VLOOKUP($B62,'a-南北货'!$B:$AO,27,0),0)</f>
        <v>-0.579129449624394</v>
      </c>
      <c r="K62" s="56">
        <f>IFERROR(VLOOKUP($B62,'a-南北货'!$B:$AO,28,0),0)</f>
        <v>0.0224594349603923</v>
      </c>
      <c r="L62" s="56">
        <f>IFERROR(VLOOKUP($B62,'a-南北货'!$B:$AO,29,0),0)</f>
        <v>0.0581779439646706</v>
      </c>
      <c r="M62" s="56">
        <f>IFERROR(VLOOKUP($B62,'a-南北货'!$B:$AO,30,0),0)</f>
        <v>-0.0357185090042784</v>
      </c>
      <c r="N62" s="49">
        <f>IFERROR(VLOOKUP($B62,'a-南北货'!$B:$AO,15,0),0)</f>
        <v>246782.7</v>
      </c>
      <c r="O62" s="49">
        <f>IFERROR(VLOOKUP($B62,'a-南北货'!$B:$AO,19,0),0)</f>
        <v>226363.62</v>
      </c>
      <c r="P62" s="49">
        <f t="shared" si="3"/>
        <v>20419.08</v>
      </c>
      <c r="Q62" s="56">
        <f t="shared" si="4"/>
        <v>0.0902047776051647</v>
      </c>
      <c r="R62" s="49">
        <f>IFERROR(VLOOKUP($B62,'a-南北货'!$B:$AO,16,0),0)</f>
        <v>38669.53</v>
      </c>
      <c r="S62" s="49">
        <f>IFERROR(VLOOKUP($B62,'a-南北货'!$B:$AO,20,0),0)</f>
        <v>30503</v>
      </c>
      <c r="T62" s="49">
        <f t="shared" si="5"/>
        <v>8166.53</v>
      </c>
      <c r="U62" s="56">
        <f t="shared" si="6"/>
        <v>0.267728747992001</v>
      </c>
      <c r="V62" s="56">
        <f>IFERROR(VLOOKUP($B62,'a-南北货'!$B:$AO,22,0),0)</f>
        <v>0.145859119707812</v>
      </c>
      <c r="W62" s="56">
        <f>IFERROR(VLOOKUP($B62,'a-南北货'!$B:$AO,23,0),0)</f>
        <v>0.117813650286313</v>
      </c>
      <c r="X62" s="56">
        <f t="shared" si="7"/>
        <v>0.0280454694214981</v>
      </c>
      <c r="Y62" s="54">
        <f>IFERROR(VLOOKUP($B62,'a-南北货'!$B:$AO,37,0),0)</f>
        <v>-0.0032146757408223</v>
      </c>
      <c r="Z62" s="54">
        <f>IFERROR(VLOOKUP($B62,'a-南北货'!$B:$AO,38,0),0)</f>
        <v>-0.0020325869586598</v>
      </c>
      <c r="AA62" s="54">
        <f t="shared" si="8"/>
        <v>-0.00118208878216249</v>
      </c>
      <c r="AB62" s="54">
        <f>IFERROR(VLOOKUP($B62,'a-南北货'!$B:$AO,33,0),0)</f>
        <v>-0.0132895376846552</v>
      </c>
      <c r="AC62" s="54">
        <f>IFERROR(VLOOKUP($B62,'a-南北货'!$B:$AO,34,0),0)</f>
        <v>-0.00537334709526204</v>
      </c>
      <c r="AD62" s="54">
        <f t="shared" si="9"/>
        <v>-0.00791619058939321</v>
      </c>
    </row>
    <row r="63" spans="1:30">
      <c r="A63" s="50" t="s">
        <v>62</v>
      </c>
      <c r="B63" s="51" t="s">
        <v>123</v>
      </c>
      <c r="C63" s="50" t="s">
        <v>124</v>
      </c>
      <c r="D63" s="49">
        <f>IFERROR(VLOOKUP($B63,'a-南北货'!$B:$AO,5,0),0)</f>
        <v>3851.3</v>
      </c>
      <c r="E63" s="49">
        <f>IFERROR(VLOOKUP($B63,'a-南北货'!$B:$AO,6,0),0)</f>
        <v>80552.63</v>
      </c>
      <c r="F63" s="49">
        <f>IFERROR(VLOOKUP($B63,'a-南北货'!$B:$AO,7,0),0)</f>
        <v>77.198867998641</v>
      </c>
      <c r="G63" s="49">
        <f>IFERROR(VLOOKUP($B63,'a-南北货'!$B:$AO,24,0),0)</f>
        <v>16384.83</v>
      </c>
      <c r="H63" s="49">
        <f>IFERROR(VLOOKUP($B63,'a-南北货'!$B:$AO,25,0),0)</f>
        <v>24518.54</v>
      </c>
      <c r="I63" s="49">
        <f>IFERROR(VLOOKUP($B63,'a-南北货'!$B:$AO,26,0),0)</f>
        <v>-8133.71</v>
      </c>
      <c r="J63" s="56">
        <f>IFERROR(VLOOKUP($B63,'a-南北货'!$B:$AO,27,0),0)</f>
        <v>-0.331737126272608</v>
      </c>
      <c r="K63" s="56">
        <f>IFERROR(VLOOKUP($B63,'a-南北货'!$B:$AO,28,0),0)</f>
        <v>0.2675399701678</v>
      </c>
      <c r="L63" s="56">
        <f>IFERROR(VLOOKUP($B63,'a-南北货'!$B:$AO,29,0),0)</f>
        <v>0.381913957699109</v>
      </c>
      <c r="M63" s="56">
        <f>IFERROR(VLOOKUP($B63,'a-南北货'!$B:$AO,30,0),0)</f>
        <v>-0.114373987531309</v>
      </c>
      <c r="N63" s="49">
        <f>IFERROR(VLOOKUP($B63,'a-南北货'!$B:$AO,15,0),0)</f>
        <v>61242.55</v>
      </c>
      <c r="O63" s="49">
        <f>IFERROR(VLOOKUP($B63,'a-南北货'!$B:$AO,19,0),0)</f>
        <v>64199.12</v>
      </c>
      <c r="P63" s="49">
        <f t="shared" si="3"/>
        <v>-2956.57</v>
      </c>
      <c r="Q63" s="56">
        <f t="shared" si="4"/>
        <v>-0.0460531234696052</v>
      </c>
      <c r="R63" s="49">
        <f>IFERROR(VLOOKUP($B63,'a-南北货'!$B:$AO,16,0),0)</f>
        <v>2483.68</v>
      </c>
      <c r="S63" s="49">
        <f>IFERROR(VLOOKUP($B63,'a-南北货'!$B:$AO,20,0),0)</f>
        <v>3257.43</v>
      </c>
      <c r="T63" s="49">
        <f t="shared" si="5"/>
        <v>-773.75</v>
      </c>
      <c r="U63" s="56">
        <f t="shared" si="6"/>
        <v>-0.237533884074255</v>
      </c>
      <c r="V63" s="56">
        <f>IFERROR(VLOOKUP($B63,'a-南北货'!$B:$AO,22,0),0)</f>
        <v>-0.894886264942077</v>
      </c>
      <c r="W63" s="56">
        <f>IFERROR(VLOOKUP($B63,'a-南北货'!$B:$AO,23,0),0)</f>
        <v>0.760509988743946</v>
      </c>
      <c r="X63" s="56">
        <f t="shared" si="7"/>
        <v>-1.65539625368602</v>
      </c>
      <c r="Y63" s="54">
        <f>IFERROR(VLOOKUP($B63,'a-南北货'!$B:$AO,37,0),0)</f>
        <v>-0.0145831991238807</v>
      </c>
      <c r="Z63" s="54">
        <f>IFERROR(VLOOKUP($B63,'a-南北货'!$B:$AO,38,0),0)</f>
        <v>0.0139987658982695</v>
      </c>
      <c r="AA63" s="54">
        <f t="shared" si="8"/>
        <v>-0.0285819650221502</v>
      </c>
      <c r="AB63" s="54">
        <f>IFERROR(VLOOKUP($B63,'a-南北货'!$B:$AO,33,0),0)</f>
        <v>-0.0721019347394384</v>
      </c>
      <c r="AC63" s="54">
        <f>IFERROR(VLOOKUP($B63,'a-南北货'!$B:$AO,34,0),0)</f>
        <v>0.0342304863368844</v>
      </c>
      <c r="AD63" s="54">
        <f t="shared" si="9"/>
        <v>-0.106332421076323</v>
      </c>
    </row>
    <row r="64" spans="1:30">
      <c r="A64" s="50" t="s">
        <v>118</v>
      </c>
      <c r="B64" s="51" t="s">
        <v>137</v>
      </c>
      <c r="C64" s="50" t="s">
        <v>138</v>
      </c>
      <c r="D64" s="49">
        <f>IFERROR(VLOOKUP($B64,'a-南北货'!$B:$AO,5,0),0)</f>
        <v>6292.4</v>
      </c>
      <c r="E64" s="49">
        <f>IFERROR(VLOOKUP($B64,'a-南北货'!$B:$AO,6,0),0)</f>
        <v>64942.48</v>
      </c>
      <c r="F64" s="49">
        <f>IFERROR(VLOOKUP($B64,'a-南北货'!$B:$AO,7,0),0)</f>
        <v>29.4792129292858</v>
      </c>
      <c r="G64" s="49">
        <f>IFERROR(VLOOKUP($B64,'a-南北货'!$B:$AO,24,0),0)</f>
        <v>10109.98</v>
      </c>
      <c r="H64" s="49">
        <f>IFERROR(VLOOKUP($B64,'a-南北货'!$B:$AO,25,0),0)</f>
        <v>14928.68</v>
      </c>
      <c r="I64" s="49">
        <f>IFERROR(VLOOKUP($B64,'a-南北货'!$B:$AO,26,0),0)</f>
        <v>-4818.7</v>
      </c>
      <c r="J64" s="56">
        <f>IFERROR(VLOOKUP($B64,'a-南北货'!$B:$AO,27,0),0)</f>
        <v>-0.322781384556438</v>
      </c>
      <c r="K64" s="56">
        <f>IFERROR(VLOOKUP($B64,'a-南北货'!$B:$AO,28,0),0)</f>
        <v>0.115752756203375</v>
      </c>
      <c r="L64" s="56">
        <f>IFERROR(VLOOKUP($B64,'a-南北货'!$B:$AO,29,0),0)</f>
        <v>0.102121126364965</v>
      </c>
      <c r="M64" s="56">
        <f>IFERROR(VLOOKUP($B64,'a-南北货'!$B:$AO,30,0),0)</f>
        <v>0.0136316298384106</v>
      </c>
      <c r="N64" s="49">
        <f>IFERROR(VLOOKUP($B64,'a-南北货'!$B:$AO,15,0),0)</f>
        <v>87341.16</v>
      </c>
      <c r="O64" s="49">
        <f>IFERROR(VLOOKUP($B64,'a-南北货'!$B:$AO,19,0),0)</f>
        <v>146186.01</v>
      </c>
      <c r="P64" s="49">
        <f t="shared" si="3"/>
        <v>-58844.85</v>
      </c>
      <c r="Q64" s="56">
        <f t="shared" si="4"/>
        <v>-0.402534072856903</v>
      </c>
      <c r="R64" s="49">
        <f>IFERROR(VLOOKUP($B64,'a-南北货'!$B:$AO,16,0),0)</f>
        <v>10272.82</v>
      </c>
      <c r="S64" s="49">
        <f>IFERROR(VLOOKUP($B64,'a-南北货'!$B:$AO,20,0),0)</f>
        <v>18653.89</v>
      </c>
      <c r="T64" s="49">
        <f t="shared" si="5"/>
        <v>-8381.07</v>
      </c>
      <c r="U64" s="56">
        <f t="shared" si="6"/>
        <v>-0.449293418155677</v>
      </c>
      <c r="V64" s="56">
        <f>IFERROR(VLOOKUP($B64,'a-南北货'!$B:$AO,22,0),0)</f>
        <v>0.712293837144611</v>
      </c>
      <c r="W64" s="56">
        <f>IFERROR(VLOOKUP($B64,'a-南北货'!$B:$AO,23,0),0)</f>
        <v>0.197727075764875</v>
      </c>
      <c r="X64" s="56">
        <f t="shared" si="7"/>
        <v>0.514566761379736</v>
      </c>
      <c r="Y64" s="54">
        <f>IFERROR(VLOOKUP($B64,'a-南北货'!$B:$AO,37,0),0)</f>
        <v>-0.00263608239996418</v>
      </c>
      <c r="Z64" s="54">
        <f>IFERROR(VLOOKUP($B64,'a-南北货'!$B:$AO,38,0),0)</f>
        <v>-0.00679804587675815</v>
      </c>
      <c r="AA64" s="54">
        <f t="shared" si="8"/>
        <v>0.00416196347679397</v>
      </c>
      <c r="AB64" s="54">
        <f>IFERROR(VLOOKUP($B64,'a-南北货'!$B:$AO,33,0),0)</f>
        <v>-0.019150972444031</v>
      </c>
      <c r="AC64" s="54">
        <f>IFERROR(VLOOKUP($B64,'a-南北货'!$B:$AO,34,0),0)</f>
        <v>-0.006657552935469</v>
      </c>
      <c r="AD64" s="54">
        <f t="shared" si="9"/>
        <v>-0.012493419508562</v>
      </c>
    </row>
    <row r="65" spans="1:30">
      <c r="A65" s="50" t="s">
        <v>118</v>
      </c>
      <c r="B65" s="51" t="s">
        <v>195</v>
      </c>
      <c r="C65" s="50" t="s">
        <v>196</v>
      </c>
      <c r="D65" s="49">
        <f>IFERROR(VLOOKUP($B65,'a-南北货'!$B:$AO,5,0),0)</f>
        <v>4222.4</v>
      </c>
      <c r="E65" s="49">
        <f>IFERROR(VLOOKUP($B65,'a-南北货'!$B:$AO,6,0),0)</f>
        <v>55161.76</v>
      </c>
      <c r="F65" s="49">
        <f>IFERROR(VLOOKUP($B65,'a-南北货'!$B:$AO,7,0),0)</f>
        <v>84.6258192202774</v>
      </c>
      <c r="G65" s="49">
        <f>IFERROR(VLOOKUP($B65,'a-南北货'!$B:$AO,24,0),0)</f>
        <v>4050.68</v>
      </c>
      <c r="H65" s="49">
        <f>IFERROR(VLOOKUP($B65,'a-南北货'!$B:$AO,25,0),0)</f>
        <v>9466.04</v>
      </c>
      <c r="I65" s="49">
        <f>IFERROR(VLOOKUP($B65,'a-南北货'!$B:$AO,26,0),0)</f>
        <v>-5415.36</v>
      </c>
      <c r="J65" s="56">
        <f>IFERROR(VLOOKUP($B65,'a-南北货'!$B:$AO,27,0),0)</f>
        <v>-0.572082940701708</v>
      </c>
      <c r="K65" s="56">
        <f>IFERROR(VLOOKUP($B65,'a-南北货'!$B:$AO,28,0),0)</f>
        <v>0.115173608573847</v>
      </c>
      <c r="L65" s="56">
        <f>IFERROR(VLOOKUP($B65,'a-南北货'!$B:$AO,29,0),0)</f>
        <v>0.0589045932569771</v>
      </c>
      <c r="M65" s="56">
        <f>IFERROR(VLOOKUP($B65,'a-南北货'!$B:$AO,30,0),0)</f>
        <v>0.0562690153168699</v>
      </c>
      <c r="N65" s="49">
        <f>IFERROR(VLOOKUP($B65,'a-南北货'!$B:$AO,15,0),0)</f>
        <v>35170.21</v>
      </c>
      <c r="O65" s="49">
        <f>IFERROR(VLOOKUP($B65,'a-南北货'!$B:$AO,19,0),0)</f>
        <v>160701.22</v>
      </c>
      <c r="P65" s="49">
        <f t="shared" si="3"/>
        <v>-125531.01</v>
      </c>
      <c r="Q65" s="56">
        <f t="shared" si="4"/>
        <v>-0.781145345380701</v>
      </c>
      <c r="R65" s="49">
        <f>IFERROR(VLOOKUP($B65,'a-南北货'!$B:$AO,16,0),0)</f>
        <v>1724.03</v>
      </c>
      <c r="S65" s="49">
        <f>IFERROR(VLOOKUP($B65,'a-南北货'!$B:$AO,20,0),0)</f>
        <v>20993.1</v>
      </c>
      <c r="T65" s="49">
        <f t="shared" si="5"/>
        <v>-19269.07</v>
      </c>
      <c r="U65" s="56">
        <f t="shared" si="6"/>
        <v>-0.917876349848283</v>
      </c>
      <c r="V65" s="56">
        <f>IFERROR(VLOOKUP($B65,'a-南北货'!$B:$AO,22,0),0)</f>
        <v>-0.143669432104145</v>
      </c>
      <c r="W65" s="56">
        <f>IFERROR(VLOOKUP($B65,'a-南北货'!$B:$AO,23,0),0)</f>
        <v>0.094317065566695</v>
      </c>
      <c r="X65" s="56">
        <f t="shared" si="7"/>
        <v>-0.23798649767084</v>
      </c>
      <c r="Y65" s="54">
        <f>IFERROR(VLOOKUP($B65,'a-南北货'!$B:$AO,37,0),0)</f>
        <v>-0.0186249659228668</v>
      </c>
      <c r="Z65" s="54">
        <f>IFERROR(VLOOKUP($B65,'a-南北货'!$B:$AO,38,0),0)</f>
        <v>-0.0120801596715111</v>
      </c>
      <c r="AA65" s="54">
        <f t="shared" si="8"/>
        <v>-0.00654480625135566</v>
      </c>
      <c r="AB65" s="54">
        <f>IFERROR(VLOOKUP($B65,'a-南北货'!$B:$AO,33,0),0)</f>
        <v>-0.115163227079586</v>
      </c>
      <c r="AC65" s="54">
        <f>IFERROR(VLOOKUP($B65,'a-南北货'!$B:$AO,34,0),0)</f>
        <v>-0.0208738004602579</v>
      </c>
      <c r="AD65" s="54">
        <f t="shared" si="9"/>
        <v>-0.0942894266193285</v>
      </c>
    </row>
    <row r="66" spans="1:30">
      <c r="A66" s="50" t="s">
        <v>94</v>
      </c>
      <c r="B66" s="51" t="s">
        <v>201</v>
      </c>
      <c r="C66" s="50" t="s">
        <v>202</v>
      </c>
      <c r="D66" s="49">
        <f>IFERROR(VLOOKUP($B66,'a-南北货'!$B:$AO,5,0),0)</f>
        <v>3006.78</v>
      </c>
      <c r="E66" s="49">
        <f>IFERROR(VLOOKUP($B66,'a-南北货'!$B:$AO,6,0),0)</f>
        <v>42010.22</v>
      </c>
      <c r="F66" s="49">
        <f>IFERROR(VLOOKUP($B66,'a-南北货'!$B:$AO,7,0),0)</f>
        <v>103.020734415204</v>
      </c>
      <c r="G66" s="49">
        <f>IFERROR(VLOOKUP($B66,'a-南北货'!$B:$AO,24,0),0)</f>
        <v>4587.78</v>
      </c>
      <c r="H66" s="49">
        <f>IFERROR(VLOOKUP($B66,'a-南北货'!$B:$AO,25,0),0)</f>
        <v>1966.93</v>
      </c>
      <c r="I66" s="49">
        <f>IFERROR(VLOOKUP($B66,'a-南北货'!$B:$AO,26,0),0)</f>
        <v>2620.85</v>
      </c>
      <c r="J66" s="56">
        <f>IFERROR(VLOOKUP($B66,'a-南北货'!$B:$AO,27,0),0)</f>
        <v>1.33245717946241</v>
      </c>
      <c r="K66" s="56">
        <f>IFERROR(VLOOKUP($B66,'a-南北货'!$B:$AO,28,0),0)</f>
        <v>0.189925123355825</v>
      </c>
      <c r="L66" s="56">
        <f>IFERROR(VLOOKUP($B66,'a-南北货'!$B:$AO,29,0),0)</f>
        <v>0.0929544011009368</v>
      </c>
      <c r="M66" s="56">
        <f>IFERROR(VLOOKUP($B66,'a-南北货'!$B:$AO,30,0),0)</f>
        <v>0.096970722254888</v>
      </c>
      <c r="N66" s="49">
        <f>IFERROR(VLOOKUP($B66,'a-南北货'!$B:$AO,15,0),0)</f>
        <v>24155.73</v>
      </c>
      <c r="O66" s="49">
        <f>IFERROR(VLOOKUP($B66,'a-南北货'!$B:$AO,19,0),0)</f>
        <v>21160.16</v>
      </c>
      <c r="P66" s="49">
        <f t="shared" si="3"/>
        <v>2995.57</v>
      </c>
      <c r="Q66" s="56">
        <f t="shared" si="4"/>
        <v>0.141566509894065</v>
      </c>
      <c r="R66" s="49">
        <f>IFERROR(VLOOKUP($B66,'a-南北货'!$B:$AO,16,0),0)</f>
        <v>936.2</v>
      </c>
      <c r="S66" s="49">
        <f>IFERROR(VLOOKUP($B66,'a-南北货'!$B:$AO,20,0),0)</f>
        <v>1033.01</v>
      </c>
      <c r="T66" s="49">
        <f t="shared" si="5"/>
        <v>-96.8099999999999</v>
      </c>
      <c r="U66" s="56">
        <f t="shared" si="6"/>
        <v>-0.0937164209446181</v>
      </c>
      <c r="V66" s="56">
        <f>IFERROR(VLOOKUP($B66,'a-南北货'!$B:$AO,22,0),0)</f>
        <v>-0.315233274109063</v>
      </c>
      <c r="W66" s="56">
        <f>IFERROR(VLOOKUP($B66,'a-南北货'!$B:$AO,23,0),0)</f>
        <v>0.573227442401719</v>
      </c>
      <c r="X66" s="56">
        <f t="shared" si="7"/>
        <v>-0.888460716510783</v>
      </c>
      <c r="Y66" s="54">
        <f>IFERROR(VLOOKUP($B66,'a-南北货'!$B:$AO,37,0),0)</f>
        <v>-0.0504379406109806</v>
      </c>
      <c r="Z66" s="54">
        <f>IFERROR(VLOOKUP($B66,'a-南北货'!$B:$AO,38,0),0)</f>
        <v>-0.105991229513751</v>
      </c>
      <c r="AA66" s="54">
        <f t="shared" si="8"/>
        <v>0.0555532889027705</v>
      </c>
      <c r="AB66" s="54">
        <f>IFERROR(VLOOKUP($B66,'a-南北货'!$B:$AO,33,0),0)</f>
        <v>-0.0637932179916649</v>
      </c>
      <c r="AC66" s="54">
        <f>IFERROR(VLOOKUP($B66,'a-南北货'!$B:$AO,34,0),0)</f>
        <v>-0.137001752349699</v>
      </c>
      <c r="AD66" s="54">
        <f t="shared" si="9"/>
        <v>0.0732085343580337</v>
      </c>
    </row>
    <row r="67" spans="1:30">
      <c r="A67" s="50" t="s">
        <v>62</v>
      </c>
      <c r="B67" s="51" t="s">
        <v>78</v>
      </c>
      <c r="C67" s="50" t="s">
        <v>79</v>
      </c>
      <c r="D67" s="49">
        <f>IFERROR(VLOOKUP($B67,'a-南北货'!$B:$AO,5,0),0)</f>
        <v>6442</v>
      </c>
      <c r="E67" s="49">
        <f>IFERROR(VLOOKUP($B67,'a-南北货'!$B:$AO,6,0),0)</f>
        <v>126682.01</v>
      </c>
      <c r="F67" s="49">
        <f>IFERROR(VLOOKUP($B67,'a-南北货'!$B:$AO,7,0),0)</f>
        <v>81.2903369660626</v>
      </c>
      <c r="G67" s="49">
        <f>IFERROR(VLOOKUP($B67,'a-南北货'!$B:$AO,24,0),0)</f>
        <v>20467.34</v>
      </c>
      <c r="H67" s="49">
        <f>IFERROR(VLOOKUP($B67,'a-南北货'!$B:$AO,25,0),0)</f>
        <v>22902.01</v>
      </c>
      <c r="I67" s="49">
        <f>IFERROR(VLOOKUP($B67,'a-南北货'!$B:$AO,26,0),0)</f>
        <v>-2434.67</v>
      </c>
      <c r="J67" s="56">
        <f>IFERROR(VLOOKUP($B67,'a-南北货'!$B:$AO,27,0),0)</f>
        <v>-0.106308136272755</v>
      </c>
      <c r="K67" s="56">
        <f>IFERROR(VLOOKUP($B67,'a-南北货'!$B:$AO,28,0),0)</f>
        <v>0.249535945466079</v>
      </c>
      <c r="L67" s="56">
        <f>IFERROR(VLOOKUP($B67,'a-南北货'!$B:$AO,29,0),0)</f>
        <v>0.291208562051861</v>
      </c>
      <c r="M67" s="56">
        <f>IFERROR(VLOOKUP($B67,'a-南北货'!$B:$AO,30,0),0)</f>
        <v>-0.0416726165857821</v>
      </c>
      <c r="N67" s="49">
        <f>IFERROR(VLOOKUP($B67,'a-南北货'!$B:$AO,15,0),0)</f>
        <v>82021.61</v>
      </c>
      <c r="O67" s="49">
        <f>IFERROR(VLOOKUP($B67,'a-南北货'!$B:$AO,19,0),0)</f>
        <v>78644.7</v>
      </c>
      <c r="P67" s="49">
        <f t="shared" si="3"/>
        <v>3376.91</v>
      </c>
      <c r="Q67" s="56">
        <f t="shared" si="4"/>
        <v>0.0429388121513593</v>
      </c>
      <c r="R67" s="49">
        <f>IFERROR(VLOOKUP($B67,'a-南北货'!$B:$AO,16,0),0)</f>
        <v>2810.5</v>
      </c>
      <c r="S67" s="49">
        <f>IFERROR(VLOOKUP($B67,'a-南北货'!$B:$AO,20,0),0)</f>
        <v>2832.12</v>
      </c>
      <c r="T67" s="49">
        <f t="shared" si="5"/>
        <v>-21.6199999999999</v>
      </c>
      <c r="U67" s="56">
        <f t="shared" si="6"/>
        <v>-0.0076338573224298</v>
      </c>
      <c r="V67" s="56">
        <f>IFERROR(VLOOKUP($B67,'a-南北货'!$B:$AO,22,0),0)</f>
        <v>-6.54353879890211</v>
      </c>
      <c r="W67" s="56">
        <f>IFERROR(VLOOKUP($B67,'a-南北货'!$B:$AO,23,0),0)</f>
        <v>0.944036661208368</v>
      </c>
      <c r="X67" s="56">
        <f t="shared" si="7"/>
        <v>-7.48757546011048</v>
      </c>
      <c r="Y67" s="54">
        <f>IFERROR(VLOOKUP($B67,'a-南北货'!$B:$AO,37,0),0)</f>
        <v>-0.0281444582814446</v>
      </c>
      <c r="Z67" s="54">
        <f>IFERROR(VLOOKUP($B67,'a-南北货'!$B:$AO,38,0),0)</f>
        <v>0.00904622685479429</v>
      </c>
      <c r="AA67" s="54">
        <f t="shared" si="8"/>
        <v>-0.0371906851362389</v>
      </c>
      <c r="AB67" s="54">
        <f>IFERROR(VLOOKUP($B67,'a-南北货'!$B:$AO,33,0),0)</f>
        <v>-0.198454995892243</v>
      </c>
      <c r="AC67" s="54">
        <f>IFERROR(VLOOKUP($B67,'a-南北货'!$B:$AO,34,0),0)</f>
        <v>-0.0171211893490598</v>
      </c>
      <c r="AD67" s="54">
        <f t="shared" si="9"/>
        <v>-0.181333806543183</v>
      </c>
    </row>
    <row r="68" spans="1:30">
      <c r="A68" s="50" t="s">
        <v>101</v>
      </c>
      <c r="B68" s="51" t="s">
        <v>102</v>
      </c>
      <c r="C68" s="50" t="s">
        <v>103</v>
      </c>
      <c r="D68" s="49">
        <f>IFERROR(VLOOKUP($B68,'a-南北货'!$B:$AO,5,0),0)</f>
        <v>5288.75</v>
      </c>
      <c r="E68" s="49">
        <f>IFERROR(VLOOKUP($B68,'a-南北货'!$B:$AO,6,0),0)</f>
        <v>103920.72</v>
      </c>
      <c r="F68" s="49">
        <f>IFERROR(VLOOKUP($B68,'a-南北货'!$B:$AO,7,0),0)</f>
        <v>91.4236472241623</v>
      </c>
      <c r="G68" s="49">
        <f>IFERROR(VLOOKUP($B68,'a-南北货'!$B:$AO,24,0),0)</f>
        <v>19003.13</v>
      </c>
      <c r="H68" s="49">
        <f>IFERROR(VLOOKUP($B68,'a-南北货'!$B:$AO,25,0),0)</f>
        <v>25065.56</v>
      </c>
      <c r="I68" s="49">
        <f>IFERROR(VLOOKUP($B68,'a-南北货'!$B:$AO,26,0),0)</f>
        <v>-6062.43</v>
      </c>
      <c r="J68" s="56">
        <f>IFERROR(VLOOKUP($B68,'a-南北货'!$B:$AO,27,0),0)</f>
        <v>-0.241862938629737</v>
      </c>
      <c r="K68" s="56">
        <f>IFERROR(VLOOKUP($B68,'a-南北货'!$B:$AO,28,0),0)</f>
        <v>0.244461699740103</v>
      </c>
      <c r="L68" s="56">
        <f>IFERROR(VLOOKUP($B68,'a-南北货'!$B:$AO,29,0),0)</f>
        <v>0.261472672152411</v>
      </c>
      <c r="M68" s="56">
        <f>IFERROR(VLOOKUP($B68,'a-南北货'!$B:$AO,30,0),0)</f>
        <v>-0.017010972412308</v>
      </c>
      <c r="N68" s="49">
        <f>IFERROR(VLOOKUP($B68,'a-南北货'!$B:$AO,15,0),0)</f>
        <v>77734.59</v>
      </c>
      <c r="O68" s="49">
        <f>IFERROR(VLOOKUP($B68,'a-南北货'!$B:$AO,19,0),0)</f>
        <v>95863.02</v>
      </c>
      <c r="P68" s="49">
        <f t="shared" si="3"/>
        <v>-18128.43</v>
      </c>
      <c r="Q68" s="56">
        <f t="shared" si="4"/>
        <v>-0.189107645471632</v>
      </c>
      <c r="R68" s="49">
        <f>IFERROR(VLOOKUP($B68,'a-南北货'!$B:$AO,16,0),0)</f>
        <v>2797.06</v>
      </c>
      <c r="S68" s="49">
        <f>IFERROR(VLOOKUP($B68,'a-南北货'!$B:$AO,20,0),0)</f>
        <v>4010.56</v>
      </c>
      <c r="T68" s="49">
        <f t="shared" si="5"/>
        <v>-1213.5</v>
      </c>
      <c r="U68" s="56">
        <f t="shared" si="6"/>
        <v>-0.302576198835075</v>
      </c>
      <c r="V68" s="56">
        <f>IFERROR(VLOOKUP($B68,'a-南北货'!$B:$AO,22,0),0)</f>
        <v>0.0634068009685175</v>
      </c>
      <c r="W68" s="56">
        <f>IFERROR(VLOOKUP($B68,'a-南北货'!$B:$AO,23,0),0)</f>
        <v>4.46883856928447</v>
      </c>
      <c r="X68" s="56">
        <f t="shared" si="7"/>
        <v>-4.40543176831595</v>
      </c>
      <c r="Y68" s="54">
        <f>IFERROR(VLOOKUP($B68,'a-南北货'!$B:$AO,37,0),0)</f>
        <v>-0.0159167125481756</v>
      </c>
      <c r="Z68" s="54">
        <f>IFERROR(VLOOKUP($B68,'a-南北货'!$B:$AO,38,0),0)</f>
        <v>-0.0190970836990345</v>
      </c>
      <c r="AA68" s="54">
        <f t="shared" si="8"/>
        <v>0.00318037115085897</v>
      </c>
      <c r="AB68" s="54">
        <f>IFERROR(VLOOKUP($B68,'a-南北货'!$B:$AO,33,0),0)</f>
        <v>-0.138623042914309</v>
      </c>
      <c r="AC68" s="54">
        <f>IFERROR(VLOOKUP($B68,'a-南北货'!$B:$AO,34,0),0)</f>
        <v>-0.0804280180198788</v>
      </c>
      <c r="AD68" s="54">
        <f t="shared" si="9"/>
        <v>-0.0581950248944298</v>
      </c>
    </row>
    <row r="69" spans="1:30">
      <c r="A69" s="50" t="s">
        <v>186</v>
      </c>
      <c r="B69" s="51" t="s">
        <v>189</v>
      </c>
      <c r="C69" s="50" t="s">
        <v>190</v>
      </c>
      <c r="D69" s="49">
        <f>IFERROR(VLOOKUP($B69,'a-南北货'!$B:$AO,5,0),0)</f>
        <v>6258.4</v>
      </c>
      <c r="E69" s="49">
        <f>IFERROR(VLOOKUP($B69,'a-南北货'!$B:$AO,6,0),0)</f>
        <v>111685.93</v>
      </c>
      <c r="F69" s="49">
        <f>IFERROR(VLOOKUP($B69,'a-南北货'!$B:$AO,7,0),0)</f>
        <v>65.883253157301</v>
      </c>
      <c r="G69" s="49">
        <f>IFERROR(VLOOKUP($B69,'a-南北货'!$B:$AO,24,0),0)</f>
        <v>21391.17</v>
      </c>
      <c r="H69" s="49">
        <f>IFERROR(VLOOKUP($B69,'a-南北货'!$B:$AO,25,0),0)</f>
        <v>16060.05</v>
      </c>
      <c r="I69" s="49">
        <f>IFERROR(VLOOKUP($B69,'a-南北货'!$B:$AO,26,0),0)</f>
        <v>5331.12</v>
      </c>
      <c r="J69" s="56">
        <f>IFERROR(VLOOKUP($B69,'a-南北货'!$B:$AO,27,0),0)</f>
        <v>0.331949153333894</v>
      </c>
      <c r="K69" s="56">
        <f>IFERROR(VLOOKUP($B69,'a-南北货'!$B:$AO,28,0),0)</f>
        <v>0.260104709826447</v>
      </c>
      <c r="L69" s="56">
        <f>IFERROR(VLOOKUP($B69,'a-南北货'!$B:$AO,29,0),0)</f>
        <v>0.256027099889953</v>
      </c>
      <c r="M69" s="56">
        <f>IFERROR(VLOOKUP($B69,'a-南北货'!$B:$AO,30,0),0)</f>
        <v>0.00407760993649373</v>
      </c>
      <c r="N69" s="49">
        <f>IFERROR(VLOOKUP($B69,'a-南北货'!$B:$AO,15,0),0)</f>
        <v>82240.61</v>
      </c>
      <c r="O69" s="49">
        <f>IFERROR(VLOOKUP($B69,'a-南北货'!$B:$AO,19,0),0)</f>
        <v>62727.93</v>
      </c>
      <c r="P69" s="49">
        <f t="shared" ref="P69:P83" si="10">N69-O69</f>
        <v>19512.68</v>
      </c>
      <c r="Q69" s="56">
        <f t="shared" ref="Q69:Q83" si="11">P69/O69</f>
        <v>0.311068450688553</v>
      </c>
      <c r="R69" s="49">
        <f>IFERROR(VLOOKUP($B69,'a-南北货'!$B:$AO,16,0),0)</f>
        <v>4586.91</v>
      </c>
      <c r="S69" s="49">
        <f>IFERROR(VLOOKUP($B69,'a-南北货'!$B:$AO,20,0),0)</f>
        <v>2641.22</v>
      </c>
      <c r="T69" s="49">
        <f t="shared" ref="T69:T83" si="12">R69-S69</f>
        <v>1945.69</v>
      </c>
      <c r="U69" s="56">
        <f t="shared" ref="U69:U83" si="13">T69/S69</f>
        <v>0.736663360113887</v>
      </c>
      <c r="V69" s="56">
        <f>IFERROR(VLOOKUP($B69,'a-南北货'!$B:$AO,22,0),0)</f>
        <v>0.378766228751877</v>
      </c>
      <c r="W69" s="56">
        <f>IFERROR(VLOOKUP($B69,'a-南北货'!$B:$AO,23,0),0)</f>
        <v>-12.0259220801259</v>
      </c>
      <c r="X69" s="56">
        <f t="shared" ref="X69:X83" si="14">V69-W69</f>
        <v>12.4046883088778</v>
      </c>
      <c r="Y69" s="54">
        <f>IFERROR(VLOOKUP($B69,'a-南北货'!$B:$AO,37,0),0)</f>
        <v>-0.0293312927439169</v>
      </c>
      <c r="Z69" s="54">
        <f>IFERROR(VLOOKUP($B69,'a-南北货'!$B:$AO,38,0),0)</f>
        <v>-0.14038966841081</v>
      </c>
      <c r="AA69" s="54">
        <f t="shared" ref="AA69:AA83" si="15">Y69-Z69</f>
        <v>0.111058375666893</v>
      </c>
      <c r="AB69" s="54">
        <f>IFERROR(VLOOKUP($B69,'a-南北货'!$B:$AO,33,0),0)</f>
        <v>0.0136536162041919</v>
      </c>
      <c r="AC69" s="54">
        <f>IFERROR(VLOOKUP($B69,'a-南北货'!$B:$AO,34,0),0)</f>
        <v>-0.0927958853416652</v>
      </c>
      <c r="AD69" s="54">
        <f t="shared" ref="AD69:AD83" si="16">AB69-AC69</f>
        <v>0.106449501545857</v>
      </c>
    </row>
    <row r="70" spans="1:30">
      <c r="A70" s="50" t="s">
        <v>94</v>
      </c>
      <c r="B70" s="51" t="s">
        <v>121</v>
      </c>
      <c r="C70" s="50" t="s">
        <v>122</v>
      </c>
      <c r="D70" s="49">
        <f>IFERROR(VLOOKUP($B70,'a-南北货'!$B:$AO,5,0),0)</f>
        <v>5771.9</v>
      </c>
      <c r="E70" s="49">
        <f>IFERROR(VLOOKUP($B70,'a-南北货'!$B:$AO,6,0),0)</f>
        <v>99056</v>
      </c>
      <c r="F70" s="49">
        <f>IFERROR(VLOOKUP($B70,'a-南北货'!$B:$AO,7,0),0)</f>
        <v>145.44825726725</v>
      </c>
      <c r="G70" s="49">
        <f>IFERROR(VLOOKUP($B70,'a-南北货'!$B:$AO,24,0),0)</f>
        <v>13569.56</v>
      </c>
      <c r="H70" s="49">
        <f>IFERROR(VLOOKUP($B70,'a-南北货'!$B:$AO,25,0),0)</f>
        <v>17251.78</v>
      </c>
      <c r="I70" s="49">
        <f>IFERROR(VLOOKUP($B70,'a-南北货'!$B:$AO,26,0),0)</f>
        <v>-3682.22</v>
      </c>
      <c r="J70" s="56">
        <f>IFERROR(VLOOKUP($B70,'a-南北货'!$B:$AO,27,0),0)</f>
        <v>-0.213440004451715</v>
      </c>
      <c r="K70" s="56">
        <f>IFERROR(VLOOKUP($B70,'a-南北货'!$B:$AO,28,0),0)</f>
        <v>0.306520814951653</v>
      </c>
      <c r="L70" s="56">
        <f>IFERROR(VLOOKUP($B70,'a-南北货'!$B:$AO,29,0),0)</f>
        <v>0.296660327675243</v>
      </c>
      <c r="M70" s="56">
        <f>IFERROR(VLOOKUP($B70,'a-南北货'!$B:$AO,30,0),0)</f>
        <v>0.00986048727640982</v>
      </c>
      <c r="N70" s="49">
        <f>IFERROR(VLOOKUP($B70,'a-南北货'!$B:$AO,15,0),0)</f>
        <v>44269.62</v>
      </c>
      <c r="O70" s="49">
        <f>IFERROR(VLOOKUP($B70,'a-南北货'!$B:$AO,19,0),0)</f>
        <v>58153.31</v>
      </c>
      <c r="P70" s="49">
        <f t="shared" si="10"/>
        <v>-13883.69</v>
      </c>
      <c r="Q70" s="56">
        <f t="shared" si="11"/>
        <v>-0.238742902166704</v>
      </c>
      <c r="R70" s="49">
        <f>IFERROR(VLOOKUP($B70,'a-南北货'!$B:$AO,16,0),0)</f>
        <v>2118.67</v>
      </c>
      <c r="S70" s="49">
        <f>IFERROR(VLOOKUP($B70,'a-南北货'!$B:$AO,20,0),0)</f>
        <v>2488.72</v>
      </c>
      <c r="T70" s="49">
        <f t="shared" si="12"/>
        <v>-370.05</v>
      </c>
      <c r="U70" s="56">
        <f t="shared" si="13"/>
        <v>-0.148690893310617</v>
      </c>
      <c r="V70" s="56">
        <f>IFERROR(VLOOKUP($B70,'a-南北货'!$B:$AO,22,0),0)</f>
        <v>-0.390434124662917</v>
      </c>
      <c r="W70" s="56">
        <f>IFERROR(VLOOKUP($B70,'a-南北货'!$B:$AO,23,0),0)</f>
        <v>-11.1809536085049</v>
      </c>
      <c r="X70" s="56">
        <f t="shared" si="14"/>
        <v>10.790519483842</v>
      </c>
      <c r="Y70" s="54">
        <f>IFERROR(VLOOKUP($B70,'a-南北货'!$B:$AO,37,0),0)</f>
        <v>-0.0111060240622655</v>
      </c>
      <c r="Z70" s="54">
        <f>IFERROR(VLOOKUP($B70,'a-南北货'!$B:$AO,38,0),0)</f>
        <v>-0.0336638914783503</v>
      </c>
      <c r="AA70" s="54">
        <f t="shared" si="15"/>
        <v>0.0225578674160848</v>
      </c>
      <c r="AB70" s="54">
        <f>IFERROR(VLOOKUP($B70,'a-南北货'!$B:$AO,33,0),0)</f>
        <v>0.0133204169633545</v>
      </c>
      <c r="AC70" s="54">
        <f>IFERROR(VLOOKUP($B70,'a-南北货'!$B:$AO,34,0),0)</f>
        <v>-0.0112415664731724</v>
      </c>
      <c r="AD70" s="54">
        <f t="shared" si="16"/>
        <v>0.0245619834365268</v>
      </c>
    </row>
    <row r="71" spans="1:30">
      <c r="A71" s="50" t="s">
        <v>84</v>
      </c>
      <c r="B71" s="51" t="s">
        <v>106</v>
      </c>
      <c r="C71" s="50" t="s">
        <v>107</v>
      </c>
      <c r="D71" s="49">
        <f>IFERROR(VLOOKUP($B71,'a-南北货'!$B:$AO,5,0),0)</f>
        <v>4578.1</v>
      </c>
      <c r="E71" s="49">
        <f>IFERROR(VLOOKUP($B71,'a-南北货'!$B:$AO,6,0),0)</f>
        <v>86066.33</v>
      </c>
      <c r="F71" s="49">
        <f>IFERROR(VLOOKUP($B71,'a-南北货'!$B:$AO,7,0),0)</f>
        <v>107.815884693117</v>
      </c>
      <c r="G71" s="49">
        <f>IFERROR(VLOOKUP($B71,'a-南北货'!$B:$AO,24,0),0)</f>
        <v>11918.04</v>
      </c>
      <c r="H71" s="49">
        <f>IFERROR(VLOOKUP($B71,'a-南北货'!$B:$AO,25,0),0)</f>
        <v>12900.29</v>
      </c>
      <c r="I71" s="49">
        <f>IFERROR(VLOOKUP($B71,'a-南北货'!$B:$AO,26,0),0)</f>
        <v>-982.25</v>
      </c>
      <c r="J71" s="56">
        <f>IFERROR(VLOOKUP($B71,'a-南北货'!$B:$AO,27,0),0)</f>
        <v>-0.0761416991400968</v>
      </c>
      <c r="K71" s="56">
        <f>IFERROR(VLOOKUP($B71,'a-南北货'!$B:$AO,28,0),0)</f>
        <v>0.258590769655371</v>
      </c>
      <c r="L71" s="56">
        <f>IFERROR(VLOOKUP($B71,'a-南北货'!$B:$AO,29,0),0)</f>
        <v>0.230567814993685</v>
      </c>
      <c r="M71" s="56">
        <f>IFERROR(VLOOKUP($B71,'a-南北货'!$B:$AO,30,0),0)</f>
        <v>0.0280229546616866</v>
      </c>
      <c r="N71" s="49">
        <f>IFERROR(VLOOKUP($B71,'a-南北货'!$B:$AO,15,0),0)</f>
        <v>46088.42</v>
      </c>
      <c r="O71" s="49">
        <f>IFERROR(VLOOKUP($B71,'a-南北货'!$B:$AO,19,0),0)</f>
        <v>55950.09</v>
      </c>
      <c r="P71" s="49">
        <f t="shared" si="10"/>
        <v>-9861.67</v>
      </c>
      <c r="Q71" s="56">
        <f t="shared" si="11"/>
        <v>-0.176258340245744</v>
      </c>
      <c r="R71" s="49">
        <f>IFERROR(VLOOKUP($B71,'a-南北货'!$B:$AO,16,0),0)</f>
        <v>1716.33</v>
      </c>
      <c r="S71" s="49">
        <f>IFERROR(VLOOKUP($B71,'a-南北货'!$B:$AO,20,0),0)</f>
        <v>2654.85</v>
      </c>
      <c r="T71" s="49">
        <f t="shared" si="12"/>
        <v>-938.52</v>
      </c>
      <c r="U71" s="56">
        <f t="shared" si="13"/>
        <v>-0.353511497824736</v>
      </c>
      <c r="V71" s="56">
        <f>IFERROR(VLOOKUP($B71,'a-南北货'!$B:$AO,22,0),0)</f>
        <v>-0.59812517570809</v>
      </c>
      <c r="W71" s="56">
        <f>IFERROR(VLOOKUP($B71,'a-南北货'!$B:$AO,23,0),0)</f>
        <v>0.901399580481423</v>
      </c>
      <c r="X71" s="56">
        <f t="shared" si="14"/>
        <v>-1.49952475618951</v>
      </c>
      <c r="Y71" s="54">
        <f>IFERROR(VLOOKUP($B71,'a-南北货'!$B:$AO,37,0),0)</f>
        <v>-0.078504716458956</v>
      </c>
      <c r="Z71" s="54">
        <f>IFERROR(VLOOKUP($B71,'a-南北货'!$B:$AO,38,0),0)</f>
        <v>-0.0694050511328324</v>
      </c>
      <c r="AA71" s="54">
        <f t="shared" si="15"/>
        <v>-0.00909966532612366</v>
      </c>
      <c r="AB71" s="54">
        <f>IFERROR(VLOOKUP($B71,'a-南北货'!$B:$AO,33,0),0)</f>
        <v>-0.0232752196492986</v>
      </c>
      <c r="AC71" s="54">
        <f>IFERROR(VLOOKUP($B71,'a-南北货'!$B:$AO,34,0),0)</f>
        <v>-0.0458771165515551</v>
      </c>
      <c r="AD71" s="54">
        <f t="shared" si="16"/>
        <v>0.0226018969022565</v>
      </c>
    </row>
    <row r="72" spans="1:30">
      <c r="A72" s="50" t="s">
        <v>67</v>
      </c>
      <c r="B72" s="51" t="s">
        <v>114</v>
      </c>
      <c r="C72" s="50" t="s">
        <v>115</v>
      </c>
      <c r="D72" s="49">
        <f>IFERROR(VLOOKUP($B72,'a-南北货'!$B:$AO,5,0),0)</f>
        <v>5509.3</v>
      </c>
      <c r="E72" s="49">
        <f>IFERROR(VLOOKUP($B72,'a-南北货'!$B:$AO,6,0),0)</f>
        <v>88101.29</v>
      </c>
      <c r="F72" s="49">
        <f>IFERROR(VLOOKUP($B72,'a-南北货'!$B:$AO,7,0),0)</f>
        <v>30.7970832540531</v>
      </c>
      <c r="G72" s="49">
        <f>IFERROR(VLOOKUP($B72,'a-南北货'!$B:$AO,24,0),0)</f>
        <v>24095.95</v>
      </c>
      <c r="H72" s="49">
        <f>IFERROR(VLOOKUP($B72,'a-南北货'!$B:$AO,25,0),0)</f>
        <v>33493.54</v>
      </c>
      <c r="I72" s="49">
        <f>IFERROR(VLOOKUP($B72,'a-南北货'!$B:$AO,26,0),0)</f>
        <v>-9397.59</v>
      </c>
      <c r="J72" s="56">
        <f>IFERROR(VLOOKUP($B72,'a-南北货'!$B:$AO,27,0),0)</f>
        <v>-0.280579180343433</v>
      </c>
      <c r="K72" s="56">
        <f>IFERROR(VLOOKUP($B72,'a-南北货'!$B:$AO,28,0),0)</f>
        <v>0.208543949802564</v>
      </c>
      <c r="L72" s="56">
        <f>IFERROR(VLOOKUP($B72,'a-南北货'!$B:$AO,29,0),0)</f>
        <v>0.296249719282421</v>
      </c>
      <c r="M72" s="56">
        <f>IFERROR(VLOOKUP($B72,'a-南北货'!$B:$AO,30,0),0)</f>
        <v>-0.0877057694798569</v>
      </c>
      <c r="N72" s="49">
        <f>IFERROR(VLOOKUP($B72,'a-南北货'!$B:$AO,15,0),0)</f>
        <v>115543.75</v>
      </c>
      <c r="O72" s="49">
        <f>IFERROR(VLOOKUP($B72,'a-南北货'!$B:$AO,19,0),0)</f>
        <v>113058.47</v>
      </c>
      <c r="P72" s="49">
        <f t="shared" si="10"/>
        <v>2485.28</v>
      </c>
      <c r="Q72" s="56">
        <f t="shared" si="11"/>
        <v>0.0219822539611583</v>
      </c>
      <c r="R72" s="49">
        <f>IFERROR(VLOOKUP($B72,'a-南北货'!$B:$AO,16,0),0)</f>
        <v>4999.07</v>
      </c>
      <c r="S72" s="49">
        <f>IFERROR(VLOOKUP($B72,'a-南北货'!$B:$AO,20,0),0)</f>
        <v>5272.65</v>
      </c>
      <c r="T72" s="49">
        <f t="shared" si="12"/>
        <v>-273.58</v>
      </c>
      <c r="U72" s="56">
        <f t="shared" si="13"/>
        <v>-0.0518866224763639</v>
      </c>
      <c r="V72" s="56">
        <f>IFERROR(VLOOKUP($B72,'a-南北货'!$B:$AO,22,0),0)</f>
        <v>0.43478728182114</v>
      </c>
      <c r="W72" s="56">
        <f>IFERROR(VLOOKUP($B72,'a-南北货'!$B:$AO,23,0),0)</f>
        <v>0.535856817222852</v>
      </c>
      <c r="X72" s="56">
        <f t="shared" si="14"/>
        <v>-0.101069535401712</v>
      </c>
      <c r="Y72" s="54">
        <f>IFERROR(VLOOKUP($B72,'a-南北货'!$B:$AO,37,0),0)</f>
        <v>-0.0225902017775306</v>
      </c>
      <c r="Z72" s="54">
        <f>IFERROR(VLOOKUP($B72,'a-南北货'!$B:$AO,38,0),0)</f>
        <v>0.00361298398338596</v>
      </c>
      <c r="AA72" s="54">
        <f t="shared" si="15"/>
        <v>-0.0262031857609166</v>
      </c>
      <c r="AB72" s="54">
        <f>IFERROR(VLOOKUP($B72,'a-南北货'!$B:$AO,33,0),0)</f>
        <v>-0.117691209629975</v>
      </c>
      <c r="AC72" s="54">
        <f>IFERROR(VLOOKUP($B72,'a-南北货'!$B:$AO,34,0),0)</f>
        <v>-0.0264078551567167</v>
      </c>
      <c r="AD72" s="54">
        <f t="shared" si="16"/>
        <v>-0.091283354473258</v>
      </c>
    </row>
    <row r="73" spans="1:30">
      <c r="A73" s="50" t="s">
        <v>118</v>
      </c>
      <c r="B73" s="51" t="s">
        <v>119</v>
      </c>
      <c r="C73" s="50" t="s">
        <v>120</v>
      </c>
      <c r="D73" s="49">
        <f>IFERROR(VLOOKUP($B73,'a-南北货'!$B:$AO,5,0),0)</f>
        <v>8178.75</v>
      </c>
      <c r="E73" s="49">
        <f>IFERROR(VLOOKUP($B73,'a-南北货'!$B:$AO,6,0),0)</f>
        <v>87709.44</v>
      </c>
      <c r="F73" s="49">
        <f>IFERROR(VLOOKUP($B73,'a-南北货'!$B:$AO,7,0),0)</f>
        <v>54.4369077360715</v>
      </c>
      <c r="G73" s="49">
        <f>IFERROR(VLOOKUP($B73,'a-南北货'!$B:$AO,24,0),0)</f>
        <v>27787.2</v>
      </c>
      <c r="H73" s="49">
        <f>IFERROR(VLOOKUP($B73,'a-南北货'!$B:$AO,25,0),0)</f>
        <v>31935.51</v>
      </c>
      <c r="I73" s="49">
        <f>IFERROR(VLOOKUP($B73,'a-南北货'!$B:$AO,26,0),0)</f>
        <v>-4148.31</v>
      </c>
      <c r="J73" s="56">
        <f>IFERROR(VLOOKUP($B73,'a-南北货'!$B:$AO,27,0),0)</f>
        <v>-0.129896469478646</v>
      </c>
      <c r="K73" s="56">
        <f>IFERROR(VLOOKUP($B73,'a-南北货'!$B:$AO,28,0),0)</f>
        <v>0.261352926902218</v>
      </c>
      <c r="L73" s="56">
        <f>IFERROR(VLOOKUP($B73,'a-南北货'!$B:$AO,29,0),0)</f>
        <v>0.128940203951196</v>
      </c>
      <c r="M73" s="56">
        <f>IFERROR(VLOOKUP($B73,'a-南北货'!$B:$AO,30,0),0)</f>
        <v>0.132412722951022</v>
      </c>
      <c r="N73" s="49">
        <f>IFERROR(VLOOKUP($B73,'a-南北货'!$B:$AO,15,0),0)</f>
        <v>106320.6</v>
      </c>
      <c r="O73" s="49">
        <f>IFERROR(VLOOKUP($B73,'a-南北货'!$B:$AO,19,0),0)</f>
        <v>247676.9</v>
      </c>
      <c r="P73" s="49">
        <f t="shared" si="10"/>
        <v>-141356.3</v>
      </c>
      <c r="Q73" s="56">
        <f t="shared" si="11"/>
        <v>-0.570728638803215</v>
      </c>
      <c r="R73" s="49">
        <f>IFERROR(VLOOKUP($B73,'a-南北货'!$B:$AO,16,0),0)</f>
        <v>6394.51</v>
      </c>
      <c r="S73" s="49">
        <f>IFERROR(VLOOKUP($B73,'a-南北货'!$B:$AO,20,0),0)</f>
        <v>27486.7</v>
      </c>
      <c r="T73" s="49">
        <f t="shared" si="12"/>
        <v>-21092.19</v>
      </c>
      <c r="U73" s="56">
        <f t="shared" si="13"/>
        <v>-0.767359850400375</v>
      </c>
      <c r="V73" s="56">
        <f>IFERROR(VLOOKUP($B73,'a-南北货'!$B:$AO,22,0),0)</f>
        <v>-0.470637578621232</v>
      </c>
      <c r="W73" s="56">
        <f>IFERROR(VLOOKUP($B73,'a-南北货'!$B:$AO,23,0),0)</f>
        <v>0.278241279312834</v>
      </c>
      <c r="X73" s="56">
        <f t="shared" si="14"/>
        <v>-0.748878857934066</v>
      </c>
      <c r="Y73" s="54">
        <f>IFERROR(VLOOKUP($B73,'a-南北货'!$B:$AO,37,0),0)</f>
        <v>-0.0055844779349786</v>
      </c>
      <c r="Z73" s="54">
        <f>IFERROR(VLOOKUP($B73,'a-南北货'!$B:$AO,38,0),0)</f>
        <v>0.0049278378270218</v>
      </c>
      <c r="AA73" s="54">
        <f t="shared" si="15"/>
        <v>-0.0105123157620004</v>
      </c>
      <c r="AB73" s="54">
        <f>IFERROR(VLOOKUP($B73,'a-南北货'!$B:$AO,33,0),0)</f>
        <v>0.0625823216618662</v>
      </c>
      <c r="AC73" s="54">
        <f>IFERROR(VLOOKUP($B73,'a-南北货'!$B:$AO,34,0),0)</f>
        <v>0.00250440069299963</v>
      </c>
      <c r="AD73" s="54">
        <f t="shared" si="16"/>
        <v>0.0600779209688665</v>
      </c>
    </row>
    <row r="74" spans="1:30">
      <c r="A74" s="50" t="s">
        <v>67</v>
      </c>
      <c r="B74" s="51" t="s">
        <v>203</v>
      </c>
      <c r="C74" s="50" t="s">
        <v>204</v>
      </c>
      <c r="D74" s="49">
        <f>IFERROR(VLOOKUP($B74,'a-南北货'!$B:$AO,5,0),0)</f>
        <v>6302.3</v>
      </c>
      <c r="E74" s="49">
        <f>IFERROR(VLOOKUP($B74,'a-南北货'!$B:$AO,6,0),0)</f>
        <v>126167.81</v>
      </c>
      <c r="F74" s="49">
        <f>IFERROR(VLOOKUP($B74,'a-南北货'!$B:$AO,7,0),0)</f>
        <v>97.0779353972557</v>
      </c>
      <c r="G74" s="49">
        <f>IFERROR(VLOOKUP($B74,'a-南北货'!$B:$AO,24,0),0)</f>
        <v>15756.81</v>
      </c>
      <c r="H74" s="49">
        <f>IFERROR(VLOOKUP($B74,'a-南北货'!$B:$AO,25,0),0)</f>
        <v>24698.29</v>
      </c>
      <c r="I74" s="49">
        <f>IFERROR(VLOOKUP($B74,'a-南北货'!$B:$AO,26,0),0)</f>
        <v>-8941.48</v>
      </c>
      <c r="J74" s="56">
        <f>IFERROR(VLOOKUP($B74,'a-南北货'!$B:$AO,27,0),0)</f>
        <v>-0.362028302364253</v>
      </c>
      <c r="K74" s="56">
        <f>IFERROR(VLOOKUP($B74,'a-南北货'!$B:$AO,28,0),0)</f>
        <v>0.244459641797223</v>
      </c>
      <c r="L74" s="56">
        <f>IFERROR(VLOOKUP($B74,'a-南北货'!$B:$AO,29,0),0)</f>
        <v>0.286866193788627</v>
      </c>
      <c r="M74" s="56">
        <f>IFERROR(VLOOKUP($B74,'a-南北货'!$B:$AO,30,0),0)</f>
        <v>-0.0424065519914037</v>
      </c>
      <c r="N74" s="49">
        <f>IFERROR(VLOOKUP($B74,'a-南北货'!$B:$AO,15,0),0)</f>
        <v>64455.67</v>
      </c>
      <c r="O74" s="49">
        <f>IFERROR(VLOOKUP($B74,'a-南北货'!$B:$AO,19,0),0)</f>
        <v>86096.9</v>
      </c>
      <c r="P74" s="49">
        <f t="shared" si="10"/>
        <v>-21641.23</v>
      </c>
      <c r="Q74" s="56">
        <f t="shared" si="11"/>
        <v>-0.251358992019457</v>
      </c>
      <c r="R74" s="49">
        <f>IFERROR(VLOOKUP($B74,'a-南北货'!$B:$AO,16,0),0)</f>
        <v>2378.36</v>
      </c>
      <c r="S74" s="49">
        <f>IFERROR(VLOOKUP($B74,'a-南北货'!$B:$AO,20,0),0)</f>
        <v>3824.88</v>
      </c>
      <c r="T74" s="49">
        <f t="shared" si="12"/>
        <v>-1446.52</v>
      </c>
      <c r="U74" s="56">
        <f t="shared" si="13"/>
        <v>-0.37818702808977</v>
      </c>
      <c r="V74" s="56">
        <f>IFERROR(VLOOKUP($B74,'a-南北货'!$B:$AO,22,0),0)</f>
        <v>-6.29553161000048</v>
      </c>
      <c r="W74" s="56">
        <f>IFERROR(VLOOKUP($B74,'a-南北货'!$B:$AO,23,0),0)</f>
        <v>0.761374244765106</v>
      </c>
      <c r="X74" s="56">
        <f t="shared" si="14"/>
        <v>-7.05690585476559</v>
      </c>
      <c r="Y74" s="54">
        <f>IFERROR(VLOOKUP($B74,'a-南北货'!$B:$AO,37,0),0)</f>
        <v>-0.0229738138885619</v>
      </c>
      <c r="Z74" s="54">
        <f>IFERROR(VLOOKUP($B74,'a-南北货'!$B:$AO,38,0),0)</f>
        <v>-0.0359802137583401</v>
      </c>
      <c r="AA74" s="54">
        <f t="shared" si="15"/>
        <v>0.0130063998697783</v>
      </c>
      <c r="AB74" s="54">
        <f>IFERROR(VLOOKUP($B74,'a-南北货'!$B:$AO,33,0),0)</f>
        <v>-0.0613870037204156</v>
      </c>
      <c r="AC74" s="54">
        <f>IFERROR(VLOOKUP($B74,'a-南北货'!$B:$AO,34,0),0)</f>
        <v>-0.00625718928323784</v>
      </c>
      <c r="AD74" s="54">
        <f t="shared" si="16"/>
        <v>-0.0551298144371778</v>
      </c>
    </row>
    <row r="75" spans="1:30">
      <c r="A75" s="50" t="s">
        <v>62</v>
      </c>
      <c r="B75" s="51" t="s">
        <v>63</v>
      </c>
      <c r="C75" s="50" t="s">
        <v>64</v>
      </c>
      <c r="D75" s="49">
        <f>IFERROR(VLOOKUP($B75,'a-南北货'!$B:$AO,5,0),0)</f>
        <v>5414.68</v>
      </c>
      <c r="E75" s="49">
        <f>IFERROR(VLOOKUP($B75,'a-南北货'!$B:$AO,6,0),0)</f>
        <v>94671.13</v>
      </c>
      <c r="F75" s="49">
        <f>IFERROR(VLOOKUP($B75,'a-南北货'!$B:$AO,7,0),0)</f>
        <v>41.1644306389731</v>
      </c>
      <c r="G75" s="49">
        <f>IFERROR(VLOOKUP($B75,'a-南北货'!$B:$AO,24,0),0)</f>
        <v>40525.27</v>
      </c>
      <c r="H75" s="49">
        <f>IFERROR(VLOOKUP($B75,'a-南北货'!$B:$AO,25,0),0)</f>
        <v>41302.41</v>
      </c>
      <c r="I75" s="49">
        <f>IFERROR(VLOOKUP($B75,'a-南北货'!$B:$AO,26,0),0)</f>
        <v>-777.14</v>
      </c>
      <c r="J75" s="56">
        <f>IFERROR(VLOOKUP($B75,'a-南北货'!$B:$AO,27,0),0)</f>
        <v>-0.0188158511815654</v>
      </c>
      <c r="K75" s="56">
        <f>IFERROR(VLOOKUP($B75,'a-南北货'!$B:$AO,28,0),0)</f>
        <v>0.314394924718336</v>
      </c>
      <c r="L75" s="56">
        <f>IFERROR(VLOOKUP($B75,'a-南北货'!$B:$AO,29,0),0)</f>
        <v>0.353787814219984</v>
      </c>
      <c r="M75" s="56">
        <f>IFERROR(VLOOKUP($B75,'a-南北货'!$B:$AO,30,0),0)</f>
        <v>-0.0393928895016479</v>
      </c>
      <c r="N75" s="49">
        <f>IFERROR(VLOOKUP($B75,'a-南北货'!$B:$AO,15,0),0)</f>
        <v>128899.25</v>
      </c>
      <c r="O75" s="49">
        <f>IFERROR(VLOOKUP($B75,'a-南北货'!$B:$AO,19,0),0)</f>
        <v>116743.45</v>
      </c>
      <c r="P75" s="49">
        <f t="shared" si="10"/>
        <v>12155.8</v>
      </c>
      <c r="Q75" s="56">
        <f t="shared" si="11"/>
        <v>0.104124042933458</v>
      </c>
      <c r="R75" s="49">
        <f>IFERROR(VLOOKUP($B75,'a-南北货'!$B:$AO,16,0),0)</f>
        <v>5061.35</v>
      </c>
      <c r="S75" s="49">
        <f>IFERROR(VLOOKUP($B75,'a-南北货'!$B:$AO,20,0),0)</f>
        <v>4492.64</v>
      </c>
      <c r="T75" s="49">
        <f t="shared" si="12"/>
        <v>568.71</v>
      </c>
      <c r="U75" s="56">
        <f t="shared" si="13"/>
        <v>0.126587040136757</v>
      </c>
      <c r="V75" s="56">
        <f>IFERROR(VLOOKUP($B75,'a-南北货'!$B:$AO,22,0),0)</f>
        <v>1.13500159924084</v>
      </c>
      <c r="W75" s="56">
        <f>IFERROR(VLOOKUP($B75,'a-南北货'!$B:$AO,23,0),0)</f>
        <v>0.712890040742298</v>
      </c>
      <c r="X75" s="56">
        <f t="shared" si="14"/>
        <v>0.422111558498546</v>
      </c>
      <c r="Y75" s="54">
        <f>IFERROR(VLOOKUP($B75,'a-南北货'!$B:$AO,37,0),0)</f>
        <v>-0.0162743141651931</v>
      </c>
      <c r="Z75" s="54">
        <f>IFERROR(VLOOKUP($B75,'a-南北货'!$B:$AO,38,0),0)</f>
        <v>-0.0431950924178212</v>
      </c>
      <c r="AA75" s="54">
        <f t="shared" si="15"/>
        <v>0.0269207782526281</v>
      </c>
      <c r="AB75" s="54">
        <f>IFERROR(VLOOKUP($B75,'a-南北货'!$B:$AO,33,0),0)</f>
        <v>-0.00751772750305011</v>
      </c>
      <c r="AC75" s="54">
        <f>IFERROR(VLOOKUP($B75,'a-南北货'!$B:$AO,34,0),0)</f>
        <v>0.00302678051745087</v>
      </c>
      <c r="AD75" s="54">
        <f t="shared" si="16"/>
        <v>-0.010544508020501</v>
      </c>
    </row>
    <row r="76" spans="1:30">
      <c r="A76" s="50" t="s">
        <v>186</v>
      </c>
      <c r="B76" s="51" t="s">
        <v>197</v>
      </c>
      <c r="C76" s="50" t="s">
        <v>198</v>
      </c>
      <c r="D76" s="49">
        <f>IFERROR(VLOOKUP($B76,'a-南北货'!$B:$AO,5,0),0)</f>
        <v>4164.8</v>
      </c>
      <c r="E76" s="49">
        <f>IFERROR(VLOOKUP($B76,'a-南北货'!$B:$AO,6,0),0)</f>
        <v>43970.85</v>
      </c>
      <c r="F76" s="49">
        <f>IFERROR(VLOOKUP($B76,'a-南北货'!$B:$AO,7,0),0)</f>
        <v>22.0396796375339</v>
      </c>
      <c r="G76" s="49">
        <f>IFERROR(VLOOKUP($B76,'a-南北货'!$B:$AO,24,0),0)</f>
        <v>29296.96</v>
      </c>
      <c r="H76" s="49">
        <f>IFERROR(VLOOKUP($B76,'a-南北货'!$B:$AO,25,0),0)</f>
        <v>27296.38</v>
      </c>
      <c r="I76" s="49">
        <f>IFERROR(VLOOKUP($B76,'a-南北货'!$B:$AO,26,0),0)</f>
        <v>2000.58</v>
      </c>
      <c r="J76" s="56">
        <f>IFERROR(VLOOKUP($B76,'a-南北货'!$B:$AO,27,0),0)</f>
        <v>0.0732910371265347</v>
      </c>
      <c r="K76" s="56">
        <f>IFERROR(VLOOKUP($B76,'a-南北货'!$B:$AO,28,0),0)</f>
        <v>0.262041192498798</v>
      </c>
      <c r="L76" s="56">
        <f>IFERROR(VLOOKUP($B76,'a-南北货'!$B:$AO,29,0),0)</f>
        <v>0.280764966911626</v>
      </c>
      <c r="M76" s="56">
        <f>IFERROR(VLOOKUP($B76,'a-南北货'!$B:$AO,30,0),0)</f>
        <v>-0.0187237744128284</v>
      </c>
      <c r="N76" s="49">
        <f>IFERROR(VLOOKUP($B76,'a-南北货'!$B:$AO,15,0),0)</f>
        <v>111802.88</v>
      </c>
      <c r="O76" s="49">
        <f>IFERROR(VLOOKUP($B76,'a-南北货'!$B:$AO,19,0),0)</f>
        <v>97221.46</v>
      </c>
      <c r="P76" s="49">
        <f t="shared" si="10"/>
        <v>14581.42</v>
      </c>
      <c r="Q76" s="56">
        <f t="shared" si="11"/>
        <v>0.149981495854927</v>
      </c>
      <c r="R76" s="49">
        <f>IFERROR(VLOOKUP($B76,'a-南北货'!$B:$AO,16,0),0)</f>
        <v>5378.35</v>
      </c>
      <c r="S76" s="49">
        <f>IFERROR(VLOOKUP($B76,'a-南北货'!$B:$AO,20,0),0)</f>
        <v>4390.53</v>
      </c>
      <c r="T76" s="49">
        <f t="shared" si="12"/>
        <v>987.820000000001</v>
      </c>
      <c r="U76" s="56">
        <f t="shared" si="13"/>
        <v>0.22498878267544</v>
      </c>
      <c r="V76" s="56">
        <f>IFERROR(VLOOKUP($B76,'a-南北货'!$B:$AO,22,0),0)</f>
        <v>0.1474041602875</v>
      </c>
      <c r="W76" s="56">
        <f>IFERROR(VLOOKUP($B76,'a-南北货'!$B:$AO,23,0),0)</f>
        <v>1.10355407104901</v>
      </c>
      <c r="X76" s="56">
        <f t="shared" si="14"/>
        <v>-0.956149910761509</v>
      </c>
      <c r="Y76" s="54">
        <f>IFERROR(VLOOKUP($B76,'a-南北货'!$B:$AO,37,0),0)</f>
        <v>-0.0387758327368059</v>
      </c>
      <c r="Z76" s="54">
        <f>IFERROR(VLOOKUP($B76,'a-南北货'!$B:$AO,38,0),0)</f>
        <v>-0.069483638649548</v>
      </c>
      <c r="AA76" s="54">
        <f t="shared" si="15"/>
        <v>0.0307078059127421</v>
      </c>
      <c r="AB76" s="54">
        <f>IFERROR(VLOOKUP($B76,'a-南北货'!$B:$AO,33,0),0)</f>
        <v>0.2747401556155</v>
      </c>
      <c r="AC76" s="54">
        <f>IFERROR(VLOOKUP($B76,'a-南北货'!$B:$AO,34,0),0)</f>
        <v>-0.0439723976578834</v>
      </c>
      <c r="AD76" s="54">
        <f t="shared" si="16"/>
        <v>0.318712553273383</v>
      </c>
    </row>
    <row r="77" spans="1:30">
      <c r="A77" s="50" t="s">
        <v>67</v>
      </c>
      <c r="B77" s="51" t="s">
        <v>191</v>
      </c>
      <c r="C77" s="50" t="s">
        <v>192</v>
      </c>
      <c r="D77" s="49">
        <f>IFERROR(VLOOKUP($B77,'a-南北货'!$B:$AO,5,0),0)</f>
        <v>2001.95</v>
      </c>
      <c r="E77" s="49">
        <f>IFERROR(VLOOKUP($B77,'a-南北货'!$B:$AO,6,0),0)</f>
        <v>40958.09</v>
      </c>
      <c r="F77" s="49">
        <f>IFERROR(VLOOKUP($B77,'a-南北货'!$B:$AO,7,0),0)</f>
        <v>30.0833418260466</v>
      </c>
      <c r="G77" s="49">
        <f>IFERROR(VLOOKUP($B77,'a-南北货'!$B:$AO,24,0),0)</f>
        <v>9699.43</v>
      </c>
      <c r="H77" s="49">
        <f>IFERROR(VLOOKUP($B77,'a-南北货'!$B:$AO,25,0),0)</f>
        <v>5363.52</v>
      </c>
      <c r="I77" s="49">
        <f>IFERROR(VLOOKUP($B77,'a-南北货'!$B:$AO,26,0),0)</f>
        <v>4335.91</v>
      </c>
      <c r="J77" s="56">
        <f>IFERROR(VLOOKUP($B77,'a-南北货'!$B:$AO,27,0),0)</f>
        <v>0.808407538333035</v>
      </c>
      <c r="K77" s="56">
        <f>IFERROR(VLOOKUP($B77,'a-南北货'!$B:$AO,28,0),0)</f>
        <v>0.105625302601606</v>
      </c>
      <c r="L77" s="56">
        <f>IFERROR(VLOOKUP($B77,'a-南北货'!$B:$AO,29,0),0)</f>
        <v>0.310737929584099</v>
      </c>
      <c r="M77" s="56">
        <f>IFERROR(VLOOKUP($B77,'a-南北货'!$B:$AO,30,0),0)</f>
        <v>-0.205112626982493</v>
      </c>
      <c r="N77" s="49">
        <f>IFERROR(VLOOKUP($B77,'a-南北货'!$B:$AO,15,0),0)</f>
        <v>91828.66</v>
      </c>
      <c r="O77" s="49">
        <f>IFERROR(VLOOKUP($B77,'a-南北货'!$B:$AO,19,0),0)</f>
        <v>17260.59</v>
      </c>
      <c r="P77" s="49">
        <f t="shared" si="10"/>
        <v>74568.07</v>
      </c>
      <c r="Q77" s="56">
        <f t="shared" si="11"/>
        <v>4.32013447975996</v>
      </c>
      <c r="R77" s="49">
        <f>IFERROR(VLOOKUP($B77,'a-南北货'!$B:$AO,16,0),0)</f>
        <v>1597.78</v>
      </c>
      <c r="S77" s="49">
        <f>IFERROR(VLOOKUP($B77,'a-南北货'!$B:$AO,20,0),0)</f>
        <v>694.42</v>
      </c>
      <c r="T77" s="49">
        <f t="shared" si="12"/>
        <v>903.36</v>
      </c>
      <c r="U77" s="56">
        <f t="shared" si="13"/>
        <v>1.30088419112353</v>
      </c>
      <c r="V77" s="56">
        <f>IFERROR(VLOOKUP($B77,'a-南北货'!$B:$AO,22,0),0)</f>
        <v>3.33395364450974</v>
      </c>
      <c r="W77" s="56">
        <f>IFERROR(VLOOKUP($B77,'a-南北货'!$B:$AO,23,0),0)</f>
        <v>0.873495597247617</v>
      </c>
      <c r="X77" s="56">
        <f t="shared" si="14"/>
        <v>2.46045804726213</v>
      </c>
      <c r="Y77" s="54">
        <f>IFERROR(VLOOKUP($B77,'a-南北货'!$B:$AO,37,0),0)</f>
        <v>-0.0533990912390942</v>
      </c>
      <c r="Z77" s="54">
        <f>IFERROR(VLOOKUP($B77,'a-南北货'!$B:$AO,38,0),0)</f>
        <v>0.0122692318769621</v>
      </c>
      <c r="AA77" s="54">
        <f t="shared" si="15"/>
        <v>-0.0656683231160563</v>
      </c>
      <c r="AB77" s="54">
        <f>IFERROR(VLOOKUP($B77,'a-南北货'!$B:$AO,33,0),0)</f>
        <v>-0.0154846307459598</v>
      </c>
      <c r="AC77" s="54">
        <f>IFERROR(VLOOKUP($B77,'a-南北货'!$B:$AO,34,0),0)</f>
        <v>0.042660546366028</v>
      </c>
      <c r="AD77" s="54">
        <f t="shared" si="16"/>
        <v>-0.0581451771119878</v>
      </c>
    </row>
    <row r="78" spans="1:30">
      <c r="A78" s="50" t="s">
        <v>155</v>
      </c>
      <c r="B78" s="51" t="s">
        <v>156</v>
      </c>
      <c r="C78" s="50" t="s">
        <v>157</v>
      </c>
      <c r="D78" s="49">
        <f>IFERROR(VLOOKUP($B78,'a-南北货'!$B:$AO,5,0),0)</f>
        <v>1949.12</v>
      </c>
      <c r="E78" s="49">
        <f>IFERROR(VLOOKUP($B78,'a-南北货'!$B:$AO,6,0),0)</f>
        <v>38431.26</v>
      </c>
      <c r="F78" s="49">
        <f>IFERROR(VLOOKUP($B78,'a-南北货'!$B:$AO,7,0),0)</f>
        <v>103.059690215044</v>
      </c>
      <c r="G78" s="49">
        <f>IFERROR(VLOOKUP($B78,'a-南北货'!$B:$AO,24,0),0)</f>
        <v>3051.7</v>
      </c>
      <c r="H78" s="49">
        <f>IFERROR(VLOOKUP($B78,'a-南北货'!$B:$AO,25,0),0)</f>
        <v>4003.41</v>
      </c>
      <c r="I78" s="49">
        <f>IFERROR(VLOOKUP($B78,'a-南北货'!$B:$AO,26,0),0)</f>
        <v>-951.71</v>
      </c>
      <c r="J78" s="56">
        <f>IFERROR(VLOOKUP($B78,'a-南北货'!$B:$AO,27,0),0)</f>
        <v>-0.237724839574263</v>
      </c>
      <c r="K78" s="56">
        <f>IFERROR(VLOOKUP($B78,'a-南北货'!$B:$AO,28,0),0)</f>
        <v>0.192219993852387</v>
      </c>
      <c r="L78" s="56">
        <f>IFERROR(VLOOKUP($B78,'a-南北货'!$B:$AO,29,0),0)</f>
        <v>0.255638084705047</v>
      </c>
      <c r="M78" s="56">
        <f>IFERROR(VLOOKUP($B78,'a-南北货'!$B:$AO,30,0),0)</f>
        <v>-0.0634180908526602</v>
      </c>
      <c r="N78" s="49">
        <f>IFERROR(VLOOKUP($B78,'a-南北货'!$B:$AO,15,0),0)</f>
        <v>15876.08</v>
      </c>
      <c r="O78" s="49">
        <f>IFERROR(VLOOKUP($B78,'a-南北货'!$B:$AO,19,0),0)</f>
        <v>15660.46</v>
      </c>
      <c r="P78" s="49">
        <f t="shared" si="10"/>
        <v>215.620000000001</v>
      </c>
      <c r="Q78" s="56">
        <f t="shared" si="11"/>
        <v>0.0137684333665806</v>
      </c>
      <c r="R78" s="49">
        <f>IFERROR(VLOOKUP($B78,'a-南北货'!$B:$AO,16,0),0)</f>
        <v>742.54</v>
      </c>
      <c r="S78" s="49">
        <f>IFERROR(VLOOKUP($B78,'a-南北货'!$B:$AO,20,0),0)</f>
        <v>644.87</v>
      </c>
      <c r="T78" s="49">
        <f t="shared" si="12"/>
        <v>97.67</v>
      </c>
      <c r="U78" s="56">
        <f t="shared" si="13"/>
        <v>0.151456882782576</v>
      </c>
      <c r="V78" s="56">
        <f>IFERROR(VLOOKUP($B78,'a-南北货'!$B:$AO,22,0),0)</f>
        <v>1.88453724391071</v>
      </c>
      <c r="W78" s="56">
        <f>IFERROR(VLOOKUP($B78,'a-南北货'!$B:$AO,23,0),0)</f>
        <v>-0.722465552197393</v>
      </c>
      <c r="X78" s="56">
        <f t="shared" si="14"/>
        <v>2.6070027961081</v>
      </c>
      <c r="Y78" s="54">
        <f>IFERROR(VLOOKUP($B78,'a-南北货'!$B:$AO,37,0),0)</f>
        <v>-0.0211975112451854</v>
      </c>
      <c r="Z78" s="54">
        <f>IFERROR(VLOOKUP($B78,'a-南北货'!$B:$AO,38,0),0)</f>
        <v>-0.10977406298944</v>
      </c>
      <c r="AA78" s="54">
        <f t="shared" si="15"/>
        <v>0.0885765517442543</v>
      </c>
      <c r="AB78" s="54">
        <f>IFERROR(VLOOKUP($B78,'a-南北货'!$B:$AO,33,0),0)</f>
        <v>-0.0962839840990364</v>
      </c>
      <c r="AC78" s="54">
        <f>IFERROR(VLOOKUP($B78,'a-南北货'!$B:$AO,34,0),0)</f>
        <v>-0.0481463443602551</v>
      </c>
      <c r="AD78" s="54">
        <f t="shared" si="16"/>
        <v>-0.0481376397387813</v>
      </c>
    </row>
    <row r="79" spans="1:30">
      <c r="A79" s="50" t="s">
        <v>94</v>
      </c>
      <c r="B79" s="51" t="s">
        <v>164</v>
      </c>
      <c r="C79" s="50" t="s">
        <v>165</v>
      </c>
      <c r="D79" s="49">
        <f>IFERROR(VLOOKUP($B79,'a-南北货'!$B:$AO,5,0),0)</f>
        <v>5846</v>
      </c>
      <c r="E79" s="49">
        <f>IFERROR(VLOOKUP($B79,'a-南北货'!$B:$AO,6,0),0)</f>
        <v>104910.71</v>
      </c>
      <c r="F79" s="49">
        <f>IFERROR(VLOOKUP($B79,'a-南北货'!$B:$AO,7,0),0)</f>
        <v>46.2069450334659</v>
      </c>
      <c r="G79" s="49">
        <f>IFERROR(VLOOKUP($B79,'a-南北货'!$B:$AO,24,0),0)</f>
        <v>31640.11</v>
      </c>
      <c r="H79" s="49">
        <f>IFERROR(VLOOKUP($B79,'a-南北货'!$B:$AO,25,0),0)</f>
        <v>30238.77</v>
      </c>
      <c r="I79" s="49">
        <f>IFERROR(VLOOKUP($B79,'a-南北货'!$B:$AO,26,0),0)</f>
        <v>1401.34</v>
      </c>
      <c r="J79" s="56">
        <f>IFERROR(VLOOKUP($B79,'a-南北货'!$B:$AO,27,0),0)</f>
        <v>0.0463424934281388</v>
      </c>
      <c r="K79" s="56">
        <f>IFERROR(VLOOKUP($B79,'a-南北货'!$B:$AO,28,0),0)</f>
        <v>0.208365764148819</v>
      </c>
      <c r="L79" s="56">
        <f>IFERROR(VLOOKUP($B79,'a-南北货'!$B:$AO,29,0),0)</f>
        <v>0.203890942228213</v>
      </c>
      <c r="M79" s="56">
        <f>IFERROR(VLOOKUP($B79,'a-南北货'!$B:$AO,30,0),0)</f>
        <v>0.00447482192060653</v>
      </c>
      <c r="N79" s="49">
        <f>IFERROR(VLOOKUP($B79,'a-南北货'!$B:$AO,15,0),0)</f>
        <v>151848.89</v>
      </c>
      <c r="O79" s="49">
        <f>IFERROR(VLOOKUP($B79,'a-南北货'!$B:$AO,19,0),0)</f>
        <v>148308.55</v>
      </c>
      <c r="P79" s="49">
        <f t="shared" si="10"/>
        <v>3540.34000000003</v>
      </c>
      <c r="Q79" s="56">
        <f t="shared" si="11"/>
        <v>0.0238714490836842</v>
      </c>
      <c r="R79" s="49">
        <f>IFERROR(VLOOKUP($B79,'a-南北货'!$B:$AO,16,0),0)</f>
        <v>6337.11</v>
      </c>
      <c r="S79" s="49">
        <f>IFERROR(VLOOKUP($B79,'a-南北货'!$B:$AO,20,0),0)</f>
        <v>5397.54</v>
      </c>
      <c r="T79" s="49">
        <f t="shared" si="12"/>
        <v>939.57</v>
      </c>
      <c r="U79" s="56">
        <f t="shared" si="13"/>
        <v>0.174073744705922</v>
      </c>
      <c r="V79" s="56">
        <f>IFERROR(VLOOKUP($B79,'a-南北货'!$B:$AO,22,0),0)</f>
        <v>-1.57517655422575</v>
      </c>
      <c r="W79" s="56">
        <f>IFERROR(VLOOKUP($B79,'a-南北货'!$B:$AO,23,0),0)</f>
        <v>0.812695832865489</v>
      </c>
      <c r="X79" s="56">
        <f t="shared" si="14"/>
        <v>-2.38787238709124</v>
      </c>
      <c r="Y79" s="54">
        <f>IFERROR(VLOOKUP($B79,'a-南北货'!$B:$AO,37,0),0)</f>
        <v>-0.00964319697780218</v>
      </c>
      <c r="Z79" s="54">
        <f>IFERROR(VLOOKUP($B79,'a-南北货'!$B:$AO,38,0),0)</f>
        <v>-0.0900706618200143</v>
      </c>
      <c r="AA79" s="54">
        <f t="shared" si="15"/>
        <v>0.0804274648422121</v>
      </c>
      <c r="AB79" s="54">
        <f>IFERROR(VLOOKUP($B79,'a-南北货'!$B:$AO,33,0),0)</f>
        <v>-0.0571985640316789</v>
      </c>
      <c r="AC79" s="54">
        <f>IFERROR(VLOOKUP($B79,'a-南北货'!$B:$AO,34,0),0)</f>
        <v>-0.146549614300726</v>
      </c>
      <c r="AD79" s="54">
        <f t="shared" si="16"/>
        <v>0.0893510502690475</v>
      </c>
    </row>
    <row r="80" spans="1:30">
      <c r="A80" s="50" t="s">
        <v>94</v>
      </c>
      <c r="B80" s="51" t="s">
        <v>205</v>
      </c>
      <c r="C80" s="50" t="s">
        <v>206</v>
      </c>
      <c r="D80" s="49">
        <f>IFERROR(VLOOKUP($B80,'a-南北货'!$B:$AO,5,0),0)</f>
        <v>5241.25</v>
      </c>
      <c r="E80" s="49">
        <f>IFERROR(VLOOKUP($B80,'a-南北货'!$B:$AO,6,0),0)</f>
        <v>135317.86</v>
      </c>
      <c r="F80" s="49">
        <f>IFERROR(VLOOKUP($B80,'a-南北货'!$B:$AO,7,0),0)</f>
        <v>88.7808429854991</v>
      </c>
      <c r="G80" s="49">
        <f>IFERROR(VLOOKUP($B80,'a-南北货'!$B:$AO,24,0),0)</f>
        <v>23846.13</v>
      </c>
      <c r="H80" s="49">
        <f>IFERROR(VLOOKUP($B80,'a-南北货'!$B:$AO,25,0),0)</f>
        <v>42228.49</v>
      </c>
      <c r="I80" s="49">
        <f>IFERROR(VLOOKUP($B80,'a-南北货'!$B:$AO,26,0),0)</f>
        <v>-18382.36</v>
      </c>
      <c r="J80" s="56">
        <f>IFERROR(VLOOKUP($B80,'a-南北货'!$B:$AO,27,0),0)</f>
        <v>-0.435307064022417</v>
      </c>
      <c r="K80" s="56">
        <f>IFERROR(VLOOKUP($B80,'a-南北货'!$B:$AO,28,0),0)</f>
        <v>0.255667464707339</v>
      </c>
      <c r="L80" s="56">
        <f>IFERROR(VLOOKUP($B80,'a-南北货'!$B:$AO,29,0),0)</f>
        <v>0.357884724793078</v>
      </c>
      <c r="M80" s="56">
        <f>IFERROR(VLOOKUP($B80,'a-南北货'!$B:$AO,30,0),0)</f>
        <v>-0.102217260085738</v>
      </c>
      <c r="N80" s="49">
        <f>IFERROR(VLOOKUP($B80,'a-南北货'!$B:$AO,15,0),0)</f>
        <v>93270.1</v>
      </c>
      <c r="O80" s="49">
        <f>IFERROR(VLOOKUP($B80,'a-南北货'!$B:$AO,19,0),0)</f>
        <v>117994.67</v>
      </c>
      <c r="P80" s="49">
        <f t="shared" si="10"/>
        <v>-24724.57</v>
      </c>
      <c r="Q80" s="56">
        <f t="shared" si="11"/>
        <v>-0.209539719039851</v>
      </c>
      <c r="R80" s="49">
        <f>IFERROR(VLOOKUP($B80,'a-南北货'!$B:$AO,16,0),0)</f>
        <v>3580.76</v>
      </c>
      <c r="S80" s="49">
        <f>IFERROR(VLOOKUP($B80,'a-南北货'!$B:$AO,20,0),0)</f>
        <v>4359.89</v>
      </c>
      <c r="T80" s="49">
        <f t="shared" si="12"/>
        <v>-779.13</v>
      </c>
      <c r="U80" s="56">
        <f t="shared" si="13"/>
        <v>-0.178704049872818</v>
      </c>
      <c r="V80" s="56">
        <f>IFERROR(VLOOKUP($B80,'a-南北货'!$B:$AO,22,0),0)</f>
        <v>-0.798792748002688</v>
      </c>
      <c r="W80" s="56">
        <f>IFERROR(VLOOKUP($B80,'a-南北货'!$B:$AO,23,0),0)</f>
        <v>1.11645876355669</v>
      </c>
      <c r="X80" s="56">
        <f t="shared" si="14"/>
        <v>-1.91525151155938</v>
      </c>
      <c r="Y80" s="54">
        <f>IFERROR(VLOOKUP($B80,'a-南北货'!$B:$AO,37,0),0)</f>
        <v>-0.00047755225147734</v>
      </c>
      <c r="Z80" s="54">
        <f>IFERROR(VLOOKUP($B80,'a-南北货'!$B:$AO,38,0),0)</f>
        <v>0.022167990476824</v>
      </c>
      <c r="AA80" s="54">
        <f t="shared" si="15"/>
        <v>-0.0226455427283013</v>
      </c>
      <c r="AB80" s="54">
        <f>IFERROR(VLOOKUP($B80,'a-南北货'!$B:$AO,33,0),0)</f>
        <v>-0.0161570535364082</v>
      </c>
      <c r="AC80" s="54">
        <f>IFERROR(VLOOKUP($B80,'a-南北货'!$B:$AO,34,0),0)</f>
        <v>0.00604072539886759</v>
      </c>
      <c r="AD80" s="54">
        <f t="shared" si="16"/>
        <v>-0.0221977789352758</v>
      </c>
    </row>
    <row r="81" spans="1:30">
      <c r="A81" s="50" t="s">
        <v>67</v>
      </c>
      <c r="B81" s="51" t="s">
        <v>135</v>
      </c>
      <c r="C81" s="50" t="s">
        <v>136</v>
      </c>
      <c r="D81" s="49">
        <f>IFERROR(VLOOKUP($B81,'a-南北货'!$B:$AO,5,0),0)</f>
        <v>8632.55</v>
      </c>
      <c r="E81" s="49">
        <f>IFERROR(VLOOKUP($B81,'a-南北货'!$B:$AO,6,0),0)</f>
        <v>201707.49</v>
      </c>
      <c r="F81" s="49">
        <f>IFERROR(VLOOKUP($B81,'a-南北货'!$B:$AO,7,0),0)</f>
        <v>49.6446932599456</v>
      </c>
      <c r="G81" s="49">
        <f>IFERROR(VLOOKUP($B81,'a-南北货'!$B:$AO,24,0),0)</f>
        <v>79130.02</v>
      </c>
      <c r="H81" s="49">
        <f>IFERROR(VLOOKUP($B81,'a-南北货'!$B:$AO,25,0),0)</f>
        <v>98093.87</v>
      </c>
      <c r="I81" s="49">
        <f>IFERROR(VLOOKUP($B81,'a-南北货'!$B:$AO,26,0),0)</f>
        <v>-18963.85</v>
      </c>
      <c r="J81" s="56">
        <f>IFERROR(VLOOKUP($B81,'a-南北货'!$B:$AO,27,0),0)</f>
        <v>-0.193323497176735</v>
      </c>
      <c r="K81" s="56">
        <f>IFERROR(VLOOKUP($B81,'a-南北货'!$B:$AO,28,0),0)</f>
        <v>0.343132920284601</v>
      </c>
      <c r="L81" s="56">
        <f>IFERROR(VLOOKUP($B81,'a-南北货'!$B:$AO,29,0),0)</f>
        <v>0.350339454073449</v>
      </c>
      <c r="M81" s="56">
        <f>IFERROR(VLOOKUP($B81,'a-南北货'!$B:$AO,30,0),0)</f>
        <v>-0.00720653378884767</v>
      </c>
      <c r="N81" s="49">
        <f>IFERROR(VLOOKUP($B81,'a-南北货'!$B:$AO,15,0),0)</f>
        <v>230610.4</v>
      </c>
      <c r="O81" s="49">
        <f>IFERROR(VLOOKUP($B81,'a-南北货'!$B:$AO,19,0),0)</f>
        <v>279996.64</v>
      </c>
      <c r="P81" s="49">
        <f t="shared" si="10"/>
        <v>-49386.24</v>
      </c>
      <c r="Q81" s="56">
        <f t="shared" si="11"/>
        <v>-0.17638154514997</v>
      </c>
      <c r="R81" s="49">
        <f>IFERROR(VLOOKUP($B81,'a-南北货'!$B:$AO,16,0),0)</f>
        <v>7066.01</v>
      </c>
      <c r="S81" s="49">
        <f>IFERROR(VLOOKUP($B81,'a-南北货'!$B:$AO,20,0),0)</f>
        <v>8795.81</v>
      </c>
      <c r="T81" s="49">
        <f t="shared" si="12"/>
        <v>-1729.8</v>
      </c>
      <c r="U81" s="56">
        <f t="shared" si="13"/>
        <v>-0.196661819661862</v>
      </c>
      <c r="V81" s="56">
        <f>IFERROR(VLOOKUP($B81,'a-南北货'!$B:$AO,22,0),0)</f>
        <v>1.69340493614988</v>
      </c>
      <c r="W81" s="56">
        <f>IFERROR(VLOOKUP($B81,'a-南北货'!$B:$AO,23,0),0)</f>
        <v>0.901346608581885</v>
      </c>
      <c r="X81" s="56">
        <f t="shared" si="14"/>
        <v>0.792058327567992</v>
      </c>
      <c r="Y81" s="54">
        <f>IFERROR(VLOOKUP($B81,'a-南北货'!$B:$AO,37,0),0)</f>
        <v>-0.0168411876009233</v>
      </c>
      <c r="Z81" s="54">
        <f>IFERROR(VLOOKUP($B81,'a-南北货'!$B:$AO,38,0),0)</f>
        <v>-0.0742137449535631</v>
      </c>
      <c r="AA81" s="54">
        <f t="shared" si="15"/>
        <v>0.0573725573526398</v>
      </c>
      <c r="AB81" s="54">
        <f>IFERROR(VLOOKUP($B81,'a-南北货'!$B:$AO,33,0),0)</f>
        <v>-0.0601364830217616</v>
      </c>
      <c r="AC81" s="54">
        <f>IFERROR(VLOOKUP($B81,'a-南北货'!$B:$AO,34,0),0)</f>
        <v>-0.0450807420403331</v>
      </c>
      <c r="AD81" s="54">
        <f t="shared" si="16"/>
        <v>-0.0150557409814286</v>
      </c>
    </row>
    <row r="82" spans="1:30">
      <c r="A82" s="50" t="s">
        <v>155</v>
      </c>
      <c r="B82" s="51" t="s">
        <v>162</v>
      </c>
      <c r="C82" s="50" t="s">
        <v>163</v>
      </c>
      <c r="D82" s="49">
        <f>IFERROR(VLOOKUP($B82,'a-南北货'!$B:$AO,5,0),0)</f>
        <v>6724.57</v>
      </c>
      <c r="E82" s="49">
        <f>IFERROR(VLOOKUP($B82,'a-南北货'!$B:$AO,6,0),0)</f>
        <v>157094.86</v>
      </c>
      <c r="F82" s="49">
        <f>IFERROR(VLOOKUP($B82,'a-南北货'!$B:$AO,7,0),0)</f>
        <v>105.994093888188</v>
      </c>
      <c r="G82" s="49">
        <f>IFERROR(VLOOKUP($B82,'a-南北货'!$B:$AO,24,0),0)</f>
        <v>18147.04</v>
      </c>
      <c r="H82" s="49">
        <f>IFERROR(VLOOKUP($B82,'a-南北货'!$B:$AO,25,0),0)</f>
        <v>15445.42</v>
      </c>
      <c r="I82" s="49">
        <f>IFERROR(VLOOKUP($B82,'a-南北货'!$B:$AO,26,0),0)</f>
        <v>2701.62</v>
      </c>
      <c r="J82" s="56">
        <f>IFERROR(VLOOKUP($B82,'a-南北货'!$B:$AO,27,0),0)</f>
        <v>0.174913987447412</v>
      </c>
      <c r="K82" s="56">
        <f>IFERROR(VLOOKUP($B82,'a-南北货'!$B:$AO,28,0),0)</f>
        <v>0.226029774035493</v>
      </c>
      <c r="L82" s="56">
        <f>IFERROR(VLOOKUP($B82,'a-南北货'!$B:$AO,29,0),0)</f>
        <v>0.22321987173697</v>
      </c>
      <c r="M82" s="56">
        <f>IFERROR(VLOOKUP($B82,'a-南北货'!$B:$AO,30,0),0)</f>
        <v>0.00280990229852212</v>
      </c>
      <c r="N82" s="49">
        <f>IFERROR(VLOOKUP($B82,'a-南北货'!$B:$AO,15,0),0)</f>
        <v>80286.06</v>
      </c>
      <c r="O82" s="49">
        <f>IFERROR(VLOOKUP($B82,'a-南北货'!$B:$AO,19,0),0)</f>
        <v>69193.75</v>
      </c>
      <c r="P82" s="49">
        <f t="shared" si="10"/>
        <v>11092.31</v>
      </c>
      <c r="Q82" s="56">
        <f t="shared" si="11"/>
        <v>0.160307975792611</v>
      </c>
      <c r="R82" s="49">
        <f>IFERROR(VLOOKUP($B82,'a-南北货'!$B:$AO,16,0),0)</f>
        <v>2721.42</v>
      </c>
      <c r="S82" s="49">
        <f>IFERROR(VLOOKUP($B82,'a-南北货'!$B:$AO,20,0),0)</f>
        <v>2631.97</v>
      </c>
      <c r="T82" s="49">
        <f t="shared" si="12"/>
        <v>89.4500000000003</v>
      </c>
      <c r="U82" s="56">
        <f t="shared" si="13"/>
        <v>0.0339859496878765</v>
      </c>
      <c r="V82" s="56">
        <f>IFERROR(VLOOKUP($B82,'a-南北货'!$B:$AO,22,0),0)</f>
        <v>-0.0208912363645637</v>
      </c>
      <c r="W82" s="56">
        <f>IFERROR(VLOOKUP($B82,'a-南北货'!$B:$AO,23,0),0)</f>
        <v>1.45789742289164</v>
      </c>
      <c r="X82" s="56">
        <f t="shared" si="14"/>
        <v>-1.4787886592562</v>
      </c>
      <c r="Y82" s="54">
        <f>IFERROR(VLOOKUP($B82,'a-南北货'!$B:$AO,37,0),0)</f>
        <v>-0.0230431171961696</v>
      </c>
      <c r="Z82" s="54">
        <f>IFERROR(VLOOKUP($B82,'a-南北货'!$B:$AO,38,0),0)</f>
        <v>-0.18955383230052</v>
      </c>
      <c r="AA82" s="54">
        <f t="shared" si="15"/>
        <v>0.166510715104351</v>
      </c>
      <c r="AB82" s="54">
        <f>IFERROR(VLOOKUP($B82,'a-南北货'!$B:$AO,33,0),0)</f>
        <v>-0.0970093702797373</v>
      </c>
      <c r="AC82" s="54">
        <f>IFERROR(VLOOKUP($B82,'a-南北货'!$B:$AO,34,0),0)</f>
        <v>-0.0465274551531027</v>
      </c>
      <c r="AD82" s="54">
        <f t="shared" si="16"/>
        <v>-0.0504819151266346</v>
      </c>
    </row>
    <row r="83" spans="1:30">
      <c r="A83" s="50" t="s">
        <v>101</v>
      </c>
      <c r="B83" s="51" t="s">
        <v>131</v>
      </c>
      <c r="C83" s="50" t="s">
        <v>132</v>
      </c>
      <c r="D83" s="49">
        <f>IFERROR(VLOOKUP($B83,'a-南北货'!$B:$AO,5,0),0)</f>
        <v>5504</v>
      </c>
      <c r="E83" s="49">
        <f>IFERROR(VLOOKUP($B83,'a-南北货'!$B:$AO,6,0),0)</f>
        <v>97220.42</v>
      </c>
      <c r="F83" s="49">
        <f>IFERROR(VLOOKUP($B83,'a-南北货'!$B:$AO,7,0),0)</f>
        <v>143.856107864791</v>
      </c>
      <c r="G83" s="49">
        <f>IFERROR(VLOOKUP($B83,'a-南北货'!$B:$AO,24,0),0)</f>
        <v>3350.61</v>
      </c>
      <c r="H83" s="49">
        <f>IFERROR(VLOOKUP($B83,'a-南北货'!$B:$AO,25,0),0)</f>
        <v>5630.61</v>
      </c>
      <c r="I83" s="49">
        <f>IFERROR(VLOOKUP($B83,'a-南北货'!$B:$AO,26,0),0)</f>
        <v>-2280</v>
      </c>
      <c r="J83" s="56">
        <f>IFERROR(VLOOKUP($B83,'a-南北货'!$B:$AO,27,0),0)</f>
        <v>-0.404929483661628</v>
      </c>
      <c r="K83" s="56">
        <f>IFERROR(VLOOKUP($B83,'a-南北货'!$B:$AO,28,0),0)</f>
        <v>0.115394629444037</v>
      </c>
      <c r="L83" s="56">
        <f>IFERROR(VLOOKUP($B83,'a-南北货'!$B:$AO,29,0),0)</f>
        <v>0.13653776763838</v>
      </c>
      <c r="M83" s="56">
        <f>IFERROR(VLOOKUP($B83,'a-南北货'!$B:$AO,30,0),0)</f>
        <v>-0.0211431381943436</v>
      </c>
      <c r="N83" s="49">
        <f>IFERROR(VLOOKUP($B83,'a-南北货'!$B:$AO,15,0),0)</f>
        <v>29036.1</v>
      </c>
      <c r="O83" s="49">
        <f>IFERROR(VLOOKUP($B83,'a-南北货'!$B:$AO,19,0),0)</f>
        <v>41238.48</v>
      </c>
      <c r="P83" s="49">
        <f t="shared" si="10"/>
        <v>-12202.38</v>
      </c>
      <c r="Q83" s="56">
        <f t="shared" si="11"/>
        <v>-0.295897908943298</v>
      </c>
      <c r="R83" s="49">
        <f>IFERROR(VLOOKUP($B83,'a-南北货'!$B:$AO,16,0),0)</f>
        <v>1281.19</v>
      </c>
      <c r="S83" s="49">
        <f>IFERROR(VLOOKUP($B83,'a-南北货'!$B:$AO,20,0),0)</f>
        <v>3301.79</v>
      </c>
      <c r="T83" s="49">
        <f t="shared" si="12"/>
        <v>-2020.6</v>
      </c>
      <c r="U83" s="56">
        <f t="shared" si="13"/>
        <v>-0.6119710823523</v>
      </c>
      <c r="V83" s="56">
        <f>IFERROR(VLOOKUP($B83,'a-南北货'!$B:$AO,22,0),0)</f>
        <v>-0.396609794951444</v>
      </c>
      <c r="W83" s="56">
        <f>IFERROR(VLOOKUP($B83,'a-南北货'!$B:$AO,23,0),0)</f>
        <v>-1.7974920564166</v>
      </c>
      <c r="X83" s="56">
        <f t="shared" si="14"/>
        <v>1.40088226146515</v>
      </c>
      <c r="Y83" s="54">
        <f>IFERROR(VLOOKUP($B83,'a-南北货'!$B:$AO,37,0),0)</f>
        <v>-0.0227210640108025</v>
      </c>
      <c r="Z83" s="54">
        <f>IFERROR(VLOOKUP($B83,'a-南北货'!$B:$AO,38,0),0)</f>
        <v>0.133682033079027</v>
      </c>
      <c r="AA83" s="54">
        <f t="shared" si="15"/>
        <v>-0.156403097089829</v>
      </c>
      <c r="AB83" s="54">
        <f>IFERROR(VLOOKUP($B83,'a-南北货'!$B:$AO,33,0),0)</f>
        <v>-0.354522238041789</v>
      </c>
      <c r="AC83" s="54">
        <f>IFERROR(VLOOKUP($B83,'a-南北货'!$B:$AO,34,0),0)</f>
        <v>0.19494283494445</v>
      </c>
      <c r="AD83" s="54">
        <f t="shared" si="16"/>
        <v>-0.549465072986239</v>
      </c>
    </row>
  </sheetData>
  <mergeCells count="24">
    <mergeCell ref="A1:AD1"/>
    <mergeCell ref="A2:AD2"/>
    <mergeCell ref="D3:E3"/>
    <mergeCell ref="G3:J3"/>
    <mergeCell ref="K3:M3"/>
    <mergeCell ref="N3:Q3"/>
    <mergeCell ref="R3:U3"/>
    <mergeCell ref="V3:X3"/>
    <mergeCell ref="Y3:AA3"/>
    <mergeCell ref="AB3:AD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ageMargins left="0.75" right="0.75" top="1" bottom="1" header="0.5" footer="0.5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1:AD83"/>
  <sheetViews>
    <sheetView workbookViewId="0">
      <selection activeCell="A3" sqref="A3:A4"/>
    </sheetView>
  </sheetViews>
  <sheetFormatPr defaultColWidth="9" defaultRowHeight="13.5"/>
  <cols>
    <col min="4" max="4" width="6.875" customWidth="1"/>
    <col min="5" max="5" width="8.125" customWidth="1"/>
    <col min="6" max="13" width="6.875" customWidth="1"/>
    <col min="14" max="15" width="8.125" customWidth="1"/>
    <col min="16" max="30" width="6.875" customWidth="1"/>
  </cols>
  <sheetData>
    <row r="1" ht="18.75" spans="1:30">
      <c r="A1" s="44" t="s">
        <v>225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</row>
    <row r="2" spans="1:30">
      <c r="A2" s="45" t="str">
        <f>'处-1'!A2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</row>
    <row r="3" spans="1:30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  <c r="Y3" s="47" t="s">
        <v>212</v>
      </c>
      <c r="Z3" s="47"/>
      <c r="AA3" s="47"/>
      <c r="AB3" s="47" t="s">
        <v>213</v>
      </c>
      <c r="AC3" s="47"/>
      <c r="AD3" s="47"/>
    </row>
    <row r="4" spans="1:30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  <c r="Y4" s="47" t="s">
        <v>11</v>
      </c>
      <c r="Z4" s="47" t="s">
        <v>12</v>
      </c>
      <c r="AA4" s="47" t="s">
        <v>15</v>
      </c>
      <c r="AB4" s="47" t="s">
        <v>11</v>
      </c>
      <c r="AC4" s="47" t="s">
        <v>12</v>
      </c>
      <c r="AD4" s="47" t="s">
        <v>15</v>
      </c>
    </row>
    <row r="5" spans="1:30">
      <c r="A5" s="45" t="s">
        <v>61</v>
      </c>
      <c r="B5" s="45"/>
      <c r="C5" s="45"/>
      <c r="D5" s="48">
        <f>VLOOKUP($A5,'猪肉-汇总'!$A:$AM,4,0)</f>
        <v>39626.46</v>
      </c>
      <c r="E5" s="49">
        <f>VLOOKUP($A5,'猪肉-汇总'!$A:$AM,5,0)</f>
        <v>702700.61</v>
      </c>
      <c r="F5" s="49">
        <f>VLOOKUP($A5,'猪肉-汇总'!$A:$AM,6,0)</f>
        <v>5.06765509436818</v>
      </c>
      <c r="G5" s="49">
        <f>VLOOKUP($A5,'猪肉-汇总'!$A:$AM,23,0)</f>
        <v>203795.73</v>
      </c>
      <c r="H5" s="49">
        <f>VLOOKUP($A5,'猪肉-汇总'!$A:$AM,24,0)</f>
        <v>251559.62</v>
      </c>
      <c r="I5" s="52">
        <f t="shared" ref="I5:I14" si="0">G5-H5</f>
        <v>-47763.89</v>
      </c>
      <c r="J5" s="53">
        <f t="shared" ref="J5:J14" si="1">I5/H5</f>
        <v>-0.189871053231834</v>
      </c>
      <c r="K5" s="54">
        <f>VLOOKUP($A5,'猪肉-汇总'!$A:$AM,27,0)</f>
        <v>0.179932259117594</v>
      </c>
      <c r="L5" s="54">
        <f>VLOOKUP($A5,'猪肉-汇总'!$A:$AM,28,0)</f>
        <v>0.157696598607865</v>
      </c>
      <c r="M5" s="55">
        <f t="shared" ref="M5:M14" si="2">K5-L5</f>
        <v>0.0222356605097292</v>
      </c>
      <c r="N5" s="49">
        <f>VLOOKUP($A5,'猪肉-汇总'!$A:$AM,13,0)</f>
        <v>1132624.75</v>
      </c>
      <c r="O5" s="49">
        <f>VLOOKUP($A5,'猪肉-汇总'!$A:$AM,14,0)</f>
        <v>1595212.72</v>
      </c>
      <c r="P5" s="52">
        <f t="shared" ref="P5:P68" si="3">N5-O5</f>
        <v>-462587.97</v>
      </c>
      <c r="Q5" s="55">
        <f t="shared" ref="Q5:Q68" si="4">P5/O5</f>
        <v>-0.289985131261992</v>
      </c>
      <c r="R5" s="49">
        <f>VLOOKUP($A5,'猪肉-汇总'!$A:$AM,15,0)</f>
        <v>54916.49</v>
      </c>
      <c r="S5" s="49">
        <f>VLOOKUP($A5,'猪肉-汇总'!$A:$AM,16,0)</f>
        <v>54652.06</v>
      </c>
      <c r="T5" s="52">
        <f t="shared" ref="T5:T68" si="5">R5-S5</f>
        <v>264.43</v>
      </c>
      <c r="U5" s="55">
        <f t="shared" ref="U5:U68" si="6">T5/S5</f>
        <v>0.00483842695042054</v>
      </c>
      <c r="V5" s="54">
        <f>VLOOKUP($A5,'猪肉-汇总'!$A:$AM,21,0)</f>
        <v>0.194392042711333</v>
      </c>
      <c r="W5" s="54">
        <f>VLOOKUP($A5,'猪肉-汇总'!$A:$AM,22,0)</f>
        <v>0.24439232051526</v>
      </c>
      <c r="X5" s="55">
        <f t="shared" ref="X5:X68" si="7">V5-W5</f>
        <v>-0.0500002778039272</v>
      </c>
      <c r="Y5" s="54">
        <f>VLOOKUP($A5,'猪肉-汇总'!$A:$AM,36,0)</f>
        <v>-0.0252476077768262</v>
      </c>
      <c r="Z5" s="54">
        <f>VLOOKUP($A5,'猪肉-汇总'!$A:$AM,37,0)</f>
        <v>-0.0464760157256652</v>
      </c>
      <c r="AA5" s="55">
        <f t="shared" ref="AA5:AA68" si="8">Y5-Z5</f>
        <v>0.021228407948839</v>
      </c>
      <c r="AB5" s="54">
        <f>VLOOKUP($A5,'猪肉-汇总'!$A:$AM,32,0)</f>
        <v>0.219584198826663</v>
      </c>
      <c r="AC5" s="54">
        <f>VLOOKUP($A5,'猪肉-汇总'!$A:$AM,33,0)</f>
        <v>0.0100550483323628</v>
      </c>
      <c r="AD5" s="55">
        <f t="shared" ref="AD5:AD68" si="9">AB5-AC5</f>
        <v>0.209529150494301</v>
      </c>
    </row>
    <row r="6" spans="1:30">
      <c r="A6" s="45" t="s">
        <v>67</v>
      </c>
      <c r="B6" s="45"/>
      <c r="C6" s="45"/>
      <c r="D6" s="48">
        <f>VLOOKUP($A6,'猪肉-汇总'!$A:$AM,4,0)</f>
        <v>10129.13</v>
      </c>
      <c r="E6" s="49">
        <f>VLOOKUP($A6,'猪肉-汇总'!$A:$AM,5,0)</f>
        <v>208533.22</v>
      </c>
      <c r="F6" s="49">
        <f>VLOOKUP($A6,'猪肉-汇总'!$A:$AM,6,0)</f>
        <v>5.51995973016947</v>
      </c>
      <c r="G6" s="49">
        <f>VLOOKUP($A6,'猪肉-汇总'!$A:$AM,23,0)</f>
        <v>69538.12</v>
      </c>
      <c r="H6" s="49">
        <f>VLOOKUP($A6,'猪肉-汇总'!$A:$AM,24,0)</f>
        <v>89945.12</v>
      </c>
      <c r="I6" s="52">
        <f t="shared" si="0"/>
        <v>-20407</v>
      </c>
      <c r="J6" s="53">
        <f t="shared" si="1"/>
        <v>-0.226882792529489</v>
      </c>
      <c r="K6" s="54">
        <f>VLOOKUP($A6,'猪肉-汇总'!$A:$AM,27,0)</f>
        <v>0.217179507119739</v>
      </c>
      <c r="L6" s="54">
        <f>VLOOKUP($A6,'猪肉-汇总'!$A:$AM,28,0)</f>
        <v>0.181457224751777</v>
      </c>
      <c r="M6" s="55">
        <f t="shared" si="2"/>
        <v>0.0357222823679615</v>
      </c>
      <c r="N6" s="49">
        <f>VLOOKUP($A6,'猪肉-汇总'!$A:$AM,13,0)</f>
        <v>320187.3</v>
      </c>
      <c r="O6" s="49">
        <f>VLOOKUP($A6,'猪肉-汇总'!$A:$AM,14,0)</f>
        <v>495682.22</v>
      </c>
      <c r="P6" s="52">
        <f t="shared" si="3"/>
        <v>-175494.92</v>
      </c>
      <c r="Q6" s="55">
        <f t="shared" si="4"/>
        <v>-0.354047236150613</v>
      </c>
      <c r="R6" s="49">
        <f>VLOOKUP($A6,'猪肉-汇总'!$A:$AM,15,0)</f>
        <v>15136.61</v>
      </c>
      <c r="S6" s="49">
        <f>VLOOKUP($A6,'猪肉-汇总'!$A:$AM,16,0)</f>
        <v>15742.1</v>
      </c>
      <c r="T6" s="52">
        <f t="shared" si="5"/>
        <v>-605.49</v>
      </c>
      <c r="U6" s="55">
        <f t="shared" si="6"/>
        <v>-0.0384631021274163</v>
      </c>
      <c r="V6" s="54">
        <f>VLOOKUP($A6,'猪肉-汇总'!$A:$AM,21,0)</f>
        <v>0.147773191163392</v>
      </c>
      <c r="W6" s="54">
        <f>VLOOKUP($A6,'猪肉-汇总'!$A:$AM,22,0)</f>
        <v>0.241798689160476</v>
      </c>
      <c r="X6" s="55">
        <f t="shared" si="7"/>
        <v>-0.0940254979970843</v>
      </c>
      <c r="Y6" s="54">
        <f>VLOOKUP($A6,'猪肉-汇总'!$A:$AM,36,0)</f>
        <v>-0.0230454507317028</v>
      </c>
      <c r="Z6" s="54">
        <f>VLOOKUP($A6,'猪肉-汇总'!$A:$AM,37,0)</f>
        <v>-0.0310301675125936</v>
      </c>
      <c r="AA6" s="55">
        <f t="shared" si="8"/>
        <v>0.00798471678089081</v>
      </c>
      <c r="AB6" s="54">
        <f>VLOOKUP($A6,'猪肉-汇总'!$A:$AM,32,0)</f>
        <v>0.2564586512332</v>
      </c>
      <c r="AC6" s="54">
        <f>VLOOKUP($A6,'猪肉-汇总'!$A:$AM,33,0)</f>
        <v>-0.003909225350064</v>
      </c>
      <c r="AD6" s="55">
        <f t="shared" si="9"/>
        <v>0.260367876583264</v>
      </c>
    </row>
    <row r="7" spans="1:30">
      <c r="A7" s="45" t="s">
        <v>62</v>
      </c>
      <c r="B7" s="45"/>
      <c r="C7" s="45"/>
      <c r="D7" s="48">
        <f>VLOOKUP($A7,'猪肉-汇总'!$A:$AM,4,0)</f>
        <v>10228.7</v>
      </c>
      <c r="E7" s="49">
        <f>VLOOKUP($A7,'猪肉-汇总'!$A:$AM,5,0)</f>
        <v>184315.31</v>
      </c>
      <c r="F7" s="49">
        <f>VLOOKUP($A7,'猪肉-汇总'!$A:$AM,6,0)</f>
        <v>4.47584111202434</v>
      </c>
      <c r="G7" s="49">
        <f>VLOOKUP($A7,'猪肉-汇总'!$A:$AM,23,0)</f>
        <v>60388.47</v>
      </c>
      <c r="H7" s="49">
        <f>VLOOKUP($A7,'猪肉-汇总'!$A:$AM,24,0)</f>
        <v>85410.14</v>
      </c>
      <c r="I7" s="52">
        <f t="shared" si="0"/>
        <v>-25021.67</v>
      </c>
      <c r="J7" s="53">
        <f t="shared" si="1"/>
        <v>-0.292959009316692</v>
      </c>
      <c r="K7" s="54">
        <f>VLOOKUP($A7,'猪肉-汇总'!$A:$AM,27,0)</f>
        <v>0.183309556215717</v>
      </c>
      <c r="L7" s="54">
        <f>VLOOKUP($A7,'猪肉-汇总'!$A:$AM,28,0)</f>
        <v>0.181290637367465</v>
      </c>
      <c r="M7" s="55">
        <f t="shared" si="2"/>
        <v>0.00201891884825264</v>
      </c>
      <c r="N7" s="49">
        <f>VLOOKUP($A7,'猪肉-汇总'!$A:$AM,13,0)</f>
        <v>329434.38</v>
      </c>
      <c r="O7" s="49">
        <f>VLOOKUP($A7,'猪肉-汇总'!$A:$AM,14,0)</f>
        <v>471122.73</v>
      </c>
      <c r="P7" s="52">
        <f t="shared" si="3"/>
        <v>-141688.35</v>
      </c>
      <c r="Q7" s="55">
        <f t="shared" si="4"/>
        <v>-0.300746155890207</v>
      </c>
      <c r="R7" s="49">
        <f>VLOOKUP($A7,'猪肉-汇总'!$A:$AM,15,0)</f>
        <v>15625.51</v>
      </c>
      <c r="S7" s="49">
        <f>VLOOKUP($A7,'猪肉-汇总'!$A:$AM,16,0)</f>
        <v>15939.13</v>
      </c>
      <c r="T7" s="52">
        <f t="shared" si="5"/>
        <v>-313.619999999999</v>
      </c>
      <c r="U7" s="55">
        <f t="shared" si="6"/>
        <v>-0.0196761052830361</v>
      </c>
      <c r="V7" s="54">
        <f>VLOOKUP($A7,'猪肉-汇总'!$A:$AM,21,0)</f>
        <v>0.224741054268703</v>
      </c>
      <c r="W7" s="54">
        <f>VLOOKUP($A7,'猪肉-汇总'!$A:$AM,22,0)</f>
        <v>0.297025603091179</v>
      </c>
      <c r="X7" s="55">
        <f t="shared" si="7"/>
        <v>-0.0722845488224766</v>
      </c>
      <c r="Y7" s="54">
        <f>VLOOKUP($A7,'猪肉-汇总'!$A:$AM,36,0)</f>
        <v>-0.0250462224912979</v>
      </c>
      <c r="Z7" s="54">
        <f>VLOOKUP($A7,'猪肉-汇总'!$A:$AM,37,0)</f>
        <v>-0.05332599709018</v>
      </c>
      <c r="AA7" s="55">
        <f t="shared" si="8"/>
        <v>0.0282797745988821</v>
      </c>
      <c r="AB7" s="54">
        <f>VLOOKUP($A7,'猪肉-汇总'!$A:$AM,32,0)</f>
        <v>0.198292411071364</v>
      </c>
      <c r="AC7" s="54">
        <f>VLOOKUP($A7,'猪肉-汇总'!$A:$AM,33,0)</f>
        <v>0.0290150424285409</v>
      </c>
      <c r="AD7" s="55">
        <f t="shared" si="9"/>
        <v>0.169277368642823</v>
      </c>
    </row>
    <row r="8" spans="1:30">
      <c r="A8" s="45" t="s">
        <v>84</v>
      </c>
      <c r="B8" s="45"/>
      <c r="C8" s="45"/>
      <c r="D8" s="48">
        <f>VLOOKUP($A8,'猪肉-汇总'!$A:$AM,4,0)</f>
        <v>3816.9</v>
      </c>
      <c r="E8" s="49">
        <f>VLOOKUP($A8,'猪肉-汇总'!$A:$AM,5,0)</f>
        <v>76126.7</v>
      </c>
      <c r="F8" s="49">
        <f>VLOOKUP($A8,'猪肉-汇总'!$A:$AM,6,0)</f>
        <v>4.78743881648235</v>
      </c>
      <c r="G8" s="49">
        <f>VLOOKUP($A8,'猪肉-汇总'!$A:$AM,23,0)</f>
        <v>17034.41</v>
      </c>
      <c r="H8" s="49">
        <f>VLOOKUP($A8,'猪肉-汇总'!$A:$AM,24,0)</f>
        <v>17685.5</v>
      </c>
      <c r="I8" s="52">
        <f t="shared" si="0"/>
        <v>-651.09</v>
      </c>
      <c r="J8" s="53">
        <f t="shared" si="1"/>
        <v>-0.0368149048655678</v>
      </c>
      <c r="K8" s="54">
        <f>VLOOKUP($A8,'猪肉-汇总'!$A:$AM,27,0)</f>
        <v>0.143681364678633</v>
      </c>
      <c r="L8" s="54">
        <f>VLOOKUP($A8,'猪肉-汇总'!$A:$AM,28,0)</f>
        <v>0.112681327546661</v>
      </c>
      <c r="M8" s="55">
        <f t="shared" si="2"/>
        <v>0.0310000371319717</v>
      </c>
      <c r="N8" s="49">
        <f>VLOOKUP($A8,'猪肉-汇总'!$A:$AM,13,0)</f>
        <v>118556.85</v>
      </c>
      <c r="O8" s="49">
        <f>VLOOKUP($A8,'猪肉-汇总'!$A:$AM,14,0)</f>
        <v>156951.47</v>
      </c>
      <c r="P8" s="52">
        <f t="shared" si="3"/>
        <v>-38394.62</v>
      </c>
      <c r="Q8" s="55">
        <f t="shared" si="4"/>
        <v>-0.244627336080382</v>
      </c>
      <c r="R8" s="49">
        <f>VLOOKUP($A8,'猪肉-汇总'!$A:$AM,15,0)</f>
        <v>6870.64</v>
      </c>
      <c r="S8" s="49">
        <f>VLOOKUP($A8,'猪肉-汇总'!$A:$AM,16,0)</f>
        <v>6095.89</v>
      </c>
      <c r="T8" s="52">
        <f t="shared" si="5"/>
        <v>774.75</v>
      </c>
      <c r="U8" s="55">
        <f t="shared" si="6"/>
        <v>0.127093828792842</v>
      </c>
      <c r="V8" s="54">
        <f>VLOOKUP($A8,'猪肉-汇总'!$A:$AM,21,0)</f>
        <v>0.101165122181171</v>
      </c>
      <c r="W8" s="54">
        <f>VLOOKUP($A8,'猪肉-汇总'!$A:$AM,22,0)</f>
        <v>0.190853572158048</v>
      </c>
      <c r="X8" s="55">
        <f t="shared" si="7"/>
        <v>-0.0896884499768765</v>
      </c>
      <c r="Y8" s="54">
        <f>VLOOKUP($A8,'猪肉-汇总'!$A:$AM,36,0)</f>
        <v>-0.0199311854499726</v>
      </c>
      <c r="Z8" s="54">
        <f>VLOOKUP($A8,'猪肉-汇总'!$A:$AM,37,0)</f>
        <v>-0.0528749698567395</v>
      </c>
      <c r="AA8" s="55">
        <f t="shared" si="8"/>
        <v>0.0329437844067669</v>
      </c>
      <c r="AB8" s="54">
        <f>VLOOKUP($A8,'猪肉-汇总'!$A:$AM,32,0)</f>
        <v>0.291634498554913</v>
      </c>
      <c r="AC8" s="54">
        <f>VLOOKUP($A8,'猪肉-汇总'!$A:$AM,33,0)</f>
        <v>-0.0159012871940607</v>
      </c>
      <c r="AD8" s="55">
        <f t="shared" si="9"/>
        <v>0.307535785748973</v>
      </c>
    </row>
    <row r="9" spans="1:30">
      <c r="A9" s="45" t="s">
        <v>118</v>
      </c>
      <c r="B9" s="45"/>
      <c r="C9" s="45"/>
      <c r="D9" s="48">
        <f>VLOOKUP($A9,'猪肉-汇总'!$A:$AM,4,0)</f>
        <v>2290.8</v>
      </c>
      <c r="E9" s="49">
        <f>VLOOKUP($A9,'猪肉-汇总'!$A:$AM,5,0)</f>
        <v>30562.97</v>
      </c>
      <c r="F9" s="49">
        <f>VLOOKUP($A9,'猪肉-汇总'!$A:$AM,6,0)</f>
        <v>3.13752891784214</v>
      </c>
      <c r="G9" s="49">
        <f>VLOOKUP($A9,'猪肉-汇总'!$A:$AM,23,0)</f>
        <v>12625.73</v>
      </c>
      <c r="H9" s="49">
        <f>VLOOKUP($A9,'猪肉-汇总'!$A:$AM,24,0)</f>
        <v>13822.57</v>
      </c>
      <c r="I9" s="52">
        <f t="shared" si="0"/>
        <v>-1196.84</v>
      </c>
      <c r="J9" s="53">
        <f t="shared" si="1"/>
        <v>-0.0865859243252159</v>
      </c>
      <c r="K9" s="54">
        <f>VLOOKUP($A9,'猪肉-汇总'!$A:$AM,27,0)</f>
        <v>0.159829907769867</v>
      </c>
      <c r="L9" s="54">
        <f>VLOOKUP($A9,'猪肉-汇总'!$A:$AM,28,0)</f>
        <v>0.147993666791792</v>
      </c>
      <c r="M9" s="55">
        <f t="shared" si="2"/>
        <v>0.011836240978075</v>
      </c>
      <c r="N9" s="49">
        <f>VLOOKUP($A9,'猪肉-汇总'!$A:$AM,13,0)</f>
        <v>78994.79</v>
      </c>
      <c r="O9" s="49">
        <f>VLOOKUP($A9,'猪肉-汇总'!$A:$AM,14,0)</f>
        <v>93399.74</v>
      </c>
      <c r="P9" s="52">
        <f t="shared" si="3"/>
        <v>-14404.95</v>
      </c>
      <c r="Q9" s="55">
        <f t="shared" si="4"/>
        <v>-0.154229016055077</v>
      </c>
      <c r="R9" s="49">
        <f>VLOOKUP($A9,'猪肉-汇总'!$A:$AM,15,0)</f>
        <v>4065.22</v>
      </c>
      <c r="S9" s="49">
        <f>VLOOKUP($A9,'猪肉-汇总'!$A:$AM,16,0)</f>
        <v>3519.57</v>
      </c>
      <c r="T9" s="52">
        <f t="shared" si="5"/>
        <v>545.65</v>
      </c>
      <c r="U9" s="55">
        <f t="shared" si="6"/>
        <v>0.155033143253295</v>
      </c>
      <c r="V9" s="54">
        <f>VLOOKUP($A9,'猪肉-汇总'!$A:$AM,21,0)</f>
        <v>0.222633144093192</v>
      </c>
      <c r="W9" s="54">
        <f>VLOOKUP($A9,'猪肉-汇总'!$A:$AM,22,0)</f>
        <v>0.275717258091148</v>
      </c>
      <c r="X9" s="55">
        <f t="shared" si="7"/>
        <v>-0.0530841139979552</v>
      </c>
      <c r="Y9" s="54">
        <f>VLOOKUP($A9,'猪肉-汇总'!$A:$AM,36,0)</f>
        <v>-0.0325369844682453</v>
      </c>
      <c r="Z9" s="54">
        <f>VLOOKUP($A9,'猪肉-汇总'!$A:$AM,37,0)</f>
        <v>-0.0623286367368741</v>
      </c>
      <c r="AA9" s="55">
        <f t="shared" si="8"/>
        <v>0.0297916522686288</v>
      </c>
      <c r="AB9" s="54">
        <f>VLOOKUP($A9,'猪肉-汇总'!$A:$AM,32,0)</f>
        <v>0.150922393742676</v>
      </c>
      <c r="AC9" s="54">
        <f>VLOOKUP($A9,'猪肉-汇总'!$A:$AM,33,0)</f>
        <v>0.0460595211507013</v>
      </c>
      <c r="AD9" s="55">
        <f t="shared" si="9"/>
        <v>0.104862872591975</v>
      </c>
    </row>
    <row r="10" spans="1:30">
      <c r="A10" s="45" t="s">
        <v>89</v>
      </c>
      <c r="B10" s="45"/>
      <c r="C10" s="45"/>
      <c r="D10" s="48">
        <f>VLOOKUP($A10,'猪肉-汇总'!$A:$AM,4,0)</f>
        <v>1464.7</v>
      </c>
      <c r="E10" s="49">
        <f>VLOOKUP($A10,'猪肉-汇总'!$A:$AM,5,0)</f>
        <v>20051.32</v>
      </c>
      <c r="F10" s="49">
        <f>VLOOKUP($A10,'猪肉-汇总'!$A:$AM,6,0)</f>
        <v>5.20047712953236</v>
      </c>
      <c r="G10" s="49">
        <f>VLOOKUP($A10,'猪肉-汇总'!$A:$AM,23,0)</f>
        <v>5716.77</v>
      </c>
      <c r="H10" s="49">
        <f>VLOOKUP($A10,'猪肉-汇总'!$A:$AM,24,0)</f>
        <v>7769.32</v>
      </c>
      <c r="I10" s="52">
        <f t="shared" si="0"/>
        <v>-2052.55</v>
      </c>
      <c r="J10" s="53">
        <f t="shared" si="1"/>
        <v>-0.264186569738407</v>
      </c>
      <c r="K10" s="54">
        <f>VLOOKUP($A10,'猪肉-汇总'!$A:$AM,27,0)</f>
        <v>0.179619682358545</v>
      </c>
      <c r="L10" s="54">
        <f>VLOOKUP($A10,'猪肉-汇总'!$A:$AM,28,0)</f>
        <v>0.136731036191667</v>
      </c>
      <c r="M10" s="55">
        <f t="shared" si="2"/>
        <v>0.0428886461668781</v>
      </c>
      <c r="N10" s="49">
        <f>VLOOKUP($A10,'猪肉-汇总'!$A:$AM,13,0)</f>
        <v>31827.08</v>
      </c>
      <c r="O10" s="49">
        <f>VLOOKUP($A10,'猪肉-汇总'!$A:$AM,14,0)</f>
        <v>56821.92</v>
      </c>
      <c r="P10" s="52">
        <f t="shared" si="3"/>
        <v>-24994.84</v>
      </c>
      <c r="Q10" s="55">
        <f t="shared" si="4"/>
        <v>-0.439880243399026</v>
      </c>
      <c r="R10" s="49">
        <f>VLOOKUP($A10,'猪肉-汇总'!$A:$AM,15,0)</f>
        <v>1443.61</v>
      </c>
      <c r="S10" s="49">
        <f>VLOOKUP($A10,'猪肉-汇总'!$A:$AM,16,0)</f>
        <v>2047.08</v>
      </c>
      <c r="T10" s="52">
        <f t="shared" si="5"/>
        <v>-603.47</v>
      </c>
      <c r="U10" s="55">
        <f t="shared" si="6"/>
        <v>-0.294795513609629</v>
      </c>
      <c r="V10" s="54">
        <f>VLOOKUP($A10,'猪肉-汇总'!$A:$AM,21,0)</f>
        <v>0.329525707740048</v>
      </c>
      <c r="W10" s="54">
        <f>VLOOKUP($A10,'猪肉-汇总'!$A:$AM,22,0)</f>
        <v>0.12927533252756</v>
      </c>
      <c r="X10" s="55">
        <f t="shared" si="7"/>
        <v>0.200250375212487</v>
      </c>
      <c r="Y10" s="54">
        <f>VLOOKUP($A10,'猪肉-汇总'!$A:$AM,36,0)</f>
        <v>-0.0214947250296133</v>
      </c>
      <c r="Z10" s="54">
        <f>VLOOKUP($A10,'猪肉-汇总'!$A:$AM,37,0)</f>
        <v>-0.0288020008988413</v>
      </c>
      <c r="AA10" s="55">
        <f t="shared" si="8"/>
        <v>0.00730727586922801</v>
      </c>
      <c r="AB10" s="54">
        <f>VLOOKUP($A10,'猪肉-汇总'!$A:$AM,32,0)</f>
        <v>0.217038427653432</v>
      </c>
      <c r="AC10" s="54">
        <f>VLOOKUP($A10,'猪肉-汇总'!$A:$AM,33,0)</f>
        <v>0.0441870760438929</v>
      </c>
      <c r="AD10" s="55">
        <f t="shared" si="9"/>
        <v>0.172851351609539</v>
      </c>
    </row>
    <row r="11" spans="1:30">
      <c r="A11" s="45" t="s">
        <v>155</v>
      </c>
      <c r="B11" s="45"/>
      <c r="C11" s="45"/>
      <c r="D11" s="48">
        <f>VLOOKUP($A11,'猪肉-汇总'!$A:$AM,4,0)</f>
        <v>2604.78</v>
      </c>
      <c r="E11" s="49">
        <f>VLOOKUP($A11,'猪肉-汇总'!$A:$AM,5,0)</f>
        <v>35549.17</v>
      </c>
      <c r="F11" s="49">
        <f>VLOOKUP($A11,'猪肉-汇总'!$A:$AM,6,0)</f>
        <v>5.03381215878011</v>
      </c>
      <c r="G11" s="49">
        <f>VLOOKUP($A11,'猪肉-汇总'!$A:$AM,23,0)</f>
        <v>8243.52</v>
      </c>
      <c r="H11" s="49">
        <f>VLOOKUP($A11,'猪肉-汇总'!$A:$AM,24,0)</f>
        <v>9277.51</v>
      </c>
      <c r="I11" s="52">
        <f t="shared" si="0"/>
        <v>-1033.99</v>
      </c>
      <c r="J11" s="53">
        <f t="shared" si="1"/>
        <v>-0.111451240688504</v>
      </c>
      <c r="K11" s="54">
        <f>VLOOKUP($A11,'猪肉-汇总'!$A:$AM,27,0)</f>
        <v>0.148286030980706</v>
      </c>
      <c r="L11" s="54">
        <f>VLOOKUP($A11,'猪肉-汇总'!$A:$AM,28,0)</f>
        <v>0.10779195263503</v>
      </c>
      <c r="M11" s="55">
        <f t="shared" si="2"/>
        <v>0.0404940783456758</v>
      </c>
      <c r="N11" s="49">
        <f>VLOOKUP($A11,'猪肉-汇总'!$A:$AM,13,0)</f>
        <v>55592.02</v>
      </c>
      <c r="O11" s="49">
        <f>VLOOKUP($A11,'猪肉-汇总'!$A:$AM,14,0)</f>
        <v>86068.67</v>
      </c>
      <c r="P11" s="52">
        <f t="shared" si="3"/>
        <v>-30476.65</v>
      </c>
      <c r="Q11" s="55">
        <f t="shared" si="4"/>
        <v>-0.354096908898441</v>
      </c>
      <c r="R11" s="49">
        <f>VLOOKUP($A11,'猪肉-汇总'!$A:$AM,15,0)</f>
        <v>2711.49</v>
      </c>
      <c r="S11" s="49">
        <f>VLOOKUP($A11,'猪肉-汇总'!$A:$AM,16,0)</f>
        <v>2891.48</v>
      </c>
      <c r="T11" s="52">
        <f t="shared" si="5"/>
        <v>-179.99</v>
      </c>
      <c r="U11" s="55">
        <f t="shared" si="6"/>
        <v>-0.0622483987438959</v>
      </c>
      <c r="V11" s="54">
        <f>VLOOKUP($A11,'猪肉-汇总'!$A:$AM,21,0)</f>
        <v>0.251744060885144</v>
      </c>
      <c r="W11" s="54">
        <f>VLOOKUP($A11,'猪肉-汇总'!$A:$AM,22,0)</f>
        <v>0.275239281292214</v>
      </c>
      <c r="X11" s="55">
        <f t="shared" si="7"/>
        <v>-0.0234952204070704</v>
      </c>
      <c r="Y11" s="54">
        <f>VLOOKUP($A11,'猪肉-汇总'!$A:$AM,36,0)</f>
        <v>-0.0353126878579674</v>
      </c>
      <c r="Z11" s="54">
        <f>VLOOKUP($A11,'猪肉-汇总'!$A:$AM,37,0)</f>
        <v>-0.0749823619737989</v>
      </c>
      <c r="AA11" s="55">
        <f t="shared" si="8"/>
        <v>0.0396696741158315</v>
      </c>
      <c r="AB11" s="54">
        <f>VLOOKUP($A11,'猪肉-汇总'!$A:$AM,32,0)</f>
        <v>0.171302280435214</v>
      </c>
      <c r="AC11" s="54">
        <f>VLOOKUP($A11,'猪肉-汇总'!$A:$AM,33,0)</f>
        <v>0.0393220332090643</v>
      </c>
      <c r="AD11" s="55">
        <f t="shared" si="9"/>
        <v>0.131980247226149</v>
      </c>
    </row>
    <row r="12" spans="1:30">
      <c r="A12" s="45" t="s">
        <v>101</v>
      </c>
      <c r="B12" s="45"/>
      <c r="C12" s="45"/>
      <c r="D12" s="48">
        <f>VLOOKUP($A12,'猪肉-汇总'!$A:$AM,4,0)</f>
        <v>2744.05</v>
      </c>
      <c r="E12" s="49">
        <f>VLOOKUP($A12,'猪肉-汇总'!$A:$AM,5,0)</f>
        <v>48724.88</v>
      </c>
      <c r="F12" s="49">
        <f>VLOOKUP($A12,'猪肉-汇总'!$A:$AM,6,0)</f>
        <v>6.77049137982448</v>
      </c>
      <c r="G12" s="49">
        <f>VLOOKUP($A12,'猪肉-汇总'!$A:$AM,23,0)</f>
        <v>9653.27</v>
      </c>
      <c r="H12" s="49">
        <f>VLOOKUP($A12,'猪肉-汇总'!$A:$AM,24,0)</f>
        <v>9798.79</v>
      </c>
      <c r="I12" s="52">
        <f t="shared" si="0"/>
        <v>-145.52</v>
      </c>
      <c r="J12" s="53">
        <f t="shared" si="1"/>
        <v>-0.0148508132126518</v>
      </c>
      <c r="K12" s="54">
        <f>VLOOKUP($A12,'猪肉-汇总'!$A:$AM,27,0)</f>
        <v>0.16145993971974</v>
      </c>
      <c r="L12" s="54">
        <f>VLOOKUP($A12,'猪肉-汇总'!$A:$AM,28,0)</f>
        <v>0.128060233380695</v>
      </c>
      <c r="M12" s="55">
        <f t="shared" si="2"/>
        <v>0.0333997063390449</v>
      </c>
      <c r="N12" s="49">
        <f>VLOOKUP($A12,'猪肉-汇总'!$A:$AM,13,0)</f>
        <v>59787.4</v>
      </c>
      <c r="O12" s="49">
        <f>VLOOKUP($A12,'猪肉-汇总'!$A:$AM,14,0)</f>
        <v>76517.04</v>
      </c>
      <c r="P12" s="52">
        <f t="shared" si="3"/>
        <v>-16729.64</v>
      </c>
      <c r="Q12" s="55">
        <f t="shared" si="4"/>
        <v>-0.218639403719747</v>
      </c>
      <c r="R12" s="49">
        <f>VLOOKUP($A12,'猪肉-汇总'!$A:$AM,15,0)</f>
        <v>2717.6</v>
      </c>
      <c r="S12" s="49">
        <f>VLOOKUP($A12,'猪肉-汇总'!$A:$AM,16,0)</f>
        <v>2825.31</v>
      </c>
      <c r="T12" s="52">
        <f t="shared" si="5"/>
        <v>-107.71</v>
      </c>
      <c r="U12" s="55">
        <f t="shared" si="6"/>
        <v>-0.0381232501920143</v>
      </c>
      <c r="V12" s="54">
        <f>VLOOKUP($A12,'猪肉-汇总'!$A:$AM,21,0)</f>
        <v>0.269728355609228</v>
      </c>
      <c r="W12" s="54">
        <f>VLOOKUP($A12,'猪肉-汇总'!$A:$AM,22,0)</f>
        <v>0.17209838787925</v>
      </c>
      <c r="X12" s="55">
        <f t="shared" si="7"/>
        <v>0.0976299677299773</v>
      </c>
      <c r="Y12" s="54">
        <f>VLOOKUP($A12,'猪肉-汇总'!$A:$AM,36,0)</f>
        <v>-0.0301552840741831</v>
      </c>
      <c r="Z12" s="54">
        <f>VLOOKUP($A12,'猪肉-汇总'!$A:$AM,37,0)</f>
        <v>-0.0513005652477073</v>
      </c>
      <c r="AA12" s="55">
        <f t="shared" si="8"/>
        <v>0.0211452811735242</v>
      </c>
      <c r="AB12" s="54">
        <f>VLOOKUP($A12,'猪肉-汇总'!$A:$AM,32,0)</f>
        <v>0.109753320933842</v>
      </c>
      <c r="AC12" s="54">
        <f>VLOOKUP($A12,'猪肉-汇总'!$A:$AM,33,0)</f>
        <v>-0.0455347462473718</v>
      </c>
      <c r="AD12" s="55">
        <f t="shared" si="9"/>
        <v>0.155288067181214</v>
      </c>
    </row>
    <row r="13" spans="1:30">
      <c r="A13" s="45" t="s">
        <v>94</v>
      </c>
      <c r="B13" s="45"/>
      <c r="C13" s="45"/>
      <c r="D13" s="48">
        <f>VLOOKUP($A13,'猪肉-汇总'!$A:$AM,4,0)</f>
        <v>4636.4</v>
      </c>
      <c r="E13" s="49">
        <f>VLOOKUP($A13,'猪肉-汇总'!$A:$AM,5,0)</f>
        <v>71738.06</v>
      </c>
      <c r="F13" s="49">
        <f>VLOOKUP($A13,'猪肉-汇总'!$A:$AM,6,0)</f>
        <v>8.59464368870499</v>
      </c>
      <c r="G13" s="49">
        <f>VLOOKUP($A13,'猪肉-汇总'!$A:$AM,23,0)</f>
        <v>9091.57</v>
      </c>
      <c r="H13" s="49">
        <f>VLOOKUP($A13,'猪肉-汇总'!$A:$AM,24,0)</f>
        <v>9244.98</v>
      </c>
      <c r="I13" s="52">
        <f t="shared" si="0"/>
        <v>-153.41</v>
      </c>
      <c r="J13" s="53">
        <f t="shared" si="1"/>
        <v>-0.016593870403181</v>
      </c>
      <c r="K13" s="54">
        <f>VLOOKUP($A13,'猪肉-汇总'!$A:$AM,27,0)</f>
        <v>0.131712062538663</v>
      </c>
      <c r="L13" s="54">
        <f>VLOOKUP($A13,'猪肉-汇总'!$A:$AM,28,0)</f>
        <v>0.0923819269982344</v>
      </c>
      <c r="M13" s="55">
        <f t="shared" si="2"/>
        <v>0.0393301355404285</v>
      </c>
      <c r="N13" s="49">
        <f>VLOOKUP($A13,'猪肉-汇总'!$A:$AM,13,0)</f>
        <v>69026.1</v>
      </c>
      <c r="O13" s="49">
        <f>VLOOKUP($A13,'猪肉-汇总'!$A:$AM,14,0)</f>
        <v>100073.47</v>
      </c>
      <c r="P13" s="52">
        <f t="shared" si="3"/>
        <v>-31047.37</v>
      </c>
      <c r="Q13" s="55">
        <f t="shared" si="4"/>
        <v>-0.310245762438337</v>
      </c>
      <c r="R13" s="49">
        <f>VLOOKUP($A13,'猪肉-汇总'!$A:$AM,15,0)</f>
        <v>3528.23</v>
      </c>
      <c r="S13" s="49">
        <f>VLOOKUP($A13,'猪肉-汇总'!$A:$AM,16,0)</f>
        <v>3665.81</v>
      </c>
      <c r="T13" s="52">
        <f t="shared" si="5"/>
        <v>-137.58</v>
      </c>
      <c r="U13" s="55">
        <f t="shared" si="6"/>
        <v>-0.0375305866916179</v>
      </c>
      <c r="V13" s="54">
        <f>VLOOKUP($A13,'猪肉-汇总'!$A:$AM,21,0)</f>
        <v>0.161953614944521</v>
      </c>
      <c r="W13" s="54">
        <f>VLOOKUP($A13,'猪肉-汇总'!$A:$AM,22,0)</f>
        <v>0.171440234184303</v>
      </c>
      <c r="X13" s="55">
        <f t="shared" si="7"/>
        <v>-0.0094866192397822</v>
      </c>
      <c r="Y13" s="54">
        <f>VLOOKUP($A13,'猪肉-汇总'!$A:$AM,36,0)</f>
        <v>-0.0248878332761753</v>
      </c>
      <c r="Z13" s="54">
        <f>VLOOKUP($A13,'猪肉-汇总'!$A:$AM,37,0)</f>
        <v>-0.0378224730687079</v>
      </c>
      <c r="AA13" s="55">
        <f t="shared" si="8"/>
        <v>0.0129346397925326</v>
      </c>
      <c r="AB13" s="54">
        <f>VLOOKUP($A13,'猪肉-汇总'!$A:$AM,32,0)</f>
        <v>0.236194012120053</v>
      </c>
      <c r="AC13" s="54">
        <f>VLOOKUP($A13,'猪肉-汇总'!$A:$AM,33,0)</f>
        <v>-0.0139797860511882</v>
      </c>
      <c r="AD13" s="55">
        <f t="shared" si="9"/>
        <v>0.250173798171241</v>
      </c>
    </row>
    <row r="14" spans="1:30">
      <c r="A14" s="45" t="s">
        <v>186</v>
      </c>
      <c r="B14" s="45"/>
      <c r="C14" s="45"/>
      <c r="D14" s="48">
        <f>VLOOKUP($A14,'猪肉-汇总'!$A:$AM,4,0)</f>
        <v>1711</v>
      </c>
      <c r="E14" s="49">
        <f>VLOOKUP($A14,'猪肉-汇总'!$A:$AM,5,0)</f>
        <v>27098.98</v>
      </c>
      <c r="F14" s="49">
        <f>VLOOKUP($A14,'猪肉-汇总'!$A:$AM,6,0)</f>
        <v>3.40049659568334</v>
      </c>
      <c r="G14" s="49">
        <f>VLOOKUP($A14,'猪肉-汇总'!$A:$AM,23,0)</f>
        <v>11503.87</v>
      </c>
      <c r="H14" s="49">
        <f>VLOOKUP($A14,'猪肉-汇总'!$A:$AM,24,0)</f>
        <v>8605.69</v>
      </c>
      <c r="I14" s="52">
        <f t="shared" si="0"/>
        <v>2898.18</v>
      </c>
      <c r="J14" s="53">
        <f t="shared" si="1"/>
        <v>0.336774854776317</v>
      </c>
      <c r="K14" s="54">
        <f>VLOOKUP($A14,'猪肉-汇总'!$A:$AM,27,0)</f>
        <v>0.166195672478139</v>
      </c>
      <c r="L14" s="54">
        <f>VLOOKUP($A14,'猪肉-汇总'!$A:$AM,28,0)</f>
        <v>0.146916302492546</v>
      </c>
      <c r="M14" s="55">
        <f t="shared" si="2"/>
        <v>0.0192793699855937</v>
      </c>
      <c r="N14" s="49">
        <f>VLOOKUP($A14,'猪肉-汇总'!$A:$AM,13,0)</f>
        <v>69218.83</v>
      </c>
      <c r="O14" s="49">
        <f>VLOOKUP($A14,'猪肉-汇总'!$A:$AM,14,0)</f>
        <v>58575.46</v>
      </c>
      <c r="P14" s="52">
        <f t="shared" si="3"/>
        <v>10643.37</v>
      </c>
      <c r="Q14" s="55">
        <f t="shared" si="4"/>
        <v>0.181703566647193</v>
      </c>
      <c r="R14" s="49">
        <f>VLOOKUP($A14,'猪肉-汇总'!$A:$AM,15,0)</f>
        <v>2817.58</v>
      </c>
      <c r="S14" s="49">
        <f>VLOOKUP($A14,'猪肉-汇总'!$A:$AM,16,0)</f>
        <v>1925.69</v>
      </c>
      <c r="T14" s="52">
        <f t="shared" si="5"/>
        <v>891.89</v>
      </c>
      <c r="U14" s="55">
        <f t="shared" si="6"/>
        <v>0.463153467068947</v>
      </c>
      <c r="V14" s="54">
        <f>VLOOKUP($A14,'猪肉-汇总'!$A:$AM,21,0)</f>
        <v>0.242290389705638</v>
      </c>
      <c r="W14" s="54">
        <f>VLOOKUP($A14,'猪肉-汇总'!$A:$AM,22,0)</f>
        <v>0.196601133445932</v>
      </c>
      <c r="X14" s="55">
        <f t="shared" si="7"/>
        <v>0.045689256259706</v>
      </c>
      <c r="Y14" s="54">
        <f>VLOOKUP($A14,'猪肉-汇总'!$A:$AM,36,0)</f>
        <v>-0.02859546135336</v>
      </c>
      <c r="Z14" s="54">
        <f>VLOOKUP($A14,'猪肉-汇总'!$A:$AM,37,0)</f>
        <v>-0.0521942784144904</v>
      </c>
      <c r="AA14" s="55">
        <f t="shared" si="8"/>
        <v>0.0235988170611304</v>
      </c>
      <c r="AB14" s="54">
        <f>VLOOKUP($A14,'猪肉-汇总'!$A:$AM,32,0)</f>
        <v>0.223549733504597</v>
      </c>
      <c r="AC14" s="54">
        <f>VLOOKUP($A14,'猪肉-汇总'!$A:$AM,33,0)</f>
        <v>0.025434058904531</v>
      </c>
      <c r="AD14" s="55">
        <f t="shared" si="9"/>
        <v>0.198115674600066</v>
      </c>
    </row>
    <row r="15" spans="1:30">
      <c r="A15" s="50" t="s">
        <v>62</v>
      </c>
      <c r="B15" s="51" t="s">
        <v>74</v>
      </c>
      <c r="C15" s="50" t="s">
        <v>75</v>
      </c>
      <c r="D15" s="49">
        <f>IFERROR(VLOOKUP($B15,'a-猪肉'!$B:$AO,5,0),0)</f>
        <v>639</v>
      </c>
      <c r="E15" s="49">
        <f>IFERROR(VLOOKUP($B15,'a-猪肉'!$B:$AO,6,0),0)</f>
        <v>9982.79</v>
      </c>
      <c r="F15" s="49">
        <f>IFERROR(VLOOKUP($B15,'a-猪肉'!$B:$AO,7,0),0)</f>
        <v>6.34450236606428</v>
      </c>
      <c r="G15" s="49">
        <f>IFERROR(VLOOKUP($B15,'a-猪肉'!$B:$AO,24,0),0)</f>
        <v>3312.77</v>
      </c>
      <c r="H15" s="49">
        <f>IFERROR(VLOOKUP($B15,'a-猪肉'!$B:$AO,25,0),0)</f>
        <v>6220.6</v>
      </c>
      <c r="I15" s="49">
        <f>IFERROR(VLOOKUP($B15,'a-猪肉'!$B:$AO,26,0),0)</f>
        <v>-2907.83</v>
      </c>
      <c r="J15" s="56">
        <f>IFERROR(VLOOKUP($B15,'a-猪肉'!$B:$AO,27,0),0)</f>
        <v>-0.467451692762756</v>
      </c>
      <c r="K15" s="56">
        <f>IFERROR(VLOOKUP($B15,'a-猪肉'!$B:$AO,28,0),0)</f>
        <v>0.207865165014234</v>
      </c>
      <c r="L15" s="56">
        <f>IFERROR(VLOOKUP($B15,'a-猪肉'!$B:$AO,29,0),0)</f>
        <v>0.286679447711394</v>
      </c>
      <c r="M15" s="56">
        <f>IFERROR(VLOOKUP($B15,'a-猪肉'!$B:$AO,30,0),0)</f>
        <v>-0.0788142826971601</v>
      </c>
      <c r="N15" s="49">
        <f>IFERROR(VLOOKUP($B15,'a-猪肉'!$B:$AO,15,0),0)</f>
        <v>15937.11</v>
      </c>
      <c r="O15" s="49">
        <f>IFERROR(VLOOKUP($B15,'a-猪肉'!$B:$AO,19,0),0)</f>
        <v>21698.8</v>
      </c>
      <c r="P15" s="49">
        <f t="shared" si="3"/>
        <v>-5761.69</v>
      </c>
      <c r="Q15" s="56">
        <f t="shared" si="4"/>
        <v>-0.265530351908861</v>
      </c>
      <c r="R15" s="49">
        <f>IFERROR(VLOOKUP($B15,'a-猪肉'!$B:$AO,16,0),0)</f>
        <v>623.44</v>
      </c>
      <c r="S15" s="49">
        <f>IFERROR(VLOOKUP($B15,'a-猪肉'!$B:$AO,20,0),0)</f>
        <v>447.93</v>
      </c>
      <c r="T15" s="49">
        <f t="shared" si="5"/>
        <v>175.51</v>
      </c>
      <c r="U15" s="56">
        <f t="shared" si="6"/>
        <v>0.391824615453308</v>
      </c>
      <c r="V15" s="56">
        <f>IFERROR(VLOOKUP($B15,'a-猪肉'!$B:$AO,22,0),0)</f>
        <v>0.325095817362802</v>
      </c>
      <c r="W15" s="56">
        <f>IFERROR(VLOOKUP($B15,'a-猪肉'!$B:$AO,23,0),0)</f>
        <v>0.843831956897825</v>
      </c>
      <c r="X15" s="56">
        <f t="shared" si="7"/>
        <v>-0.518736139535023</v>
      </c>
      <c r="Y15" s="54">
        <f>IFERROR(VLOOKUP($B15,'a-猪肉'!$B:$AO,37,0),0)</f>
        <v>-0.0203066854869755</v>
      </c>
      <c r="Z15" s="54">
        <f>IFERROR(VLOOKUP($B15,'a-猪肉'!$B:$AO,38,0),0)</f>
        <v>-0.278949835911861</v>
      </c>
      <c r="AA15" s="54">
        <f t="shared" si="8"/>
        <v>0.258643150424886</v>
      </c>
      <c r="AB15" s="54">
        <f>IFERROR(VLOOKUP($B15,'a-猪肉'!$B:$AO,33,0),0)</f>
        <v>-0.0180307485381414</v>
      </c>
      <c r="AC15" s="54">
        <f>IFERROR(VLOOKUP($B15,'a-猪肉'!$B:$AO,34,0),0)</f>
        <v>-0.0989039762567515</v>
      </c>
      <c r="AD15" s="54">
        <f t="shared" si="9"/>
        <v>0.0808732277186101</v>
      </c>
    </row>
    <row r="16" spans="1:30">
      <c r="A16" s="50" t="s">
        <v>67</v>
      </c>
      <c r="B16" s="51" t="s">
        <v>76</v>
      </c>
      <c r="C16" s="50" t="s">
        <v>77</v>
      </c>
      <c r="D16" s="49">
        <f>IFERROR(VLOOKUP($B16,'a-猪肉'!$B:$AO,5,0),0)</f>
        <v>436.6</v>
      </c>
      <c r="E16" s="49">
        <f>IFERROR(VLOOKUP($B16,'a-猪肉'!$B:$AO,6,0),0)</f>
        <v>11172.52</v>
      </c>
      <c r="F16" s="49">
        <f>IFERROR(VLOOKUP($B16,'a-猪肉'!$B:$AO,7,0),0)</f>
        <v>7.95842804879265</v>
      </c>
      <c r="G16" s="49">
        <f>IFERROR(VLOOKUP($B16,'a-猪肉'!$B:$AO,24,0),0)</f>
        <v>2512.86</v>
      </c>
      <c r="H16" s="49">
        <f>IFERROR(VLOOKUP($B16,'a-猪肉'!$B:$AO,25,0),0)</f>
        <v>6637.84</v>
      </c>
      <c r="I16" s="49">
        <f>IFERROR(VLOOKUP($B16,'a-猪肉'!$B:$AO,26,0),0)</f>
        <v>-4124.98</v>
      </c>
      <c r="J16" s="56">
        <f>IFERROR(VLOOKUP($B16,'a-猪肉'!$B:$AO,27,0),0)</f>
        <v>-0.621434080966097</v>
      </c>
      <c r="K16" s="56">
        <f>IFERROR(VLOOKUP($B16,'a-猪肉'!$B:$AO,28,0),0)</f>
        <v>0.263693020298043</v>
      </c>
      <c r="L16" s="56">
        <f>IFERROR(VLOOKUP($B16,'a-猪肉'!$B:$AO,29,0),0)</f>
        <v>0.233246387984746</v>
      </c>
      <c r="M16" s="56">
        <f>IFERROR(VLOOKUP($B16,'a-猪肉'!$B:$AO,30,0),0)</f>
        <v>0.0304466323132977</v>
      </c>
      <c r="N16" s="49">
        <f>IFERROR(VLOOKUP($B16,'a-猪肉'!$B:$AO,15,0),0)</f>
        <v>9529.49</v>
      </c>
      <c r="O16" s="49">
        <f>IFERROR(VLOOKUP($B16,'a-猪肉'!$B:$AO,19,0),0)</f>
        <v>28458.49</v>
      </c>
      <c r="P16" s="49">
        <f t="shared" si="3"/>
        <v>-18929</v>
      </c>
      <c r="Q16" s="56">
        <f t="shared" si="4"/>
        <v>-0.665144215311494</v>
      </c>
      <c r="R16" s="49">
        <f>IFERROR(VLOOKUP($B16,'a-猪肉'!$B:$AO,16,0),0)</f>
        <v>416.68</v>
      </c>
      <c r="S16" s="49">
        <f>IFERROR(VLOOKUP($B16,'a-猪肉'!$B:$AO,20,0),0)</f>
        <v>949.78</v>
      </c>
      <c r="T16" s="49">
        <f t="shared" si="5"/>
        <v>-533.1</v>
      </c>
      <c r="U16" s="56">
        <f t="shared" si="6"/>
        <v>-0.561287877192613</v>
      </c>
      <c r="V16" s="56">
        <f>IFERROR(VLOOKUP($B16,'a-猪肉'!$B:$AO,22,0),0)</f>
        <v>0.165507396983256</v>
      </c>
      <c r="W16" s="56">
        <f>IFERROR(VLOOKUP($B16,'a-猪肉'!$B:$AO,23,0),0)</f>
        <v>0.349030467544759</v>
      </c>
      <c r="X16" s="56">
        <f t="shared" si="7"/>
        <v>-0.183523070561502</v>
      </c>
      <c r="Y16" s="54">
        <f>IFERROR(VLOOKUP($B16,'a-猪肉'!$B:$AO,37,0),0)</f>
        <v>-0.0733656522991264</v>
      </c>
      <c r="Z16" s="54">
        <f>IFERROR(VLOOKUP($B16,'a-猪肉'!$B:$AO,38,0),0)</f>
        <v>-0.0399566215334077</v>
      </c>
      <c r="AA16" s="54">
        <f t="shared" si="8"/>
        <v>-0.0334090307657187</v>
      </c>
      <c r="AB16" s="54">
        <f>IFERROR(VLOOKUP($B16,'a-猪肉'!$B:$AO,33,0),0)</f>
        <v>0.434701958062489</v>
      </c>
      <c r="AC16" s="54">
        <f>IFERROR(VLOOKUP($B16,'a-猪肉'!$B:$AO,34,0),0)</f>
        <v>0.0147229526232769</v>
      </c>
      <c r="AD16" s="54">
        <f t="shared" si="9"/>
        <v>0.419979005439212</v>
      </c>
    </row>
    <row r="17" spans="1:30">
      <c r="A17" s="50" t="s">
        <v>84</v>
      </c>
      <c r="B17" s="51" t="s">
        <v>180</v>
      </c>
      <c r="C17" s="50" t="s">
        <v>181</v>
      </c>
      <c r="D17" s="49">
        <f>IFERROR(VLOOKUP($B17,'a-猪肉'!$B:$AO,5,0),0)</f>
        <v>232</v>
      </c>
      <c r="E17" s="49">
        <f>IFERROR(VLOOKUP($B17,'a-猪肉'!$B:$AO,6,0),0)</f>
        <v>2799.8</v>
      </c>
      <c r="F17" s="49">
        <f>IFERROR(VLOOKUP($B17,'a-猪肉'!$B:$AO,7,0),0)</f>
        <v>1.38306666902937</v>
      </c>
      <c r="G17" s="49">
        <f>IFERROR(VLOOKUP($B17,'a-猪肉'!$B:$AO,24,0),0)</f>
        <v>1064.34</v>
      </c>
      <c r="H17" s="49">
        <f>IFERROR(VLOOKUP($B17,'a-猪肉'!$B:$AO,25,0),0)</f>
        <v>894.56</v>
      </c>
      <c r="I17" s="49">
        <f>IFERROR(VLOOKUP($B17,'a-猪肉'!$B:$AO,26,0),0)</f>
        <v>169.78</v>
      </c>
      <c r="J17" s="56">
        <f>IFERROR(VLOOKUP($B17,'a-猪肉'!$B:$AO,27,0),0)</f>
        <v>0.1897916294044</v>
      </c>
      <c r="K17" s="56">
        <f>IFERROR(VLOOKUP($B17,'a-猪肉'!$B:$AO,28,0),0)</f>
        <v>0.0757870182136924</v>
      </c>
      <c r="L17" s="56">
        <f>IFERROR(VLOOKUP($B17,'a-猪肉'!$B:$AO,29,0),0)</f>
        <v>0.060427932111796</v>
      </c>
      <c r="M17" s="56">
        <f>IFERROR(VLOOKUP($B17,'a-猪肉'!$B:$AO,30,0),0)</f>
        <v>0.0153590861018964</v>
      </c>
      <c r="N17" s="49">
        <f>IFERROR(VLOOKUP($B17,'a-猪肉'!$B:$AO,15,0),0)</f>
        <v>14043.83</v>
      </c>
      <c r="O17" s="49">
        <f>IFERROR(VLOOKUP($B17,'a-猪肉'!$B:$AO,19,0),0)</f>
        <v>14803.75</v>
      </c>
      <c r="P17" s="49">
        <f t="shared" si="3"/>
        <v>-759.92</v>
      </c>
      <c r="Q17" s="56">
        <f t="shared" si="4"/>
        <v>-0.0513329392890315</v>
      </c>
      <c r="R17" s="49">
        <f>IFERROR(VLOOKUP($B17,'a-猪肉'!$B:$AO,16,0),0)</f>
        <v>834.89</v>
      </c>
      <c r="S17" s="49">
        <f>IFERROR(VLOOKUP($B17,'a-猪肉'!$B:$AO,20,0),0)</f>
        <v>699.12</v>
      </c>
      <c r="T17" s="49">
        <f t="shared" si="5"/>
        <v>135.77</v>
      </c>
      <c r="U17" s="56">
        <f t="shared" si="6"/>
        <v>0.194201281611168</v>
      </c>
      <c r="V17" s="56">
        <f>IFERROR(VLOOKUP($B17,'a-猪肉'!$B:$AO,22,0),0)</f>
        <v>0.170720866944739</v>
      </c>
      <c r="W17" s="56">
        <f>IFERROR(VLOOKUP($B17,'a-猪肉'!$B:$AO,23,0),0)</f>
        <v>0.050891124148255</v>
      </c>
      <c r="X17" s="56">
        <f t="shared" si="7"/>
        <v>0.119829742796484</v>
      </c>
      <c r="Y17" s="54">
        <f>IFERROR(VLOOKUP($B17,'a-猪肉'!$B:$AO,37,0),0)</f>
        <v>-0.0325911197882356</v>
      </c>
      <c r="Z17" s="54">
        <f>IFERROR(VLOOKUP($B17,'a-猪肉'!$B:$AO,38,0),0)</f>
        <v>-0.03043826524774</v>
      </c>
      <c r="AA17" s="54">
        <f t="shared" si="8"/>
        <v>-0.00215285454049556</v>
      </c>
      <c r="AB17" s="54">
        <f>IFERROR(VLOOKUP($B17,'a-猪肉'!$B:$AO,33,0),0)</f>
        <v>0.260333711108834</v>
      </c>
      <c r="AC17" s="54">
        <f>IFERROR(VLOOKUP($B17,'a-猪肉'!$B:$AO,34,0),0)</f>
        <v>-0.0276975225871823</v>
      </c>
      <c r="AD17" s="54">
        <f t="shared" si="9"/>
        <v>0.288031233696016</v>
      </c>
    </row>
    <row r="18" spans="1:30">
      <c r="A18" s="50" t="s">
        <v>84</v>
      </c>
      <c r="B18" s="51" t="s">
        <v>87</v>
      </c>
      <c r="C18" s="50" t="s">
        <v>88</v>
      </c>
      <c r="D18" s="49">
        <f>IFERROR(VLOOKUP($B18,'a-猪肉'!$B:$AO,5,0),0)</f>
        <v>312.1</v>
      </c>
      <c r="E18" s="49">
        <f>IFERROR(VLOOKUP($B18,'a-猪肉'!$B:$AO,6,0),0)</f>
        <v>5012.68</v>
      </c>
      <c r="F18" s="49">
        <f>IFERROR(VLOOKUP($B18,'a-猪肉'!$B:$AO,7,0),0)</f>
        <v>22.1602663670313</v>
      </c>
      <c r="G18" s="49">
        <f>IFERROR(VLOOKUP($B18,'a-猪肉'!$B:$AO,24,0),0)</f>
        <v>-144.03</v>
      </c>
      <c r="H18" s="49">
        <f>IFERROR(VLOOKUP($B18,'a-猪肉'!$B:$AO,25,0),0)</f>
        <v>417.7</v>
      </c>
      <c r="I18" s="49">
        <f>IFERROR(VLOOKUP($B18,'a-猪肉'!$B:$AO,26,0),0)</f>
        <v>-561.73</v>
      </c>
      <c r="J18" s="56">
        <f>IFERROR(VLOOKUP($B18,'a-猪肉'!$B:$AO,27,0),0)</f>
        <v>-1.34481685420158</v>
      </c>
      <c r="K18" s="56">
        <f>IFERROR(VLOOKUP($B18,'a-猪肉'!$B:$AO,28,0),0)</f>
        <v>-0.105214329544458</v>
      </c>
      <c r="L18" s="56">
        <f>IFERROR(VLOOKUP($B18,'a-猪肉'!$B:$AO,29,0),0)</f>
        <v>0.0864584928858549</v>
      </c>
      <c r="M18" s="56">
        <f>IFERROR(VLOOKUP($B18,'a-猪肉'!$B:$AO,30,0),0)</f>
        <v>-0.191672822430313</v>
      </c>
      <c r="N18" s="49">
        <f>IFERROR(VLOOKUP($B18,'a-猪肉'!$B:$AO,15,0),0)</f>
        <v>1368.92</v>
      </c>
      <c r="O18" s="49">
        <f>IFERROR(VLOOKUP($B18,'a-猪肉'!$B:$AO,19,0),0)</f>
        <v>4831.22</v>
      </c>
      <c r="P18" s="49">
        <f t="shared" si="3"/>
        <v>-3462.3</v>
      </c>
      <c r="Q18" s="56">
        <f t="shared" si="4"/>
        <v>-0.716651280628909</v>
      </c>
      <c r="R18" s="49">
        <f>IFERROR(VLOOKUP($B18,'a-猪肉'!$B:$AO,16,0),0)</f>
        <v>73.04</v>
      </c>
      <c r="S18" s="49">
        <f>IFERROR(VLOOKUP($B18,'a-猪肉'!$B:$AO,20,0),0)</f>
        <v>207.46</v>
      </c>
      <c r="T18" s="49">
        <f t="shared" si="5"/>
        <v>-134.42</v>
      </c>
      <c r="U18" s="56">
        <f t="shared" si="6"/>
        <v>-0.647932131495228</v>
      </c>
      <c r="V18" s="56">
        <f>IFERROR(VLOOKUP($B18,'a-猪肉'!$B:$AO,22,0),0)</f>
        <v>0.104016020648032</v>
      </c>
      <c r="W18" s="56">
        <f>IFERROR(VLOOKUP($B18,'a-猪肉'!$B:$AO,23,0),0)</f>
        <v>0.0801963888617742</v>
      </c>
      <c r="X18" s="56">
        <f t="shared" si="7"/>
        <v>0.0238196317862579</v>
      </c>
      <c r="Y18" s="54">
        <f>IFERROR(VLOOKUP($B18,'a-猪肉'!$B:$AO,37,0),0)</f>
        <v>-0.0993975903614458</v>
      </c>
      <c r="Z18" s="54">
        <f>IFERROR(VLOOKUP($B18,'a-猪肉'!$B:$AO,38,0),0)</f>
        <v>-0.0498409331919406</v>
      </c>
      <c r="AA18" s="54">
        <f t="shared" si="8"/>
        <v>-0.0495566571695052</v>
      </c>
      <c r="AB18" s="54">
        <f>IFERROR(VLOOKUP($B18,'a-猪肉'!$B:$AO,33,0),0)</f>
        <v>-0.0566370336098351</v>
      </c>
      <c r="AC18" s="54">
        <f>IFERROR(VLOOKUP($B18,'a-猪肉'!$B:$AO,34,0),0)</f>
        <v>-0.00735280115581572</v>
      </c>
      <c r="AD18" s="54">
        <f t="shared" si="9"/>
        <v>-0.0492842324540194</v>
      </c>
    </row>
    <row r="19" spans="1:30">
      <c r="A19" s="50" t="s">
        <v>67</v>
      </c>
      <c r="B19" s="51" t="s">
        <v>72</v>
      </c>
      <c r="C19" s="50" t="s">
        <v>73</v>
      </c>
      <c r="D19" s="49">
        <f>IFERROR(VLOOKUP($B19,'a-猪肉'!$B:$AO,5,0),0)</f>
        <v>542.2</v>
      </c>
      <c r="E19" s="49">
        <f>IFERROR(VLOOKUP($B19,'a-猪肉'!$B:$AO,6,0),0)</f>
        <v>10970.49</v>
      </c>
      <c r="F19" s="49">
        <f>IFERROR(VLOOKUP($B19,'a-猪肉'!$B:$AO,7,0),0)</f>
        <v>3.74837069380189</v>
      </c>
      <c r="G19" s="49">
        <f>IFERROR(VLOOKUP($B19,'a-猪肉'!$B:$AO,24,0),0)</f>
        <v>1007.31</v>
      </c>
      <c r="H19" s="49">
        <f>IFERROR(VLOOKUP($B19,'a-猪肉'!$B:$AO,25,0),0)</f>
        <v>4834.03</v>
      </c>
      <c r="I19" s="49">
        <f>IFERROR(VLOOKUP($B19,'a-猪肉'!$B:$AO,26,0),0)</f>
        <v>-3826.72</v>
      </c>
      <c r="J19" s="56">
        <f>IFERROR(VLOOKUP($B19,'a-猪肉'!$B:$AO,27,0),0)</f>
        <v>-0.79162106979063</v>
      </c>
      <c r="K19" s="56">
        <f>IFERROR(VLOOKUP($B19,'a-猪肉'!$B:$AO,28,0),0)</f>
        <v>0.0469304929632913</v>
      </c>
      <c r="L19" s="56">
        <f>IFERROR(VLOOKUP($B19,'a-猪肉'!$B:$AO,29,0),0)</f>
        <v>0.144151421868714</v>
      </c>
      <c r="M19" s="56">
        <f>IFERROR(VLOOKUP($B19,'a-猪肉'!$B:$AO,30,0),0)</f>
        <v>-0.0972209289054231</v>
      </c>
      <c r="N19" s="49">
        <f>IFERROR(VLOOKUP($B19,'a-猪肉'!$B:$AO,15,0),0)</f>
        <v>21463.87</v>
      </c>
      <c r="O19" s="49">
        <f>IFERROR(VLOOKUP($B19,'a-猪肉'!$B:$AO,19,0),0)</f>
        <v>33534.39</v>
      </c>
      <c r="P19" s="49">
        <f t="shared" si="3"/>
        <v>-12070.52</v>
      </c>
      <c r="Q19" s="56">
        <f t="shared" si="4"/>
        <v>-0.359944522622896</v>
      </c>
      <c r="R19" s="49">
        <f>IFERROR(VLOOKUP($B19,'a-猪肉'!$B:$AO,16,0),0)</f>
        <v>1171.05</v>
      </c>
      <c r="S19" s="49">
        <f>IFERROR(VLOOKUP($B19,'a-猪肉'!$B:$AO,20,0),0)</f>
        <v>1127.1</v>
      </c>
      <c r="T19" s="49">
        <f t="shared" si="5"/>
        <v>43.95</v>
      </c>
      <c r="U19" s="56">
        <f t="shared" si="6"/>
        <v>0.0389938780942242</v>
      </c>
      <c r="V19" s="56">
        <f>IFERROR(VLOOKUP($B19,'a-猪肉'!$B:$AO,22,0),0)</f>
        <v>0.161858057228824</v>
      </c>
      <c r="W19" s="56">
        <f>IFERROR(VLOOKUP($B19,'a-猪肉'!$B:$AO,23,0),0)</f>
        <v>0.250978238721315</v>
      </c>
      <c r="X19" s="56">
        <f t="shared" si="7"/>
        <v>-0.0891201814924909</v>
      </c>
      <c r="Y19" s="54">
        <f>IFERROR(VLOOKUP($B19,'a-猪肉'!$B:$AO,37,0),0)</f>
        <v>-0.0124759830920968</v>
      </c>
      <c r="Z19" s="54">
        <f>IFERROR(VLOOKUP($B19,'a-猪肉'!$B:$AO,38,0),0)</f>
        <v>-0.0432525951557093</v>
      </c>
      <c r="AA19" s="54">
        <f t="shared" si="8"/>
        <v>0.0307766120636125</v>
      </c>
      <c r="AB19" s="54">
        <f>IFERROR(VLOOKUP($B19,'a-猪肉'!$B:$AO,33,0),0)</f>
        <v>0.191707794467887</v>
      </c>
      <c r="AC19" s="54">
        <f>IFERROR(VLOOKUP($B19,'a-猪肉'!$B:$AO,34,0),0)</f>
        <v>-0.00837712867298317</v>
      </c>
      <c r="AD19" s="54">
        <f t="shared" si="9"/>
        <v>0.20008492314087</v>
      </c>
    </row>
    <row r="20" spans="1:30">
      <c r="A20" s="50" t="s">
        <v>62</v>
      </c>
      <c r="B20" s="51" t="s">
        <v>65</v>
      </c>
      <c r="C20" s="50" t="s">
        <v>66</v>
      </c>
      <c r="D20" s="49">
        <f>IFERROR(VLOOKUP($B20,'a-猪肉'!$B:$AO,5,0),0)</f>
        <v>377</v>
      </c>
      <c r="E20" s="49">
        <f>IFERROR(VLOOKUP($B20,'a-猪肉'!$B:$AO,6,0),0)</f>
        <v>13099.1</v>
      </c>
      <c r="F20" s="49">
        <f>IFERROR(VLOOKUP($B20,'a-猪肉'!$B:$AO,7,0),0)</f>
        <v>7.62636821061501</v>
      </c>
      <c r="G20" s="49">
        <f>IFERROR(VLOOKUP($B20,'a-猪肉'!$B:$AO,24,0),0)</f>
        <v>511.64</v>
      </c>
      <c r="H20" s="49">
        <f>IFERROR(VLOOKUP($B20,'a-猪肉'!$B:$AO,25,0),0)</f>
        <v>3105.64</v>
      </c>
      <c r="I20" s="49">
        <f>IFERROR(VLOOKUP($B20,'a-猪肉'!$B:$AO,26,0),0)</f>
        <v>-2594</v>
      </c>
      <c r="J20" s="56">
        <f>IFERROR(VLOOKUP($B20,'a-猪肉'!$B:$AO,27,0),0)</f>
        <v>-0.835254569106529</v>
      </c>
      <c r="K20" s="56">
        <f>IFERROR(VLOOKUP($B20,'a-猪肉'!$B:$AO,28,0),0)</f>
        <v>0.0390805335190965</v>
      </c>
      <c r="L20" s="56">
        <f>IFERROR(VLOOKUP($B20,'a-猪肉'!$B:$AO,29,0),0)</f>
        <v>0.108284441041422</v>
      </c>
      <c r="M20" s="56">
        <f>IFERROR(VLOOKUP($B20,'a-猪肉'!$B:$AO,30,0),0)</f>
        <v>-0.0692039075223259</v>
      </c>
      <c r="N20" s="49">
        <f>IFERROR(VLOOKUP($B20,'a-猪肉'!$B:$AO,15,0),0)</f>
        <v>13091.94</v>
      </c>
      <c r="O20" s="49">
        <f>IFERROR(VLOOKUP($B20,'a-猪肉'!$B:$AO,19,0),0)</f>
        <v>28680.39</v>
      </c>
      <c r="P20" s="49">
        <f t="shared" si="3"/>
        <v>-15588.45</v>
      </c>
      <c r="Q20" s="56">
        <f t="shared" si="4"/>
        <v>-0.543522943725661</v>
      </c>
      <c r="R20" s="49">
        <f>IFERROR(VLOOKUP($B20,'a-猪肉'!$B:$AO,16,0),0)</f>
        <v>994.92</v>
      </c>
      <c r="S20" s="49">
        <f>IFERROR(VLOOKUP($B20,'a-猪肉'!$B:$AO,20,0),0)</f>
        <v>875.65</v>
      </c>
      <c r="T20" s="49">
        <f t="shared" si="5"/>
        <v>119.27</v>
      </c>
      <c r="U20" s="56">
        <f t="shared" si="6"/>
        <v>0.136207388796894</v>
      </c>
      <c r="V20" s="56">
        <f>IFERROR(VLOOKUP($B20,'a-猪肉'!$B:$AO,22,0),0)</f>
        <v>-0.283858231373022</v>
      </c>
      <c r="W20" s="56">
        <f>IFERROR(VLOOKUP($B20,'a-猪肉'!$B:$AO,23,0),0)</f>
        <v>0.484585756714346</v>
      </c>
      <c r="X20" s="56">
        <f t="shared" si="7"/>
        <v>-0.768443988087368</v>
      </c>
      <c r="Y20" s="54">
        <f>IFERROR(VLOOKUP($B20,'a-猪肉'!$B:$AO,37,0),0)</f>
        <v>-0.0217906967394363</v>
      </c>
      <c r="Z20" s="54">
        <f>IFERROR(VLOOKUP($B20,'a-猪肉'!$B:$AO,38,0),0)</f>
        <v>-0.134471535430823</v>
      </c>
      <c r="AA20" s="54">
        <f t="shared" si="8"/>
        <v>0.112680838691386</v>
      </c>
      <c r="AB20" s="54">
        <f>IFERROR(VLOOKUP($B20,'a-猪肉'!$B:$AO,33,0),0)</f>
        <v>0.322245757255391</v>
      </c>
      <c r="AC20" s="54">
        <f>IFERROR(VLOOKUP($B20,'a-猪肉'!$B:$AO,34,0),0)</f>
        <v>-0.149002670465778</v>
      </c>
      <c r="AD20" s="54">
        <f t="shared" si="9"/>
        <v>0.47124842772117</v>
      </c>
    </row>
    <row r="21" spans="1:30">
      <c r="A21" s="50" t="s">
        <v>67</v>
      </c>
      <c r="B21" s="51" t="s">
        <v>82</v>
      </c>
      <c r="C21" s="50" t="s">
        <v>83</v>
      </c>
      <c r="D21" s="49">
        <f>IFERROR(VLOOKUP($B21,'a-猪肉'!$B:$AO,5,0),0)</f>
        <v>143</v>
      </c>
      <c r="E21" s="49">
        <f>IFERROR(VLOOKUP($B21,'a-猪肉'!$B:$AO,6,0),0)</f>
        <v>5026.7</v>
      </c>
      <c r="F21" s="49">
        <f>IFERROR(VLOOKUP($B21,'a-猪肉'!$B:$AO,7,0),0)</f>
        <v>3.37897454887557</v>
      </c>
      <c r="G21" s="49">
        <f>IFERROR(VLOOKUP($B21,'a-猪肉'!$B:$AO,24,0),0)</f>
        <v>6329.96</v>
      </c>
      <c r="H21" s="49">
        <f>IFERROR(VLOOKUP($B21,'a-猪肉'!$B:$AO,25,0),0)</f>
        <v>5152.43</v>
      </c>
      <c r="I21" s="49">
        <f>IFERROR(VLOOKUP($B21,'a-猪肉'!$B:$AO,26,0),0)</f>
        <v>1177.53</v>
      </c>
      <c r="J21" s="56">
        <f>IFERROR(VLOOKUP($B21,'a-猪肉'!$B:$AO,27,0),0)</f>
        <v>0.228538767144823</v>
      </c>
      <c r="K21" s="56">
        <f>IFERROR(VLOOKUP($B21,'a-猪肉'!$B:$AO,28,0),0)</f>
        <v>0.387825748116307</v>
      </c>
      <c r="L21" s="56">
        <f>IFERROR(VLOOKUP($B21,'a-猪肉'!$B:$AO,29,0),0)</f>
        <v>0.194402123756508</v>
      </c>
      <c r="M21" s="56">
        <f>IFERROR(VLOOKUP($B21,'a-猪肉'!$B:$AO,30,0),0)</f>
        <v>0.193423624359799</v>
      </c>
      <c r="N21" s="49">
        <f>IFERROR(VLOOKUP($B21,'a-猪肉'!$B:$AO,15,0),0)</f>
        <v>16321.66</v>
      </c>
      <c r="O21" s="49">
        <f>IFERROR(VLOOKUP($B21,'a-猪肉'!$B:$AO,19,0),0)</f>
        <v>26503.98</v>
      </c>
      <c r="P21" s="49">
        <f t="shared" si="3"/>
        <v>-10182.32</v>
      </c>
      <c r="Q21" s="56">
        <f t="shared" si="4"/>
        <v>-0.384180790960452</v>
      </c>
      <c r="R21" s="49">
        <f>IFERROR(VLOOKUP($B21,'a-猪肉'!$B:$AO,16,0),0)</f>
        <v>546.4</v>
      </c>
      <c r="S21" s="49">
        <f>IFERROR(VLOOKUP($B21,'a-猪肉'!$B:$AO,20,0),0)</f>
        <v>620.38</v>
      </c>
      <c r="T21" s="49">
        <f t="shared" si="5"/>
        <v>-73.98</v>
      </c>
      <c r="U21" s="56">
        <f t="shared" si="6"/>
        <v>-0.119249492246688</v>
      </c>
      <c r="V21" s="56">
        <f>IFERROR(VLOOKUP($B21,'a-猪肉'!$B:$AO,22,0),0)</f>
        <v>0.494008567425485</v>
      </c>
      <c r="W21" s="56">
        <f>IFERROR(VLOOKUP($B21,'a-猪肉'!$B:$AO,23,0),0)</f>
        <v>0.473477079396783</v>
      </c>
      <c r="X21" s="56">
        <f t="shared" si="7"/>
        <v>0.0205314880287027</v>
      </c>
      <c r="Y21" s="54">
        <f>IFERROR(VLOOKUP($B21,'a-猪肉'!$B:$AO,37,0),0)</f>
        <v>-0.0104319180087848</v>
      </c>
      <c r="Z21" s="54">
        <f>IFERROR(VLOOKUP($B21,'a-猪肉'!$B:$AO,38,0),0)</f>
        <v>-0.108191753441439</v>
      </c>
      <c r="AA21" s="54">
        <f t="shared" si="8"/>
        <v>0.0977598354326543</v>
      </c>
      <c r="AB21" s="54">
        <f>IFERROR(VLOOKUP($B21,'a-猪肉'!$B:$AO,33,0),0)</f>
        <v>0.530355855359949</v>
      </c>
      <c r="AC21" s="54">
        <f>IFERROR(VLOOKUP($B21,'a-猪肉'!$B:$AO,34,0),0)</f>
        <v>-0.135975336534362</v>
      </c>
      <c r="AD21" s="54">
        <f t="shared" si="9"/>
        <v>0.666331191894311</v>
      </c>
    </row>
    <row r="22" spans="1:30">
      <c r="A22" s="50" t="s">
        <v>67</v>
      </c>
      <c r="B22" s="51" t="s">
        <v>70</v>
      </c>
      <c r="C22" s="50" t="s">
        <v>71</v>
      </c>
      <c r="D22" s="49">
        <f>IFERROR(VLOOKUP($B22,'a-猪肉'!$B:$AO,5,0),0)</f>
        <v>859</v>
      </c>
      <c r="E22" s="49">
        <f>IFERROR(VLOOKUP($B22,'a-猪肉'!$B:$AO,6,0),0)</f>
        <v>20609.4</v>
      </c>
      <c r="F22" s="49">
        <f>IFERROR(VLOOKUP($B22,'a-猪肉'!$B:$AO,7,0),0)</f>
        <v>7.47967147134373</v>
      </c>
      <c r="G22" s="49">
        <f>IFERROR(VLOOKUP($B22,'a-猪肉'!$B:$AO,24,0),0)</f>
        <v>5490.84</v>
      </c>
      <c r="H22" s="49">
        <f>IFERROR(VLOOKUP($B22,'a-猪肉'!$B:$AO,25,0),0)</f>
        <v>7314.87</v>
      </c>
      <c r="I22" s="49">
        <f>IFERROR(VLOOKUP($B22,'a-猪肉'!$B:$AO,26,0),0)</f>
        <v>-1824.03</v>
      </c>
      <c r="J22" s="56">
        <f>IFERROR(VLOOKUP($B22,'a-猪肉'!$B:$AO,27,0),0)</f>
        <v>-0.249359182049715</v>
      </c>
      <c r="K22" s="56">
        <f>IFERROR(VLOOKUP($B22,'a-猪肉'!$B:$AO,28,0),0)</f>
        <v>0.242906791148043</v>
      </c>
      <c r="L22" s="56">
        <f>IFERROR(VLOOKUP($B22,'a-猪肉'!$B:$AO,29,0),0)</f>
        <v>0.176235895758048</v>
      </c>
      <c r="M22" s="56">
        <f>IFERROR(VLOOKUP($B22,'a-猪肉'!$B:$AO,30,0),0)</f>
        <v>0.0666708953899952</v>
      </c>
      <c r="N22" s="49">
        <f>IFERROR(VLOOKUP($B22,'a-猪肉'!$B:$AO,15,0),0)</f>
        <v>22604.72</v>
      </c>
      <c r="O22" s="49">
        <f>IFERROR(VLOOKUP($B22,'a-猪肉'!$B:$AO,19,0),0)</f>
        <v>41506.13</v>
      </c>
      <c r="P22" s="49">
        <f t="shared" si="3"/>
        <v>-18901.41</v>
      </c>
      <c r="Q22" s="56">
        <f t="shared" si="4"/>
        <v>-0.455388396846442</v>
      </c>
      <c r="R22" s="49">
        <f>IFERROR(VLOOKUP($B22,'a-猪肉'!$B:$AO,16,0),0)</f>
        <v>810.69</v>
      </c>
      <c r="S22" s="49">
        <f>IFERROR(VLOOKUP($B22,'a-猪肉'!$B:$AO,20,0),0)</f>
        <v>1097.62</v>
      </c>
      <c r="T22" s="49">
        <f t="shared" si="5"/>
        <v>-286.93</v>
      </c>
      <c r="U22" s="56">
        <f t="shared" si="6"/>
        <v>-0.261411053005594</v>
      </c>
      <c r="V22" s="56">
        <f>IFERROR(VLOOKUP($B22,'a-猪肉'!$B:$AO,22,0),0)</f>
        <v>0.321054602530906</v>
      </c>
      <c r="W22" s="56">
        <f>IFERROR(VLOOKUP($B22,'a-猪肉'!$B:$AO,23,0),0)</f>
        <v>0.355347179300539</v>
      </c>
      <c r="X22" s="56">
        <f t="shared" si="7"/>
        <v>-0.0342925767696333</v>
      </c>
      <c r="Y22" s="54">
        <f>IFERROR(VLOOKUP($B22,'a-猪肉'!$B:$AO,37,0),0)</f>
        <v>-0.0323551542513168</v>
      </c>
      <c r="Z22" s="54">
        <f>IFERROR(VLOOKUP($B22,'a-猪肉'!$B:$AO,38,0),0)</f>
        <v>-0.164865800550282</v>
      </c>
      <c r="AA22" s="54">
        <f t="shared" si="8"/>
        <v>0.132510646298965</v>
      </c>
      <c r="AB22" s="54">
        <f>IFERROR(VLOOKUP($B22,'a-猪肉'!$B:$AO,33,0),0)</f>
        <v>0.00691448695444867</v>
      </c>
      <c r="AC22" s="54">
        <f>IFERROR(VLOOKUP($B22,'a-猪肉'!$B:$AO,34,0),0)</f>
        <v>-0.161155528111149</v>
      </c>
      <c r="AD22" s="54">
        <f t="shared" si="9"/>
        <v>0.168070015065598</v>
      </c>
    </row>
    <row r="23" spans="1:30">
      <c r="A23" s="50" t="s">
        <v>67</v>
      </c>
      <c r="B23" s="51" t="s">
        <v>112</v>
      </c>
      <c r="C23" s="50" t="s">
        <v>113</v>
      </c>
      <c r="D23" s="49">
        <f>IFERROR(VLOOKUP($B23,'a-猪肉'!$B:$AO,5,0),0)</f>
        <v>342</v>
      </c>
      <c r="E23" s="49">
        <f>IFERROR(VLOOKUP($B23,'a-猪肉'!$B:$AO,6,0),0)</f>
        <v>7527</v>
      </c>
      <c r="F23" s="49">
        <f>IFERROR(VLOOKUP($B23,'a-猪肉'!$B:$AO,7,0),0)</f>
        <v>5.31475877921542</v>
      </c>
      <c r="G23" s="49">
        <f>IFERROR(VLOOKUP($B23,'a-猪肉'!$B:$AO,24,0),0)</f>
        <v>1850.15</v>
      </c>
      <c r="H23" s="49">
        <f>IFERROR(VLOOKUP($B23,'a-猪肉'!$B:$AO,25,0),0)</f>
        <v>3233.33</v>
      </c>
      <c r="I23" s="49">
        <f>IFERROR(VLOOKUP($B23,'a-猪肉'!$B:$AO,26,0),0)</f>
        <v>-1383.18</v>
      </c>
      <c r="J23" s="56">
        <f>IFERROR(VLOOKUP($B23,'a-猪肉'!$B:$AO,27,0),0)</f>
        <v>-0.427788069884608</v>
      </c>
      <c r="K23" s="56">
        <f>IFERROR(VLOOKUP($B23,'a-猪肉'!$B:$AO,28,0),0)</f>
        <v>0.191802507122035</v>
      </c>
      <c r="L23" s="56">
        <f>IFERROR(VLOOKUP($B23,'a-猪肉'!$B:$AO,29,0),0)</f>
        <v>0.165871848987377</v>
      </c>
      <c r="M23" s="56">
        <f>IFERROR(VLOOKUP($B23,'a-猪肉'!$B:$AO,30,0),0)</f>
        <v>0.0259306581346576</v>
      </c>
      <c r="N23" s="49">
        <f>IFERROR(VLOOKUP($B23,'a-猪肉'!$B:$AO,15,0),0)</f>
        <v>9646.12</v>
      </c>
      <c r="O23" s="49">
        <f>IFERROR(VLOOKUP($B23,'a-猪肉'!$B:$AO,19,0),0)</f>
        <v>19492.94</v>
      </c>
      <c r="P23" s="49">
        <f t="shared" si="3"/>
        <v>-9846.82</v>
      </c>
      <c r="Q23" s="56">
        <f t="shared" si="4"/>
        <v>-0.505148017692559</v>
      </c>
      <c r="R23" s="49">
        <f>IFERROR(VLOOKUP($B23,'a-猪肉'!$B:$AO,16,0),0)</f>
        <v>468.3</v>
      </c>
      <c r="S23" s="49">
        <f>IFERROR(VLOOKUP($B23,'a-猪肉'!$B:$AO,20,0),0)</f>
        <v>697.99</v>
      </c>
      <c r="T23" s="49">
        <f t="shared" si="5"/>
        <v>-229.69</v>
      </c>
      <c r="U23" s="56">
        <f t="shared" si="6"/>
        <v>-0.329073482428115</v>
      </c>
      <c r="V23" s="56">
        <f>IFERROR(VLOOKUP($B23,'a-猪肉'!$B:$AO,22,0),0)</f>
        <v>0.080995945911652</v>
      </c>
      <c r="W23" s="56">
        <f>IFERROR(VLOOKUP($B23,'a-猪肉'!$B:$AO,23,0),0)</f>
        <v>0.173324233235803</v>
      </c>
      <c r="X23" s="56">
        <f t="shared" si="7"/>
        <v>-0.0923282873241505</v>
      </c>
      <c r="Y23" s="54">
        <f>IFERROR(VLOOKUP($B23,'a-猪肉'!$B:$AO,37,0),0)</f>
        <v>-0.0175101430706812</v>
      </c>
      <c r="Z23" s="54">
        <f>IFERROR(VLOOKUP($B23,'a-猪肉'!$B:$AO,38,0),0)</f>
        <v>-0.0111033109356868</v>
      </c>
      <c r="AA23" s="54">
        <f t="shared" si="8"/>
        <v>-0.00640683213499443</v>
      </c>
      <c r="AB23" s="54">
        <f>IFERROR(VLOOKUP($B23,'a-猪肉'!$B:$AO,33,0),0)</f>
        <v>0.457528620556518</v>
      </c>
      <c r="AC23" s="54">
        <f>IFERROR(VLOOKUP($B23,'a-猪肉'!$B:$AO,34,0),0)</f>
        <v>0.0485689126422182</v>
      </c>
      <c r="AD23" s="54">
        <f t="shared" si="9"/>
        <v>0.4089597079143</v>
      </c>
    </row>
    <row r="24" spans="1:30">
      <c r="A24" s="50" t="s">
        <v>89</v>
      </c>
      <c r="B24" s="51" t="s">
        <v>90</v>
      </c>
      <c r="C24" s="50" t="s">
        <v>91</v>
      </c>
      <c r="D24" s="49">
        <f>IFERROR(VLOOKUP($B24,'a-猪肉'!$B:$AO,5,0),0)</f>
        <v>673</v>
      </c>
      <c r="E24" s="49">
        <f>IFERROR(VLOOKUP($B24,'a-猪肉'!$B:$AO,6,0),0)</f>
        <v>8586.8</v>
      </c>
      <c r="F24" s="49">
        <f>IFERROR(VLOOKUP($B24,'a-猪肉'!$B:$AO,7,0),0)</f>
        <v>4.92767889479945</v>
      </c>
      <c r="G24" s="49">
        <f>IFERROR(VLOOKUP($B24,'a-猪肉'!$B:$AO,24,0),0)</f>
        <v>2975.55</v>
      </c>
      <c r="H24" s="49">
        <f>IFERROR(VLOOKUP($B24,'a-猪肉'!$B:$AO,25,0),0)</f>
        <v>3989.13</v>
      </c>
      <c r="I24" s="49">
        <f>IFERROR(VLOOKUP($B24,'a-猪肉'!$B:$AO,26,0),0)</f>
        <v>-1013.58</v>
      </c>
      <c r="J24" s="56">
        <f>IFERROR(VLOOKUP($B24,'a-猪肉'!$B:$AO,27,0),0)</f>
        <v>-0.254085477284521</v>
      </c>
      <c r="K24" s="56">
        <f>IFERROR(VLOOKUP($B24,'a-猪肉'!$B:$AO,28,0),0)</f>
        <v>0.20077068196785</v>
      </c>
      <c r="L24" s="56">
        <f>IFERROR(VLOOKUP($B24,'a-猪肉'!$B:$AO,29,0),0)</f>
        <v>0.126044716768836</v>
      </c>
      <c r="M24" s="56">
        <f>IFERROR(VLOOKUP($B24,'a-猪肉'!$B:$AO,30,0),0)</f>
        <v>0.0747259651990145</v>
      </c>
      <c r="N24" s="49">
        <f>IFERROR(VLOOKUP($B24,'a-猪肉'!$B:$AO,15,0),0)</f>
        <v>14820.64</v>
      </c>
      <c r="O24" s="49">
        <f>IFERROR(VLOOKUP($B24,'a-猪肉'!$B:$AO,19,0),0)</f>
        <v>31648.53</v>
      </c>
      <c r="P24" s="49">
        <f t="shared" si="3"/>
        <v>-16827.89</v>
      </c>
      <c r="Q24" s="56">
        <f t="shared" si="4"/>
        <v>-0.531711583444792</v>
      </c>
      <c r="R24" s="49">
        <f>IFERROR(VLOOKUP($B24,'a-猪肉'!$B:$AO,16,0),0)</f>
        <v>581.88</v>
      </c>
      <c r="S24" s="49">
        <f>IFERROR(VLOOKUP($B24,'a-猪肉'!$B:$AO,20,0),0)</f>
        <v>912.05</v>
      </c>
      <c r="T24" s="49">
        <f t="shared" si="5"/>
        <v>-330.17</v>
      </c>
      <c r="U24" s="56">
        <f t="shared" si="6"/>
        <v>-0.362008661805822</v>
      </c>
      <c r="V24" s="56">
        <f>IFERROR(VLOOKUP($B24,'a-猪肉'!$B:$AO,22,0),0)</f>
        <v>0.587293561397883</v>
      </c>
      <c r="W24" s="56">
        <f>IFERROR(VLOOKUP($B24,'a-猪肉'!$B:$AO,23,0),0)</f>
        <v>0.297533871439968</v>
      </c>
      <c r="X24" s="56">
        <f t="shared" si="7"/>
        <v>0.289759689957916</v>
      </c>
      <c r="Y24" s="54">
        <f>IFERROR(VLOOKUP($B24,'a-猪肉'!$B:$AO,37,0),0)</f>
        <v>-0.0245067711555647</v>
      </c>
      <c r="Z24" s="54">
        <f>IFERROR(VLOOKUP($B24,'a-猪肉'!$B:$AO,38,0),0)</f>
        <v>-0.04467956800614</v>
      </c>
      <c r="AA24" s="54">
        <f t="shared" si="8"/>
        <v>0.0201727968505753</v>
      </c>
      <c r="AB24" s="54">
        <f>IFERROR(VLOOKUP($B24,'a-猪肉'!$B:$AO,33,0),0)</f>
        <v>0.213332384979768</v>
      </c>
      <c r="AC24" s="54">
        <f>IFERROR(VLOOKUP($B24,'a-猪肉'!$B:$AO,34,0),0)</f>
        <v>-0.0328898467006209</v>
      </c>
      <c r="AD24" s="54">
        <f t="shared" si="9"/>
        <v>0.246222231680389</v>
      </c>
    </row>
    <row r="25" spans="1:30">
      <c r="A25" s="50" t="s">
        <v>101</v>
      </c>
      <c r="B25" s="51" t="s">
        <v>182</v>
      </c>
      <c r="C25" s="50" t="s">
        <v>183</v>
      </c>
      <c r="D25" s="49">
        <f>IFERROR(VLOOKUP($B25,'a-猪肉'!$B:$AO,5,0),0)</f>
        <v>281.5</v>
      </c>
      <c r="E25" s="49">
        <f>IFERROR(VLOOKUP($B25,'a-猪肉'!$B:$AO,6,0),0)</f>
        <v>6289.56</v>
      </c>
      <c r="F25" s="49">
        <f>IFERROR(VLOOKUP($B25,'a-猪肉'!$B:$AO,7,0),0)</f>
        <v>19.1797287454597</v>
      </c>
      <c r="G25" s="49">
        <f>IFERROR(VLOOKUP($B25,'a-猪肉'!$B:$AO,24,0),0)</f>
        <v>534.76</v>
      </c>
      <c r="H25" s="49">
        <f>IFERROR(VLOOKUP($B25,'a-猪肉'!$B:$AO,25,0),0)</f>
        <v>246.72</v>
      </c>
      <c r="I25" s="49">
        <f>IFERROR(VLOOKUP($B25,'a-猪肉'!$B:$AO,26,0),0)</f>
        <v>288.04</v>
      </c>
      <c r="J25" s="56">
        <f>IFERROR(VLOOKUP($B25,'a-猪肉'!$B:$AO,27,0),0)</f>
        <v>1.16747730220493</v>
      </c>
      <c r="K25" s="56">
        <f>IFERROR(VLOOKUP($B25,'a-猪肉'!$B:$AO,28,0),0)</f>
        <v>0.202916478521043</v>
      </c>
      <c r="L25" s="56">
        <f>IFERROR(VLOOKUP($B25,'a-猪肉'!$B:$AO,29,0),0)</f>
        <v>0.0428719627581102</v>
      </c>
      <c r="M25" s="56">
        <f>IFERROR(VLOOKUP($B25,'a-猪肉'!$B:$AO,30,0),0)</f>
        <v>0.160044515762932</v>
      </c>
      <c r="N25" s="49">
        <f>IFERROR(VLOOKUP($B25,'a-猪肉'!$B:$AO,15,0),0)</f>
        <v>2635.37</v>
      </c>
      <c r="O25" s="49">
        <f>IFERROR(VLOOKUP($B25,'a-猪肉'!$B:$AO,19,0),0)</f>
        <v>5754.81</v>
      </c>
      <c r="P25" s="49">
        <f t="shared" si="3"/>
        <v>-3119.44</v>
      </c>
      <c r="Q25" s="56">
        <f t="shared" si="4"/>
        <v>-0.542057861163097</v>
      </c>
      <c r="R25" s="49">
        <f>IFERROR(VLOOKUP($B25,'a-猪肉'!$B:$AO,16,0),0)</f>
        <v>136.65</v>
      </c>
      <c r="S25" s="49">
        <f>IFERROR(VLOOKUP($B25,'a-猪肉'!$B:$AO,20,0),0)</f>
        <v>221.03</v>
      </c>
      <c r="T25" s="49">
        <f t="shared" si="5"/>
        <v>-84.38</v>
      </c>
      <c r="U25" s="56">
        <f t="shared" si="6"/>
        <v>-0.38175813238022</v>
      </c>
      <c r="V25" s="56">
        <f>IFERROR(VLOOKUP($B25,'a-猪肉'!$B:$AO,22,0),0)</f>
        <v>0.209884974585829</v>
      </c>
      <c r="W25" s="56">
        <f>IFERROR(VLOOKUP($B25,'a-猪肉'!$B:$AO,23,0),0)</f>
        <v>0.263901771795297</v>
      </c>
      <c r="X25" s="56">
        <f t="shared" si="7"/>
        <v>-0.0540167972094677</v>
      </c>
      <c r="Y25" s="54">
        <f>IFERROR(VLOOKUP($B25,'a-猪肉'!$B:$AO,37,0),0)</f>
        <v>-0.0327844859129162</v>
      </c>
      <c r="Z25" s="54">
        <f>IFERROR(VLOOKUP($B25,'a-猪肉'!$B:$AO,38,0),0)</f>
        <v>-0.157897118038275</v>
      </c>
      <c r="AA25" s="54">
        <f t="shared" si="8"/>
        <v>0.125112632125359</v>
      </c>
      <c r="AB25" s="54">
        <f>IFERROR(VLOOKUP($B25,'a-猪肉'!$B:$AO,33,0),0)</f>
        <v>0.165982833557871</v>
      </c>
      <c r="AC25" s="54">
        <f>IFERROR(VLOOKUP($B25,'a-猪肉'!$B:$AO,34,0),0)</f>
        <v>-0.0777447039954403</v>
      </c>
      <c r="AD25" s="54">
        <f t="shared" si="9"/>
        <v>0.243727537553312</v>
      </c>
    </row>
    <row r="26" spans="1:30">
      <c r="A26" s="50" t="s">
        <v>67</v>
      </c>
      <c r="B26" s="51" t="s">
        <v>168</v>
      </c>
      <c r="C26" s="50" t="s">
        <v>169</v>
      </c>
      <c r="D26" s="49">
        <f>IFERROR(VLOOKUP($B26,'a-猪肉'!$B:$AO,5,0),0)</f>
        <v>510</v>
      </c>
      <c r="E26" s="49">
        <f>IFERROR(VLOOKUP($B26,'a-猪肉'!$B:$AO,6,0),0)</f>
        <v>4175</v>
      </c>
      <c r="F26" s="49">
        <f>IFERROR(VLOOKUP($B26,'a-猪肉'!$B:$AO,7,0),0)</f>
        <v>1.94891578616477</v>
      </c>
      <c r="G26" s="49">
        <f>IFERROR(VLOOKUP($B26,'a-猪肉'!$B:$AO,24,0),0)</f>
        <v>4139.52</v>
      </c>
      <c r="H26" s="49">
        <f>IFERROR(VLOOKUP($B26,'a-猪肉'!$B:$AO,25,0),0)</f>
        <v>5102.06</v>
      </c>
      <c r="I26" s="49">
        <f>IFERROR(VLOOKUP($B26,'a-猪肉'!$B:$AO,26,0),0)</f>
        <v>-962.54</v>
      </c>
      <c r="J26" s="56">
        <f>IFERROR(VLOOKUP($B26,'a-猪肉'!$B:$AO,27,0),0)</f>
        <v>-0.188657130649189</v>
      </c>
      <c r="K26" s="56">
        <f>IFERROR(VLOOKUP($B26,'a-猪肉'!$B:$AO,28,0),0)</f>
        <v>0.226648649477334</v>
      </c>
      <c r="L26" s="56">
        <f>IFERROR(VLOOKUP($B26,'a-猪肉'!$B:$AO,29,0),0)</f>
        <v>0.161937154395834</v>
      </c>
      <c r="M26" s="56">
        <f>IFERROR(VLOOKUP($B26,'a-猪肉'!$B:$AO,30,0),0)</f>
        <v>0.0647114950814994</v>
      </c>
      <c r="N26" s="49">
        <f>IFERROR(VLOOKUP($B26,'a-猪肉'!$B:$AO,15,0),0)</f>
        <v>18264.04</v>
      </c>
      <c r="O26" s="49">
        <f>IFERROR(VLOOKUP($B26,'a-猪肉'!$B:$AO,19,0),0)</f>
        <v>31506.42</v>
      </c>
      <c r="P26" s="49">
        <f t="shared" si="3"/>
        <v>-13242.38</v>
      </c>
      <c r="Q26" s="56">
        <f t="shared" si="4"/>
        <v>-0.4203073532315</v>
      </c>
      <c r="R26" s="49">
        <f>IFERROR(VLOOKUP($B26,'a-猪肉'!$B:$AO,16,0),0)</f>
        <v>849.37</v>
      </c>
      <c r="S26" s="49">
        <f>IFERROR(VLOOKUP($B26,'a-猪肉'!$B:$AO,20,0),0)</f>
        <v>1019.74</v>
      </c>
      <c r="T26" s="49">
        <f t="shared" si="5"/>
        <v>-170.37</v>
      </c>
      <c r="U26" s="56">
        <f t="shared" si="6"/>
        <v>-0.167071998744778</v>
      </c>
      <c r="V26" s="56">
        <f>IFERROR(VLOOKUP($B26,'a-猪肉'!$B:$AO,22,0),0)</f>
        <v>0.180572061023246</v>
      </c>
      <c r="W26" s="56">
        <f>IFERROR(VLOOKUP($B26,'a-猪肉'!$B:$AO,23,0),0)</f>
        <v>0.337296342212953</v>
      </c>
      <c r="X26" s="56">
        <f t="shared" si="7"/>
        <v>-0.156724281189707</v>
      </c>
      <c r="Y26" s="54">
        <f>IFERROR(VLOOKUP($B26,'a-猪肉'!$B:$AO,37,0),0)</f>
        <v>-0.0149875790291628</v>
      </c>
      <c r="Z26" s="54">
        <f>IFERROR(VLOOKUP($B26,'a-猪肉'!$B:$AO,38,0),0)</f>
        <v>-0.125934061623551</v>
      </c>
      <c r="AA26" s="54">
        <f t="shared" si="8"/>
        <v>0.110946482594388</v>
      </c>
      <c r="AB26" s="54">
        <f>IFERROR(VLOOKUP($B26,'a-猪肉'!$B:$AO,33,0),0)</f>
        <v>0.339964232412854</v>
      </c>
      <c r="AC26" s="54">
        <f>IFERROR(VLOOKUP($B26,'a-猪肉'!$B:$AO,34,0),0)</f>
        <v>-0.00470127040774547</v>
      </c>
      <c r="AD26" s="54">
        <f t="shared" si="9"/>
        <v>0.344665502820599</v>
      </c>
    </row>
    <row r="27" spans="1:30">
      <c r="A27" s="50" t="s">
        <v>62</v>
      </c>
      <c r="B27" s="51" t="s">
        <v>153</v>
      </c>
      <c r="C27" s="50" t="s">
        <v>154</v>
      </c>
      <c r="D27" s="49">
        <f>IFERROR(VLOOKUP($B27,'a-猪肉'!$B:$AO,5,0),0)</f>
        <v>283</v>
      </c>
      <c r="E27" s="49">
        <f>IFERROR(VLOOKUP($B27,'a-猪肉'!$B:$AO,6,0),0)</f>
        <v>5309.7</v>
      </c>
      <c r="F27" s="49">
        <f>IFERROR(VLOOKUP($B27,'a-猪肉'!$B:$AO,7,0),0)</f>
        <v>1.22563102422206</v>
      </c>
      <c r="G27" s="49">
        <f>IFERROR(VLOOKUP($B27,'a-猪肉'!$B:$AO,24,0),0)</f>
        <v>5907.28</v>
      </c>
      <c r="H27" s="49">
        <f>IFERROR(VLOOKUP($B27,'a-猪肉'!$B:$AO,25,0),0)</f>
        <v>5864.15</v>
      </c>
      <c r="I27" s="49">
        <f>IFERROR(VLOOKUP($B27,'a-猪肉'!$B:$AO,26,0),0)</f>
        <v>43.13</v>
      </c>
      <c r="J27" s="56">
        <f>IFERROR(VLOOKUP($B27,'a-猪肉'!$B:$AO,27,0),0)</f>
        <v>0.00735485961307265</v>
      </c>
      <c r="K27" s="56">
        <f>IFERROR(VLOOKUP($B27,'a-猪肉'!$B:$AO,28,0),0)</f>
        <v>0.256355532256434</v>
      </c>
      <c r="L27" s="56">
        <f>IFERROR(VLOOKUP($B27,'a-猪肉'!$B:$AO,29,0),0)</f>
        <v>0.222825417862967</v>
      </c>
      <c r="M27" s="56">
        <f>IFERROR(VLOOKUP($B27,'a-猪肉'!$B:$AO,30,0),0)</f>
        <v>0.0335301143934663</v>
      </c>
      <c r="N27" s="49">
        <f>IFERROR(VLOOKUP($B27,'a-猪肉'!$B:$AO,15,0),0)</f>
        <v>23043.31</v>
      </c>
      <c r="O27" s="49">
        <f>IFERROR(VLOOKUP($B27,'a-猪肉'!$B:$AO,19,0),0)</f>
        <v>26317.24</v>
      </c>
      <c r="P27" s="49">
        <f t="shared" si="3"/>
        <v>-3273.93</v>
      </c>
      <c r="Q27" s="56">
        <f t="shared" si="4"/>
        <v>-0.124402482935141</v>
      </c>
      <c r="R27" s="49">
        <f>IFERROR(VLOOKUP($B27,'a-猪肉'!$B:$AO,16,0),0)</f>
        <v>881.66</v>
      </c>
      <c r="S27" s="49">
        <f>IFERROR(VLOOKUP($B27,'a-猪肉'!$B:$AO,20,0),0)</f>
        <v>796.83</v>
      </c>
      <c r="T27" s="49">
        <f t="shared" si="5"/>
        <v>84.8299999999999</v>
      </c>
      <c r="U27" s="56">
        <f t="shared" si="6"/>
        <v>0.106459345155177</v>
      </c>
      <c r="V27" s="56">
        <f>IFERROR(VLOOKUP($B27,'a-猪肉'!$B:$AO,22,0),0)</f>
        <v>0.398317185593206</v>
      </c>
      <c r="W27" s="56">
        <f>IFERROR(VLOOKUP($B27,'a-猪肉'!$B:$AO,23,0),0)</f>
        <v>0.382163552341183</v>
      </c>
      <c r="X27" s="56">
        <f t="shared" si="7"/>
        <v>0.0161536332520227</v>
      </c>
      <c r="Y27" s="54">
        <f>IFERROR(VLOOKUP($B27,'a-猪肉'!$B:$AO,37,0),0)</f>
        <v>-0.0388358324070503</v>
      </c>
      <c r="Z27" s="54">
        <f>IFERROR(VLOOKUP($B27,'a-猪肉'!$B:$AO,38,0),0)</f>
        <v>-0.051039744989521</v>
      </c>
      <c r="AA27" s="54">
        <f t="shared" si="8"/>
        <v>0.0122039125824706</v>
      </c>
      <c r="AB27" s="54">
        <f>IFERROR(VLOOKUP($B27,'a-猪肉'!$B:$AO,33,0),0)</f>
        <v>0.331150564045464</v>
      </c>
      <c r="AC27" s="54">
        <f>IFERROR(VLOOKUP($B27,'a-猪肉'!$B:$AO,34,0),0)</f>
        <v>0.105917949602618</v>
      </c>
      <c r="AD27" s="54">
        <f t="shared" si="9"/>
        <v>0.225232614442847</v>
      </c>
    </row>
    <row r="28" spans="1:30">
      <c r="A28" s="50" t="s">
        <v>62</v>
      </c>
      <c r="B28" s="51" t="s">
        <v>139</v>
      </c>
      <c r="C28" s="50" t="s">
        <v>140</v>
      </c>
      <c r="D28" s="49">
        <f>IFERROR(VLOOKUP($B28,'a-猪肉'!$B:$AO,5,0),0)</f>
        <v>201.9</v>
      </c>
      <c r="E28" s="49">
        <f>IFERROR(VLOOKUP($B28,'a-猪肉'!$B:$AO,6,0),0)</f>
        <v>3787.23</v>
      </c>
      <c r="F28" s="49">
        <f>IFERROR(VLOOKUP($B28,'a-猪肉'!$B:$AO,7,0),0)</f>
        <v>3.23367990918835</v>
      </c>
      <c r="G28" s="49">
        <f>IFERROR(VLOOKUP($B28,'a-猪肉'!$B:$AO,24,0),0)</f>
        <v>2300.08</v>
      </c>
      <c r="H28" s="49">
        <f>IFERROR(VLOOKUP($B28,'a-猪肉'!$B:$AO,25,0),0)</f>
        <v>2504.69</v>
      </c>
      <c r="I28" s="49">
        <f>IFERROR(VLOOKUP($B28,'a-猪肉'!$B:$AO,26,0),0)</f>
        <v>-204.61</v>
      </c>
      <c r="J28" s="56">
        <f>IFERROR(VLOOKUP($B28,'a-猪肉'!$B:$AO,27,0),0)</f>
        <v>-0.0816907481564585</v>
      </c>
      <c r="K28" s="56">
        <f>IFERROR(VLOOKUP($B28,'a-猪肉'!$B:$AO,28,0),0)</f>
        <v>0.225450517783016</v>
      </c>
      <c r="L28" s="56">
        <f>IFERROR(VLOOKUP($B28,'a-猪肉'!$B:$AO,29,0),0)</f>
        <v>0.17626187099975</v>
      </c>
      <c r="M28" s="56">
        <f>IFERROR(VLOOKUP($B28,'a-猪肉'!$B:$AO,30,0),0)</f>
        <v>0.0491886467832661</v>
      </c>
      <c r="N28" s="49">
        <f>IFERROR(VLOOKUP($B28,'a-猪肉'!$B:$AO,15,0),0)</f>
        <v>10202.15</v>
      </c>
      <c r="O28" s="49">
        <f>IFERROR(VLOOKUP($B28,'a-猪肉'!$B:$AO,19,0),0)</f>
        <v>14210.05</v>
      </c>
      <c r="P28" s="49">
        <f t="shared" si="3"/>
        <v>-4007.9</v>
      </c>
      <c r="Q28" s="56">
        <f t="shared" si="4"/>
        <v>-0.282046861200348</v>
      </c>
      <c r="R28" s="49">
        <f>IFERROR(VLOOKUP($B28,'a-猪肉'!$B:$AO,16,0),0)</f>
        <v>488.17</v>
      </c>
      <c r="S28" s="49">
        <f>IFERROR(VLOOKUP($B28,'a-猪肉'!$B:$AO,20,0),0)</f>
        <v>533.46</v>
      </c>
      <c r="T28" s="49">
        <f t="shared" si="5"/>
        <v>-45.29</v>
      </c>
      <c r="U28" s="56">
        <f t="shared" si="6"/>
        <v>-0.0848985865856859</v>
      </c>
      <c r="V28" s="56">
        <f>IFERROR(VLOOKUP($B28,'a-猪肉'!$B:$AO,22,0),0)</f>
        <v>0.218485812017045</v>
      </c>
      <c r="W28" s="56">
        <f>IFERROR(VLOOKUP($B28,'a-猪肉'!$B:$AO,23,0),0)</f>
        <v>0.318242214472527</v>
      </c>
      <c r="X28" s="56">
        <f t="shared" si="7"/>
        <v>-0.0997564024554822</v>
      </c>
      <c r="Y28" s="54">
        <f>IFERROR(VLOOKUP($B28,'a-猪肉'!$B:$AO,37,0),0)</f>
        <v>-0.0237826986500604</v>
      </c>
      <c r="Z28" s="54">
        <f>IFERROR(VLOOKUP($B28,'a-猪肉'!$B:$AO,38,0),0)</f>
        <v>0.0340231694972444</v>
      </c>
      <c r="AA28" s="54">
        <f t="shared" si="8"/>
        <v>-0.0578058681473048</v>
      </c>
      <c r="AB28" s="54">
        <f>IFERROR(VLOOKUP($B28,'a-猪肉'!$B:$AO,33,0),0)</f>
        <v>0.173068917384938</v>
      </c>
      <c r="AC28" s="54">
        <f>IFERROR(VLOOKUP($B28,'a-猪肉'!$B:$AO,34,0),0)</f>
        <v>0.0515200579871288</v>
      </c>
      <c r="AD28" s="54">
        <f t="shared" si="9"/>
        <v>0.12154885939781</v>
      </c>
    </row>
    <row r="29" spans="1:30">
      <c r="A29" s="50" t="s">
        <v>62</v>
      </c>
      <c r="B29" s="51" t="s">
        <v>97</v>
      </c>
      <c r="C29" s="50" t="s">
        <v>98</v>
      </c>
      <c r="D29" s="49">
        <f>IFERROR(VLOOKUP($B29,'a-猪肉'!$B:$AO,5,0),0)</f>
        <v>597</v>
      </c>
      <c r="E29" s="49">
        <f>IFERROR(VLOOKUP($B29,'a-猪肉'!$B:$AO,6,0),0)</f>
        <v>10194.72</v>
      </c>
      <c r="F29" s="49">
        <f>IFERROR(VLOOKUP($B29,'a-猪肉'!$B:$AO,7,0),0)</f>
        <v>10.0005469443355</v>
      </c>
      <c r="G29" s="49">
        <f>IFERROR(VLOOKUP($B29,'a-猪肉'!$B:$AO,24,0),0)</f>
        <v>1198.34</v>
      </c>
      <c r="H29" s="49">
        <f>IFERROR(VLOOKUP($B29,'a-猪肉'!$B:$AO,25,0),0)</f>
        <v>1725.78</v>
      </c>
      <c r="I29" s="49">
        <f>IFERROR(VLOOKUP($B29,'a-猪肉'!$B:$AO,26,0),0)</f>
        <v>-527.44</v>
      </c>
      <c r="J29" s="56">
        <f>IFERROR(VLOOKUP($B29,'a-猪肉'!$B:$AO,27,0),0)</f>
        <v>-0.305624123584698</v>
      </c>
      <c r="K29" s="56">
        <f>IFERROR(VLOOKUP($B29,'a-猪肉'!$B:$AO,28,0),0)</f>
        <v>0.141547533129616</v>
      </c>
      <c r="L29" s="56">
        <f>IFERROR(VLOOKUP($B29,'a-猪肉'!$B:$AO,29,0),0)</f>
        <v>0.0998500322847165</v>
      </c>
      <c r="M29" s="56">
        <f>IFERROR(VLOOKUP($B29,'a-猪肉'!$B:$AO,30,0),0)</f>
        <v>0.0416975008448998</v>
      </c>
      <c r="N29" s="49">
        <f>IFERROR(VLOOKUP($B29,'a-猪肉'!$B:$AO,15,0),0)</f>
        <v>8465.99</v>
      </c>
      <c r="O29" s="49">
        <f>IFERROR(VLOOKUP($B29,'a-猪肉'!$B:$AO,19,0),0)</f>
        <v>17283.72</v>
      </c>
      <c r="P29" s="49">
        <f t="shared" si="3"/>
        <v>-8817.73</v>
      </c>
      <c r="Q29" s="56">
        <f t="shared" si="4"/>
        <v>-0.510175471484148</v>
      </c>
      <c r="R29" s="49">
        <f>IFERROR(VLOOKUP($B29,'a-猪肉'!$B:$AO,16,0),0)</f>
        <v>417.8</v>
      </c>
      <c r="S29" s="49">
        <f>IFERROR(VLOOKUP($B29,'a-猪肉'!$B:$AO,20,0),0)</f>
        <v>612.19</v>
      </c>
      <c r="T29" s="49">
        <f t="shared" si="5"/>
        <v>-194.39</v>
      </c>
      <c r="U29" s="56">
        <f t="shared" si="6"/>
        <v>-0.317532138715105</v>
      </c>
      <c r="V29" s="56">
        <f>IFERROR(VLOOKUP($B29,'a-猪肉'!$B:$AO,22,0),0)</f>
        <v>0.235130736246192</v>
      </c>
      <c r="W29" s="56">
        <f>IFERROR(VLOOKUP($B29,'a-猪肉'!$B:$AO,23,0),0)</f>
        <v>0.288035230633609</v>
      </c>
      <c r="X29" s="56">
        <f t="shared" si="7"/>
        <v>-0.052904494387417</v>
      </c>
      <c r="Y29" s="54">
        <f>IFERROR(VLOOKUP($B29,'a-猪肉'!$B:$AO,37,0),0)</f>
        <v>-0.0283628530397319</v>
      </c>
      <c r="Z29" s="54">
        <f>IFERROR(VLOOKUP($B29,'a-猪肉'!$B:$AO,38,0),0)</f>
        <v>-0.114261912151456</v>
      </c>
      <c r="AA29" s="54">
        <f t="shared" si="8"/>
        <v>0.0858990591117243</v>
      </c>
      <c r="AB29" s="54">
        <f>IFERROR(VLOOKUP($B29,'a-猪肉'!$B:$AO,33,0),0)</f>
        <v>0.14699319587487</v>
      </c>
      <c r="AC29" s="54">
        <f>IFERROR(VLOOKUP($B29,'a-猪肉'!$B:$AO,34,0),0)</f>
        <v>-0.0660357608200087</v>
      </c>
      <c r="AD29" s="54">
        <f t="shared" si="9"/>
        <v>0.213028956694879</v>
      </c>
    </row>
    <row r="30" spans="1:30">
      <c r="A30" s="50" t="s">
        <v>67</v>
      </c>
      <c r="B30" s="51" t="s">
        <v>166</v>
      </c>
      <c r="C30" s="50" t="s">
        <v>167</v>
      </c>
      <c r="D30" s="49">
        <f>IFERROR(VLOOKUP($B30,'a-猪肉'!$B:$AO,5,0),0)</f>
        <v>476.5</v>
      </c>
      <c r="E30" s="49">
        <f>IFERROR(VLOOKUP($B30,'a-猪肉'!$B:$AO,6,0),0)</f>
        <v>9050.71</v>
      </c>
      <c r="F30" s="49">
        <f>IFERROR(VLOOKUP($B30,'a-猪肉'!$B:$AO,7,0),0)</f>
        <v>4.11828302780655</v>
      </c>
      <c r="G30" s="49">
        <f>IFERROR(VLOOKUP($B30,'a-猪肉'!$B:$AO,24,0),0)</f>
        <v>2947.43</v>
      </c>
      <c r="H30" s="49">
        <f>IFERROR(VLOOKUP($B30,'a-猪肉'!$B:$AO,25,0),0)</f>
        <v>2899.73</v>
      </c>
      <c r="I30" s="49">
        <f>IFERROR(VLOOKUP($B30,'a-猪肉'!$B:$AO,26,0),0)</f>
        <v>47.7</v>
      </c>
      <c r="J30" s="56">
        <f>IFERROR(VLOOKUP($B30,'a-猪肉'!$B:$AO,27,0),0)</f>
        <v>0.016449807395861</v>
      </c>
      <c r="K30" s="56">
        <f>IFERROR(VLOOKUP($B30,'a-猪肉'!$B:$AO,28,0),0)</f>
        <v>0.191375030598007</v>
      </c>
      <c r="L30" s="56">
        <f>IFERROR(VLOOKUP($B30,'a-猪肉'!$B:$AO,29,0),0)</f>
        <v>0.161863885474545</v>
      </c>
      <c r="M30" s="56">
        <f>IFERROR(VLOOKUP($B30,'a-猪肉'!$B:$AO,30,0),0)</f>
        <v>0.0295111451234614</v>
      </c>
      <c r="N30" s="49">
        <f>IFERROR(VLOOKUP($B30,'a-猪肉'!$B:$AO,15,0),0)</f>
        <v>15401.33</v>
      </c>
      <c r="O30" s="49">
        <f>IFERROR(VLOOKUP($B30,'a-猪肉'!$B:$AO,19,0),0)</f>
        <v>17914.62</v>
      </c>
      <c r="P30" s="49">
        <f t="shared" si="3"/>
        <v>-2513.29</v>
      </c>
      <c r="Q30" s="56">
        <f t="shared" si="4"/>
        <v>-0.14029267715419</v>
      </c>
      <c r="R30" s="49">
        <f>IFERROR(VLOOKUP($B30,'a-猪肉'!$B:$AO,16,0),0)</f>
        <v>669.17</v>
      </c>
      <c r="S30" s="49">
        <f>IFERROR(VLOOKUP($B30,'a-猪肉'!$B:$AO,20,0),0)</f>
        <v>593.33</v>
      </c>
      <c r="T30" s="49">
        <f t="shared" si="5"/>
        <v>75.8399999999999</v>
      </c>
      <c r="U30" s="56">
        <f t="shared" si="6"/>
        <v>0.127820942814285</v>
      </c>
      <c r="V30" s="56">
        <f>IFERROR(VLOOKUP($B30,'a-猪肉'!$B:$AO,22,0),0)</f>
        <v>0.253151879596172</v>
      </c>
      <c r="W30" s="56">
        <f>IFERROR(VLOOKUP($B30,'a-猪肉'!$B:$AO,23,0),0)</f>
        <v>0.260286321794358</v>
      </c>
      <c r="X30" s="56">
        <f t="shared" si="7"/>
        <v>-0.00713444219818571</v>
      </c>
      <c r="Y30" s="54">
        <f>IFERROR(VLOOKUP($B30,'a-猪肉'!$B:$AO,37,0),0)</f>
        <v>-0.0315764305034595</v>
      </c>
      <c r="Z30" s="54">
        <f>IFERROR(VLOOKUP($B30,'a-猪肉'!$B:$AO,38,0),0)</f>
        <v>-0.0341631132759173</v>
      </c>
      <c r="AA30" s="54">
        <f t="shared" si="8"/>
        <v>0.00258668277245776</v>
      </c>
      <c r="AB30" s="54">
        <f>IFERROR(VLOOKUP($B30,'a-猪肉'!$B:$AO,33,0),0)</f>
        <v>0.49158084616064</v>
      </c>
      <c r="AC30" s="54">
        <f>IFERROR(VLOOKUP($B30,'a-猪肉'!$B:$AO,34,0),0)</f>
        <v>0.0861726567462776</v>
      </c>
      <c r="AD30" s="54">
        <f t="shared" si="9"/>
        <v>0.405408189414363</v>
      </c>
    </row>
    <row r="31" spans="1:30">
      <c r="A31" s="50" t="s">
        <v>62</v>
      </c>
      <c r="B31" s="51" t="s">
        <v>99</v>
      </c>
      <c r="C31" s="50" t="s">
        <v>100</v>
      </c>
      <c r="D31" s="49">
        <f>IFERROR(VLOOKUP($B31,'a-猪肉'!$B:$AO,5,0),0)</f>
        <v>215</v>
      </c>
      <c r="E31" s="49">
        <f>IFERROR(VLOOKUP($B31,'a-猪肉'!$B:$AO,6,0),0)</f>
        <v>4412.45</v>
      </c>
      <c r="F31" s="49">
        <f>IFERROR(VLOOKUP($B31,'a-猪肉'!$B:$AO,7,0),0)</f>
        <v>3.67419479848433</v>
      </c>
      <c r="G31" s="49">
        <f>IFERROR(VLOOKUP($B31,'a-猪肉'!$B:$AO,24,0),0)</f>
        <v>878.36</v>
      </c>
      <c r="H31" s="49">
        <f>IFERROR(VLOOKUP($B31,'a-猪肉'!$B:$AO,25,0),0)</f>
        <v>2695.41</v>
      </c>
      <c r="I31" s="49">
        <f>IFERROR(VLOOKUP($B31,'a-猪肉'!$B:$AO,26,0),0)</f>
        <v>-1817.05</v>
      </c>
      <c r="J31" s="56">
        <f>IFERROR(VLOOKUP($B31,'a-猪肉'!$B:$AO,27,0),0)</f>
        <v>-0.67412749822847</v>
      </c>
      <c r="K31" s="56">
        <f>IFERROR(VLOOKUP($B31,'a-猪肉'!$B:$AO,28,0),0)</f>
        <v>0.0975223054683371</v>
      </c>
      <c r="L31" s="56">
        <f>IFERROR(VLOOKUP($B31,'a-猪肉'!$B:$AO,29,0),0)</f>
        <v>0.168931381673576</v>
      </c>
      <c r="M31" s="56">
        <f>IFERROR(VLOOKUP($B31,'a-猪肉'!$B:$AO,30,0),0)</f>
        <v>-0.0714090762052393</v>
      </c>
      <c r="N31" s="49">
        <f>IFERROR(VLOOKUP($B31,'a-猪肉'!$B:$AO,15,0),0)</f>
        <v>9006.76</v>
      </c>
      <c r="O31" s="49">
        <f>IFERROR(VLOOKUP($B31,'a-猪肉'!$B:$AO,19,0),0)</f>
        <v>15955.65</v>
      </c>
      <c r="P31" s="49">
        <f t="shared" si="3"/>
        <v>-6948.89</v>
      </c>
      <c r="Q31" s="56">
        <f t="shared" si="4"/>
        <v>-0.435512812075973</v>
      </c>
      <c r="R31" s="49">
        <f>IFERROR(VLOOKUP($B31,'a-猪肉'!$B:$AO,16,0),0)</f>
        <v>381.96</v>
      </c>
      <c r="S31" s="49">
        <f>IFERROR(VLOOKUP($B31,'a-猪肉'!$B:$AO,20,0),0)</f>
        <v>528.13</v>
      </c>
      <c r="T31" s="49">
        <f t="shared" si="5"/>
        <v>-146.17</v>
      </c>
      <c r="U31" s="56">
        <f t="shared" si="6"/>
        <v>-0.276768977335126</v>
      </c>
      <c r="V31" s="56">
        <f>IFERROR(VLOOKUP($B31,'a-猪肉'!$B:$AO,22,0),0)</f>
        <v>0.372197557714348</v>
      </c>
      <c r="W31" s="56">
        <f>IFERROR(VLOOKUP($B31,'a-猪肉'!$B:$AO,23,0),0)</f>
        <v>0.203292581642995</v>
      </c>
      <c r="X31" s="56">
        <f t="shared" si="7"/>
        <v>0.168904976071353</v>
      </c>
      <c r="Y31" s="54">
        <f>IFERROR(VLOOKUP($B31,'a-猪肉'!$B:$AO,37,0),0)</f>
        <v>-0.0262854749188397</v>
      </c>
      <c r="Z31" s="54">
        <f>IFERROR(VLOOKUP($B31,'a-猪肉'!$B:$AO,38,0),0)</f>
        <v>-0.0575047810198247</v>
      </c>
      <c r="AA31" s="54">
        <f t="shared" si="8"/>
        <v>0.031219306100985</v>
      </c>
      <c r="AB31" s="54">
        <f>IFERROR(VLOOKUP($B31,'a-猪肉'!$B:$AO,33,0),0)</f>
        <v>-0.039291398061119</v>
      </c>
      <c r="AC31" s="54">
        <f>IFERROR(VLOOKUP($B31,'a-猪肉'!$B:$AO,34,0),0)</f>
        <v>-0.0760686715990887</v>
      </c>
      <c r="AD31" s="54">
        <f t="shared" si="9"/>
        <v>0.0367772735379697</v>
      </c>
    </row>
    <row r="32" spans="1:30">
      <c r="A32" s="50" t="s">
        <v>67</v>
      </c>
      <c r="B32" s="51" t="s">
        <v>127</v>
      </c>
      <c r="C32" s="50" t="s">
        <v>128</v>
      </c>
      <c r="D32" s="49">
        <f>IFERROR(VLOOKUP($B32,'a-猪肉'!$B:$AO,5,0),0)</f>
        <v>18</v>
      </c>
      <c r="E32" s="49">
        <f>IFERROR(VLOOKUP($B32,'a-猪肉'!$B:$AO,6,0),0)</f>
        <v>400.7</v>
      </c>
      <c r="F32" s="49">
        <f>IFERROR(VLOOKUP($B32,'a-猪肉'!$B:$AO,7,0),0)</f>
        <v>2.21518182973547</v>
      </c>
      <c r="G32" s="49">
        <f>IFERROR(VLOOKUP($B32,'a-猪肉'!$B:$AO,24,0),0)</f>
        <v>1080.92</v>
      </c>
      <c r="H32" s="49">
        <f>IFERROR(VLOOKUP($B32,'a-猪肉'!$B:$AO,25,0),0)</f>
        <v>2025.47</v>
      </c>
      <c r="I32" s="49">
        <f>IFERROR(VLOOKUP($B32,'a-猪肉'!$B:$AO,26,0),0)</f>
        <v>-944.55</v>
      </c>
      <c r="J32" s="56">
        <f>IFERROR(VLOOKUP($B32,'a-猪肉'!$B:$AO,27,0),0)</f>
        <v>-0.466336208386202</v>
      </c>
      <c r="K32" s="56">
        <f>IFERROR(VLOOKUP($B32,'a-猪肉'!$B:$AO,28,0),0)</f>
        <v>0.329139363231103</v>
      </c>
      <c r="L32" s="56">
        <f>IFERROR(VLOOKUP($B32,'a-猪肉'!$B:$AO,29,0),0)</f>
        <v>0.364615811113431</v>
      </c>
      <c r="M32" s="56">
        <f>IFERROR(VLOOKUP($B32,'a-猪肉'!$B:$AO,30,0),0)</f>
        <v>-0.0354764478823285</v>
      </c>
      <c r="N32" s="49">
        <f>IFERROR(VLOOKUP($B32,'a-猪肉'!$B:$AO,15,0),0)</f>
        <v>3284.08</v>
      </c>
      <c r="O32" s="49">
        <f>IFERROR(VLOOKUP($B32,'a-猪肉'!$B:$AO,19,0),0)</f>
        <v>5555.08</v>
      </c>
      <c r="P32" s="49">
        <f t="shared" si="3"/>
        <v>-2271</v>
      </c>
      <c r="Q32" s="56">
        <f t="shared" si="4"/>
        <v>-0.408814994563535</v>
      </c>
      <c r="R32" s="49">
        <f>IFERROR(VLOOKUP($B32,'a-猪肉'!$B:$AO,16,0),0)</f>
        <v>90</v>
      </c>
      <c r="S32" s="49">
        <f>IFERROR(VLOOKUP($B32,'a-猪肉'!$B:$AO,20,0),0)</f>
        <v>108.4</v>
      </c>
      <c r="T32" s="49">
        <f t="shared" si="5"/>
        <v>-18.4</v>
      </c>
      <c r="U32" s="56">
        <f t="shared" si="6"/>
        <v>-0.169741697416974</v>
      </c>
      <c r="V32" s="56">
        <f>IFERROR(VLOOKUP($B32,'a-猪肉'!$B:$AO,22,0),0)</f>
        <v>0.752942286072413</v>
      </c>
      <c r="W32" s="56">
        <f>IFERROR(VLOOKUP($B32,'a-猪肉'!$B:$AO,23,0),0)</f>
        <v>0.486833801169002</v>
      </c>
      <c r="X32" s="56">
        <f t="shared" si="7"/>
        <v>0.266108484903412</v>
      </c>
      <c r="Y32" s="54">
        <f>IFERROR(VLOOKUP($B32,'a-猪肉'!$B:$AO,37,0),0)</f>
        <v>-0.0161111111111111</v>
      </c>
      <c r="Z32" s="54">
        <f>IFERROR(VLOOKUP($B32,'a-猪肉'!$B:$AO,38,0),0)</f>
        <v>0.0350553505535055</v>
      </c>
      <c r="AA32" s="54">
        <f t="shared" si="8"/>
        <v>-0.0511664616646166</v>
      </c>
      <c r="AB32" s="54">
        <f>IFERROR(VLOOKUP($B32,'a-猪肉'!$B:$AO,33,0),0)</f>
        <v>-0.00451397084188166</v>
      </c>
      <c r="AC32" s="54">
        <f>IFERROR(VLOOKUP($B32,'a-猪肉'!$B:$AO,34,0),0)</f>
        <v>-0.0171626511229361</v>
      </c>
      <c r="AD32" s="54">
        <f t="shared" si="9"/>
        <v>0.0126486802810545</v>
      </c>
    </row>
    <row r="33" spans="1:30">
      <c r="A33" s="50" t="s">
        <v>62</v>
      </c>
      <c r="B33" s="51" t="s">
        <v>145</v>
      </c>
      <c r="C33" s="50" t="s">
        <v>146</v>
      </c>
      <c r="D33" s="49">
        <f>IFERROR(VLOOKUP($B33,'a-猪肉'!$B:$AO,5,0),0)</f>
        <v>320.7</v>
      </c>
      <c r="E33" s="49">
        <f>IFERROR(VLOOKUP($B33,'a-猪肉'!$B:$AO,6,0),0)</f>
        <v>6257.93</v>
      </c>
      <c r="F33" s="49">
        <f>IFERROR(VLOOKUP($B33,'a-猪肉'!$B:$AO,7,0),0)</f>
        <v>3.9390573740807</v>
      </c>
      <c r="G33" s="49">
        <f>IFERROR(VLOOKUP($B33,'a-猪肉'!$B:$AO,24,0),0)</f>
        <v>4003.58</v>
      </c>
      <c r="H33" s="49">
        <f>IFERROR(VLOOKUP($B33,'a-猪肉'!$B:$AO,25,0),0)</f>
        <v>3757.01</v>
      </c>
      <c r="I33" s="49">
        <f>IFERROR(VLOOKUP($B33,'a-猪肉'!$B:$AO,26,0),0)</f>
        <v>246.57</v>
      </c>
      <c r="J33" s="56">
        <f>IFERROR(VLOOKUP($B33,'a-猪肉'!$B:$AO,27,0),0)</f>
        <v>0.0656293169302185</v>
      </c>
      <c r="K33" s="56">
        <f>IFERROR(VLOOKUP($B33,'a-猪肉'!$B:$AO,28,0),0)</f>
        <v>0.261249797712454</v>
      </c>
      <c r="L33" s="56">
        <f>IFERROR(VLOOKUP($B33,'a-猪肉'!$B:$AO,29,0),0)</f>
        <v>0.197007610755528</v>
      </c>
      <c r="M33" s="56">
        <f>IFERROR(VLOOKUP($B33,'a-猪肉'!$B:$AO,30,0),0)</f>
        <v>0.0642421869569264</v>
      </c>
      <c r="N33" s="49">
        <f>IFERROR(VLOOKUP($B33,'a-猪肉'!$B:$AO,15,0),0)</f>
        <v>15324.72</v>
      </c>
      <c r="O33" s="49">
        <f>IFERROR(VLOOKUP($B33,'a-猪肉'!$B:$AO,19,0),0)</f>
        <v>19070.38</v>
      </c>
      <c r="P33" s="49">
        <f t="shared" si="3"/>
        <v>-3745.66</v>
      </c>
      <c r="Q33" s="56">
        <f t="shared" si="4"/>
        <v>-0.196412446946521</v>
      </c>
      <c r="R33" s="49">
        <f>IFERROR(VLOOKUP($B33,'a-猪肉'!$B:$AO,16,0),0)</f>
        <v>636.74</v>
      </c>
      <c r="S33" s="49">
        <f>IFERROR(VLOOKUP($B33,'a-猪肉'!$B:$AO,20,0),0)</f>
        <v>662.69</v>
      </c>
      <c r="T33" s="49">
        <f t="shared" si="5"/>
        <v>-25.95</v>
      </c>
      <c r="U33" s="56">
        <f t="shared" si="6"/>
        <v>-0.039158580935279</v>
      </c>
      <c r="V33" s="56">
        <f>IFERROR(VLOOKUP($B33,'a-猪肉'!$B:$AO,22,0),0)</f>
        <v>0.400534547670504</v>
      </c>
      <c r="W33" s="56">
        <f>IFERROR(VLOOKUP($B33,'a-猪肉'!$B:$AO,23,0),0)</f>
        <v>0.235761985064748</v>
      </c>
      <c r="X33" s="56">
        <f t="shared" si="7"/>
        <v>0.164772562605757</v>
      </c>
      <c r="Y33" s="54">
        <f>IFERROR(VLOOKUP($B33,'a-猪肉'!$B:$AO,37,0),0)</f>
        <v>-0.0233062160379433</v>
      </c>
      <c r="Z33" s="54">
        <f>IFERROR(VLOOKUP($B33,'a-猪肉'!$B:$AO,38,0),0)</f>
        <v>-0.0367743590517437</v>
      </c>
      <c r="AA33" s="54">
        <f t="shared" si="8"/>
        <v>0.0134681430138004</v>
      </c>
      <c r="AB33" s="54">
        <f>IFERROR(VLOOKUP($B33,'a-猪肉'!$B:$AO,33,0),0)</f>
        <v>0.492346362645458</v>
      </c>
      <c r="AC33" s="54">
        <f>IFERROR(VLOOKUP($B33,'a-猪肉'!$B:$AO,34,0),0)</f>
        <v>0.147743616016042</v>
      </c>
      <c r="AD33" s="54">
        <f t="shared" si="9"/>
        <v>0.344602746629416</v>
      </c>
    </row>
    <row r="34" spans="1:30">
      <c r="A34" s="50" t="s">
        <v>62</v>
      </c>
      <c r="B34" s="51" t="s">
        <v>104</v>
      </c>
      <c r="C34" s="50" t="s">
        <v>105</v>
      </c>
      <c r="D34" s="49">
        <f>IFERROR(VLOOKUP($B34,'a-猪肉'!$B:$AO,5,0),0)</f>
        <v>724</v>
      </c>
      <c r="E34" s="49">
        <f>IFERROR(VLOOKUP($B34,'a-猪肉'!$B:$AO,6,0),0)</f>
        <v>12511</v>
      </c>
      <c r="F34" s="49">
        <f>IFERROR(VLOOKUP($B34,'a-猪肉'!$B:$AO,7,0),0)</f>
        <v>7.270635978716</v>
      </c>
      <c r="G34" s="49">
        <f>IFERROR(VLOOKUP($B34,'a-猪肉'!$B:$AO,24,0),0)</f>
        <v>2095.3</v>
      </c>
      <c r="H34" s="49">
        <f>IFERROR(VLOOKUP($B34,'a-猪肉'!$B:$AO,25,0),0)</f>
        <v>4701.11</v>
      </c>
      <c r="I34" s="49">
        <f>IFERROR(VLOOKUP($B34,'a-猪肉'!$B:$AO,26,0),0)</f>
        <v>-2605.81</v>
      </c>
      <c r="J34" s="56">
        <f>IFERROR(VLOOKUP($B34,'a-猪肉'!$B:$AO,27,0),0)</f>
        <v>-0.554296751192803</v>
      </c>
      <c r="K34" s="56">
        <f>IFERROR(VLOOKUP($B34,'a-猪肉'!$B:$AO,28,0),0)</f>
        <v>0.14077296471102</v>
      </c>
      <c r="L34" s="56">
        <f>IFERROR(VLOOKUP($B34,'a-猪肉'!$B:$AO,29,0),0)</f>
        <v>0.178921411912287</v>
      </c>
      <c r="M34" s="56">
        <f>IFERROR(VLOOKUP($B34,'a-猪肉'!$B:$AO,30,0),0)</f>
        <v>-0.0381484472012668</v>
      </c>
      <c r="N34" s="49">
        <f>IFERROR(VLOOKUP($B34,'a-猪肉'!$B:$AO,15,0),0)</f>
        <v>14884.25</v>
      </c>
      <c r="O34" s="49">
        <f>IFERROR(VLOOKUP($B34,'a-猪肉'!$B:$AO,19,0),0)</f>
        <v>26274.72</v>
      </c>
      <c r="P34" s="49">
        <f t="shared" si="3"/>
        <v>-11390.47</v>
      </c>
      <c r="Q34" s="56">
        <f t="shared" si="4"/>
        <v>-0.433514419944342</v>
      </c>
      <c r="R34" s="49">
        <f>IFERROR(VLOOKUP($B34,'a-猪肉'!$B:$AO,16,0),0)</f>
        <v>730.9</v>
      </c>
      <c r="S34" s="49">
        <f>IFERROR(VLOOKUP($B34,'a-猪肉'!$B:$AO,20,0),0)</f>
        <v>891.86</v>
      </c>
      <c r="T34" s="49">
        <f t="shared" si="5"/>
        <v>-160.96</v>
      </c>
      <c r="U34" s="56">
        <f t="shared" si="6"/>
        <v>-0.180476756441594</v>
      </c>
      <c r="V34" s="56">
        <f>IFERROR(VLOOKUP($B34,'a-猪肉'!$B:$AO,22,0),0)</f>
        <v>0.175403718408664</v>
      </c>
      <c r="W34" s="56">
        <f>IFERROR(VLOOKUP($B34,'a-猪肉'!$B:$AO,23,0),0)</f>
        <v>0.379569487224114</v>
      </c>
      <c r="X34" s="56">
        <f t="shared" si="7"/>
        <v>-0.20416576881545</v>
      </c>
      <c r="Y34" s="54">
        <f>IFERROR(VLOOKUP($B34,'a-猪肉'!$B:$AO,37,0),0)</f>
        <v>-0.026132165822958</v>
      </c>
      <c r="Z34" s="54">
        <f>IFERROR(VLOOKUP($B34,'a-猪肉'!$B:$AO,38,0),0)</f>
        <v>-0.100060547619582</v>
      </c>
      <c r="AA34" s="54">
        <f t="shared" si="8"/>
        <v>0.0739283817966236</v>
      </c>
      <c r="AB34" s="54">
        <f>IFERROR(VLOOKUP($B34,'a-猪肉'!$B:$AO,33,0),0)</f>
        <v>0.094322137470238</v>
      </c>
      <c r="AC34" s="54">
        <f>IFERROR(VLOOKUP($B34,'a-猪肉'!$B:$AO,34,0),0)</f>
        <v>-0.00883715982510946</v>
      </c>
      <c r="AD34" s="54">
        <f t="shared" si="9"/>
        <v>0.103159297295347</v>
      </c>
    </row>
    <row r="35" spans="1:30">
      <c r="A35" s="50" t="s">
        <v>67</v>
      </c>
      <c r="B35" s="51" t="s">
        <v>80</v>
      </c>
      <c r="C35" s="50" t="s">
        <v>81</v>
      </c>
      <c r="D35" s="49">
        <f>IFERROR(VLOOKUP($B35,'a-猪肉'!$B:$AO,5,0),0)</f>
        <v>184.8</v>
      </c>
      <c r="E35" s="49">
        <f>IFERROR(VLOOKUP($B35,'a-猪肉'!$B:$AO,6,0),0)</f>
        <v>3644.92</v>
      </c>
      <c r="F35" s="49">
        <f>IFERROR(VLOOKUP($B35,'a-猪肉'!$B:$AO,7,0),0)</f>
        <v>0.886293899331873</v>
      </c>
      <c r="G35" s="49">
        <f>IFERROR(VLOOKUP($B35,'a-猪肉'!$B:$AO,24,0),0)</f>
        <v>4909.07</v>
      </c>
      <c r="H35" s="49">
        <f>IFERROR(VLOOKUP($B35,'a-猪肉'!$B:$AO,25,0),0)</f>
        <v>7846.63</v>
      </c>
      <c r="I35" s="49">
        <f>IFERROR(VLOOKUP($B35,'a-猪肉'!$B:$AO,26,0),0)</f>
        <v>-2937.56</v>
      </c>
      <c r="J35" s="56">
        <f>IFERROR(VLOOKUP($B35,'a-猪肉'!$B:$AO,27,0),0)</f>
        <v>-0.374372182707736</v>
      </c>
      <c r="K35" s="56">
        <f>IFERROR(VLOOKUP($B35,'a-猪肉'!$B:$AO,28,0),0)</f>
        <v>0.202889260578588</v>
      </c>
      <c r="L35" s="56">
        <f>IFERROR(VLOOKUP($B35,'a-猪肉'!$B:$AO,29,0),0)</f>
        <v>0.185227291236497</v>
      </c>
      <c r="M35" s="56">
        <f>IFERROR(VLOOKUP($B35,'a-猪肉'!$B:$AO,30,0),0)</f>
        <v>0.0176619693420907</v>
      </c>
      <c r="N35" s="49">
        <f>IFERROR(VLOOKUP($B35,'a-猪肉'!$B:$AO,15,0),0)</f>
        <v>24195.81</v>
      </c>
      <c r="O35" s="49">
        <f>IFERROR(VLOOKUP($B35,'a-猪肉'!$B:$AO,19,0),0)</f>
        <v>42362.17</v>
      </c>
      <c r="P35" s="49">
        <f t="shared" si="3"/>
        <v>-18166.36</v>
      </c>
      <c r="Q35" s="56">
        <f t="shared" si="4"/>
        <v>-0.42883450021564</v>
      </c>
      <c r="R35" s="49">
        <f>IFERROR(VLOOKUP($B35,'a-猪肉'!$B:$AO,16,0),0)</f>
        <v>1090.26</v>
      </c>
      <c r="S35" s="49">
        <f>IFERROR(VLOOKUP($B35,'a-猪肉'!$B:$AO,20,0),0)</f>
        <v>1355.92</v>
      </c>
      <c r="T35" s="49">
        <f t="shared" si="5"/>
        <v>-265.66</v>
      </c>
      <c r="U35" s="56">
        <f t="shared" si="6"/>
        <v>-0.19592601333412</v>
      </c>
      <c r="V35" s="56">
        <f>IFERROR(VLOOKUP($B35,'a-猪肉'!$B:$AO,22,0),0)</f>
        <v>0.210371618964769</v>
      </c>
      <c r="W35" s="56">
        <f>IFERROR(VLOOKUP($B35,'a-猪肉'!$B:$AO,23,0),0)</f>
        <v>0.262953936839929</v>
      </c>
      <c r="X35" s="56">
        <f t="shared" si="7"/>
        <v>-0.0525823178751596</v>
      </c>
      <c r="Y35" s="54">
        <f>IFERROR(VLOOKUP($B35,'a-猪肉'!$B:$AO,37,0),0)</f>
        <v>-0.0532350081631904</v>
      </c>
      <c r="Z35" s="54">
        <f>IFERROR(VLOOKUP($B35,'a-猪肉'!$B:$AO,38,0),0)</f>
        <v>-0.0323249159242433</v>
      </c>
      <c r="AA35" s="54">
        <f t="shared" si="8"/>
        <v>-0.0209100922389471</v>
      </c>
      <c r="AB35" s="54">
        <f>IFERROR(VLOOKUP($B35,'a-猪肉'!$B:$AO,33,0),0)</f>
        <v>0.260169971700764</v>
      </c>
      <c r="AC35" s="54">
        <f>IFERROR(VLOOKUP($B35,'a-猪肉'!$B:$AO,34,0),0)</f>
        <v>-0.0607992720863922</v>
      </c>
      <c r="AD35" s="54">
        <f t="shared" si="9"/>
        <v>0.320969243787157</v>
      </c>
    </row>
    <row r="36" spans="1:30">
      <c r="A36" s="50" t="s">
        <v>101</v>
      </c>
      <c r="B36" s="51" t="s">
        <v>170</v>
      </c>
      <c r="C36" s="50" t="s">
        <v>171</v>
      </c>
      <c r="D36" s="49">
        <f>IFERROR(VLOOKUP($B36,'a-猪肉'!$B:$AO,5,0),0)</f>
        <v>493.79</v>
      </c>
      <c r="E36" s="49">
        <f>IFERROR(VLOOKUP($B36,'a-猪肉'!$B:$AO,6,0),0)</f>
        <v>9392.85</v>
      </c>
      <c r="F36" s="49">
        <f>IFERROR(VLOOKUP($B36,'a-猪肉'!$B:$AO,7,0),0)</f>
        <v>16.6691581818629</v>
      </c>
      <c r="G36" s="49">
        <f>IFERROR(VLOOKUP($B36,'a-猪肉'!$B:$AO,24,0),0)</f>
        <v>345.84</v>
      </c>
      <c r="H36" s="49">
        <f>IFERROR(VLOOKUP($B36,'a-猪肉'!$B:$AO,25,0),0)</f>
        <v>0</v>
      </c>
      <c r="I36" s="49">
        <f>IFERROR(VLOOKUP($B36,'a-猪肉'!$B:$AO,26,0),0)</f>
        <v>345.84</v>
      </c>
      <c r="J36" s="56">
        <f>IFERROR(VLOOKUP($B36,'a-猪肉'!$B:$AO,27,0),0)</f>
        <v>0</v>
      </c>
      <c r="K36" s="56">
        <f>IFERROR(VLOOKUP($B36,'a-猪肉'!$B:$AO,28,0),0)</f>
        <v>0.0862816127656071</v>
      </c>
      <c r="L36" s="56">
        <f>IFERROR(VLOOKUP($B36,'a-猪肉'!$B:$AO,29,0),0)</f>
        <v>0</v>
      </c>
      <c r="M36" s="56">
        <f>IFERROR(VLOOKUP($B36,'a-猪肉'!$B:$AO,30,0),0)</f>
        <v>0.0862816127656071</v>
      </c>
      <c r="N36" s="49">
        <f>IFERROR(VLOOKUP($B36,'a-猪肉'!$B:$AO,15,0),0)</f>
        <v>4008.27</v>
      </c>
      <c r="O36" s="49">
        <f>IFERROR(VLOOKUP($B36,'a-猪肉'!$B:$AO,19,0),0)</f>
        <v>0</v>
      </c>
      <c r="P36" s="49">
        <f t="shared" si="3"/>
        <v>4008.27</v>
      </c>
      <c r="Q36" s="56" t="e">
        <f t="shared" si="4"/>
        <v>#DIV/0!</v>
      </c>
      <c r="R36" s="49">
        <f>IFERROR(VLOOKUP($B36,'a-猪肉'!$B:$AO,16,0),0)</f>
        <v>194.56</v>
      </c>
      <c r="S36" s="49">
        <f>IFERROR(VLOOKUP($B36,'a-猪肉'!$B:$AO,20,0),0)</f>
        <v>0</v>
      </c>
      <c r="T36" s="49">
        <f t="shared" si="5"/>
        <v>194.56</v>
      </c>
      <c r="U36" s="56" t="e">
        <f t="shared" si="6"/>
        <v>#DIV/0!</v>
      </c>
      <c r="V36" s="56">
        <f>IFERROR(VLOOKUP($B36,'a-猪肉'!$B:$AO,22,0),0)</f>
        <v>0.210436487306044</v>
      </c>
      <c r="W36" s="56">
        <f>IFERROR(VLOOKUP($B36,'a-猪肉'!$B:$AO,23,0),0)</f>
        <v>0</v>
      </c>
      <c r="X36" s="56">
        <f t="shared" si="7"/>
        <v>0.210436487306044</v>
      </c>
      <c r="Y36" s="54">
        <f>IFERROR(VLOOKUP($B36,'a-猪肉'!$B:$AO,37,0),0)</f>
        <v>-0.152189555921053</v>
      </c>
      <c r="Z36" s="54">
        <f>IFERROR(VLOOKUP($B36,'a-猪肉'!$B:$AO,38,0),0)</f>
        <v>0</v>
      </c>
      <c r="AA36" s="54">
        <f t="shared" si="8"/>
        <v>-0.152189555921053</v>
      </c>
      <c r="AB36" s="54">
        <f>IFERROR(VLOOKUP($B36,'a-猪肉'!$B:$AO,33,0),0)</f>
        <v>0.198046078696385</v>
      </c>
      <c r="AC36" s="54">
        <f>IFERROR(VLOOKUP($B36,'a-猪肉'!$B:$AO,34,0),0)</f>
        <v>0</v>
      </c>
      <c r="AD36" s="54">
        <f t="shared" si="9"/>
        <v>0.198046078696385</v>
      </c>
    </row>
    <row r="37" spans="1:30">
      <c r="A37" s="50" t="s">
        <v>67</v>
      </c>
      <c r="B37" s="51" t="s">
        <v>68</v>
      </c>
      <c r="C37" s="50" t="s">
        <v>69</v>
      </c>
      <c r="D37" s="49">
        <f>IFERROR(VLOOKUP($B37,'a-猪肉'!$B:$AO,5,0),0)</f>
        <v>441</v>
      </c>
      <c r="E37" s="49">
        <f>IFERROR(VLOOKUP($B37,'a-猪肉'!$B:$AO,6,0),0)</f>
        <v>10348.29</v>
      </c>
      <c r="F37" s="49">
        <f>IFERROR(VLOOKUP($B37,'a-猪肉'!$B:$AO,7,0),0)</f>
        <v>4.2984879310315</v>
      </c>
      <c r="G37" s="49">
        <f>IFERROR(VLOOKUP($B37,'a-猪肉'!$B:$AO,24,0),0)</f>
        <v>6325.88</v>
      </c>
      <c r="H37" s="49">
        <f>IFERROR(VLOOKUP($B37,'a-猪肉'!$B:$AO,25,0),0)</f>
        <v>11290.77</v>
      </c>
      <c r="I37" s="49">
        <f>IFERROR(VLOOKUP($B37,'a-猪肉'!$B:$AO,26,0),0)</f>
        <v>-4964.89</v>
      </c>
      <c r="J37" s="56">
        <f>IFERROR(VLOOKUP($B37,'a-猪肉'!$B:$AO,27,0),0)</f>
        <v>-0.439729974129311</v>
      </c>
      <c r="K37" s="56">
        <f>IFERROR(VLOOKUP($B37,'a-猪肉'!$B:$AO,28,0),0)</f>
        <v>0.267010643906314</v>
      </c>
      <c r="L37" s="56">
        <f>IFERROR(VLOOKUP($B37,'a-猪肉'!$B:$AO,29,0),0)</f>
        <v>0.24184596640648</v>
      </c>
      <c r="M37" s="56">
        <f>IFERROR(VLOOKUP($B37,'a-猪肉'!$B:$AO,30,0),0)</f>
        <v>0.0251646774998336</v>
      </c>
      <c r="N37" s="49">
        <f>IFERROR(VLOOKUP($B37,'a-猪肉'!$B:$AO,15,0),0)</f>
        <v>23691.49</v>
      </c>
      <c r="O37" s="49">
        <f>IFERROR(VLOOKUP($B37,'a-猪肉'!$B:$AO,19,0),0)</f>
        <v>46685.79</v>
      </c>
      <c r="P37" s="49">
        <f t="shared" si="3"/>
        <v>-22994.3</v>
      </c>
      <c r="Q37" s="56">
        <f t="shared" si="4"/>
        <v>-0.492533166944374</v>
      </c>
      <c r="R37" s="49">
        <f>IFERROR(VLOOKUP($B37,'a-猪肉'!$B:$AO,16,0),0)</f>
        <v>859.06</v>
      </c>
      <c r="S37" s="49">
        <f>IFERROR(VLOOKUP($B37,'a-猪肉'!$B:$AO,20,0),0)</f>
        <v>1328.66</v>
      </c>
      <c r="T37" s="49">
        <f t="shared" si="5"/>
        <v>-469.6</v>
      </c>
      <c r="U37" s="56">
        <f t="shared" si="6"/>
        <v>-0.353438803004531</v>
      </c>
      <c r="V37" s="56">
        <f>IFERROR(VLOOKUP($B37,'a-猪肉'!$B:$AO,22,0),0)</f>
        <v>0.381918699111275</v>
      </c>
      <c r="W37" s="56">
        <f>IFERROR(VLOOKUP($B37,'a-猪肉'!$B:$AO,23,0),0)</f>
        <v>0.290322567056854</v>
      </c>
      <c r="X37" s="56">
        <f t="shared" si="7"/>
        <v>0.091596132054421</v>
      </c>
      <c r="Y37" s="54">
        <f>IFERROR(VLOOKUP($B37,'a-猪肉'!$B:$AO,37,0),0)</f>
        <v>-0.0145507880706819</v>
      </c>
      <c r="Z37" s="54">
        <f>IFERROR(VLOOKUP($B37,'a-猪肉'!$B:$AO,38,0),0)</f>
        <v>-0.0033642918429094</v>
      </c>
      <c r="AA37" s="54">
        <f t="shared" si="8"/>
        <v>-0.0111864962277725</v>
      </c>
      <c r="AB37" s="54">
        <f>IFERROR(VLOOKUP($B37,'a-猪肉'!$B:$AO,33,0),0)</f>
        <v>0.456995515850005</v>
      </c>
      <c r="AC37" s="54">
        <f>IFERROR(VLOOKUP($B37,'a-猪肉'!$B:$AO,34,0),0)</f>
        <v>0.17592263298961</v>
      </c>
      <c r="AD37" s="54">
        <f t="shared" si="9"/>
        <v>0.281072882860395</v>
      </c>
    </row>
    <row r="38" spans="1:30">
      <c r="A38" s="50" t="s">
        <v>62</v>
      </c>
      <c r="B38" s="51" t="s">
        <v>110</v>
      </c>
      <c r="C38" s="50" t="s">
        <v>111</v>
      </c>
      <c r="D38" s="49">
        <f>IFERROR(VLOOKUP($B38,'a-猪肉'!$B:$AO,5,0),0)</f>
        <v>398.6</v>
      </c>
      <c r="E38" s="49">
        <f>IFERROR(VLOOKUP($B38,'a-猪肉'!$B:$AO,6,0),0)</f>
        <v>3863</v>
      </c>
      <c r="F38" s="49">
        <f>IFERROR(VLOOKUP($B38,'a-猪肉'!$B:$AO,7,0),0)</f>
        <v>1.66601966051181</v>
      </c>
      <c r="G38" s="49">
        <f>IFERROR(VLOOKUP($B38,'a-猪肉'!$B:$AO,24,0),0)</f>
        <v>4578.21</v>
      </c>
      <c r="H38" s="49">
        <f>IFERROR(VLOOKUP($B38,'a-猪肉'!$B:$AO,25,0),0)</f>
        <v>4677.57</v>
      </c>
      <c r="I38" s="49">
        <f>IFERROR(VLOOKUP($B38,'a-猪肉'!$B:$AO,26,0),0)</f>
        <v>-99.36</v>
      </c>
      <c r="J38" s="56">
        <f>IFERROR(VLOOKUP($B38,'a-猪肉'!$B:$AO,27,0),0)</f>
        <v>-0.0212417986262098</v>
      </c>
      <c r="K38" s="56">
        <f>IFERROR(VLOOKUP($B38,'a-猪肉'!$B:$AO,28,0),0)</f>
        <v>0.230777024574761</v>
      </c>
      <c r="L38" s="56">
        <f>IFERROR(VLOOKUP($B38,'a-猪肉'!$B:$AO,29,0),0)</f>
        <v>0.196997761145</v>
      </c>
      <c r="M38" s="56">
        <f>IFERROR(VLOOKUP($B38,'a-猪肉'!$B:$AO,30,0),0)</f>
        <v>0.0337792634297607</v>
      </c>
      <c r="N38" s="49">
        <f>IFERROR(VLOOKUP($B38,'a-猪肉'!$B:$AO,15,0),0)</f>
        <v>19838.24</v>
      </c>
      <c r="O38" s="49">
        <f>IFERROR(VLOOKUP($B38,'a-猪肉'!$B:$AO,19,0),0)</f>
        <v>23744.28</v>
      </c>
      <c r="P38" s="49">
        <f t="shared" si="3"/>
        <v>-3906.04</v>
      </c>
      <c r="Q38" s="56">
        <f t="shared" si="4"/>
        <v>-0.164504461706146</v>
      </c>
      <c r="R38" s="49">
        <f>IFERROR(VLOOKUP($B38,'a-猪肉'!$B:$AO,16,0),0)</f>
        <v>834.45</v>
      </c>
      <c r="S38" s="49">
        <f>IFERROR(VLOOKUP($B38,'a-猪肉'!$B:$AO,20,0),0)</f>
        <v>803.23</v>
      </c>
      <c r="T38" s="49">
        <f t="shared" si="5"/>
        <v>31.22</v>
      </c>
      <c r="U38" s="56">
        <f t="shared" si="6"/>
        <v>0.038868070166702</v>
      </c>
      <c r="V38" s="56">
        <f>IFERROR(VLOOKUP($B38,'a-猪肉'!$B:$AO,22,0),0)</f>
        <v>0.492341116612284</v>
      </c>
      <c r="W38" s="56">
        <f>IFERROR(VLOOKUP($B38,'a-猪肉'!$B:$AO,23,0),0)</f>
        <v>0.406306848827522</v>
      </c>
      <c r="X38" s="56">
        <f t="shared" si="7"/>
        <v>0.0860342677847619</v>
      </c>
      <c r="Y38" s="54">
        <f>IFERROR(VLOOKUP($B38,'a-猪肉'!$B:$AO,37,0),0)</f>
        <v>-0.0300197735035053</v>
      </c>
      <c r="Z38" s="54">
        <f>IFERROR(VLOOKUP($B38,'a-猪肉'!$B:$AO,38,0),0)</f>
        <v>-0.117114649602231</v>
      </c>
      <c r="AA38" s="54">
        <f t="shared" si="8"/>
        <v>0.0870948760987257</v>
      </c>
      <c r="AB38" s="54">
        <f>IFERROR(VLOOKUP($B38,'a-猪肉'!$B:$AO,33,0),0)</f>
        <v>0.515131575757059</v>
      </c>
      <c r="AC38" s="54">
        <f>IFERROR(VLOOKUP($B38,'a-猪肉'!$B:$AO,34,0),0)</f>
        <v>0.143130581344223</v>
      </c>
      <c r="AD38" s="54">
        <f t="shared" si="9"/>
        <v>0.372000994412837</v>
      </c>
    </row>
    <row r="39" spans="1:30">
      <c r="A39" s="50" t="s">
        <v>67</v>
      </c>
      <c r="B39" s="51" t="s">
        <v>199</v>
      </c>
      <c r="C39" s="50" t="s">
        <v>200</v>
      </c>
      <c r="D39" s="49">
        <f>IFERROR(VLOOKUP($B39,'a-猪肉'!$B:$AO,5,0),0)</f>
        <v>1249</v>
      </c>
      <c r="E39" s="49">
        <f>IFERROR(VLOOKUP($B39,'a-猪肉'!$B:$AO,6,0),0)</f>
        <v>24987.4</v>
      </c>
      <c r="F39" s="49">
        <f>IFERROR(VLOOKUP($B39,'a-猪肉'!$B:$AO,7,0),0)</f>
        <v>11.6387733233526</v>
      </c>
      <c r="G39" s="49">
        <f>IFERROR(VLOOKUP($B39,'a-猪肉'!$B:$AO,24,0),0)</f>
        <v>6155.18</v>
      </c>
      <c r="H39" s="49">
        <f>IFERROR(VLOOKUP($B39,'a-猪肉'!$B:$AO,25,0),0)</f>
        <v>5435.82</v>
      </c>
      <c r="I39" s="49">
        <f>IFERROR(VLOOKUP($B39,'a-猪肉'!$B:$AO,26,0),0)</f>
        <v>719.36</v>
      </c>
      <c r="J39" s="56">
        <f>IFERROR(VLOOKUP($B39,'a-猪肉'!$B:$AO,27,0),0)</f>
        <v>0.13233697951735</v>
      </c>
      <c r="K39" s="56">
        <f>IFERROR(VLOOKUP($B39,'a-猪肉'!$B:$AO,28,0),0)</f>
        <v>0.290740367233787</v>
      </c>
      <c r="L39" s="56">
        <f>IFERROR(VLOOKUP($B39,'a-猪肉'!$B:$AO,29,0),0)</f>
        <v>0.182863851739468</v>
      </c>
      <c r="M39" s="56">
        <f>IFERROR(VLOOKUP($B39,'a-猪肉'!$B:$AO,30,0),0)</f>
        <v>0.107876515494319</v>
      </c>
      <c r="N39" s="49">
        <f>IFERROR(VLOOKUP($B39,'a-猪肉'!$B:$AO,15,0),0)</f>
        <v>21170.71</v>
      </c>
      <c r="O39" s="49">
        <f>IFERROR(VLOOKUP($B39,'a-猪肉'!$B:$AO,19,0),0)</f>
        <v>29726.05</v>
      </c>
      <c r="P39" s="49">
        <f t="shared" si="3"/>
        <v>-8555.34</v>
      </c>
      <c r="Q39" s="56">
        <f t="shared" si="4"/>
        <v>-0.287806149824817</v>
      </c>
      <c r="R39" s="49">
        <f>IFERROR(VLOOKUP($B39,'a-猪肉'!$B:$AO,16,0),0)</f>
        <v>1036.45</v>
      </c>
      <c r="S39" s="49">
        <f>IFERROR(VLOOKUP($B39,'a-猪肉'!$B:$AO,20,0),0)</f>
        <v>1091.3</v>
      </c>
      <c r="T39" s="49">
        <f t="shared" si="5"/>
        <v>-54.8499999999999</v>
      </c>
      <c r="U39" s="56">
        <f t="shared" si="6"/>
        <v>-0.0502611564189498</v>
      </c>
      <c r="V39" s="56">
        <f>IFERROR(VLOOKUP($B39,'a-猪肉'!$B:$AO,22,0),0)</f>
        <v>0.213017966045574</v>
      </c>
      <c r="W39" s="56">
        <f>IFERROR(VLOOKUP($B39,'a-猪肉'!$B:$AO,23,0),0)</f>
        <v>0.198330691724559</v>
      </c>
      <c r="X39" s="56">
        <f t="shared" si="7"/>
        <v>0.0146872743210152</v>
      </c>
      <c r="Y39" s="54">
        <f>IFERROR(VLOOKUP($B39,'a-猪肉'!$B:$AO,37,0),0)</f>
        <v>-0.001727049061701</v>
      </c>
      <c r="Z39" s="54">
        <f>IFERROR(VLOOKUP($B39,'a-猪肉'!$B:$AO,38,0),0)</f>
        <v>0.0354714560615779</v>
      </c>
      <c r="AA39" s="54">
        <f t="shared" si="8"/>
        <v>-0.0371985051232789</v>
      </c>
      <c r="AB39" s="54">
        <f>IFERROR(VLOOKUP($B39,'a-猪肉'!$B:$AO,33,0),0)</f>
        <v>0.527912028413249</v>
      </c>
      <c r="AC39" s="54">
        <f>IFERROR(VLOOKUP($B39,'a-猪肉'!$B:$AO,34,0),0)</f>
        <v>0.107834014273676</v>
      </c>
      <c r="AD39" s="54">
        <f t="shared" si="9"/>
        <v>0.420078014139574</v>
      </c>
    </row>
    <row r="40" spans="1:30">
      <c r="A40" s="50" t="s">
        <v>84</v>
      </c>
      <c r="B40" s="51" t="s">
        <v>129</v>
      </c>
      <c r="C40" s="50" t="s">
        <v>130</v>
      </c>
      <c r="D40" s="49">
        <f>IFERROR(VLOOKUP($B40,'a-猪肉'!$B:$AO,5,0),0)</f>
        <v>409.9</v>
      </c>
      <c r="E40" s="49">
        <f>IFERROR(VLOOKUP($B40,'a-猪肉'!$B:$AO,6,0),0)</f>
        <v>18038.8</v>
      </c>
      <c r="F40" s="49">
        <f>IFERROR(VLOOKUP($B40,'a-猪肉'!$B:$AO,7,0),0)</f>
        <v>5.08460865763008</v>
      </c>
      <c r="G40" s="49">
        <f>IFERROR(VLOOKUP($B40,'a-猪肉'!$B:$AO,24,0),0)</f>
        <v>5365.24</v>
      </c>
      <c r="H40" s="49">
        <f>IFERROR(VLOOKUP($B40,'a-猪肉'!$B:$AO,25,0),0)</f>
        <v>4382.12</v>
      </c>
      <c r="I40" s="49">
        <f>IFERROR(VLOOKUP($B40,'a-猪肉'!$B:$AO,26,0),0)</f>
        <v>983.12</v>
      </c>
      <c r="J40" s="56">
        <f>IFERROR(VLOOKUP($B40,'a-猪肉'!$B:$AO,27,0),0)</f>
        <v>0.224348032459175</v>
      </c>
      <c r="K40" s="56">
        <f>IFERROR(VLOOKUP($B40,'a-猪肉'!$B:$AO,28,0),0)</f>
        <v>0.233523713021988</v>
      </c>
      <c r="L40" s="56">
        <f>IFERROR(VLOOKUP($B40,'a-猪肉'!$B:$AO,29,0),0)</f>
        <v>0.113774724943763</v>
      </c>
      <c r="M40" s="56">
        <f>IFERROR(VLOOKUP($B40,'a-猪肉'!$B:$AO,30,0),0)</f>
        <v>0.119748988078225</v>
      </c>
      <c r="N40" s="49">
        <f>IFERROR(VLOOKUP($B40,'a-猪肉'!$B:$AO,15,0),0)</f>
        <v>22975.14</v>
      </c>
      <c r="O40" s="49">
        <f>IFERROR(VLOOKUP($B40,'a-猪肉'!$B:$AO,19,0),0)</f>
        <v>38515.76</v>
      </c>
      <c r="P40" s="49">
        <f t="shared" si="3"/>
        <v>-15540.62</v>
      </c>
      <c r="Q40" s="56">
        <f t="shared" si="4"/>
        <v>-0.403487299744313</v>
      </c>
      <c r="R40" s="49">
        <f>IFERROR(VLOOKUP($B40,'a-猪肉'!$B:$AO,16,0),0)</f>
        <v>1486.73</v>
      </c>
      <c r="S40" s="49">
        <f>IFERROR(VLOOKUP($B40,'a-猪肉'!$B:$AO,20,0),0)</f>
        <v>1597.01</v>
      </c>
      <c r="T40" s="49">
        <f t="shared" si="5"/>
        <v>-110.28</v>
      </c>
      <c r="U40" s="56">
        <f t="shared" si="6"/>
        <v>-0.0690540447461193</v>
      </c>
      <c r="V40" s="56">
        <f>IFERROR(VLOOKUP($B40,'a-猪肉'!$B:$AO,22,0),0)</f>
        <v>-0.0718503511253126</v>
      </c>
      <c r="W40" s="56">
        <f>IFERROR(VLOOKUP($B40,'a-猪肉'!$B:$AO,23,0),0)</f>
        <v>0.127145098480564</v>
      </c>
      <c r="X40" s="56">
        <f t="shared" si="7"/>
        <v>-0.198995449605877</v>
      </c>
      <c r="Y40" s="54">
        <f>IFERROR(VLOOKUP($B40,'a-猪肉'!$B:$AO,37,0),0)</f>
        <v>-0.0130958546609001</v>
      </c>
      <c r="Z40" s="54">
        <f>IFERROR(VLOOKUP($B40,'a-猪肉'!$B:$AO,38,0),0)</f>
        <v>0.00445206980544893</v>
      </c>
      <c r="AA40" s="54">
        <f t="shared" si="8"/>
        <v>-0.017547924466349</v>
      </c>
      <c r="AB40" s="54">
        <f>IFERROR(VLOOKUP($B40,'a-猪肉'!$B:$AO,33,0),0)</f>
        <v>0.668276821560599</v>
      </c>
      <c r="AC40" s="54">
        <f>IFERROR(VLOOKUP($B40,'a-猪肉'!$B:$AO,34,0),0)</f>
        <v>0.0515189989760036</v>
      </c>
      <c r="AD40" s="54">
        <f t="shared" si="9"/>
        <v>0.616757822584596</v>
      </c>
    </row>
    <row r="41" spans="1:30">
      <c r="A41" s="50" t="s">
        <v>84</v>
      </c>
      <c r="B41" s="51" t="s">
        <v>193</v>
      </c>
      <c r="C41" s="50" t="s">
        <v>194</v>
      </c>
      <c r="D41" s="49">
        <f>IFERROR(VLOOKUP($B41,'a-猪肉'!$B:$AO,5,0),0)</f>
        <v>120</v>
      </c>
      <c r="E41" s="49">
        <f>IFERROR(VLOOKUP($B41,'a-猪肉'!$B:$AO,6,0),0)</f>
        <v>3406</v>
      </c>
      <c r="F41" s="49">
        <f>IFERROR(VLOOKUP($B41,'a-猪肉'!$B:$AO,7,0),0)</f>
        <v>2.14482236133817</v>
      </c>
      <c r="G41" s="49">
        <f>IFERROR(VLOOKUP($B41,'a-猪肉'!$B:$AO,24,0),0)</f>
        <v>1995.96</v>
      </c>
      <c r="H41" s="49">
        <f>IFERROR(VLOOKUP($B41,'a-猪肉'!$B:$AO,25,0),0)</f>
        <v>1881.32</v>
      </c>
      <c r="I41" s="49">
        <f>IFERROR(VLOOKUP($B41,'a-猪肉'!$B:$AO,26,0),0)</f>
        <v>114.64</v>
      </c>
      <c r="J41" s="56">
        <f>IFERROR(VLOOKUP($B41,'a-猪肉'!$B:$AO,27,0),0)</f>
        <v>0.0609359385963047</v>
      </c>
      <c r="K41" s="56">
        <f>IFERROR(VLOOKUP($B41,'a-猪肉'!$B:$AO,28,0),0)</f>
        <v>0.18526380665348</v>
      </c>
      <c r="L41" s="56">
        <f>IFERROR(VLOOKUP($B41,'a-猪肉'!$B:$AO,29,0),0)</f>
        <v>0.16437518348175</v>
      </c>
      <c r="M41" s="56">
        <f>IFERROR(VLOOKUP($B41,'a-猪肉'!$B:$AO,30,0),0)</f>
        <v>0.0208886231717304</v>
      </c>
      <c r="N41" s="49">
        <f>IFERROR(VLOOKUP($B41,'a-猪肉'!$B:$AO,15,0),0)</f>
        <v>10773.61</v>
      </c>
      <c r="O41" s="49">
        <f>IFERROR(VLOOKUP($B41,'a-猪肉'!$B:$AO,19,0),0)</f>
        <v>11445.28</v>
      </c>
      <c r="P41" s="49">
        <f t="shared" si="3"/>
        <v>-671.67</v>
      </c>
      <c r="Q41" s="56">
        <f t="shared" si="4"/>
        <v>-0.0586853270518502</v>
      </c>
      <c r="R41" s="49">
        <f>IFERROR(VLOOKUP($B41,'a-猪肉'!$B:$AO,16,0),0)</f>
        <v>540.65</v>
      </c>
      <c r="S41" s="49">
        <f>IFERROR(VLOOKUP($B41,'a-猪肉'!$B:$AO,20,0),0)</f>
        <v>411.11</v>
      </c>
      <c r="T41" s="49">
        <f t="shared" si="5"/>
        <v>129.54</v>
      </c>
      <c r="U41" s="56">
        <f t="shared" si="6"/>
        <v>0.315098148913916</v>
      </c>
      <c r="V41" s="56">
        <f>IFERROR(VLOOKUP($B41,'a-猪肉'!$B:$AO,22,0),0)</f>
        <v>0.180915454225491</v>
      </c>
      <c r="W41" s="56">
        <f>IFERROR(VLOOKUP($B41,'a-猪肉'!$B:$AO,23,0),0)</f>
        <v>0.344529156773929</v>
      </c>
      <c r="X41" s="56">
        <f t="shared" si="7"/>
        <v>-0.163613702548439</v>
      </c>
      <c r="Y41" s="54">
        <f>IFERROR(VLOOKUP($B41,'a-猪肉'!$B:$AO,37,0),0)</f>
        <v>0.00101729399796541</v>
      </c>
      <c r="Z41" s="54">
        <f>IFERROR(VLOOKUP($B41,'a-猪肉'!$B:$AO,38,0),0)</f>
        <v>-0.0430541704166768</v>
      </c>
      <c r="AA41" s="54">
        <f t="shared" si="8"/>
        <v>0.0440714644146422</v>
      </c>
      <c r="AB41" s="54">
        <f>IFERROR(VLOOKUP($B41,'a-猪肉'!$B:$AO,33,0),0)</f>
        <v>0.268092336787181</v>
      </c>
      <c r="AC41" s="54">
        <f>IFERROR(VLOOKUP($B41,'a-猪肉'!$B:$AO,34,0),0)</f>
        <v>0.0417875141543064</v>
      </c>
      <c r="AD41" s="54">
        <f t="shared" si="9"/>
        <v>0.226304822632875</v>
      </c>
    </row>
    <row r="42" spans="1:30">
      <c r="A42" s="50" t="s">
        <v>94</v>
      </c>
      <c r="B42" s="51" t="s">
        <v>95</v>
      </c>
      <c r="C42" s="50" t="s">
        <v>96</v>
      </c>
      <c r="D42" s="49">
        <f>IFERROR(VLOOKUP($B42,'a-猪肉'!$B:$AO,5,0),0)</f>
        <v>981.9</v>
      </c>
      <c r="E42" s="49">
        <f>IFERROR(VLOOKUP($B42,'a-猪肉'!$B:$AO,6,0),0)</f>
        <v>15218.94</v>
      </c>
      <c r="F42" s="49">
        <f>IFERROR(VLOOKUP($B42,'a-猪肉'!$B:$AO,7,0),0)</f>
        <v>13.814150358245</v>
      </c>
      <c r="G42" s="49">
        <f>IFERROR(VLOOKUP($B42,'a-猪肉'!$B:$AO,24,0),0)</f>
        <v>355.98</v>
      </c>
      <c r="H42" s="49">
        <f>IFERROR(VLOOKUP($B42,'a-猪肉'!$B:$AO,25,0),0)</f>
        <v>1410.3</v>
      </c>
      <c r="I42" s="49">
        <f>IFERROR(VLOOKUP($B42,'a-猪肉'!$B:$AO,26,0),0)</f>
        <v>-1054.32</v>
      </c>
      <c r="J42" s="56">
        <f>IFERROR(VLOOKUP($B42,'a-猪肉'!$B:$AO,27,0),0)</f>
        <v>-0.747585620080834</v>
      </c>
      <c r="K42" s="56">
        <f>IFERROR(VLOOKUP($B42,'a-猪肉'!$B:$AO,28,0),0)</f>
        <v>0.0434577727860927</v>
      </c>
      <c r="L42" s="56">
        <f>IFERROR(VLOOKUP($B42,'a-猪肉'!$B:$AO,29,0),0)</f>
        <v>0.10112475566716</v>
      </c>
      <c r="M42" s="56">
        <f>IFERROR(VLOOKUP($B42,'a-猪肉'!$B:$AO,30,0),0)</f>
        <v>-0.0576669828810668</v>
      </c>
      <c r="N42" s="49">
        <f>IFERROR(VLOOKUP($B42,'a-猪肉'!$B:$AO,15,0),0)</f>
        <v>8191.4</v>
      </c>
      <c r="O42" s="49">
        <f>IFERROR(VLOOKUP($B42,'a-猪肉'!$B:$AO,19,0),0)</f>
        <v>13946.14</v>
      </c>
      <c r="P42" s="49">
        <f t="shared" si="3"/>
        <v>-5754.74</v>
      </c>
      <c r="Q42" s="56">
        <f t="shared" si="4"/>
        <v>-0.412640343492895</v>
      </c>
      <c r="R42" s="49">
        <f>IFERROR(VLOOKUP($B42,'a-猪肉'!$B:$AO,16,0),0)</f>
        <v>502.54</v>
      </c>
      <c r="S42" s="49">
        <f>IFERROR(VLOOKUP($B42,'a-猪肉'!$B:$AO,20,0),0)</f>
        <v>621.88</v>
      </c>
      <c r="T42" s="49">
        <f t="shared" si="5"/>
        <v>-119.34</v>
      </c>
      <c r="U42" s="56">
        <f t="shared" si="6"/>
        <v>-0.19190197465749</v>
      </c>
      <c r="V42" s="56">
        <f>IFERROR(VLOOKUP($B42,'a-猪肉'!$B:$AO,22,0),0)</f>
        <v>0.145796760942533</v>
      </c>
      <c r="W42" s="56">
        <f>IFERROR(VLOOKUP($B42,'a-猪肉'!$B:$AO,23,0),0)</f>
        <v>0.066561786513002</v>
      </c>
      <c r="X42" s="56">
        <f t="shared" si="7"/>
        <v>0.0792349744295314</v>
      </c>
      <c r="Y42" s="54">
        <f>IFERROR(VLOOKUP($B42,'a-猪肉'!$B:$AO,37,0),0)</f>
        <v>-0.00807895888884467</v>
      </c>
      <c r="Z42" s="54">
        <f>IFERROR(VLOOKUP($B42,'a-猪肉'!$B:$AO,38,0),0)</f>
        <v>-0.0516498359812182</v>
      </c>
      <c r="AA42" s="54">
        <f t="shared" si="8"/>
        <v>0.0435708770923736</v>
      </c>
      <c r="AB42" s="54">
        <f>IFERROR(VLOOKUP($B42,'a-猪肉'!$B:$AO,33,0),0)</f>
        <v>0.308102028991426</v>
      </c>
      <c r="AC42" s="54">
        <f>IFERROR(VLOOKUP($B42,'a-猪肉'!$B:$AO,34,0),0)</f>
        <v>-0.0127083408025446</v>
      </c>
      <c r="AD42" s="54">
        <f t="shared" si="9"/>
        <v>0.320810369793971</v>
      </c>
    </row>
    <row r="43" spans="1:30">
      <c r="A43" s="50" t="s">
        <v>62</v>
      </c>
      <c r="B43" s="51" t="s">
        <v>92</v>
      </c>
      <c r="C43" s="50" t="s">
        <v>93</v>
      </c>
      <c r="D43" s="49">
        <f>IFERROR(VLOOKUP($B43,'a-猪肉'!$B:$AO,5,0),0)</f>
        <v>1081.9</v>
      </c>
      <c r="E43" s="49">
        <f>IFERROR(VLOOKUP($B43,'a-猪肉'!$B:$AO,6,0),0)</f>
        <v>20550.81</v>
      </c>
      <c r="F43" s="49">
        <f>IFERROR(VLOOKUP($B43,'a-猪肉'!$B:$AO,7,0),0)</f>
        <v>3.96449016548029</v>
      </c>
      <c r="G43" s="49">
        <f>IFERROR(VLOOKUP($B43,'a-猪肉'!$B:$AO,24,0),0)</f>
        <v>6936.9</v>
      </c>
      <c r="H43" s="49">
        <f>IFERROR(VLOOKUP($B43,'a-猪肉'!$B:$AO,25,0),0)</f>
        <v>7314.85</v>
      </c>
      <c r="I43" s="49">
        <f>IFERROR(VLOOKUP($B43,'a-猪肉'!$B:$AO,26,0),0)</f>
        <v>-377.95</v>
      </c>
      <c r="J43" s="56">
        <f>IFERROR(VLOOKUP($B43,'a-猪肉'!$B:$AO,27,0),0)</f>
        <v>-0.0516688653902677</v>
      </c>
      <c r="K43" s="56">
        <f>IFERROR(VLOOKUP($B43,'a-猪肉'!$B:$AO,28,0),0)</f>
        <v>0.171323191275703</v>
      </c>
      <c r="L43" s="56">
        <f>IFERROR(VLOOKUP($B43,'a-猪肉'!$B:$AO,29,0),0)</f>
        <v>0.160414573266555</v>
      </c>
      <c r="M43" s="56">
        <f>IFERROR(VLOOKUP($B43,'a-猪肉'!$B:$AO,30,0),0)</f>
        <v>0.0109086180091481</v>
      </c>
      <c r="N43" s="49">
        <f>IFERROR(VLOOKUP($B43,'a-猪肉'!$B:$AO,15,0),0)</f>
        <v>40490.14</v>
      </c>
      <c r="O43" s="49">
        <f>IFERROR(VLOOKUP($B43,'a-猪肉'!$B:$AO,19,0),0)</f>
        <v>45599.66</v>
      </c>
      <c r="P43" s="49">
        <f t="shared" si="3"/>
        <v>-5109.52</v>
      </c>
      <c r="Q43" s="56">
        <f t="shared" si="4"/>
        <v>-0.112051712666279</v>
      </c>
      <c r="R43" s="49">
        <f>IFERROR(VLOOKUP($B43,'a-猪肉'!$B:$AO,16,0),0)</f>
        <v>1956.21</v>
      </c>
      <c r="S43" s="49">
        <f>IFERROR(VLOOKUP($B43,'a-猪肉'!$B:$AO,20,0),0)</f>
        <v>1621.82</v>
      </c>
      <c r="T43" s="49">
        <f t="shared" si="5"/>
        <v>334.39</v>
      </c>
      <c r="U43" s="56">
        <f t="shared" si="6"/>
        <v>0.206181943742216</v>
      </c>
      <c r="V43" s="56">
        <f>IFERROR(VLOOKUP($B43,'a-猪肉'!$B:$AO,22,0),0)</f>
        <v>0.181918625030504</v>
      </c>
      <c r="W43" s="56">
        <f>IFERROR(VLOOKUP($B43,'a-猪肉'!$B:$AO,23,0),0)</f>
        <v>0.341607129268883</v>
      </c>
      <c r="X43" s="56">
        <f t="shared" si="7"/>
        <v>-0.159688504238379</v>
      </c>
      <c r="Y43" s="54">
        <f>IFERROR(VLOOKUP($B43,'a-猪肉'!$B:$AO,37,0),0)</f>
        <v>-0.0158418574692901</v>
      </c>
      <c r="Z43" s="54">
        <f>IFERROR(VLOOKUP($B43,'a-猪肉'!$B:$AO,38,0),0)</f>
        <v>-0.0284125242012061</v>
      </c>
      <c r="AA43" s="54">
        <f t="shared" si="8"/>
        <v>0.0125706667319159</v>
      </c>
      <c r="AB43" s="54">
        <f>IFERROR(VLOOKUP($B43,'a-猪肉'!$B:$AO,33,0),0)</f>
        <v>0.140727193558655</v>
      </c>
      <c r="AC43" s="54">
        <f>IFERROR(VLOOKUP($B43,'a-猪肉'!$B:$AO,34,0),0)</f>
        <v>-0.00716893941753074</v>
      </c>
      <c r="AD43" s="54">
        <f t="shared" si="9"/>
        <v>0.147896132976186</v>
      </c>
    </row>
    <row r="44" spans="1:30">
      <c r="A44" s="50" t="s">
        <v>186</v>
      </c>
      <c r="B44" s="51" t="s">
        <v>187</v>
      </c>
      <c r="C44" s="50" t="s">
        <v>188</v>
      </c>
      <c r="D44" s="49">
        <f>IFERROR(VLOOKUP($B44,'a-猪肉'!$B:$AO,5,0),0)</f>
        <v>1035</v>
      </c>
      <c r="E44" s="49">
        <f>IFERROR(VLOOKUP($B44,'a-猪肉'!$B:$AO,6,0),0)</f>
        <v>14014.97</v>
      </c>
      <c r="F44" s="49">
        <f>IFERROR(VLOOKUP($B44,'a-猪肉'!$B:$AO,7,0),0)</f>
        <v>8.58573391438697</v>
      </c>
      <c r="G44" s="49">
        <f>IFERROR(VLOOKUP($B44,'a-猪肉'!$B:$AO,24,0),0)</f>
        <v>1529.97</v>
      </c>
      <c r="H44" s="49">
        <f>IFERROR(VLOOKUP($B44,'a-猪肉'!$B:$AO,25,0),0)</f>
        <v>1017.07</v>
      </c>
      <c r="I44" s="49">
        <f>IFERROR(VLOOKUP($B44,'a-猪肉'!$B:$AO,26,0),0)</f>
        <v>512.9</v>
      </c>
      <c r="J44" s="56">
        <f>IFERROR(VLOOKUP($B44,'a-猪肉'!$B:$AO,27,0),0)</f>
        <v>0.50429173999823</v>
      </c>
      <c r="K44" s="56">
        <f>IFERROR(VLOOKUP($B44,'a-猪肉'!$B:$AO,28,0),0)</f>
        <v>0.114173798315866</v>
      </c>
      <c r="L44" s="56">
        <f>IFERROR(VLOOKUP($B44,'a-猪肉'!$B:$AO,29,0),0)</f>
        <v>0.0795809494597944</v>
      </c>
      <c r="M44" s="56">
        <f>IFERROR(VLOOKUP($B44,'a-猪肉'!$B:$AO,30,0),0)</f>
        <v>0.0345928488560717</v>
      </c>
      <c r="N44" s="49">
        <f>IFERROR(VLOOKUP($B44,'a-猪肉'!$B:$AO,15,0),0)</f>
        <v>13400.36</v>
      </c>
      <c r="O44" s="49">
        <f>IFERROR(VLOOKUP($B44,'a-猪肉'!$B:$AO,19,0),0)</f>
        <v>12780.32</v>
      </c>
      <c r="P44" s="49">
        <f t="shared" si="3"/>
        <v>620.040000000001</v>
      </c>
      <c r="Q44" s="56">
        <f t="shared" si="4"/>
        <v>0.0485152171463626</v>
      </c>
      <c r="R44" s="49">
        <f>IFERROR(VLOOKUP($B44,'a-猪肉'!$B:$AO,16,0),0)</f>
        <v>673.69</v>
      </c>
      <c r="S44" s="49">
        <f>IFERROR(VLOOKUP($B44,'a-猪肉'!$B:$AO,20,0),0)</f>
        <v>486.7</v>
      </c>
      <c r="T44" s="49">
        <f t="shared" si="5"/>
        <v>186.99</v>
      </c>
      <c r="U44" s="56">
        <f t="shared" si="6"/>
        <v>0.384199712348469</v>
      </c>
      <c r="V44" s="56">
        <f>IFERROR(VLOOKUP($B44,'a-猪肉'!$B:$AO,22,0),0)</f>
        <v>0.286252193481938</v>
      </c>
      <c r="W44" s="56">
        <f>IFERROR(VLOOKUP($B44,'a-猪肉'!$B:$AO,23,0),0)</f>
        <v>0.281938772767859</v>
      </c>
      <c r="X44" s="56">
        <f t="shared" si="7"/>
        <v>0.00431342071407875</v>
      </c>
      <c r="Y44" s="54">
        <f>IFERROR(VLOOKUP($B44,'a-猪肉'!$B:$AO,37,0),0)</f>
        <v>-0.0260060265107097</v>
      </c>
      <c r="Z44" s="54">
        <f>IFERROR(VLOOKUP($B44,'a-猪肉'!$B:$AO,38,0),0)</f>
        <v>-0.113622354633244</v>
      </c>
      <c r="AA44" s="54">
        <f t="shared" si="8"/>
        <v>0.0876163281225346</v>
      </c>
      <c r="AB44" s="54">
        <f>IFERROR(VLOOKUP($B44,'a-猪肉'!$B:$AO,33,0),0)</f>
        <v>0.420393078913161</v>
      </c>
      <c r="AC44" s="54">
        <f>IFERROR(VLOOKUP($B44,'a-猪肉'!$B:$AO,34,0),0)</f>
        <v>-0.0152654315384904</v>
      </c>
      <c r="AD44" s="54">
        <f t="shared" si="9"/>
        <v>0.435658510451652</v>
      </c>
    </row>
    <row r="45" spans="1:30">
      <c r="A45" s="50" t="s">
        <v>155</v>
      </c>
      <c r="B45" s="51" t="s">
        <v>174</v>
      </c>
      <c r="C45" s="50" t="s">
        <v>175</v>
      </c>
      <c r="D45" s="49">
        <f>IFERROR(VLOOKUP($B45,'a-猪肉'!$B:$AO,5,0),0)</f>
        <v>365</v>
      </c>
      <c r="E45" s="49">
        <f>IFERROR(VLOOKUP($B45,'a-猪肉'!$B:$AO,6,0),0)</f>
        <v>1350.5</v>
      </c>
      <c r="F45" s="49">
        <f>IFERROR(VLOOKUP($B45,'a-猪肉'!$B:$AO,7,0),0)</f>
        <v>1.3242029133889</v>
      </c>
      <c r="G45" s="49">
        <f>IFERROR(VLOOKUP($B45,'a-猪肉'!$B:$AO,24,0),0)</f>
        <v>1899.01</v>
      </c>
      <c r="H45" s="49">
        <f>IFERROR(VLOOKUP($B45,'a-猪肉'!$B:$AO,25,0),0)</f>
        <v>1947.8</v>
      </c>
      <c r="I45" s="49">
        <f>IFERROR(VLOOKUP($B45,'a-猪肉'!$B:$AO,26,0),0)</f>
        <v>-48.79</v>
      </c>
      <c r="J45" s="56">
        <f>IFERROR(VLOOKUP($B45,'a-猪肉'!$B:$AO,27,0),0)</f>
        <v>-0.0250487729746381</v>
      </c>
      <c r="K45" s="56">
        <f>IFERROR(VLOOKUP($B45,'a-猪肉'!$B:$AO,28,0),0)</f>
        <v>0.166972356065136</v>
      </c>
      <c r="L45" s="56">
        <f>IFERROR(VLOOKUP($B45,'a-猪肉'!$B:$AO,29,0),0)</f>
        <v>0.138396454185928</v>
      </c>
      <c r="M45" s="56">
        <f>IFERROR(VLOOKUP($B45,'a-猪肉'!$B:$AO,30,0),0)</f>
        <v>0.0285759018792077</v>
      </c>
      <c r="N45" s="49">
        <f>IFERROR(VLOOKUP($B45,'a-猪肉'!$B:$AO,15,0),0)</f>
        <v>11373.2</v>
      </c>
      <c r="O45" s="49">
        <f>IFERROR(VLOOKUP($B45,'a-猪肉'!$B:$AO,19,0),0)</f>
        <v>14074.06</v>
      </c>
      <c r="P45" s="49">
        <f t="shared" si="3"/>
        <v>-2700.86</v>
      </c>
      <c r="Q45" s="56">
        <f t="shared" si="4"/>
        <v>-0.191903402429718</v>
      </c>
      <c r="R45" s="49">
        <f>IFERROR(VLOOKUP($B45,'a-猪肉'!$B:$AO,16,0),0)</f>
        <v>417.01</v>
      </c>
      <c r="S45" s="49">
        <f>IFERROR(VLOOKUP($B45,'a-猪肉'!$B:$AO,20,0),0)</f>
        <v>449.32</v>
      </c>
      <c r="T45" s="49">
        <f t="shared" si="5"/>
        <v>-32.31</v>
      </c>
      <c r="U45" s="56">
        <f t="shared" si="6"/>
        <v>-0.0719086619781003</v>
      </c>
      <c r="V45" s="56">
        <f>IFERROR(VLOOKUP($B45,'a-猪肉'!$B:$AO,22,0),0)</f>
        <v>0.565051560982575</v>
      </c>
      <c r="W45" s="56">
        <f>IFERROR(VLOOKUP($B45,'a-猪肉'!$B:$AO,23,0),0)</f>
        <v>0.262920023400863</v>
      </c>
      <c r="X45" s="56">
        <f t="shared" si="7"/>
        <v>0.302131537581712</v>
      </c>
      <c r="Y45" s="54">
        <f>IFERROR(VLOOKUP($B45,'a-猪肉'!$B:$AO,37,0),0)</f>
        <v>-0.0262823433490804</v>
      </c>
      <c r="Z45" s="54">
        <f>IFERROR(VLOOKUP($B45,'a-猪肉'!$B:$AO,38,0),0)</f>
        <v>-0.0916050921392326</v>
      </c>
      <c r="AA45" s="54">
        <f t="shared" si="8"/>
        <v>0.0653227487901523</v>
      </c>
      <c r="AB45" s="54">
        <f>IFERROR(VLOOKUP($B45,'a-猪肉'!$B:$AO,33,0),0)</f>
        <v>0.235139415612311</v>
      </c>
      <c r="AC45" s="54">
        <f>IFERROR(VLOOKUP($B45,'a-猪肉'!$B:$AO,34,0),0)</f>
        <v>0.097875183138341</v>
      </c>
      <c r="AD45" s="54">
        <f t="shared" si="9"/>
        <v>0.13726423247397</v>
      </c>
    </row>
    <row r="46" spans="1:30">
      <c r="A46" s="50" t="s">
        <v>155</v>
      </c>
      <c r="B46" s="51" t="s">
        <v>172</v>
      </c>
      <c r="C46" s="50" t="s">
        <v>173</v>
      </c>
      <c r="D46" s="49">
        <f>IFERROR(VLOOKUP($B46,'a-猪肉'!$B:$AO,5,0),0)</f>
        <v>1118.88</v>
      </c>
      <c r="E46" s="49">
        <f>IFERROR(VLOOKUP($B46,'a-猪肉'!$B:$AO,6,0),0)</f>
        <v>18054.63</v>
      </c>
      <c r="F46" s="49">
        <f>IFERROR(VLOOKUP($B46,'a-猪肉'!$B:$AO,7,0),0)</f>
        <v>10.6541513523296</v>
      </c>
      <c r="G46" s="49">
        <f>IFERROR(VLOOKUP($B46,'a-猪肉'!$B:$AO,24,0),0)</f>
        <v>2350.11</v>
      </c>
      <c r="H46" s="49">
        <f>IFERROR(VLOOKUP($B46,'a-猪肉'!$B:$AO,25,0),0)</f>
        <v>2642.32</v>
      </c>
      <c r="I46" s="49">
        <f>IFERROR(VLOOKUP($B46,'a-猪肉'!$B:$AO,26,0),0)</f>
        <v>-292.21</v>
      </c>
      <c r="J46" s="56">
        <f>IFERROR(VLOOKUP($B46,'a-猪肉'!$B:$AO,27,0),0)</f>
        <v>-0.110588422295558</v>
      </c>
      <c r="K46" s="56">
        <f>IFERROR(VLOOKUP($B46,'a-猪肉'!$B:$AO,28,0),0)</f>
        <v>0.168416443555184</v>
      </c>
      <c r="L46" s="56">
        <f>IFERROR(VLOOKUP($B46,'a-猪肉'!$B:$AO,29,0),0)</f>
        <v>0.1097930887762</v>
      </c>
      <c r="M46" s="56">
        <f>IFERROR(VLOOKUP($B46,'a-猪肉'!$B:$AO,30,0),0)</f>
        <v>0.0586233547789831</v>
      </c>
      <c r="N46" s="49">
        <f>IFERROR(VLOOKUP($B46,'a-猪肉'!$B:$AO,15,0),0)</f>
        <v>13954.16</v>
      </c>
      <c r="O46" s="49">
        <f>IFERROR(VLOOKUP($B46,'a-猪肉'!$B:$AO,19,0),0)</f>
        <v>24066.36</v>
      </c>
      <c r="P46" s="49">
        <f t="shared" si="3"/>
        <v>-10112.2</v>
      </c>
      <c r="Q46" s="56">
        <f t="shared" si="4"/>
        <v>-0.420179869327975</v>
      </c>
      <c r="R46" s="49">
        <f>IFERROR(VLOOKUP($B46,'a-猪肉'!$B:$AO,16,0),0)</f>
        <v>687.45</v>
      </c>
      <c r="S46" s="49">
        <f>IFERROR(VLOOKUP($B46,'a-猪肉'!$B:$AO,20,0),0)</f>
        <v>947.82</v>
      </c>
      <c r="T46" s="49">
        <f t="shared" si="5"/>
        <v>-260.37</v>
      </c>
      <c r="U46" s="56">
        <f t="shared" si="6"/>
        <v>-0.274704057732481</v>
      </c>
      <c r="V46" s="56">
        <f>IFERROR(VLOOKUP($B46,'a-猪肉'!$B:$AO,22,0),0)</f>
        <v>0.173943224224327</v>
      </c>
      <c r="W46" s="56">
        <f>IFERROR(VLOOKUP($B46,'a-猪肉'!$B:$AO,23,0),0)</f>
        <v>0.14896078823276</v>
      </c>
      <c r="X46" s="56">
        <f t="shared" si="7"/>
        <v>0.0249824359915672</v>
      </c>
      <c r="Y46" s="54">
        <f>IFERROR(VLOOKUP($B46,'a-猪肉'!$B:$AO,37,0),0)</f>
        <v>-0.0640628409338861</v>
      </c>
      <c r="Z46" s="54">
        <f>IFERROR(VLOOKUP($B46,'a-猪肉'!$B:$AO,38,0),0)</f>
        <v>-0.0408094363908759</v>
      </c>
      <c r="AA46" s="54">
        <f t="shared" si="8"/>
        <v>-0.0232534045430102</v>
      </c>
      <c r="AB46" s="54">
        <f>IFERROR(VLOOKUP($B46,'a-猪肉'!$B:$AO,33,0),0)</f>
        <v>0.347407792968834</v>
      </c>
      <c r="AC46" s="54">
        <f>IFERROR(VLOOKUP($B46,'a-猪肉'!$B:$AO,34,0),0)</f>
        <v>-0.00125179711431226</v>
      </c>
      <c r="AD46" s="54">
        <f t="shared" si="9"/>
        <v>0.348659590083146</v>
      </c>
    </row>
    <row r="47" spans="1:30">
      <c r="A47" s="50" t="s">
        <v>62</v>
      </c>
      <c r="B47" s="51" t="s">
        <v>151</v>
      </c>
      <c r="C47" s="50" t="s">
        <v>152</v>
      </c>
      <c r="D47" s="49">
        <f>IFERROR(VLOOKUP($B47,'a-猪肉'!$B:$AO,5,0),0)</f>
        <v>140</v>
      </c>
      <c r="E47" s="49">
        <f>IFERROR(VLOOKUP($B47,'a-猪肉'!$B:$AO,6,0),0)</f>
        <v>2618</v>
      </c>
      <c r="F47" s="49">
        <f>IFERROR(VLOOKUP($B47,'a-猪肉'!$B:$AO,7,0),0)</f>
        <v>1.22317030419337</v>
      </c>
      <c r="G47" s="49">
        <f>IFERROR(VLOOKUP($B47,'a-猪肉'!$B:$AO,24,0),0)</f>
        <v>1494.14</v>
      </c>
      <c r="H47" s="49">
        <f>IFERROR(VLOOKUP($B47,'a-猪肉'!$B:$AO,25,0),0)</f>
        <v>1923.29</v>
      </c>
      <c r="I47" s="49">
        <f>IFERROR(VLOOKUP($B47,'a-猪肉'!$B:$AO,26,0),0)</f>
        <v>-429.15</v>
      </c>
      <c r="J47" s="56">
        <f>IFERROR(VLOOKUP($B47,'a-猪肉'!$B:$AO,27,0),0)</f>
        <v>-0.223133276832927</v>
      </c>
      <c r="K47" s="56">
        <f>IFERROR(VLOOKUP($B47,'a-猪肉'!$B:$AO,28,0),0)</f>
        <v>0.118940304566912</v>
      </c>
      <c r="L47" s="56">
        <f>IFERROR(VLOOKUP($B47,'a-猪肉'!$B:$AO,29,0),0)</f>
        <v>0.160658676432261</v>
      </c>
      <c r="M47" s="56">
        <f>IFERROR(VLOOKUP($B47,'a-猪肉'!$B:$AO,30,0),0)</f>
        <v>-0.0417183718653496</v>
      </c>
      <c r="N47" s="49">
        <f>IFERROR(VLOOKUP($B47,'a-猪肉'!$B:$AO,15,0),0)</f>
        <v>12562.1</v>
      </c>
      <c r="O47" s="49">
        <f>IFERROR(VLOOKUP($B47,'a-猪肉'!$B:$AO,19,0),0)</f>
        <v>11971.28</v>
      </c>
      <c r="P47" s="49">
        <f t="shared" si="3"/>
        <v>590.82</v>
      </c>
      <c r="Q47" s="56">
        <f t="shared" si="4"/>
        <v>0.0493531184635227</v>
      </c>
      <c r="R47" s="49">
        <f>IFERROR(VLOOKUP($B47,'a-猪肉'!$B:$AO,16,0),0)</f>
        <v>619.71</v>
      </c>
      <c r="S47" s="49">
        <f>IFERROR(VLOOKUP($B47,'a-猪肉'!$B:$AO,20,0),0)</f>
        <v>434.67</v>
      </c>
      <c r="T47" s="49">
        <f t="shared" si="5"/>
        <v>185.04</v>
      </c>
      <c r="U47" s="56">
        <f t="shared" si="6"/>
        <v>0.425702256884533</v>
      </c>
      <c r="V47" s="56">
        <f>IFERROR(VLOOKUP($B47,'a-猪肉'!$B:$AO,22,0),0)</f>
        <v>0.302117208579038</v>
      </c>
      <c r="W47" s="56">
        <f>IFERROR(VLOOKUP($B47,'a-猪肉'!$B:$AO,23,0),0)</f>
        <v>0.350694206641024</v>
      </c>
      <c r="X47" s="56">
        <f t="shared" si="7"/>
        <v>-0.0485769980619862</v>
      </c>
      <c r="Y47" s="54">
        <f>IFERROR(VLOOKUP($B47,'a-猪肉'!$B:$AO,37,0),0)</f>
        <v>-0.0196704910361298</v>
      </c>
      <c r="Z47" s="54">
        <f>IFERROR(VLOOKUP($B47,'a-猪肉'!$B:$AO,38,0),0)</f>
        <v>-0.125911611107277</v>
      </c>
      <c r="AA47" s="54">
        <f t="shared" si="8"/>
        <v>0.106241120071147</v>
      </c>
      <c r="AB47" s="54">
        <f>IFERROR(VLOOKUP($B47,'a-猪肉'!$B:$AO,33,0),0)</f>
        <v>0.285614882959461</v>
      </c>
      <c r="AC47" s="54">
        <f>IFERROR(VLOOKUP($B47,'a-猪肉'!$B:$AO,34,0),0)</f>
        <v>0.0427274192901678</v>
      </c>
      <c r="AD47" s="54">
        <f t="shared" si="9"/>
        <v>0.242887463669294</v>
      </c>
    </row>
    <row r="48" spans="1:30">
      <c r="A48" s="50" t="s">
        <v>84</v>
      </c>
      <c r="B48" s="51" t="s">
        <v>207</v>
      </c>
      <c r="C48" s="50" t="s">
        <v>208</v>
      </c>
      <c r="D48" s="49">
        <f>IFERROR(VLOOKUP($B48,'a-猪肉'!$B:$AO,5,0),0)</f>
        <v>278.3</v>
      </c>
      <c r="E48" s="49">
        <f>IFERROR(VLOOKUP($B48,'a-猪肉'!$B:$AO,6,0),0)</f>
        <v>5120.16</v>
      </c>
      <c r="F48" s="49">
        <f>IFERROR(VLOOKUP($B48,'a-猪肉'!$B:$AO,7,0),0)</f>
        <v>2.69865796683299</v>
      </c>
      <c r="G48" s="49">
        <f>IFERROR(VLOOKUP($B48,'a-猪肉'!$B:$AO,24,0),0)</f>
        <v>2075.56</v>
      </c>
      <c r="H48" s="49">
        <f>IFERROR(VLOOKUP($B48,'a-猪肉'!$B:$AO,25,0),0)</f>
        <v>2040.49</v>
      </c>
      <c r="I48" s="49">
        <f>IFERROR(VLOOKUP($B48,'a-猪肉'!$B:$AO,26,0),0)</f>
        <v>35.07</v>
      </c>
      <c r="J48" s="56">
        <f>IFERROR(VLOOKUP($B48,'a-猪肉'!$B:$AO,27,0),0)</f>
        <v>0.0171870482090086</v>
      </c>
      <c r="K48" s="56">
        <f>IFERROR(VLOOKUP($B48,'a-猪肉'!$B:$AO,28,0),0)</f>
        <v>0.115678223751054</v>
      </c>
      <c r="L48" s="56">
        <f>IFERROR(VLOOKUP($B48,'a-猪肉'!$B:$AO,29,0),0)</f>
        <v>0.110065025257633</v>
      </c>
      <c r="M48" s="56">
        <f>IFERROR(VLOOKUP($B48,'a-猪肉'!$B:$AO,30,0),0)</f>
        <v>0.00561319849342081</v>
      </c>
      <c r="N48" s="49">
        <f>IFERROR(VLOOKUP($B48,'a-猪肉'!$B:$AO,15,0),0)</f>
        <v>17942.53</v>
      </c>
      <c r="O48" s="49">
        <f>IFERROR(VLOOKUP($B48,'a-猪肉'!$B:$AO,19,0),0)</f>
        <v>18538.95</v>
      </c>
      <c r="P48" s="49">
        <f t="shared" si="3"/>
        <v>-596.420000000002</v>
      </c>
      <c r="Q48" s="56">
        <f t="shared" si="4"/>
        <v>-0.0321711855310037</v>
      </c>
      <c r="R48" s="49">
        <f>IFERROR(VLOOKUP($B48,'a-猪肉'!$B:$AO,16,0),0)</f>
        <v>764.23</v>
      </c>
      <c r="S48" s="49">
        <f>IFERROR(VLOOKUP($B48,'a-猪肉'!$B:$AO,20,0),0)</f>
        <v>627</v>
      </c>
      <c r="T48" s="49">
        <f t="shared" si="5"/>
        <v>137.23</v>
      </c>
      <c r="U48" s="56">
        <f t="shared" si="6"/>
        <v>0.218867623604466</v>
      </c>
      <c r="V48" s="56">
        <f>IFERROR(VLOOKUP($B48,'a-猪肉'!$B:$AO,22,0),0)</f>
        <v>0.405386609302439</v>
      </c>
      <c r="W48" s="56">
        <f>IFERROR(VLOOKUP($B48,'a-猪肉'!$B:$AO,23,0),0)</f>
        <v>0.24075406107771</v>
      </c>
      <c r="X48" s="56">
        <f t="shared" si="7"/>
        <v>0.164632548224729</v>
      </c>
      <c r="Y48" s="54">
        <f>IFERROR(VLOOKUP($B48,'a-猪肉'!$B:$AO,37,0),0)</f>
        <v>-0.0265234288106984</v>
      </c>
      <c r="Z48" s="54">
        <f>IFERROR(VLOOKUP($B48,'a-猪肉'!$B:$AO,38,0),0)</f>
        <v>-0.116267942583732</v>
      </c>
      <c r="AA48" s="54">
        <f t="shared" si="8"/>
        <v>0.0897445137730337</v>
      </c>
      <c r="AB48" s="54">
        <f>IFERROR(VLOOKUP($B48,'a-猪肉'!$B:$AO,33,0),0)</f>
        <v>0.0644014326616865</v>
      </c>
      <c r="AC48" s="54">
        <f>IFERROR(VLOOKUP($B48,'a-猪肉'!$B:$AO,34,0),0)</f>
        <v>-0.0473560476726028</v>
      </c>
      <c r="AD48" s="54">
        <f t="shared" si="9"/>
        <v>0.111757480334289</v>
      </c>
    </row>
    <row r="49" spans="1:30">
      <c r="A49" s="50" t="s">
        <v>101</v>
      </c>
      <c r="B49" s="51" t="s">
        <v>147</v>
      </c>
      <c r="C49" s="50" t="s">
        <v>148</v>
      </c>
      <c r="D49" s="49">
        <f>IFERROR(VLOOKUP($B49,'a-猪肉'!$B:$AO,5,0),0)</f>
        <v>211.6</v>
      </c>
      <c r="E49" s="49">
        <f>IFERROR(VLOOKUP($B49,'a-猪肉'!$B:$AO,6,0),0)</f>
        <v>4930.4</v>
      </c>
      <c r="F49" s="49">
        <f>IFERROR(VLOOKUP($B49,'a-猪肉'!$B:$AO,7,0),0)</f>
        <v>3.03288024086589</v>
      </c>
      <c r="G49" s="49">
        <f>IFERROR(VLOOKUP($B49,'a-猪肉'!$B:$AO,24,0),0)</f>
        <v>2098.96</v>
      </c>
      <c r="H49" s="49">
        <f>IFERROR(VLOOKUP($B49,'a-猪肉'!$B:$AO,25,0),0)</f>
        <v>2343.81</v>
      </c>
      <c r="I49" s="49">
        <f>IFERROR(VLOOKUP($B49,'a-猪肉'!$B:$AO,26,0),0)</f>
        <v>-244.85</v>
      </c>
      <c r="J49" s="56">
        <f>IFERROR(VLOOKUP($B49,'a-猪肉'!$B:$AO,27,0),0)</f>
        <v>-0.104466658986863</v>
      </c>
      <c r="K49" s="56">
        <f>IFERROR(VLOOKUP($B49,'a-猪肉'!$B:$AO,28,0),0)</f>
        <v>0.129820264469762</v>
      </c>
      <c r="L49" s="56">
        <f>IFERROR(VLOOKUP($B49,'a-猪肉'!$B:$AO,29,0),0)</f>
        <v>0.13385979220352</v>
      </c>
      <c r="M49" s="56">
        <f>IFERROR(VLOOKUP($B49,'a-猪肉'!$B:$AO,30,0),0)</f>
        <v>-0.0040395277337583</v>
      </c>
      <c r="N49" s="49">
        <f>IFERROR(VLOOKUP($B49,'a-猪肉'!$B:$AO,15,0),0)</f>
        <v>16168.2</v>
      </c>
      <c r="O49" s="49">
        <f>IFERROR(VLOOKUP($B49,'a-猪肉'!$B:$AO,19,0),0)</f>
        <v>17509.44</v>
      </c>
      <c r="P49" s="49">
        <f t="shared" si="3"/>
        <v>-1341.24</v>
      </c>
      <c r="Q49" s="56">
        <f t="shared" si="4"/>
        <v>-0.0766009649651844</v>
      </c>
      <c r="R49" s="49">
        <f>IFERROR(VLOOKUP($B49,'a-猪肉'!$B:$AO,16,0),0)</f>
        <v>600.88</v>
      </c>
      <c r="S49" s="49">
        <f>IFERROR(VLOOKUP($B49,'a-猪肉'!$B:$AO,20,0),0)</f>
        <v>591.09</v>
      </c>
      <c r="T49" s="49">
        <f t="shared" si="5"/>
        <v>9.78999999999996</v>
      </c>
      <c r="U49" s="56">
        <f t="shared" si="6"/>
        <v>0.0165626215973878</v>
      </c>
      <c r="V49" s="56">
        <f>IFERROR(VLOOKUP($B49,'a-猪肉'!$B:$AO,22,0),0)</f>
        <v>0.335368849526482</v>
      </c>
      <c r="W49" s="56">
        <f>IFERROR(VLOOKUP($B49,'a-猪肉'!$B:$AO,23,0),0)</f>
        <v>0.272324597615055</v>
      </c>
      <c r="X49" s="56">
        <f t="shared" si="7"/>
        <v>0.063044251911427</v>
      </c>
      <c r="Y49" s="54">
        <f>IFERROR(VLOOKUP($B49,'a-猪肉'!$B:$AO,37,0),0)</f>
        <v>-0.0212688057515644</v>
      </c>
      <c r="Z49" s="54">
        <f>IFERROR(VLOOKUP($B49,'a-猪肉'!$B:$AO,38,0),0)</f>
        <v>-0.0433605711482177</v>
      </c>
      <c r="AA49" s="54">
        <f t="shared" si="8"/>
        <v>0.0220917653966533</v>
      </c>
      <c r="AB49" s="54">
        <f>IFERROR(VLOOKUP($B49,'a-猪肉'!$B:$AO,33,0),0)</f>
        <v>-0.0426149457966457</v>
      </c>
      <c r="AC49" s="54">
        <f>IFERROR(VLOOKUP($B49,'a-猪肉'!$B:$AO,34,0),0)</f>
        <v>-0.0215687594806002</v>
      </c>
      <c r="AD49" s="54">
        <f t="shared" si="9"/>
        <v>-0.0210461863160456</v>
      </c>
    </row>
    <row r="50" spans="1:30">
      <c r="A50" s="50" t="s">
        <v>62</v>
      </c>
      <c r="B50" s="51" t="s">
        <v>158</v>
      </c>
      <c r="C50" s="50" t="s">
        <v>159</v>
      </c>
      <c r="D50" s="49">
        <f>IFERROR(VLOOKUP($B50,'a-猪肉'!$B:$AO,5,0),0)</f>
        <v>243.5</v>
      </c>
      <c r="E50" s="49">
        <f>IFERROR(VLOOKUP($B50,'a-猪肉'!$B:$AO,6,0),0)</f>
        <v>3999.68</v>
      </c>
      <c r="F50" s="49">
        <f>IFERROR(VLOOKUP($B50,'a-猪肉'!$B:$AO,7,0),0)</f>
        <v>4.23993557358869</v>
      </c>
      <c r="G50" s="49">
        <f>IFERROR(VLOOKUP($B50,'a-猪肉'!$B:$AO,24,0),0)</f>
        <v>1162.54</v>
      </c>
      <c r="H50" s="49">
        <f>IFERROR(VLOOKUP($B50,'a-猪肉'!$B:$AO,25,0),0)</f>
        <v>1404.39</v>
      </c>
      <c r="I50" s="49">
        <f>IFERROR(VLOOKUP($B50,'a-猪肉'!$B:$AO,26,0),0)</f>
        <v>-241.85</v>
      </c>
      <c r="J50" s="56">
        <f>IFERROR(VLOOKUP($B50,'a-猪肉'!$B:$AO,27,0),0)</f>
        <v>-0.172209998647099</v>
      </c>
      <c r="K50" s="56">
        <f>IFERROR(VLOOKUP($B50,'a-猪肉'!$B:$AO,28,0),0)</f>
        <v>0.169876553312369</v>
      </c>
      <c r="L50" s="56">
        <f>IFERROR(VLOOKUP($B50,'a-猪肉'!$B:$AO,29,0),0)</f>
        <v>0.146184336805115</v>
      </c>
      <c r="M50" s="56">
        <f>IFERROR(VLOOKUP($B50,'a-猪肉'!$B:$AO,30,0),0)</f>
        <v>0.0236922165072546</v>
      </c>
      <c r="N50" s="49">
        <f>IFERROR(VLOOKUP($B50,'a-猪肉'!$B:$AO,15,0),0)</f>
        <v>6843.44</v>
      </c>
      <c r="O50" s="49">
        <f>IFERROR(VLOOKUP($B50,'a-猪肉'!$B:$AO,19,0),0)</f>
        <v>9606.98</v>
      </c>
      <c r="P50" s="49">
        <f t="shared" si="3"/>
        <v>-2763.54</v>
      </c>
      <c r="Q50" s="56">
        <f t="shared" si="4"/>
        <v>-0.287659597500984</v>
      </c>
      <c r="R50" s="49">
        <f>IFERROR(VLOOKUP($B50,'a-猪肉'!$B:$AO,16,0),0)</f>
        <v>336.21</v>
      </c>
      <c r="S50" s="49">
        <f>IFERROR(VLOOKUP($B50,'a-猪肉'!$B:$AO,20,0),0)</f>
        <v>337.37</v>
      </c>
      <c r="T50" s="49">
        <f t="shared" si="5"/>
        <v>-1.16000000000003</v>
      </c>
      <c r="U50" s="56">
        <f t="shared" si="6"/>
        <v>-0.00343836144292624</v>
      </c>
      <c r="V50" s="56">
        <f>IFERROR(VLOOKUP($B50,'a-猪肉'!$B:$AO,22,0),0)</f>
        <v>0.175166330034356</v>
      </c>
      <c r="W50" s="56">
        <f>IFERROR(VLOOKUP($B50,'a-猪肉'!$B:$AO,23,0),0)</f>
        <v>0.305900836444281</v>
      </c>
      <c r="X50" s="56">
        <f t="shared" si="7"/>
        <v>-0.130734506409925</v>
      </c>
      <c r="Y50" s="54">
        <f>IFERROR(VLOOKUP($B50,'a-猪肉'!$B:$AO,37,0),0)</f>
        <v>-0.0549953897861456</v>
      </c>
      <c r="Z50" s="54">
        <f>IFERROR(VLOOKUP($B50,'a-猪肉'!$B:$AO,38,0),0)</f>
        <v>-0.090494116252186</v>
      </c>
      <c r="AA50" s="54">
        <f t="shared" si="8"/>
        <v>0.0354987264660405</v>
      </c>
      <c r="AB50" s="54">
        <f>IFERROR(VLOOKUP($B50,'a-猪肉'!$B:$AO,33,0),0)</f>
        <v>0.12953436955412</v>
      </c>
      <c r="AC50" s="54">
        <f>IFERROR(VLOOKUP($B50,'a-猪肉'!$B:$AO,34,0),0)</f>
        <v>0.0671388094905995</v>
      </c>
      <c r="AD50" s="54">
        <f t="shared" si="9"/>
        <v>0.0623955600635204</v>
      </c>
    </row>
    <row r="51" spans="1:30">
      <c r="A51" s="50" t="s">
        <v>84</v>
      </c>
      <c r="B51" s="51" t="s">
        <v>143</v>
      </c>
      <c r="C51" s="50" t="s">
        <v>144</v>
      </c>
      <c r="D51" s="49">
        <f>IFERROR(VLOOKUP($B51,'a-猪肉'!$B:$AO,5,0),0)</f>
        <v>414.5</v>
      </c>
      <c r="E51" s="49">
        <f>IFERROR(VLOOKUP($B51,'a-猪肉'!$B:$AO,6,0),0)</f>
        <v>10034.6</v>
      </c>
      <c r="F51" s="49">
        <f>IFERROR(VLOOKUP($B51,'a-猪肉'!$B:$AO,7,0),0)</f>
        <v>5.92897097894784</v>
      </c>
      <c r="G51" s="49">
        <f>IFERROR(VLOOKUP($B51,'a-猪肉'!$B:$AO,24,0),0)</f>
        <v>1088.34</v>
      </c>
      <c r="H51" s="49">
        <f>IFERROR(VLOOKUP($B51,'a-猪肉'!$B:$AO,25,0),0)</f>
        <v>1144.86</v>
      </c>
      <c r="I51" s="49">
        <f>IFERROR(VLOOKUP($B51,'a-猪肉'!$B:$AO,26,0),0)</f>
        <v>-56.52</v>
      </c>
      <c r="J51" s="56">
        <f>IFERROR(VLOOKUP($B51,'a-猪肉'!$B:$AO,27,0),0)</f>
        <v>-0.0493684817357581</v>
      </c>
      <c r="K51" s="56">
        <f>IFERROR(VLOOKUP($B51,'a-猪肉'!$B:$AO,28,0),0)</f>
        <v>0.0822595566627565</v>
      </c>
      <c r="L51" s="56">
        <f>IFERROR(VLOOKUP($B51,'a-猪肉'!$B:$AO,29,0),0)</f>
        <v>0.0772887699523924</v>
      </c>
      <c r="M51" s="56">
        <f>IFERROR(VLOOKUP($B51,'a-猪肉'!$B:$AO,30,0),0)</f>
        <v>0.00497078671036413</v>
      </c>
      <c r="N51" s="49">
        <f>IFERROR(VLOOKUP($B51,'a-猪肉'!$B:$AO,15,0),0)</f>
        <v>13230.56</v>
      </c>
      <c r="O51" s="49">
        <f>IFERROR(VLOOKUP($B51,'a-猪肉'!$B:$AO,19,0),0)</f>
        <v>14812.76</v>
      </c>
      <c r="P51" s="49">
        <f t="shared" si="3"/>
        <v>-1582.2</v>
      </c>
      <c r="Q51" s="56">
        <f t="shared" si="4"/>
        <v>-0.106813315006791</v>
      </c>
      <c r="R51" s="49">
        <f>IFERROR(VLOOKUP($B51,'a-猪肉'!$B:$AO,16,0),0)</f>
        <v>985.02</v>
      </c>
      <c r="S51" s="49">
        <f>IFERROR(VLOOKUP($B51,'a-猪肉'!$B:$AO,20,0),0)</f>
        <v>680.62</v>
      </c>
      <c r="T51" s="49">
        <f t="shared" si="5"/>
        <v>304.4</v>
      </c>
      <c r="U51" s="56">
        <f t="shared" si="6"/>
        <v>0.447239281831271</v>
      </c>
      <c r="V51" s="56">
        <f>IFERROR(VLOOKUP($B51,'a-猪肉'!$B:$AO,22,0),0)</f>
        <v>0.00547326032416634</v>
      </c>
      <c r="W51" s="56">
        <f>IFERROR(VLOOKUP($B51,'a-猪肉'!$B:$AO,23,0),0)</f>
        <v>0.049646734958517</v>
      </c>
      <c r="X51" s="56">
        <f t="shared" si="7"/>
        <v>-0.0441734746343506</v>
      </c>
      <c r="Y51" s="54">
        <f>IFERROR(VLOOKUP($B51,'a-猪肉'!$B:$AO,37,0),0)</f>
        <v>-0.0052993847840653</v>
      </c>
      <c r="Z51" s="54">
        <f>IFERROR(VLOOKUP($B51,'a-猪肉'!$B:$AO,38,0),0)</f>
        <v>-0.00937380623549117</v>
      </c>
      <c r="AA51" s="54">
        <f t="shared" si="8"/>
        <v>0.00407442145142587</v>
      </c>
      <c r="AB51" s="54">
        <f>IFERROR(VLOOKUP($B51,'a-猪肉'!$B:$AO,33,0),0)</f>
        <v>0.475434063952062</v>
      </c>
      <c r="AC51" s="54">
        <f>IFERROR(VLOOKUP($B51,'a-猪肉'!$B:$AO,34,0),0)</f>
        <v>0.0571796883227704</v>
      </c>
      <c r="AD51" s="54">
        <f t="shared" si="9"/>
        <v>0.418254375629291</v>
      </c>
    </row>
    <row r="52" spans="1:30">
      <c r="A52" s="50" t="s">
        <v>62</v>
      </c>
      <c r="B52" s="51" t="s">
        <v>108</v>
      </c>
      <c r="C52" s="50" t="s">
        <v>109</v>
      </c>
      <c r="D52" s="49">
        <f>IFERROR(VLOOKUP($B52,'a-猪肉'!$B:$AO,5,0),0)</f>
        <v>1559</v>
      </c>
      <c r="E52" s="49">
        <f>IFERROR(VLOOKUP($B52,'a-猪肉'!$B:$AO,6,0),0)</f>
        <v>27319.9</v>
      </c>
      <c r="F52" s="49">
        <f>IFERROR(VLOOKUP($B52,'a-猪肉'!$B:$AO,7,0),0)</f>
        <v>14.0395755519785</v>
      </c>
      <c r="G52" s="49">
        <f>IFERROR(VLOOKUP($B52,'a-猪肉'!$B:$AO,24,0),0)</f>
        <v>3361.19</v>
      </c>
      <c r="H52" s="49">
        <f>IFERROR(VLOOKUP($B52,'a-猪肉'!$B:$AO,25,0),0)</f>
        <v>3612.58</v>
      </c>
      <c r="I52" s="49">
        <f>IFERROR(VLOOKUP($B52,'a-猪肉'!$B:$AO,26,0),0)</f>
        <v>-251.39</v>
      </c>
      <c r="J52" s="56">
        <f>IFERROR(VLOOKUP($B52,'a-猪肉'!$B:$AO,27,0),0)</f>
        <v>-0.0695873863000958</v>
      </c>
      <c r="K52" s="56">
        <f>IFERROR(VLOOKUP($B52,'a-猪肉'!$B:$AO,28,0),0)</f>
        <v>0.216847470202094</v>
      </c>
      <c r="L52" s="56">
        <f>IFERROR(VLOOKUP($B52,'a-猪肉'!$B:$AO,29,0),0)</f>
        <v>0.147261226050454</v>
      </c>
      <c r="M52" s="56">
        <f>IFERROR(VLOOKUP($B52,'a-猪肉'!$B:$AO,30,0),0)</f>
        <v>0.0695862441516398</v>
      </c>
      <c r="N52" s="49">
        <f>IFERROR(VLOOKUP($B52,'a-猪肉'!$B:$AO,15,0),0)</f>
        <v>15500.25</v>
      </c>
      <c r="O52" s="49">
        <f>IFERROR(VLOOKUP($B52,'a-猪肉'!$B:$AO,19,0),0)</f>
        <v>24531.78</v>
      </c>
      <c r="P52" s="49">
        <f t="shared" si="3"/>
        <v>-9031.53</v>
      </c>
      <c r="Q52" s="56">
        <f t="shared" si="4"/>
        <v>-0.368156326202175</v>
      </c>
      <c r="R52" s="49">
        <f>IFERROR(VLOOKUP($B52,'a-猪肉'!$B:$AO,16,0),0)</f>
        <v>735.63</v>
      </c>
      <c r="S52" s="49">
        <f>IFERROR(VLOOKUP($B52,'a-猪肉'!$B:$AO,20,0),0)</f>
        <v>902.69</v>
      </c>
      <c r="T52" s="49">
        <f t="shared" si="5"/>
        <v>-167.06</v>
      </c>
      <c r="U52" s="56">
        <f t="shared" si="6"/>
        <v>-0.185069071331243</v>
      </c>
      <c r="V52" s="56">
        <f>IFERROR(VLOOKUP($B52,'a-猪肉'!$B:$AO,22,0),0)</f>
        <v>0.272784666458781</v>
      </c>
      <c r="W52" s="56">
        <f>IFERROR(VLOOKUP($B52,'a-猪肉'!$B:$AO,23,0),0)</f>
        <v>0.217894916910979</v>
      </c>
      <c r="X52" s="56">
        <f t="shared" si="7"/>
        <v>0.0548897495478015</v>
      </c>
      <c r="Y52" s="54">
        <f>IFERROR(VLOOKUP($B52,'a-猪肉'!$B:$AO,37,0),0)</f>
        <v>-0.0404415263107812</v>
      </c>
      <c r="Z52" s="54">
        <f>IFERROR(VLOOKUP($B52,'a-猪肉'!$B:$AO,38,0),0)</f>
        <v>-0.0488650588795711</v>
      </c>
      <c r="AA52" s="54">
        <f t="shared" si="8"/>
        <v>0.00842353256878983</v>
      </c>
      <c r="AB52" s="54">
        <f>IFERROR(VLOOKUP($B52,'a-猪肉'!$B:$AO,33,0),0)</f>
        <v>0.407278273606029</v>
      </c>
      <c r="AC52" s="54">
        <f>IFERROR(VLOOKUP($B52,'a-猪肉'!$B:$AO,34,0),0)</f>
        <v>0.000386433434508217</v>
      </c>
      <c r="AD52" s="54">
        <f t="shared" si="9"/>
        <v>0.406891840171521</v>
      </c>
    </row>
    <row r="53" spans="1:30">
      <c r="A53" s="50" t="s">
        <v>67</v>
      </c>
      <c r="B53" s="51" t="s">
        <v>176</v>
      </c>
      <c r="C53" s="50" t="s">
        <v>177</v>
      </c>
      <c r="D53" s="49">
        <f>IFERROR(VLOOKUP($B53,'a-猪肉'!$B:$AO,5,0),0)</f>
        <v>152</v>
      </c>
      <c r="E53" s="49">
        <f>IFERROR(VLOOKUP($B53,'a-猪肉'!$B:$AO,6,0),0)</f>
        <v>3835.22</v>
      </c>
      <c r="F53" s="49">
        <f>IFERROR(VLOOKUP($B53,'a-猪肉'!$B:$AO,7,0),0)</f>
        <v>4.53375941903328</v>
      </c>
      <c r="G53" s="49">
        <f>IFERROR(VLOOKUP($B53,'a-猪肉'!$B:$AO,24,0),0)</f>
        <v>2232.32</v>
      </c>
      <c r="H53" s="49">
        <f>IFERROR(VLOOKUP($B53,'a-猪肉'!$B:$AO,25,0),0)</f>
        <v>2005.68</v>
      </c>
      <c r="I53" s="49">
        <f>IFERROR(VLOOKUP($B53,'a-猪肉'!$B:$AO,26,0),0)</f>
        <v>226.64</v>
      </c>
      <c r="J53" s="56">
        <f>IFERROR(VLOOKUP($B53,'a-猪肉'!$B:$AO,27,0),0)</f>
        <v>0.112999082605401</v>
      </c>
      <c r="K53" s="56">
        <f>IFERROR(VLOOKUP($B53,'a-猪肉'!$B:$AO,28,0),0)</f>
        <v>0.358726062244191</v>
      </c>
      <c r="L53" s="56">
        <f>IFERROR(VLOOKUP($B53,'a-猪肉'!$B:$AO,29,0),0)</f>
        <v>0.270579315592226</v>
      </c>
      <c r="M53" s="56">
        <f>IFERROR(VLOOKUP($B53,'a-猪肉'!$B:$AO,30,0),0)</f>
        <v>0.0881467466519651</v>
      </c>
      <c r="N53" s="49">
        <f>IFERROR(VLOOKUP($B53,'a-猪肉'!$B:$AO,15,0),0)</f>
        <v>6222.91</v>
      </c>
      <c r="O53" s="49">
        <f>IFERROR(VLOOKUP($B53,'a-猪肉'!$B:$AO,19,0),0)</f>
        <v>7412.54</v>
      </c>
      <c r="P53" s="49">
        <f t="shared" si="3"/>
        <v>-1189.63</v>
      </c>
      <c r="Q53" s="56">
        <f t="shared" si="4"/>
        <v>-0.160488847277721</v>
      </c>
      <c r="R53" s="49">
        <f>IFERROR(VLOOKUP($B53,'a-猪肉'!$B:$AO,16,0),0)</f>
        <v>149.92</v>
      </c>
      <c r="S53" s="49">
        <f>IFERROR(VLOOKUP($B53,'a-猪肉'!$B:$AO,20,0),0)</f>
        <v>155.38</v>
      </c>
      <c r="T53" s="49">
        <f t="shared" si="5"/>
        <v>-5.46000000000001</v>
      </c>
      <c r="U53" s="56">
        <f t="shared" si="6"/>
        <v>-0.0351396576135925</v>
      </c>
      <c r="V53" s="56">
        <f>IFERROR(VLOOKUP($B53,'a-猪肉'!$B:$AO,22,0),0)</f>
        <v>0.615115180319341</v>
      </c>
      <c r="W53" s="56">
        <f>IFERROR(VLOOKUP($B53,'a-猪肉'!$B:$AO,23,0),0)</f>
        <v>0.465945645250539</v>
      </c>
      <c r="X53" s="56">
        <f t="shared" si="7"/>
        <v>0.149169535068802</v>
      </c>
      <c r="Y53" s="54">
        <f>IFERROR(VLOOKUP($B53,'a-猪肉'!$B:$AO,37,0),0)</f>
        <v>-0.00653681963713981</v>
      </c>
      <c r="Z53" s="54">
        <f>IFERROR(VLOOKUP($B53,'a-猪肉'!$B:$AO,38,0),0)</f>
        <v>-0.0619127300810915</v>
      </c>
      <c r="AA53" s="54">
        <f t="shared" si="8"/>
        <v>0.0553759104439517</v>
      </c>
      <c r="AB53" s="54">
        <f>IFERROR(VLOOKUP($B53,'a-猪肉'!$B:$AO,33,0),0)</f>
        <v>-0.0147882894509333</v>
      </c>
      <c r="AC53" s="54">
        <f>IFERROR(VLOOKUP($B53,'a-猪肉'!$B:$AO,34,0),0)</f>
        <v>-0.108713221109094</v>
      </c>
      <c r="AD53" s="54">
        <f t="shared" si="9"/>
        <v>0.0939249316581602</v>
      </c>
    </row>
    <row r="54" spans="1:30">
      <c r="A54" s="50" t="s">
        <v>62</v>
      </c>
      <c r="B54" s="51" t="s">
        <v>184</v>
      </c>
      <c r="C54" s="50" t="s">
        <v>185</v>
      </c>
      <c r="D54" s="49">
        <f>IFERROR(VLOOKUP($B54,'a-猪肉'!$B:$AO,5,0),0)</f>
        <v>225.6</v>
      </c>
      <c r="E54" s="49">
        <f>IFERROR(VLOOKUP($B54,'a-猪肉'!$B:$AO,6,0),0)</f>
        <v>4509</v>
      </c>
      <c r="F54" s="49">
        <f>IFERROR(VLOOKUP($B54,'a-猪肉'!$B:$AO,7,0),0)</f>
        <v>1.52329494021718</v>
      </c>
      <c r="G54" s="49">
        <f>IFERROR(VLOOKUP($B54,'a-猪肉'!$B:$AO,24,0),0)</f>
        <v>2449.63</v>
      </c>
      <c r="H54" s="49">
        <f>IFERROR(VLOOKUP($B54,'a-猪肉'!$B:$AO,25,0),0)</f>
        <v>3537.94</v>
      </c>
      <c r="I54" s="49">
        <f>IFERROR(VLOOKUP($B54,'a-猪肉'!$B:$AO,26,0),0)</f>
        <v>-1088.31</v>
      </c>
      <c r="J54" s="56">
        <f>IFERROR(VLOOKUP($B54,'a-猪肉'!$B:$AO,27,0),0)</f>
        <v>-0.307611208782512</v>
      </c>
      <c r="K54" s="56">
        <f>IFERROR(VLOOKUP($B54,'a-猪肉'!$B:$AO,28,0),0)</f>
        <v>0.176303529697957</v>
      </c>
      <c r="L54" s="56">
        <f>IFERROR(VLOOKUP($B54,'a-猪肉'!$B:$AO,29,0),0)</f>
        <v>0.18323253991642</v>
      </c>
      <c r="M54" s="56">
        <f>IFERROR(VLOOKUP($B54,'a-猪肉'!$B:$AO,30,0),0)</f>
        <v>-0.00692901021846287</v>
      </c>
      <c r="N54" s="49">
        <f>IFERROR(VLOOKUP($B54,'a-猪肉'!$B:$AO,15,0),0)</f>
        <v>13894.39</v>
      </c>
      <c r="O54" s="49">
        <f>IFERROR(VLOOKUP($B54,'a-猪肉'!$B:$AO,19,0),0)</f>
        <v>19308.47</v>
      </c>
      <c r="P54" s="49">
        <f t="shared" si="3"/>
        <v>-5414.08</v>
      </c>
      <c r="Q54" s="56">
        <f t="shared" si="4"/>
        <v>-0.28039922376035</v>
      </c>
      <c r="R54" s="49">
        <f>IFERROR(VLOOKUP($B54,'a-猪肉'!$B:$AO,16,0),0)</f>
        <v>577.56</v>
      </c>
      <c r="S54" s="49">
        <f>IFERROR(VLOOKUP($B54,'a-猪肉'!$B:$AO,20,0),0)</f>
        <v>519.96</v>
      </c>
      <c r="T54" s="49">
        <f t="shared" si="5"/>
        <v>57.5999999999999</v>
      </c>
      <c r="U54" s="56">
        <f t="shared" si="6"/>
        <v>0.110777752134779</v>
      </c>
      <c r="V54" s="56">
        <f>IFERROR(VLOOKUP($B54,'a-猪肉'!$B:$AO,22,0),0)</f>
        <v>0.222300395183676</v>
      </c>
      <c r="W54" s="56">
        <f>IFERROR(VLOOKUP($B54,'a-猪肉'!$B:$AO,23,0),0)</f>
        <v>0.390338654657166</v>
      </c>
      <c r="X54" s="56">
        <f t="shared" si="7"/>
        <v>-0.168038259473491</v>
      </c>
      <c r="Y54" s="54">
        <f>IFERROR(VLOOKUP($B54,'a-猪肉'!$B:$AO,37,0),0)</f>
        <v>-0.00647551769513124</v>
      </c>
      <c r="Z54" s="54">
        <f>IFERROR(VLOOKUP($B54,'a-猪肉'!$B:$AO,38,0),0)</f>
        <v>-0.139703054081083</v>
      </c>
      <c r="AA54" s="54">
        <f t="shared" si="8"/>
        <v>0.133227536385952</v>
      </c>
      <c r="AB54" s="54">
        <f>IFERROR(VLOOKUP($B54,'a-猪肉'!$B:$AO,33,0),0)</f>
        <v>0.0306936274766793</v>
      </c>
      <c r="AC54" s="54">
        <f>IFERROR(VLOOKUP($B54,'a-猪肉'!$B:$AO,34,0),0)</f>
        <v>-0.0393223077747745</v>
      </c>
      <c r="AD54" s="54">
        <f t="shared" si="9"/>
        <v>0.0700159352514538</v>
      </c>
    </row>
    <row r="55" spans="1:30">
      <c r="A55" s="50" t="s">
        <v>62</v>
      </c>
      <c r="B55" s="51" t="s">
        <v>133</v>
      </c>
      <c r="C55" s="50" t="s">
        <v>134</v>
      </c>
      <c r="D55" s="49">
        <f>IFERROR(VLOOKUP($B55,'a-猪肉'!$B:$AO,5,0),0)</f>
        <v>55</v>
      </c>
      <c r="E55" s="49">
        <f>IFERROR(VLOOKUP($B55,'a-猪肉'!$B:$AO,6,0),0)</f>
        <v>1153.1</v>
      </c>
      <c r="F55" s="49">
        <f>IFERROR(VLOOKUP($B55,'a-猪肉'!$B:$AO,7,0),0)</f>
        <v>1.33575442507297</v>
      </c>
      <c r="G55" s="49">
        <f>IFERROR(VLOOKUP($B55,'a-猪肉'!$B:$AO,24,0),0)</f>
        <v>1594.72</v>
      </c>
      <c r="H55" s="49">
        <f>IFERROR(VLOOKUP($B55,'a-猪肉'!$B:$AO,25,0),0)</f>
        <v>3719.45</v>
      </c>
      <c r="I55" s="49">
        <f>IFERROR(VLOOKUP($B55,'a-猪肉'!$B:$AO,26,0),0)</f>
        <v>-2124.73</v>
      </c>
      <c r="J55" s="56">
        <f>IFERROR(VLOOKUP($B55,'a-猪肉'!$B:$AO,27,0),0)</f>
        <v>-0.571248437268951</v>
      </c>
      <c r="K55" s="56">
        <f>IFERROR(VLOOKUP($B55,'a-猪肉'!$B:$AO,28,0),0)</f>
        <v>0.17940476659223</v>
      </c>
      <c r="L55" s="56">
        <f>IFERROR(VLOOKUP($B55,'a-猪肉'!$B:$AO,29,0),0)</f>
        <v>0.276589827276831</v>
      </c>
      <c r="M55" s="56">
        <f>IFERROR(VLOOKUP($B55,'a-猪肉'!$B:$AO,30,0),0)</f>
        <v>-0.0971850606846011</v>
      </c>
      <c r="N55" s="49">
        <f>IFERROR(VLOOKUP($B55,'a-猪肉'!$B:$AO,15,0),0)</f>
        <v>8888.95</v>
      </c>
      <c r="O55" s="49">
        <f>IFERROR(VLOOKUP($B55,'a-猪肉'!$B:$AO,19,0),0)</f>
        <v>13447.53</v>
      </c>
      <c r="P55" s="49">
        <f t="shared" si="3"/>
        <v>-4558.58</v>
      </c>
      <c r="Q55" s="56">
        <f t="shared" si="4"/>
        <v>-0.338990134247702</v>
      </c>
      <c r="R55" s="49">
        <f>IFERROR(VLOOKUP($B55,'a-猪肉'!$B:$AO,16,0),0)</f>
        <v>393.76</v>
      </c>
      <c r="S55" s="49">
        <f>IFERROR(VLOOKUP($B55,'a-猪肉'!$B:$AO,20,0),0)</f>
        <v>502.04</v>
      </c>
      <c r="T55" s="49">
        <f t="shared" si="5"/>
        <v>-108.28</v>
      </c>
      <c r="U55" s="56">
        <f t="shared" si="6"/>
        <v>-0.215680025495976</v>
      </c>
      <c r="V55" s="56">
        <f>IFERROR(VLOOKUP($B55,'a-猪肉'!$B:$AO,22,0),0)</f>
        <v>0.320832823839748</v>
      </c>
      <c r="W55" s="56">
        <f>IFERROR(VLOOKUP($B55,'a-猪肉'!$B:$AO,23,0),0)</f>
        <v>0.282452793373018</v>
      </c>
      <c r="X55" s="56">
        <f t="shared" si="7"/>
        <v>0.0383800304667306</v>
      </c>
      <c r="Y55" s="54">
        <f>IFERROR(VLOOKUP($B55,'a-猪肉'!$B:$AO,37,0),0)</f>
        <v>-0.00782202356765543</v>
      </c>
      <c r="Z55" s="54">
        <f>IFERROR(VLOOKUP($B55,'a-猪肉'!$B:$AO,38,0),0)</f>
        <v>0.0674448251135368</v>
      </c>
      <c r="AA55" s="54">
        <f t="shared" si="8"/>
        <v>-0.0752668486811922</v>
      </c>
      <c r="AB55" s="54">
        <f>IFERROR(VLOOKUP($B55,'a-猪肉'!$B:$AO,33,0),0)</f>
        <v>0.207210671996907</v>
      </c>
      <c r="AC55" s="54">
        <f>IFERROR(VLOOKUP($B55,'a-猪肉'!$B:$AO,34,0),0)</f>
        <v>0.176558498103369</v>
      </c>
      <c r="AD55" s="54">
        <f t="shared" si="9"/>
        <v>0.030652173893538</v>
      </c>
    </row>
    <row r="56" spans="1:30">
      <c r="A56" s="50" t="s">
        <v>84</v>
      </c>
      <c r="B56" s="51" t="s">
        <v>85</v>
      </c>
      <c r="C56" s="50" t="s">
        <v>86</v>
      </c>
      <c r="D56" s="49">
        <f>IFERROR(VLOOKUP($B56,'a-猪肉'!$B:$AO,5,0),0)</f>
        <v>826.1</v>
      </c>
      <c r="E56" s="49">
        <f>IFERROR(VLOOKUP($B56,'a-猪肉'!$B:$AO,6,0),0)</f>
        <v>14994.56</v>
      </c>
      <c r="F56" s="49">
        <f>IFERROR(VLOOKUP($B56,'a-猪肉'!$B:$AO,7,0),0)</f>
        <v>5.59100041775249</v>
      </c>
      <c r="G56" s="49">
        <f>IFERROR(VLOOKUP($B56,'a-猪肉'!$B:$AO,24,0),0)</f>
        <v>1510.67</v>
      </c>
      <c r="H56" s="49">
        <f>IFERROR(VLOOKUP($B56,'a-猪肉'!$B:$AO,25,0),0)</f>
        <v>2968.88</v>
      </c>
      <c r="I56" s="49">
        <f>IFERROR(VLOOKUP($B56,'a-猪肉'!$B:$AO,26,0),0)</f>
        <v>-1458.21</v>
      </c>
      <c r="J56" s="56">
        <f>IFERROR(VLOOKUP($B56,'a-猪肉'!$B:$AO,27,0),0)</f>
        <v>-0.491165018458139</v>
      </c>
      <c r="K56" s="56">
        <f>IFERROR(VLOOKUP($B56,'a-猪肉'!$B:$AO,28,0),0)</f>
        <v>0.0790727156811736</v>
      </c>
      <c r="L56" s="56">
        <f>IFERROR(VLOOKUP($B56,'a-猪肉'!$B:$AO,29,0),0)</f>
        <v>0.106531212143829</v>
      </c>
      <c r="M56" s="56">
        <f>IFERROR(VLOOKUP($B56,'a-猪肉'!$B:$AO,30,0),0)</f>
        <v>-0.0274584964626554</v>
      </c>
      <c r="N56" s="49">
        <f>IFERROR(VLOOKUP($B56,'a-猪肉'!$B:$AO,15,0),0)</f>
        <v>19104.82</v>
      </c>
      <c r="O56" s="49">
        <f>IFERROR(VLOOKUP($B56,'a-猪肉'!$B:$AO,19,0),0)</f>
        <v>27868.64</v>
      </c>
      <c r="P56" s="49">
        <f t="shared" si="3"/>
        <v>-8763.82</v>
      </c>
      <c r="Q56" s="56">
        <f t="shared" si="4"/>
        <v>-0.314468879715695</v>
      </c>
      <c r="R56" s="49">
        <f>IFERROR(VLOOKUP($B56,'a-猪肉'!$B:$AO,16,0),0)</f>
        <v>1171.8</v>
      </c>
      <c r="S56" s="49">
        <f>IFERROR(VLOOKUP($B56,'a-猪肉'!$B:$AO,20,0),0)</f>
        <v>937.39</v>
      </c>
      <c r="T56" s="49">
        <f t="shared" si="5"/>
        <v>234.41</v>
      </c>
      <c r="U56" s="56">
        <f t="shared" si="6"/>
        <v>0.250066674489807</v>
      </c>
      <c r="V56" s="56">
        <f>IFERROR(VLOOKUP($B56,'a-猪肉'!$B:$AO,22,0),0)</f>
        <v>0.0491098767273984</v>
      </c>
      <c r="W56" s="56">
        <f>IFERROR(VLOOKUP($B56,'a-猪肉'!$B:$AO,23,0),0)</f>
        <v>0.290135867651895</v>
      </c>
      <c r="X56" s="56">
        <f t="shared" si="7"/>
        <v>-0.241025990924497</v>
      </c>
      <c r="Y56" s="54">
        <f>IFERROR(VLOOKUP($B56,'a-猪肉'!$B:$AO,37,0),0)</f>
        <v>-0.0251408090117768</v>
      </c>
      <c r="Z56" s="54">
        <f>IFERROR(VLOOKUP($B56,'a-猪肉'!$B:$AO,38,0),0)</f>
        <v>-0.121198220591216</v>
      </c>
      <c r="AA56" s="54">
        <f t="shared" si="8"/>
        <v>0.0960574115794393</v>
      </c>
      <c r="AB56" s="54">
        <f>IFERROR(VLOOKUP($B56,'a-猪肉'!$B:$AO,33,0),0)</f>
        <v>0.337998493817547</v>
      </c>
      <c r="AC56" s="54">
        <f>IFERROR(VLOOKUP($B56,'a-猪肉'!$B:$AO,34,0),0)</f>
        <v>-0.155992929687276</v>
      </c>
      <c r="AD56" s="54">
        <f t="shared" si="9"/>
        <v>0.493991423504823</v>
      </c>
    </row>
    <row r="57" spans="1:30">
      <c r="A57" s="50" t="s">
        <v>89</v>
      </c>
      <c r="B57" s="51" t="s">
        <v>125</v>
      </c>
      <c r="C57" s="50" t="s">
        <v>126</v>
      </c>
      <c r="D57" s="49">
        <f>IFERROR(VLOOKUP($B57,'a-猪肉'!$B:$AO,5,0),0)</f>
        <v>682</v>
      </c>
      <c r="E57" s="49">
        <f>IFERROR(VLOOKUP($B57,'a-猪肉'!$B:$AO,6,0),0)</f>
        <v>10177.32</v>
      </c>
      <c r="F57" s="49">
        <f>IFERROR(VLOOKUP($B57,'a-猪肉'!$B:$AO,7,0),0)</f>
        <v>8.8391937249834</v>
      </c>
      <c r="G57" s="49">
        <f>IFERROR(VLOOKUP($B57,'a-猪肉'!$B:$AO,24,0),0)</f>
        <v>1745.19</v>
      </c>
      <c r="H57" s="49">
        <f>IFERROR(VLOOKUP($B57,'a-猪肉'!$B:$AO,25,0),0)</f>
        <v>2517.29</v>
      </c>
      <c r="I57" s="49">
        <f>IFERROR(VLOOKUP($B57,'a-猪肉'!$B:$AO,26,0),0)</f>
        <v>-772.1</v>
      </c>
      <c r="J57" s="56">
        <f>IFERROR(VLOOKUP($B57,'a-猪肉'!$B:$AO,27,0),0)</f>
        <v>-0.306718733240906</v>
      </c>
      <c r="K57" s="56">
        <f>IFERROR(VLOOKUP($B57,'a-猪肉'!$B:$AO,28,0),0)</f>
        <v>0.182837943595659</v>
      </c>
      <c r="L57" s="56">
        <f>IFERROR(VLOOKUP($B57,'a-猪肉'!$B:$AO,29,0),0)</f>
        <v>0.163817064036177</v>
      </c>
      <c r="M57" s="56">
        <f>IFERROR(VLOOKUP($B57,'a-猪肉'!$B:$AO,30,0),0)</f>
        <v>0.0190208795594814</v>
      </c>
      <c r="N57" s="49">
        <f>IFERROR(VLOOKUP($B57,'a-猪肉'!$B:$AO,15,0),0)</f>
        <v>9545.01</v>
      </c>
      <c r="O57" s="49">
        <f>IFERROR(VLOOKUP($B57,'a-猪肉'!$B:$AO,19,0),0)</f>
        <v>15366.47</v>
      </c>
      <c r="P57" s="49">
        <f t="shared" si="3"/>
        <v>-5821.46</v>
      </c>
      <c r="Q57" s="56">
        <f t="shared" si="4"/>
        <v>-0.378841724872401</v>
      </c>
      <c r="R57" s="49">
        <f>IFERROR(VLOOKUP($B57,'a-猪肉'!$B:$AO,16,0),0)</f>
        <v>476.03</v>
      </c>
      <c r="S57" s="49">
        <f>IFERROR(VLOOKUP($B57,'a-猪肉'!$B:$AO,20,0),0)</f>
        <v>744.92</v>
      </c>
      <c r="T57" s="49">
        <f t="shared" si="5"/>
        <v>-268.89</v>
      </c>
      <c r="U57" s="56">
        <f t="shared" si="6"/>
        <v>-0.360964935832036</v>
      </c>
      <c r="V57" s="56">
        <f>IFERROR(VLOOKUP($B57,'a-猪肉'!$B:$AO,22,0),0)</f>
        <v>0.167346365791993</v>
      </c>
      <c r="W57" s="56">
        <f>IFERROR(VLOOKUP($B57,'a-猪肉'!$B:$AO,23,0),0)</f>
        <v>-0.126391233119085</v>
      </c>
      <c r="X57" s="56">
        <f t="shared" si="7"/>
        <v>0.293737598911077</v>
      </c>
      <c r="Y57" s="54">
        <f>IFERROR(VLOOKUP($B57,'a-猪肉'!$B:$AO,37,0),0)</f>
        <v>-0.0173728546520177</v>
      </c>
      <c r="Z57" s="54">
        <f>IFERROR(VLOOKUP($B57,'a-猪肉'!$B:$AO,38,0),0)</f>
        <v>-0.00730279761585137</v>
      </c>
      <c r="AA57" s="54">
        <f t="shared" si="8"/>
        <v>-0.0100700570361664</v>
      </c>
      <c r="AB57" s="54">
        <f>IFERROR(VLOOKUP($B57,'a-猪肉'!$B:$AO,33,0),0)</f>
        <v>0.431039998358936</v>
      </c>
      <c r="AC57" s="54">
        <f>IFERROR(VLOOKUP($B57,'a-猪肉'!$B:$AO,34,0),0)</f>
        <v>0.221965630362731</v>
      </c>
      <c r="AD57" s="54">
        <f t="shared" si="9"/>
        <v>0.209074367996205</v>
      </c>
    </row>
    <row r="58" spans="1:30">
      <c r="A58" s="50" t="s">
        <v>62</v>
      </c>
      <c r="B58" s="51" t="s">
        <v>178</v>
      </c>
      <c r="C58" s="50" t="s">
        <v>179</v>
      </c>
      <c r="D58" s="49">
        <f>IFERROR(VLOOKUP($B58,'a-猪肉'!$B:$AO,5,0),0)</f>
        <v>0</v>
      </c>
      <c r="E58" s="49">
        <f>IFERROR(VLOOKUP($B58,'a-猪肉'!$B:$AO,6,0),0)</f>
        <v>0</v>
      </c>
      <c r="F58" s="49">
        <f>IFERROR(VLOOKUP($B58,'a-猪肉'!$B:$AO,7,0),0)</f>
        <v>0</v>
      </c>
      <c r="G58" s="49">
        <f>IFERROR(VLOOKUP($B58,'a-猪肉'!$B:$AO,24,0),0)</f>
        <v>0</v>
      </c>
      <c r="H58" s="49">
        <f>IFERROR(VLOOKUP($B58,'a-猪肉'!$B:$AO,25,0),0)</f>
        <v>0</v>
      </c>
      <c r="I58" s="49">
        <f>IFERROR(VLOOKUP($B58,'a-猪肉'!$B:$AO,26,0),0)</f>
        <v>0</v>
      </c>
      <c r="J58" s="56">
        <f>IFERROR(VLOOKUP($B58,'a-猪肉'!$B:$AO,27,0),0)</f>
        <v>0</v>
      </c>
      <c r="K58" s="56">
        <f>IFERROR(VLOOKUP($B58,'a-猪肉'!$B:$AO,28,0),0)</f>
        <v>0</v>
      </c>
      <c r="L58" s="56">
        <f>IFERROR(VLOOKUP($B58,'a-猪肉'!$B:$AO,29,0),0)</f>
        <v>0</v>
      </c>
      <c r="M58" s="56">
        <f>IFERROR(VLOOKUP($B58,'a-猪肉'!$B:$AO,30,0),0)</f>
        <v>0</v>
      </c>
      <c r="N58" s="49">
        <f>IFERROR(VLOOKUP($B58,'a-猪肉'!$B:$AO,15,0),0)</f>
        <v>0</v>
      </c>
      <c r="O58" s="49">
        <f>IFERROR(VLOOKUP($B58,'a-猪肉'!$B:$AO,19,0),0)</f>
        <v>0</v>
      </c>
      <c r="P58" s="49">
        <f t="shared" si="3"/>
        <v>0</v>
      </c>
      <c r="Q58" s="56" t="e">
        <f t="shared" si="4"/>
        <v>#DIV/0!</v>
      </c>
      <c r="R58" s="49">
        <f>IFERROR(VLOOKUP($B58,'a-猪肉'!$B:$AO,16,0),0)</f>
        <v>0</v>
      </c>
      <c r="S58" s="49">
        <f>IFERROR(VLOOKUP($B58,'a-猪肉'!$B:$AO,20,0),0)</f>
        <v>0</v>
      </c>
      <c r="T58" s="49">
        <f t="shared" si="5"/>
        <v>0</v>
      </c>
      <c r="U58" s="56" t="e">
        <f t="shared" si="6"/>
        <v>#DIV/0!</v>
      </c>
      <c r="V58" s="56">
        <f>IFERROR(VLOOKUP($B58,'a-猪肉'!$B:$AO,22,0),0)</f>
        <v>0</v>
      </c>
      <c r="W58" s="56">
        <f>IFERROR(VLOOKUP($B58,'a-猪肉'!$B:$AO,23,0),0)</f>
        <v>0</v>
      </c>
      <c r="X58" s="56">
        <f t="shared" si="7"/>
        <v>0</v>
      </c>
      <c r="Y58" s="54">
        <f>IFERROR(VLOOKUP($B58,'a-猪肉'!$B:$AO,37,0),0)</f>
        <v>0</v>
      </c>
      <c r="Z58" s="54">
        <f>IFERROR(VLOOKUP($B58,'a-猪肉'!$B:$AO,38,0),0)</f>
        <v>0</v>
      </c>
      <c r="AA58" s="54">
        <f t="shared" si="8"/>
        <v>0</v>
      </c>
      <c r="AB58" s="54">
        <f>IFERROR(VLOOKUP($B58,'a-猪肉'!$B:$AO,33,0),0)</f>
        <v>0</v>
      </c>
      <c r="AC58" s="54">
        <f>IFERROR(VLOOKUP($B58,'a-猪肉'!$B:$AO,34,0),0)</f>
        <v>0</v>
      </c>
      <c r="AD58" s="54">
        <f t="shared" si="9"/>
        <v>0</v>
      </c>
    </row>
    <row r="59" spans="1:30">
      <c r="A59" s="50" t="s">
        <v>101</v>
      </c>
      <c r="B59" s="51" t="s">
        <v>141</v>
      </c>
      <c r="C59" s="50" t="s">
        <v>142</v>
      </c>
      <c r="D59" s="49">
        <f>IFERROR(VLOOKUP($B59,'a-猪肉'!$B:$AO,5,0),0)</f>
        <v>188.1</v>
      </c>
      <c r="E59" s="49">
        <f>IFERROR(VLOOKUP($B59,'a-猪肉'!$B:$AO,6,0),0)</f>
        <v>3574.06</v>
      </c>
      <c r="F59" s="49">
        <f>IFERROR(VLOOKUP($B59,'a-猪肉'!$B:$AO,7,0),0)</f>
        <v>2.46259592054346</v>
      </c>
      <c r="G59" s="49">
        <f>IFERROR(VLOOKUP($B59,'a-猪肉'!$B:$AO,24,0),0)</f>
        <v>2136.59</v>
      </c>
      <c r="H59" s="49">
        <f>IFERROR(VLOOKUP($B59,'a-猪肉'!$B:$AO,25,0),0)</f>
        <v>2766.19</v>
      </c>
      <c r="I59" s="49">
        <f>IFERROR(VLOOKUP($B59,'a-猪肉'!$B:$AO,26,0),0)</f>
        <v>-629.6</v>
      </c>
      <c r="J59" s="56">
        <f>IFERROR(VLOOKUP($B59,'a-猪肉'!$B:$AO,27,0),0)</f>
        <v>-0.227605479016264</v>
      </c>
      <c r="K59" s="56">
        <f>IFERROR(VLOOKUP($B59,'a-猪肉'!$B:$AO,28,0),0)</f>
        <v>0.157791849081574</v>
      </c>
      <c r="L59" s="56">
        <f>IFERROR(VLOOKUP($B59,'a-猪肉'!$B:$AO,29,0),0)</f>
        <v>0.15581333650271</v>
      </c>
      <c r="M59" s="56">
        <f>IFERROR(VLOOKUP($B59,'a-猪肉'!$B:$AO,30,0),0)</f>
        <v>0.00197851257886453</v>
      </c>
      <c r="N59" s="49">
        <f>IFERROR(VLOOKUP($B59,'a-猪肉'!$B:$AO,15,0),0)</f>
        <v>13540.56</v>
      </c>
      <c r="O59" s="49">
        <f>IFERROR(VLOOKUP($B59,'a-猪肉'!$B:$AO,19,0),0)</f>
        <v>17753.23</v>
      </c>
      <c r="P59" s="49">
        <f t="shared" si="3"/>
        <v>-4212.67</v>
      </c>
      <c r="Q59" s="56">
        <f t="shared" si="4"/>
        <v>-0.237290340968939</v>
      </c>
      <c r="R59" s="49">
        <f>IFERROR(VLOOKUP($B59,'a-猪肉'!$B:$AO,16,0),0)</f>
        <v>572.29</v>
      </c>
      <c r="S59" s="49">
        <f>IFERROR(VLOOKUP($B59,'a-猪肉'!$B:$AO,20,0),0)</f>
        <v>600.63</v>
      </c>
      <c r="T59" s="49">
        <f t="shared" si="5"/>
        <v>-28.34</v>
      </c>
      <c r="U59" s="56">
        <f t="shared" si="6"/>
        <v>-0.0471837903534622</v>
      </c>
      <c r="V59" s="56">
        <f>IFERROR(VLOOKUP($B59,'a-猪肉'!$B:$AO,22,0),0)</f>
        <v>0.272068730143022</v>
      </c>
      <c r="W59" s="56">
        <f>IFERROR(VLOOKUP($B59,'a-猪肉'!$B:$AO,23,0),0)</f>
        <v>0.206466326202403</v>
      </c>
      <c r="X59" s="56">
        <f t="shared" si="7"/>
        <v>0.0656024039406189</v>
      </c>
      <c r="Y59" s="54">
        <f>IFERROR(VLOOKUP($B59,'a-猪肉'!$B:$AO,37,0),0)</f>
        <v>-0.0269968023205018</v>
      </c>
      <c r="Z59" s="54">
        <f>IFERROR(VLOOKUP($B59,'a-猪肉'!$B:$AO,38,0),0)</f>
        <v>-0.0152007059254449</v>
      </c>
      <c r="AA59" s="54">
        <f t="shared" si="8"/>
        <v>-0.0117960963950569</v>
      </c>
      <c r="AB59" s="54">
        <f>IFERROR(VLOOKUP($B59,'a-猪肉'!$B:$AO,33,0),0)</f>
        <v>0.0642043691802065</v>
      </c>
      <c r="AC59" s="54">
        <f>IFERROR(VLOOKUP($B59,'a-猪肉'!$B:$AO,34,0),0)</f>
        <v>-0.00364147819861513</v>
      </c>
      <c r="AD59" s="54">
        <f t="shared" si="9"/>
        <v>0.0678458473788217</v>
      </c>
    </row>
    <row r="60" spans="1:30">
      <c r="A60" s="50" t="s">
        <v>89</v>
      </c>
      <c r="B60" s="51" t="s">
        <v>160</v>
      </c>
      <c r="C60" s="50" t="s">
        <v>161</v>
      </c>
      <c r="D60" s="49">
        <f>IFERROR(VLOOKUP($B60,'a-猪肉'!$B:$AO,5,0),0)</f>
        <v>109.7</v>
      </c>
      <c r="E60" s="49">
        <f>IFERROR(VLOOKUP($B60,'a-猪肉'!$B:$AO,6,0),0)</f>
        <v>1287.2</v>
      </c>
      <c r="F60" s="49">
        <f>IFERROR(VLOOKUP($B60,'a-猪肉'!$B:$AO,7,0),0)</f>
        <v>1.31053763108238</v>
      </c>
      <c r="G60" s="49">
        <f>IFERROR(VLOOKUP($B60,'a-猪肉'!$B:$AO,24,0),0)</f>
        <v>996.03</v>
      </c>
      <c r="H60" s="49">
        <f>IFERROR(VLOOKUP($B60,'a-猪肉'!$B:$AO,25,0),0)</f>
        <v>1262.9</v>
      </c>
      <c r="I60" s="49">
        <f>IFERROR(VLOOKUP($B60,'a-猪肉'!$B:$AO,26,0),0)</f>
        <v>-266.87</v>
      </c>
      <c r="J60" s="56">
        <f>IFERROR(VLOOKUP($B60,'a-猪肉'!$B:$AO,27,0),0)</f>
        <v>-0.211315226858817</v>
      </c>
      <c r="K60" s="56">
        <f>IFERROR(VLOOKUP($B60,'a-猪肉'!$B:$AO,28,0),0)</f>
        <v>0.133490497129907</v>
      </c>
      <c r="L60" s="56">
        <f>IFERROR(VLOOKUP($B60,'a-猪肉'!$B:$AO,29,0),0)</f>
        <v>0.12877641502123</v>
      </c>
      <c r="M60" s="56">
        <f>IFERROR(VLOOKUP($B60,'a-猪肉'!$B:$AO,30,0),0)</f>
        <v>0.00471408210867683</v>
      </c>
      <c r="N60" s="49">
        <f>IFERROR(VLOOKUP($B60,'a-猪肉'!$B:$AO,15,0),0)</f>
        <v>7461.43</v>
      </c>
      <c r="O60" s="49">
        <f>IFERROR(VLOOKUP($B60,'a-猪肉'!$B:$AO,19,0),0)</f>
        <v>9806.92</v>
      </c>
      <c r="P60" s="49">
        <f t="shared" si="3"/>
        <v>-2345.49</v>
      </c>
      <c r="Q60" s="56">
        <f t="shared" si="4"/>
        <v>-0.239166833215729</v>
      </c>
      <c r="R60" s="49">
        <f>IFERROR(VLOOKUP($B60,'a-猪肉'!$B:$AO,16,0),0)</f>
        <v>385.7</v>
      </c>
      <c r="S60" s="49">
        <f>IFERROR(VLOOKUP($B60,'a-猪肉'!$B:$AO,20,0),0)</f>
        <v>390.11</v>
      </c>
      <c r="T60" s="49">
        <f t="shared" si="5"/>
        <v>-4.41000000000003</v>
      </c>
      <c r="U60" s="56">
        <f t="shared" si="6"/>
        <v>-0.0113045038578863</v>
      </c>
      <c r="V60" s="56">
        <f>IFERROR(VLOOKUP($B60,'a-猪肉'!$B:$AO,22,0),0)</f>
        <v>0.145872634981219</v>
      </c>
      <c r="W60" s="56">
        <f>IFERROR(VLOOKUP($B60,'a-猪肉'!$B:$AO,23,0),0)</f>
        <v>0.187259880407338</v>
      </c>
      <c r="X60" s="56">
        <f t="shared" si="7"/>
        <v>-0.0413872454261191</v>
      </c>
      <c r="Y60" s="54">
        <f>IFERROR(VLOOKUP($B60,'a-猪肉'!$B:$AO,37,0),0)</f>
        <v>-0.0220378532538242</v>
      </c>
      <c r="Z60" s="54">
        <f>IFERROR(VLOOKUP($B60,'a-猪肉'!$B:$AO,38,0),0)</f>
        <v>-0.0327343569762375</v>
      </c>
      <c r="AA60" s="54">
        <f t="shared" si="8"/>
        <v>0.0106965037224133</v>
      </c>
      <c r="AB60" s="54">
        <f>IFERROR(VLOOKUP($B60,'a-猪肉'!$B:$AO,33,0),0)</f>
        <v>0.157565456120271</v>
      </c>
      <c r="AC60" s="54">
        <f>IFERROR(VLOOKUP($B60,'a-猪肉'!$B:$AO,34,0),0)</f>
        <v>0.0143655296464129</v>
      </c>
      <c r="AD60" s="54">
        <f t="shared" si="9"/>
        <v>0.143199926473858</v>
      </c>
    </row>
    <row r="61" spans="1:30">
      <c r="A61" s="50" t="s">
        <v>67</v>
      </c>
      <c r="B61" s="51" t="s">
        <v>116</v>
      </c>
      <c r="C61" s="50" t="s">
        <v>117</v>
      </c>
      <c r="D61" s="49">
        <f>IFERROR(VLOOKUP($B61,'a-猪肉'!$B:$AO,5,0),0)</f>
        <v>1491</v>
      </c>
      <c r="E61" s="49">
        <f>IFERROR(VLOOKUP($B61,'a-猪肉'!$B:$AO,6,0),0)</f>
        <v>31001</v>
      </c>
      <c r="F61" s="49">
        <f>IFERROR(VLOOKUP($B61,'a-猪肉'!$B:$AO,7,0),0)</f>
        <v>10.2796803652968</v>
      </c>
      <c r="G61" s="49">
        <f>IFERROR(VLOOKUP($B61,'a-猪肉'!$B:$AO,24,0),0)</f>
        <v>5977.07</v>
      </c>
      <c r="H61" s="49">
        <f>IFERROR(VLOOKUP($B61,'a-猪肉'!$B:$AO,25,0),0)</f>
        <v>4654.83</v>
      </c>
      <c r="I61" s="49">
        <f>IFERROR(VLOOKUP($B61,'a-猪肉'!$B:$AO,26,0),0)</f>
        <v>1322.24</v>
      </c>
      <c r="J61" s="56">
        <f>IFERROR(VLOOKUP($B61,'a-猪肉'!$B:$AO,27,0),0)</f>
        <v>0.284057634757875</v>
      </c>
      <c r="K61" s="56">
        <f>IFERROR(VLOOKUP($B61,'a-猪肉'!$B:$AO,28,0),0)</f>
        <v>0.208511145988536</v>
      </c>
      <c r="L61" s="56">
        <f>IFERROR(VLOOKUP($B61,'a-猪肉'!$B:$AO,29,0),0)</f>
        <v>0.148432789059897</v>
      </c>
      <c r="M61" s="56">
        <f>IFERROR(VLOOKUP($B61,'a-猪肉'!$B:$AO,30,0),0)</f>
        <v>0.0600783569286394</v>
      </c>
      <c r="N61" s="49">
        <f>IFERROR(VLOOKUP($B61,'a-猪肉'!$B:$AO,15,0),0)</f>
        <v>28665.47</v>
      </c>
      <c r="O61" s="49">
        <f>IFERROR(VLOOKUP($B61,'a-猪肉'!$B:$AO,19,0),0)</f>
        <v>31359.85</v>
      </c>
      <c r="P61" s="49">
        <f t="shared" si="3"/>
        <v>-2694.38</v>
      </c>
      <c r="Q61" s="56">
        <f t="shared" si="4"/>
        <v>-0.0859181405523304</v>
      </c>
      <c r="R61" s="49">
        <f>IFERROR(VLOOKUP($B61,'a-猪肉'!$B:$AO,16,0),0)</f>
        <v>1674.47</v>
      </c>
      <c r="S61" s="49">
        <f>IFERROR(VLOOKUP($B61,'a-猪肉'!$B:$AO,20,0),0)</f>
        <v>1066.34</v>
      </c>
      <c r="T61" s="49">
        <f t="shared" si="5"/>
        <v>608.13</v>
      </c>
      <c r="U61" s="56">
        <f t="shared" si="6"/>
        <v>0.570296528311796</v>
      </c>
      <c r="V61" s="56">
        <f>IFERROR(VLOOKUP($B61,'a-猪肉'!$B:$AO,22,0),0)</f>
        <v>-0.0422678534472665</v>
      </c>
      <c r="W61" s="56">
        <f>IFERROR(VLOOKUP($B61,'a-猪肉'!$B:$AO,23,0),0)</f>
        <v>-0.153496067551645</v>
      </c>
      <c r="X61" s="56">
        <f t="shared" si="7"/>
        <v>0.111228214104379</v>
      </c>
      <c r="Y61" s="54">
        <f>IFERROR(VLOOKUP($B61,'a-猪肉'!$B:$AO,37,0),0)</f>
        <v>-0.0230102659348928</v>
      </c>
      <c r="Z61" s="54">
        <f>IFERROR(VLOOKUP($B61,'a-猪肉'!$B:$AO,38,0),0)</f>
        <v>0.0983176097679914</v>
      </c>
      <c r="AA61" s="54">
        <f t="shared" si="8"/>
        <v>-0.121327875702884</v>
      </c>
      <c r="AB61" s="54">
        <f>IFERROR(VLOOKUP($B61,'a-猪肉'!$B:$AO,33,0),0)</f>
        <v>0.269878484159306</v>
      </c>
      <c r="AC61" s="54">
        <f>IFERROR(VLOOKUP($B61,'a-猪肉'!$B:$AO,34,0),0)</f>
        <v>0.052264360320601</v>
      </c>
      <c r="AD61" s="54">
        <f t="shared" si="9"/>
        <v>0.217614123838705</v>
      </c>
    </row>
    <row r="62" spans="1:30">
      <c r="A62" s="50" t="s">
        <v>118</v>
      </c>
      <c r="B62" s="51" t="s">
        <v>149</v>
      </c>
      <c r="C62" s="50" t="s">
        <v>150</v>
      </c>
      <c r="D62" s="49">
        <f>IFERROR(VLOOKUP($B62,'a-猪肉'!$B:$AO,5,0),0)</f>
        <v>169.5</v>
      </c>
      <c r="E62" s="49">
        <f>IFERROR(VLOOKUP($B62,'a-猪肉'!$B:$AO,6,0),0)</f>
        <v>2124.08</v>
      </c>
      <c r="F62" s="49">
        <f>IFERROR(VLOOKUP($B62,'a-猪肉'!$B:$AO,7,0),0)</f>
        <v>1.02349984406134</v>
      </c>
      <c r="G62" s="49">
        <f>IFERROR(VLOOKUP($B62,'a-猪肉'!$B:$AO,24,0),0)</f>
        <v>1888.25</v>
      </c>
      <c r="H62" s="49">
        <f>IFERROR(VLOOKUP($B62,'a-猪肉'!$B:$AO,25,0),0)</f>
        <v>3103.38</v>
      </c>
      <c r="I62" s="49">
        <f>IFERROR(VLOOKUP($B62,'a-猪肉'!$B:$AO,26,0),0)</f>
        <v>-1215.13</v>
      </c>
      <c r="J62" s="56">
        <f>IFERROR(VLOOKUP($B62,'a-猪肉'!$B:$AO,27,0),0)</f>
        <v>-0.391550502999955</v>
      </c>
      <c r="K62" s="56">
        <f>IFERROR(VLOOKUP($B62,'a-猪肉'!$B:$AO,28,0),0)</f>
        <v>0.1232296244474</v>
      </c>
      <c r="L62" s="56">
        <f>IFERROR(VLOOKUP($B62,'a-猪肉'!$B:$AO,29,0),0)</f>
        <v>0.146240574222023</v>
      </c>
      <c r="M62" s="56">
        <f>IFERROR(VLOOKUP($B62,'a-猪肉'!$B:$AO,30,0),0)</f>
        <v>-0.0230109497746228</v>
      </c>
      <c r="N62" s="49">
        <f>IFERROR(VLOOKUP($B62,'a-猪肉'!$B:$AO,15,0),0)</f>
        <v>15323.02</v>
      </c>
      <c r="O62" s="49">
        <f>IFERROR(VLOOKUP($B62,'a-猪肉'!$B:$AO,19,0),0)</f>
        <v>21221.06</v>
      </c>
      <c r="P62" s="49">
        <f t="shared" si="3"/>
        <v>-5898.04</v>
      </c>
      <c r="Q62" s="56">
        <f t="shared" si="4"/>
        <v>-0.277933336035052</v>
      </c>
      <c r="R62" s="49">
        <f>IFERROR(VLOOKUP($B62,'a-猪肉'!$B:$AO,16,0),0)</f>
        <v>778.1</v>
      </c>
      <c r="S62" s="49">
        <f>IFERROR(VLOOKUP($B62,'a-猪肉'!$B:$AO,20,0),0)</f>
        <v>815.22</v>
      </c>
      <c r="T62" s="49">
        <f t="shared" si="5"/>
        <v>-37.12</v>
      </c>
      <c r="U62" s="56">
        <f t="shared" si="6"/>
        <v>-0.0455337209587596</v>
      </c>
      <c r="V62" s="56">
        <f>IFERROR(VLOOKUP($B62,'a-猪肉'!$B:$AO,22,0),0)</f>
        <v>0.193365230195764</v>
      </c>
      <c r="W62" s="56">
        <f>IFERROR(VLOOKUP($B62,'a-猪肉'!$B:$AO,23,0),0)</f>
        <v>0.318642016225376</v>
      </c>
      <c r="X62" s="56">
        <f t="shared" si="7"/>
        <v>-0.125276786029612</v>
      </c>
      <c r="Y62" s="54">
        <f>IFERROR(VLOOKUP($B62,'a-猪肉'!$B:$AO,37,0),0)</f>
        <v>-0.038157049222465</v>
      </c>
      <c r="Z62" s="54">
        <f>IFERROR(VLOOKUP($B62,'a-猪肉'!$B:$AO,38,0),0)</f>
        <v>-0.121415078138417</v>
      </c>
      <c r="AA62" s="54">
        <f t="shared" si="8"/>
        <v>0.0832580289159516</v>
      </c>
      <c r="AB62" s="54">
        <f>IFERROR(VLOOKUP($B62,'a-猪肉'!$B:$AO,33,0),0)</f>
        <v>0.230220130303682</v>
      </c>
      <c r="AC62" s="54">
        <f>IFERROR(VLOOKUP($B62,'a-猪肉'!$B:$AO,34,0),0)</f>
        <v>0.0277836451148058</v>
      </c>
      <c r="AD62" s="54">
        <f t="shared" si="9"/>
        <v>0.202436485188876</v>
      </c>
    </row>
    <row r="63" spans="1:30">
      <c r="A63" s="50" t="s">
        <v>62</v>
      </c>
      <c r="B63" s="51" t="s">
        <v>123</v>
      </c>
      <c r="C63" s="50" t="s">
        <v>124</v>
      </c>
      <c r="D63" s="49">
        <f>IFERROR(VLOOKUP($B63,'a-猪肉'!$B:$AO,5,0),0)</f>
        <v>603.5</v>
      </c>
      <c r="E63" s="49">
        <f>IFERROR(VLOOKUP($B63,'a-猪肉'!$B:$AO,6,0),0)</f>
        <v>7367</v>
      </c>
      <c r="F63" s="49">
        <f>IFERROR(VLOOKUP($B63,'a-猪肉'!$B:$AO,7,0),0)</f>
        <v>3.85424521495251</v>
      </c>
      <c r="G63" s="49">
        <f>IFERROR(VLOOKUP($B63,'a-猪肉'!$B:$AO,24,0),0)</f>
        <v>3022.4</v>
      </c>
      <c r="H63" s="49">
        <f>IFERROR(VLOOKUP($B63,'a-猪肉'!$B:$AO,25,0),0)</f>
        <v>3293.01</v>
      </c>
      <c r="I63" s="49">
        <f>IFERROR(VLOOKUP($B63,'a-猪肉'!$B:$AO,26,0),0)</f>
        <v>-270.61</v>
      </c>
      <c r="J63" s="56">
        <f>IFERROR(VLOOKUP($B63,'a-猪肉'!$B:$AO,27,0),0)</f>
        <v>-0.0821770963343567</v>
      </c>
      <c r="K63" s="56">
        <f>IFERROR(VLOOKUP($B63,'a-猪肉'!$B:$AO,28,0),0)</f>
        <v>0.137749797983067</v>
      </c>
      <c r="L63" s="56">
        <f>IFERROR(VLOOKUP($B63,'a-猪肉'!$B:$AO,29,0),0)</f>
        <v>0.121790841415713</v>
      </c>
      <c r="M63" s="56">
        <f>IFERROR(VLOOKUP($B63,'a-猪肉'!$B:$AO,30,0),0)</f>
        <v>0.0159589565673531</v>
      </c>
      <c r="N63" s="49">
        <f>IFERROR(VLOOKUP($B63,'a-猪肉'!$B:$AO,15,0),0)</f>
        <v>21941.23</v>
      </c>
      <c r="O63" s="49">
        <f>IFERROR(VLOOKUP($B63,'a-猪肉'!$B:$AO,19,0),0)</f>
        <v>27038.24</v>
      </c>
      <c r="P63" s="49">
        <f t="shared" si="3"/>
        <v>-5097.01</v>
      </c>
      <c r="Q63" s="56">
        <f t="shared" si="4"/>
        <v>-0.188511160489736</v>
      </c>
      <c r="R63" s="49">
        <f>IFERROR(VLOOKUP($B63,'a-猪肉'!$B:$AO,16,0),0)</f>
        <v>1059.47</v>
      </c>
      <c r="S63" s="49">
        <f>IFERROR(VLOOKUP($B63,'a-猪肉'!$B:$AO,20,0),0)</f>
        <v>1152.19</v>
      </c>
      <c r="T63" s="49">
        <f t="shared" si="5"/>
        <v>-92.72</v>
      </c>
      <c r="U63" s="56">
        <f t="shared" si="6"/>
        <v>-0.0804728386811203</v>
      </c>
      <c r="V63" s="56">
        <f>IFERROR(VLOOKUP($B63,'a-猪肉'!$B:$AO,22,0),0)</f>
        <v>0.138990224033315</v>
      </c>
      <c r="W63" s="56">
        <f>IFERROR(VLOOKUP($B63,'a-猪肉'!$B:$AO,23,0),0)</f>
        <v>-0.0652140984408698</v>
      </c>
      <c r="X63" s="56">
        <f t="shared" si="7"/>
        <v>0.204204322474185</v>
      </c>
      <c r="Y63" s="54">
        <f>IFERROR(VLOOKUP($B63,'a-猪肉'!$B:$AO,37,0),0)</f>
        <v>-0.0273344219279451</v>
      </c>
      <c r="Z63" s="54">
        <f>IFERROR(VLOOKUP($B63,'a-猪肉'!$B:$AO,38,0),0)</f>
        <v>0.152683151216379</v>
      </c>
      <c r="AA63" s="54">
        <f t="shared" si="8"/>
        <v>-0.180017573144324</v>
      </c>
      <c r="AB63" s="54">
        <f>IFERROR(VLOOKUP($B63,'a-猪肉'!$B:$AO,33,0),0)</f>
        <v>0.362130945729731</v>
      </c>
      <c r="AC63" s="54">
        <f>IFERROR(VLOOKUP($B63,'a-猪肉'!$B:$AO,34,0),0)</f>
        <v>0.0910038634171455</v>
      </c>
      <c r="AD63" s="54">
        <f t="shared" si="9"/>
        <v>0.271127082312585</v>
      </c>
    </row>
    <row r="64" spans="1:30">
      <c r="A64" s="50" t="s">
        <v>118</v>
      </c>
      <c r="B64" s="51" t="s">
        <v>137</v>
      </c>
      <c r="C64" s="50" t="s">
        <v>138</v>
      </c>
      <c r="D64" s="49">
        <f>IFERROR(VLOOKUP($B64,'a-猪肉'!$B:$AO,5,0),0)</f>
        <v>662</v>
      </c>
      <c r="E64" s="49">
        <f>IFERROR(VLOOKUP($B64,'a-猪肉'!$B:$AO,6,0),0)</f>
        <v>8935.8</v>
      </c>
      <c r="F64" s="49">
        <f>IFERROR(VLOOKUP($B64,'a-猪肉'!$B:$AO,7,0),0)</f>
        <v>3.34066167772121</v>
      </c>
      <c r="G64" s="49">
        <f>IFERROR(VLOOKUP($B64,'a-猪肉'!$B:$AO,24,0),0)</f>
        <v>2839.17</v>
      </c>
      <c r="H64" s="49">
        <f>IFERROR(VLOOKUP($B64,'a-猪肉'!$B:$AO,25,0),0)</f>
        <v>3459.7</v>
      </c>
      <c r="I64" s="49">
        <f>IFERROR(VLOOKUP($B64,'a-猪肉'!$B:$AO,26,0),0)</f>
        <v>-620.53</v>
      </c>
      <c r="J64" s="56">
        <f>IFERROR(VLOOKUP($B64,'a-猪肉'!$B:$AO,27,0),0)</f>
        <v>-0.179359482036015</v>
      </c>
      <c r="K64" s="56">
        <f>IFERROR(VLOOKUP($B64,'a-猪肉'!$B:$AO,28,0),0)</f>
        <v>0.158739042266562</v>
      </c>
      <c r="L64" s="56">
        <f>IFERROR(VLOOKUP($B64,'a-猪肉'!$B:$AO,29,0),0)</f>
        <v>0.157693033465728</v>
      </c>
      <c r="M64" s="56">
        <f>IFERROR(VLOOKUP($B64,'a-猪肉'!$B:$AO,30,0),0)</f>
        <v>0.00104600880083367</v>
      </c>
      <c r="N64" s="49">
        <f>IFERROR(VLOOKUP($B64,'a-猪肉'!$B:$AO,15,0),0)</f>
        <v>17885.77</v>
      </c>
      <c r="O64" s="49">
        <f>IFERROR(VLOOKUP($B64,'a-猪肉'!$B:$AO,19,0),0)</f>
        <v>21939.46</v>
      </c>
      <c r="P64" s="49">
        <f t="shared" si="3"/>
        <v>-4053.69</v>
      </c>
      <c r="Q64" s="56">
        <f t="shared" si="4"/>
        <v>-0.184767081778676</v>
      </c>
      <c r="R64" s="49">
        <f>IFERROR(VLOOKUP($B64,'a-猪肉'!$B:$AO,16,0),0)</f>
        <v>972.89</v>
      </c>
      <c r="S64" s="49">
        <f>IFERROR(VLOOKUP($B64,'a-猪肉'!$B:$AO,20,0),0)</f>
        <v>873.76</v>
      </c>
      <c r="T64" s="49">
        <f t="shared" si="5"/>
        <v>99.13</v>
      </c>
      <c r="U64" s="56">
        <f t="shared" si="6"/>
        <v>0.113452206555576</v>
      </c>
      <c r="V64" s="56">
        <f>IFERROR(VLOOKUP($B64,'a-猪肉'!$B:$AO,22,0),0)</f>
        <v>0.192811953968334</v>
      </c>
      <c r="W64" s="56">
        <f>IFERROR(VLOOKUP($B64,'a-猪肉'!$B:$AO,23,0),0)</f>
        <v>0.208289548900397</v>
      </c>
      <c r="X64" s="56">
        <f t="shared" si="7"/>
        <v>-0.0154775949320626</v>
      </c>
      <c r="Y64" s="54">
        <f>IFERROR(VLOOKUP($B64,'a-猪肉'!$B:$AO,37,0),0)</f>
        <v>-0.0278654318576612</v>
      </c>
      <c r="Z64" s="54">
        <f>IFERROR(VLOOKUP($B64,'a-猪肉'!$B:$AO,38,0),0)</f>
        <v>-0.0580708661417323</v>
      </c>
      <c r="AA64" s="54">
        <f t="shared" si="8"/>
        <v>0.0302054342840711</v>
      </c>
      <c r="AB64" s="54">
        <f>IFERROR(VLOOKUP($B64,'a-猪肉'!$B:$AO,33,0),0)</f>
        <v>0.272716507383728</v>
      </c>
      <c r="AC64" s="54">
        <f>IFERROR(VLOOKUP($B64,'a-猪肉'!$B:$AO,34,0),0)</f>
        <v>0.0371976612004124</v>
      </c>
      <c r="AD64" s="54">
        <f t="shared" si="9"/>
        <v>0.235518846183315</v>
      </c>
    </row>
    <row r="65" spans="1:30">
      <c r="A65" s="50" t="s">
        <v>118</v>
      </c>
      <c r="B65" s="51" t="s">
        <v>195</v>
      </c>
      <c r="C65" s="50" t="s">
        <v>196</v>
      </c>
      <c r="D65" s="49">
        <f>IFERROR(VLOOKUP($B65,'a-猪肉'!$B:$AO,5,0),0)</f>
        <v>678.5</v>
      </c>
      <c r="E65" s="49">
        <f>IFERROR(VLOOKUP($B65,'a-猪肉'!$B:$AO,6,0),0)</f>
        <v>8864.35</v>
      </c>
      <c r="F65" s="49">
        <f>IFERROR(VLOOKUP($B65,'a-猪肉'!$B:$AO,7,0),0)</f>
        <v>3.20236207419196</v>
      </c>
      <c r="G65" s="49">
        <f>IFERROR(VLOOKUP($B65,'a-猪肉'!$B:$AO,24,0),0)</f>
        <v>5001.06</v>
      </c>
      <c r="H65" s="49">
        <f>IFERROR(VLOOKUP($B65,'a-猪肉'!$B:$AO,25,0),0)</f>
        <v>2657.99</v>
      </c>
      <c r="I65" s="49">
        <f>IFERROR(VLOOKUP($B65,'a-猪肉'!$B:$AO,26,0),0)</f>
        <v>2343.07</v>
      </c>
      <c r="J65" s="56">
        <f>IFERROR(VLOOKUP($B65,'a-猪肉'!$B:$AO,27,0),0)</f>
        <v>0.881519494053777</v>
      </c>
      <c r="K65" s="56">
        <f>IFERROR(VLOOKUP($B65,'a-猪肉'!$B:$AO,28,0),0)</f>
        <v>0.191509795947439</v>
      </c>
      <c r="L65" s="56">
        <f>IFERROR(VLOOKUP($B65,'a-猪肉'!$B:$AO,29,0),0)</f>
        <v>0.120414284685266</v>
      </c>
      <c r="M65" s="56">
        <f>IFERROR(VLOOKUP($B65,'a-猪肉'!$B:$AO,30,0),0)</f>
        <v>0.0710955112621735</v>
      </c>
      <c r="N65" s="49">
        <f>IFERROR(VLOOKUP($B65,'a-猪肉'!$B:$AO,15,0),0)</f>
        <v>26113.86</v>
      </c>
      <c r="O65" s="49">
        <f>IFERROR(VLOOKUP($B65,'a-猪肉'!$B:$AO,19,0),0)</f>
        <v>22073.71</v>
      </c>
      <c r="P65" s="49">
        <f t="shared" si="3"/>
        <v>4040.15</v>
      </c>
      <c r="Q65" s="56">
        <f t="shared" si="4"/>
        <v>0.183029948295959</v>
      </c>
      <c r="R65" s="49">
        <f>IFERROR(VLOOKUP($B65,'a-猪肉'!$B:$AO,16,0),0)</f>
        <v>1402</v>
      </c>
      <c r="S65" s="49">
        <f>IFERROR(VLOOKUP($B65,'a-猪肉'!$B:$AO,20,0),0)</f>
        <v>850.33</v>
      </c>
      <c r="T65" s="49">
        <f t="shared" si="5"/>
        <v>551.67</v>
      </c>
      <c r="U65" s="56">
        <f t="shared" si="6"/>
        <v>0.648771653358108</v>
      </c>
      <c r="V65" s="56">
        <f>IFERROR(VLOOKUP($B65,'a-猪肉'!$B:$AO,22,0),0)</f>
        <v>0.184279697660654</v>
      </c>
      <c r="W65" s="56">
        <f>IFERROR(VLOOKUP($B65,'a-猪肉'!$B:$AO,23,0),0)</f>
        <v>0.252808563438407</v>
      </c>
      <c r="X65" s="56">
        <f t="shared" si="7"/>
        <v>-0.0685288657777533</v>
      </c>
      <c r="Y65" s="54">
        <f>IFERROR(VLOOKUP($B65,'a-猪肉'!$B:$AO,37,0),0)</f>
        <v>-0.0291797432239658</v>
      </c>
      <c r="Z65" s="54">
        <f>IFERROR(VLOOKUP($B65,'a-猪肉'!$B:$AO,38,0),0)</f>
        <v>-0.0285418602189738</v>
      </c>
      <c r="AA65" s="54">
        <f t="shared" si="8"/>
        <v>-0.000637883004991954</v>
      </c>
      <c r="AB65" s="54">
        <f>IFERROR(VLOOKUP($B65,'a-猪肉'!$B:$AO,33,0),0)</f>
        <v>0.109656459588496</v>
      </c>
      <c r="AC65" s="54">
        <f>IFERROR(VLOOKUP($B65,'a-猪肉'!$B:$AO,34,0),0)</f>
        <v>0.0491666285368432</v>
      </c>
      <c r="AD65" s="54">
        <f t="shared" si="9"/>
        <v>0.0604898310516529</v>
      </c>
    </row>
    <row r="66" spans="1:30">
      <c r="A66" s="50" t="s">
        <v>94</v>
      </c>
      <c r="B66" s="51" t="s">
        <v>201</v>
      </c>
      <c r="C66" s="50" t="s">
        <v>202</v>
      </c>
      <c r="D66" s="49">
        <f>IFERROR(VLOOKUP($B66,'a-猪肉'!$B:$AO,5,0),0)</f>
        <v>430</v>
      </c>
      <c r="E66" s="49">
        <f>IFERROR(VLOOKUP($B66,'a-猪肉'!$B:$AO,6,0),0)</f>
        <v>3040</v>
      </c>
      <c r="F66" s="49">
        <f>IFERROR(VLOOKUP($B66,'a-猪肉'!$B:$AO,7,0),0)</f>
        <v>4.42855984402467</v>
      </c>
      <c r="G66" s="49">
        <f>IFERROR(VLOOKUP($B66,'a-猪肉'!$B:$AO,24,0),0)</f>
        <v>589.54</v>
      </c>
      <c r="H66" s="49">
        <f>IFERROR(VLOOKUP($B66,'a-猪肉'!$B:$AO,25,0),0)</f>
        <v>-212.68</v>
      </c>
      <c r="I66" s="49">
        <f>IFERROR(VLOOKUP($B66,'a-猪肉'!$B:$AO,26,0),0)</f>
        <v>802.22</v>
      </c>
      <c r="J66" s="56">
        <f>IFERROR(VLOOKUP($B66,'a-猪肉'!$B:$AO,27,0),0)</f>
        <v>-3.77195787097988</v>
      </c>
      <c r="K66" s="56">
        <f>IFERROR(VLOOKUP($B66,'a-猪肉'!$B:$AO,28,0),0)</f>
        <v>0.0932258870485691</v>
      </c>
      <c r="L66" s="56">
        <f>IFERROR(VLOOKUP($B66,'a-猪肉'!$B:$AO,29,0),0)</f>
        <v>-0.024354103256451</v>
      </c>
      <c r="M66" s="56">
        <f>IFERROR(VLOOKUP($B66,'a-猪肉'!$B:$AO,30,0),0)</f>
        <v>0.11757999030502</v>
      </c>
      <c r="N66" s="49">
        <f>IFERROR(VLOOKUP($B66,'a-猪肉'!$B:$AO,15,0),0)</f>
        <v>6323.78</v>
      </c>
      <c r="O66" s="49">
        <f>IFERROR(VLOOKUP($B66,'a-猪肉'!$B:$AO,19,0),0)</f>
        <v>8732.82</v>
      </c>
      <c r="P66" s="49">
        <f t="shared" si="3"/>
        <v>-2409.04</v>
      </c>
      <c r="Q66" s="56">
        <f t="shared" si="4"/>
        <v>-0.275860489509689</v>
      </c>
      <c r="R66" s="49">
        <f>IFERROR(VLOOKUP($B66,'a-猪肉'!$B:$AO,16,0),0)</f>
        <v>318.38</v>
      </c>
      <c r="S66" s="49">
        <f>IFERROR(VLOOKUP($B66,'a-猪肉'!$B:$AO,20,0),0)</f>
        <v>319.21</v>
      </c>
      <c r="T66" s="49">
        <f t="shared" si="5"/>
        <v>-0.829999999999984</v>
      </c>
      <c r="U66" s="56">
        <f t="shared" si="6"/>
        <v>-0.00260016916763254</v>
      </c>
      <c r="V66" s="56">
        <f>IFERROR(VLOOKUP($B66,'a-猪肉'!$B:$AO,22,0),0)</f>
        <v>0.179476768028244</v>
      </c>
      <c r="W66" s="56">
        <f>IFERROR(VLOOKUP($B66,'a-猪肉'!$B:$AO,23,0),0)</f>
        <v>0.205125805901195</v>
      </c>
      <c r="X66" s="56">
        <f t="shared" si="7"/>
        <v>-0.0256490378729506</v>
      </c>
      <c r="Y66" s="54">
        <f>IFERROR(VLOOKUP($B66,'a-猪肉'!$B:$AO,37,0),0)</f>
        <v>-0.0323826873547333</v>
      </c>
      <c r="Z66" s="54">
        <f>IFERROR(VLOOKUP($B66,'a-猪肉'!$B:$AO,38,0),0)</f>
        <v>-0.250430750916325</v>
      </c>
      <c r="AA66" s="54">
        <f t="shared" si="8"/>
        <v>0.218048063561591</v>
      </c>
      <c r="AB66" s="54">
        <f>IFERROR(VLOOKUP($B66,'a-猪肉'!$B:$AO,33,0),0)</f>
        <v>0.119682154915037</v>
      </c>
      <c r="AC66" s="54">
        <f>IFERROR(VLOOKUP($B66,'a-猪肉'!$B:$AO,34,0),0)</f>
        <v>-0.0244714651166519</v>
      </c>
      <c r="AD66" s="54">
        <f t="shared" si="9"/>
        <v>0.144153620031689</v>
      </c>
    </row>
    <row r="67" spans="1:30">
      <c r="A67" s="50" t="s">
        <v>62</v>
      </c>
      <c r="B67" s="51" t="s">
        <v>78</v>
      </c>
      <c r="C67" s="50" t="s">
        <v>79</v>
      </c>
      <c r="D67" s="49">
        <f>IFERROR(VLOOKUP($B67,'a-猪肉'!$B:$AO,5,0),0)</f>
        <v>1402</v>
      </c>
      <c r="E67" s="49">
        <f>IFERROR(VLOOKUP($B67,'a-猪肉'!$B:$AO,6,0),0)</f>
        <v>19962.2</v>
      </c>
      <c r="F67" s="49">
        <f>IFERROR(VLOOKUP($B67,'a-猪肉'!$B:$AO,7,0),0)</f>
        <v>5.38165319956937</v>
      </c>
      <c r="G67" s="49">
        <f>IFERROR(VLOOKUP($B67,'a-猪肉'!$B:$AO,24,0),0)</f>
        <v>3403.13</v>
      </c>
      <c r="H67" s="49">
        <f>IFERROR(VLOOKUP($B67,'a-猪肉'!$B:$AO,25,0),0)</f>
        <v>5582.07</v>
      </c>
      <c r="I67" s="49">
        <f>IFERROR(VLOOKUP($B67,'a-猪肉'!$B:$AO,26,0),0)</f>
        <v>-2178.94</v>
      </c>
      <c r="J67" s="56">
        <f>IFERROR(VLOOKUP($B67,'a-猪肉'!$B:$AO,27,0),0)</f>
        <v>-0.390346233565684</v>
      </c>
      <c r="K67" s="56">
        <f>IFERROR(VLOOKUP($B67,'a-猪肉'!$B:$AO,28,0),0)</f>
        <v>0.134086283966013</v>
      </c>
      <c r="L67" s="56">
        <f>IFERROR(VLOOKUP($B67,'a-猪肉'!$B:$AO,29,0),0)</f>
        <v>0.154020471607971</v>
      </c>
      <c r="M67" s="56">
        <f>IFERROR(VLOOKUP($B67,'a-猪肉'!$B:$AO,30,0),0)</f>
        <v>-0.0199341876419579</v>
      </c>
      <c r="N67" s="49">
        <f>IFERROR(VLOOKUP($B67,'a-猪肉'!$B:$AO,15,0),0)</f>
        <v>25380.15</v>
      </c>
      <c r="O67" s="49">
        <f>IFERROR(VLOOKUP($B67,'a-猪肉'!$B:$AO,19,0),0)</f>
        <v>36242.39</v>
      </c>
      <c r="P67" s="49">
        <f t="shared" si="3"/>
        <v>-10862.24</v>
      </c>
      <c r="Q67" s="56">
        <f t="shared" si="4"/>
        <v>-0.299710918623192</v>
      </c>
      <c r="R67" s="49">
        <f>IFERROR(VLOOKUP($B67,'a-猪肉'!$B:$AO,16,0),0)</f>
        <v>1236.11</v>
      </c>
      <c r="S67" s="49">
        <f>IFERROR(VLOOKUP($B67,'a-猪肉'!$B:$AO,20,0),0)</f>
        <v>1189.15</v>
      </c>
      <c r="T67" s="49">
        <f t="shared" si="5"/>
        <v>46.9599999999998</v>
      </c>
      <c r="U67" s="56">
        <f t="shared" si="6"/>
        <v>0.0394903922970187</v>
      </c>
      <c r="V67" s="56">
        <f>IFERROR(VLOOKUP($B67,'a-猪肉'!$B:$AO,22,0),0)</f>
        <v>0.150861910259558</v>
      </c>
      <c r="W67" s="56">
        <f>IFERROR(VLOOKUP($B67,'a-猪肉'!$B:$AO,23,0),0)</f>
        <v>0.252886069059125</v>
      </c>
      <c r="X67" s="56">
        <f t="shared" si="7"/>
        <v>-0.102024158799567</v>
      </c>
      <c r="Y67" s="54">
        <f>IFERROR(VLOOKUP($B67,'a-猪肉'!$B:$AO,37,0),0)</f>
        <v>-0.0230157510253942</v>
      </c>
      <c r="Z67" s="54">
        <f>IFERROR(VLOOKUP($B67,'a-猪肉'!$B:$AO,38,0),0)</f>
        <v>-0.140764411554472</v>
      </c>
      <c r="AA67" s="54">
        <f t="shared" si="8"/>
        <v>0.117748660529077</v>
      </c>
      <c r="AB67" s="54">
        <f>IFERROR(VLOOKUP($B67,'a-猪肉'!$B:$AO,33,0),0)</f>
        <v>0.125257951259998</v>
      </c>
      <c r="AC67" s="54">
        <f>IFERROR(VLOOKUP($B67,'a-猪肉'!$B:$AO,34,0),0)</f>
        <v>-0.0288734435008287</v>
      </c>
      <c r="AD67" s="54">
        <f t="shared" si="9"/>
        <v>0.154131394760827</v>
      </c>
    </row>
    <row r="68" spans="1:30">
      <c r="A68" s="50" t="s">
        <v>101</v>
      </c>
      <c r="B68" s="51" t="s">
        <v>102</v>
      </c>
      <c r="C68" s="50" t="s">
        <v>103</v>
      </c>
      <c r="D68" s="49">
        <f>IFERROR(VLOOKUP($B68,'a-猪肉'!$B:$AO,5,0),0)</f>
        <v>497.96</v>
      </c>
      <c r="E68" s="49">
        <f>IFERROR(VLOOKUP($B68,'a-猪肉'!$B:$AO,6,0),0)</f>
        <v>6933.51</v>
      </c>
      <c r="F68" s="49">
        <f>IFERROR(VLOOKUP($B68,'a-猪肉'!$B:$AO,7,0),0)</f>
        <v>4.07546399640792</v>
      </c>
      <c r="G68" s="49">
        <f>IFERROR(VLOOKUP($B68,'a-猪肉'!$B:$AO,24,0),0)</f>
        <v>2734</v>
      </c>
      <c r="H68" s="49">
        <f>IFERROR(VLOOKUP($B68,'a-猪肉'!$B:$AO,25,0),0)</f>
        <v>3185.46</v>
      </c>
      <c r="I68" s="49">
        <f>IFERROR(VLOOKUP($B68,'a-猪肉'!$B:$AO,26,0),0)</f>
        <v>-451.46</v>
      </c>
      <c r="J68" s="56">
        <f>IFERROR(VLOOKUP($B68,'a-猪肉'!$B:$AO,27,0),0)</f>
        <v>-0.141725213940844</v>
      </c>
      <c r="K68" s="56">
        <f>IFERROR(VLOOKUP($B68,'a-猪肉'!$B:$AO,28,0),0)</f>
        <v>0.179535689449225</v>
      </c>
      <c r="L68" s="56">
        <f>IFERROR(VLOOKUP($B68,'a-猪肉'!$B:$AO,29,0),0)</f>
        <v>0.160726611474172</v>
      </c>
      <c r="M68" s="56">
        <f>IFERROR(VLOOKUP($B68,'a-猪肉'!$B:$AO,30,0),0)</f>
        <v>0.0188090779750523</v>
      </c>
      <c r="N68" s="49">
        <f>IFERROR(VLOOKUP($B68,'a-猪肉'!$B:$AO,15,0),0)</f>
        <v>15228.17</v>
      </c>
      <c r="O68" s="49">
        <f>IFERROR(VLOOKUP($B68,'a-猪肉'!$B:$AO,19,0),0)</f>
        <v>19819.12</v>
      </c>
      <c r="P68" s="49">
        <f t="shared" si="3"/>
        <v>-4590.95</v>
      </c>
      <c r="Q68" s="56">
        <f t="shared" si="4"/>
        <v>-0.231642474539737</v>
      </c>
      <c r="R68" s="49">
        <f>IFERROR(VLOOKUP($B68,'a-猪肉'!$B:$AO,16,0),0)</f>
        <v>751.41</v>
      </c>
      <c r="S68" s="49">
        <f>IFERROR(VLOOKUP($B68,'a-猪肉'!$B:$AO,20,0),0)</f>
        <v>716.62</v>
      </c>
      <c r="T68" s="49">
        <f t="shared" si="5"/>
        <v>34.79</v>
      </c>
      <c r="U68" s="56">
        <f t="shared" si="6"/>
        <v>0.0485473472691244</v>
      </c>
      <c r="V68" s="56">
        <f>IFERROR(VLOOKUP($B68,'a-猪肉'!$B:$AO,22,0),0)</f>
        <v>0.253154139517584</v>
      </c>
      <c r="W68" s="56">
        <f>IFERROR(VLOOKUP($B68,'a-猪肉'!$B:$AO,23,0),0)</f>
        <v>0.243076207450157</v>
      </c>
      <c r="X68" s="56">
        <f t="shared" si="7"/>
        <v>0.0100779320674261</v>
      </c>
      <c r="Y68" s="54">
        <f>IFERROR(VLOOKUP($B68,'a-猪肉'!$B:$AO,37,0),0)</f>
        <v>-0.0180460733820418</v>
      </c>
      <c r="Z68" s="54">
        <f>IFERROR(VLOOKUP($B68,'a-猪肉'!$B:$AO,38,0),0)</f>
        <v>-0.0903268119784544</v>
      </c>
      <c r="AA68" s="54">
        <f t="shared" si="8"/>
        <v>0.0722807385964127</v>
      </c>
      <c r="AB68" s="54">
        <f>IFERROR(VLOOKUP($B68,'a-猪肉'!$B:$AO,33,0),0)</f>
        <v>0.255380021241907</v>
      </c>
      <c r="AC68" s="54">
        <f>IFERROR(VLOOKUP($B68,'a-猪肉'!$B:$AO,34,0),0)</f>
        <v>-0.0458422926951348</v>
      </c>
      <c r="AD68" s="54">
        <f t="shared" si="9"/>
        <v>0.301222313937042</v>
      </c>
    </row>
    <row r="69" spans="1:30">
      <c r="A69" s="50" t="s">
        <v>186</v>
      </c>
      <c r="B69" s="51" t="s">
        <v>189</v>
      </c>
      <c r="C69" s="50" t="s">
        <v>190</v>
      </c>
      <c r="D69" s="49">
        <f>IFERROR(VLOOKUP($B69,'a-猪肉'!$B:$AO,5,0),0)</f>
        <v>461</v>
      </c>
      <c r="E69" s="49">
        <f>IFERROR(VLOOKUP($B69,'a-猪肉'!$B:$AO,6,0),0)</f>
        <v>5690.41</v>
      </c>
      <c r="F69" s="49">
        <f>IFERROR(VLOOKUP($B69,'a-猪肉'!$B:$AO,7,0),0)</f>
        <v>4.83279066073698</v>
      </c>
      <c r="G69" s="49">
        <f>IFERROR(VLOOKUP($B69,'a-猪肉'!$B:$AO,24,0),0)</f>
        <v>2709.64</v>
      </c>
      <c r="H69" s="49">
        <f>IFERROR(VLOOKUP($B69,'a-猪肉'!$B:$AO,25,0),0)</f>
        <v>2449.13</v>
      </c>
      <c r="I69" s="49">
        <f>IFERROR(VLOOKUP($B69,'a-猪肉'!$B:$AO,26,0),0)</f>
        <v>260.51</v>
      </c>
      <c r="J69" s="56">
        <f>IFERROR(VLOOKUP($B69,'a-猪肉'!$B:$AO,27,0),0)</f>
        <v>0.10636838387509</v>
      </c>
      <c r="K69" s="56">
        <f>IFERROR(VLOOKUP($B69,'a-猪肉'!$B:$AO,28,0),0)</f>
        <v>0.198295166809614</v>
      </c>
      <c r="L69" s="56">
        <f>IFERROR(VLOOKUP($B69,'a-猪肉'!$B:$AO,29,0),0)</f>
        <v>0.180504353542753</v>
      </c>
      <c r="M69" s="56">
        <f>IFERROR(VLOOKUP($B69,'a-猪肉'!$B:$AO,30,0),0)</f>
        <v>0.0177908132668608</v>
      </c>
      <c r="N69" s="49">
        <f>IFERROR(VLOOKUP($B69,'a-猪肉'!$B:$AO,15,0),0)</f>
        <v>13664.68</v>
      </c>
      <c r="O69" s="49">
        <f>IFERROR(VLOOKUP($B69,'a-猪肉'!$B:$AO,19,0),0)</f>
        <v>13568.26</v>
      </c>
      <c r="P69" s="49">
        <f t="shared" ref="P69:P83" si="10">N69-O69</f>
        <v>96.4200000000001</v>
      </c>
      <c r="Q69" s="56">
        <f t="shared" ref="Q69:Q83" si="11">P69/O69</f>
        <v>0.0071062907108207</v>
      </c>
      <c r="R69" s="49">
        <f>IFERROR(VLOOKUP($B69,'a-猪肉'!$B:$AO,16,0),0)</f>
        <v>561.46</v>
      </c>
      <c r="S69" s="49">
        <f>IFERROR(VLOOKUP($B69,'a-猪肉'!$B:$AO,20,0),0)</f>
        <v>411.88</v>
      </c>
      <c r="T69" s="49">
        <f t="shared" ref="T69:T83" si="12">R69-S69</f>
        <v>149.58</v>
      </c>
      <c r="U69" s="56">
        <f t="shared" ref="U69:U83" si="13">T69/S69</f>
        <v>0.363164028357774</v>
      </c>
      <c r="V69" s="56">
        <f>IFERROR(VLOOKUP($B69,'a-猪肉'!$B:$AO,22,0),0)</f>
        <v>0.380956673557355</v>
      </c>
      <c r="W69" s="56">
        <f>IFERROR(VLOOKUP($B69,'a-猪肉'!$B:$AO,23,0),0)</f>
        <v>0.390453911469483</v>
      </c>
      <c r="X69" s="56">
        <f t="shared" ref="X69:X83" si="14">V69-W69</f>
        <v>-0.00949723791212798</v>
      </c>
      <c r="Y69" s="54">
        <f>IFERROR(VLOOKUP($B69,'a-猪肉'!$B:$AO,37,0),0)</f>
        <v>-0.0326648381006661</v>
      </c>
      <c r="Z69" s="54">
        <f>IFERROR(VLOOKUP($B69,'a-猪肉'!$B:$AO,38,0),0)</f>
        <v>-0.0818442264737302</v>
      </c>
      <c r="AA69" s="54">
        <f t="shared" ref="AA69:AA83" si="15">Y69-Z69</f>
        <v>0.0491793883730641</v>
      </c>
      <c r="AB69" s="54">
        <f>IFERROR(VLOOKUP($B69,'a-猪肉'!$B:$AO,33,0),0)</f>
        <v>0.078742770450861</v>
      </c>
      <c r="AC69" s="54">
        <f>IFERROR(VLOOKUP($B69,'a-猪肉'!$B:$AO,34,0),0)</f>
        <v>-0.0570850352219076</v>
      </c>
      <c r="AD69" s="54">
        <f t="shared" ref="AD69:AD83" si="16">AB69-AC69</f>
        <v>0.135827805672769</v>
      </c>
    </row>
    <row r="70" spans="1:30">
      <c r="A70" s="50" t="s">
        <v>94</v>
      </c>
      <c r="B70" s="51" t="s">
        <v>121</v>
      </c>
      <c r="C70" s="50" t="s">
        <v>122</v>
      </c>
      <c r="D70" s="49">
        <f>IFERROR(VLOOKUP($B70,'a-猪肉'!$B:$AO,5,0),0)</f>
        <v>1700.4</v>
      </c>
      <c r="E70" s="49">
        <f>IFERROR(VLOOKUP($B70,'a-猪肉'!$B:$AO,6,0),0)</f>
        <v>28314.57</v>
      </c>
      <c r="F70" s="49">
        <f>IFERROR(VLOOKUP($B70,'a-猪肉'!$B:$AO,7,0),0)</f>
        <v>18.0635200208748</v>
      </c>
      <c r="G70" s="49">
        <f>IFERROR(VLOOKUP($B70,'a-猪肉'!$B:$AO,24,0),0)</f>
        <v>474.55</v>
      </c>
      <c r="H70" s="49">
        <f>IFERROR(VLOOKUP($B70,'a-猪肉'!$B:$AO,25,0),0)</f>
        <v>2970.35</v>
      </c>
      <c r="I70" s="49">
        <f>IFERROR(VLOOKUP($B70,'a-猪肉'!$B:$AO,26,0),0)</f>
        <v>-2495.8</v>
      </c>
      <c r="J70" s="56">
        <f>IFERROR(VLOOKUP($B70,'a-猪肉'!$B:$AO,27,0),0)</f>
        <v>-0.840237682427997</v>
      </c>
      <c r="K70" s="56">
        <f>IFERROR(VLOOKUP($B70,'a-猪肉'!$B:$AO,28,0),0)</f>
        <v>0.0386497076533018</v>
      </c>
      <c r="L70" s="56">
        <f>IFERROR(VLOOKUP($B70,'a-猪肉'!$B:$AO,29,0),0)</f>
        <v>0.143519435653371</v>
      </c>
      <c r="M70" s="56">
        <f>IFERROR(VLOOKUP($B70,'a-猪肉'!$B:$AO,30,0),0)</f>
        <v>-0.10486972800007</v>
      </c>
      <c r="N70" s="49">
        <f>IFERROR(VLOOKUP($B70,'a-猪肉'!$B:$AO,15,0),0)</f>
        <v>12278.23</v>
      </c>
      <c r="O70" s="49">
        <f>IFERROR(VLOOKUP($B70,'a-猪肉'!$B:$AO,19,0),0)</f>
        <v>20696.5</v>
      </c>
      <c r="P70" s="49">
        <f t="shared" si="10"/>
        <v>-8418.27</v>
      </c>
      <c r="Q70" s="56">
        <f t="shared" si="11"/>
        <v>-0.406748484043196</v>
      </c>
      <c r="R70" s="49">
        <f>IFERROR(VLOOKUP($B70,'a-猪肉'!$B:$AO,16,0),0)</f>
        <v>621.23</v>
      </c>
      <c r="S70" s="49">
        <f>IFERROR(VLOOKUP($B70,'a-猪肉'!$B:$AO,20,0),0)</f>
        <v>659.16</v>
      </c>
      <c r="T70" s="49">
        <f t="shared" si="12"/>
        <v>-37.9299999999999</v>
      </c>
      <c r="U70" s="56">
        <f t="shared" si="13"/>
        <v>-0.0575429334304265</v>
      </c>
      <c r="V70" s="56">
        <f>IFERROR(VLOOKUP($B70,'a-猪肉'!$B:$AO,22,0),0)</f>
        <v>-0.0302317921561997</v>
      </c>
      <c r="W70" s="56">
        <f>IFERROR(VLOOKUP($B70,'a-猪肉'!$B:$AO,23,0),0)</f>
        <v>0.249194965487512</v>
      </c>
      <c r="X70" s="56">
        <f t="shared" si="14"/>
        <v>-0.279426757643712</v>
      </c>
      <c r="Y70" s="54">
        <f>IFERROR(VLOOKUP($B70,'a-猪肉'!$B:$AO,37,0),0)</f>
        <v>-0.0291196497271542</v>
      </c>
      <c r="Z70" s="54">
        <f>IFERROR(VLOOKUP($B70,'a-猪肉'!$B:$AO,38,0),0)</f>
        <v>0.00339826445779477</v>
      </c>
      <c r="AA70" s="54">
        <f t="shared" si="15"/>
        <v>-0.032517914184949</v>
      </c>
      <c r="AB70" s="54">
        <f>IFERROR(VLOOKUP($B70,'a-猪肉'!$B:$AO,33,0),0)</f>
        <v>0.108081344123189</v>
      </c>
      <c r="AC70" s="54">
        <f>IFERROR(VLOOKUP($B70,'a-猪肉'!$B:$AO,34,0),0)</f>
        <v>-0.0391256927499819</v>
      </c>
      <c r="AD70" s="54">
        <f t="shared" si="16"/>
        <v>0.147207036873171</v>
      </c>
    </row>
    <row r="71" spans="1:30">
      <c r="A71" s="50" t="s">
        <v>84</v>
      </c>
      <c r="B71" s="51" t="s">
        <v>106</v>
      </c>
      <c r="C71" s="50" t="s">
        <v>107</v>
      </c>
      <c r="D71" s="49">
        <f>IFERROR(VLOOKUP($B71,'a-猪肉'!$B:$AO,5,0),0)</f>
        <v>1224</v>
      </c>
      <c r="E71" s="49">
        <f>IFERROR(VLOOKUP($B71,'a-猪肉'!$B:$AO,6,0),0)</f>
        <v>16720.1</v>
      </c>
      <c r="F71" s="49">
        <f>IFERROR(VLOOKUP($B71,'a-猪肉'!$B:$AO,7,0),0)</f>
        <v>7.51429772107525</v>
      </c>
      <c r="G71" s="49">
        <f>IFERROR(VLOOKUP($B71,'a-猪肉'!$B:$AO,24,0),0)</f>
        <v>4078.33</v>
      </c>
      <c r="H71" s="49">
        <f>IFERROR(VLOOKUP($B71,'a-猪肉'!$B:$AO,25,0),0)</f>
        <v>3955.57</v>
      </c>
      <c r="I71" s="49">
        <f>IFERROR(VLOOKUP($B71,'a-猪肉'!$B:$AO,26,0),0)</f>
        <v>122.76</v>
      </c>
      <c r="J71" s="56">
        <f>IFERROR(VLOOKUP($B71,'a-猪肉'!$B:$AO,27,0),0)</f>
        <v>0.0310347181316473</v>
      </c>
      <c r="K71" s="56">
        <f>IFERROR(VLOOKUP($B71,'a-猪肉'!$B:$AO,28,0),0)</f>
        <v>0.213330341300927</v>
      </c>
      <c r="L71" s="56">
        <f>IFERROR(VLOOKUP($B71,'a-猪肉'!$B:$AO,29,0),0)</f>
        <v>0.151350807400466</v>
      </c>
      <c r="M71" s="56">
        <f>IFERROR(VLOOKUP($B71,'a-猪肉'!$B:$AO,30,0),0)</f>
        <v>0.061979533900461</v>
      </c>
      <c r="N71" s="49">
        <f>IFERROR(VLOOKUP($B71,'a-猪肉'!$B:$AO,15,0),0)</f>
        <v>19117.44</v>
      </c>
      <c r="O71" s="49">
        <f>IFERROR(VLOOKUP($B71,'a-猪肉'!$B:$AO,19,0),0)</f>
        <v>26135.11</v>
      </c>
      <c r="P71" s="49">
        <f t="shared" si="10"/>
        <v>-7017.67</v>
      </c>
      <c r="Q71" s="56">
        <f t="shared" si="11"/>
        <v>-0.268515035903809</v>
      </c>
      <c r="R71" s="49">
        <f>IFERROR(VLOOKUP($B71,'a-猪肉'!$B:$AO,16,0),0)</f>
        <v>1014.28</v>
      </c>
      <c r="S71" s="49">
        <f>IFERROR(VLOOKUP($B71,'a-猪肉'!$B:$AO,20,0),0)</f>
        <v>936.18</v>
      </c>
      <c r="T71" s="49">
        <f t="shared" si="12"/>
        <v>78.1</v>
      </c>
      <c r="U71" s="56">
        <f t="shared" si="13"/>
        <v>0.0834241278386635</v>
      </c>
      <c r="V71" s="56">
        <f>IFERROR(VLOOKUP($B71,'a-猪肉'!$B:$AO,22,0),0)</f>
        <v>0.205874235942536</v>
      </c>
      <c r="W71" s="56">
        <f>IFERROR(VLOOKUP($B71,'a-猪肉'!$B:$AO,23,0),0)</f>
        <v>0.322207012065067</v>
      </c>
      <c r="X71" s="56">
        <f t="shared" si="14"/>
        <v>-0.116332776122532</v>
      </c>
      <c r="Y71" s="54">
        <f>IFERROR(VLOOKUP($B71,'a-猪肉'!$B:$AO,37,0),0)</f>
        <v>-0.0281973419568561</v>
      </c>
      <c r="Z71" s="54">
        <f>IFERROR(VLOOKUP($B71,'a-猪肉'!$B:$AO,38,0),0)</f>
        <v>-0.0931658441752654</v>
      </c>
      <c r="AA71" s="54">
        <f t="shared" si="15"/>
        <v>0.0649685022184093</v>
      </c>
      <c r="AB71" s="54">
        <f>IFERROR(VLOOKUP($B71,'a-猪肉'!$B:$AO,33,0),0)</f>
        <v>0.293832028624034</v>
      </c>
      <c r="AC71" s="54">
        <f>IFERROR(VLOOKUP($B71,'a-猪肉'!$B:$AO,34,0),0)</f>
        <v>-0.00514595882703383</v>
      </c>
      <c r="AD71" s="54">
        <f t="shared" si="16"/>
        <v>0.298977987451068</v>
      </c>
    </row>
    <row r="72" spans="1:30">
      <c r="A72" s="50" t="s">
        <v>67</v>
      </c>
      <c r="B72" s="51" t="s">
        <v>114</v>
      </c>
      <c r="C72" s="50" t="s">
        <v>115</v>
      </c>
      <c r="D72" s="49">
        <f>IFERROR(VLOOKUP($B72,'a-猪肉'!$B:$AO,5,0),0)</f>
        <v>748</v>
      </c>
      <c r="E72" s="49">
        <f>IFERROR(VLOOKUP($B72,'a-猪肉'!$B:$AO,6,0),0)</f>
        <v>23422.2</v>
      </c>
      <c r="F72" s="49">
        <f>IFERROR(VLOOKUP($B72,'a-猪肉'!$B:$AO,7,0),0)</f>
        <v>4.12102884957797</v>
      </c>
      <c r="G72" s="49">
        <f>IFERROR(VLOOKUP($B72,'a-猪肉'!$B:$AO,24,0),0)</f>
        <v>6835.5</v>
      </c>
      <c r="H72" s="49">
        <f>IFERROR(VLOOKUP($B72,'a-猪肉'!$B:$AO,25,0),0)</f>
        <v>9138.96</v>
      </c>
      <c r="I72" s="49">
        <f>IFERROR(VLOOKUP($B72,'a-猪肉'!$B:$AO,26,0),0)</f>
        <v>-2303.46</v>
      </c>
      <c r="J72" s="56">
        <f>IFERROR(VLOOKUP($B72,'a-猪肉'!$B:$AO,27,0),0)</f>
        <v>-0.252048373119042</v>
      </c>
      <c r="K72" s="56">
        <f>IFERROR(VLOOKUP($B72,'a-猪肉'!$B:$AO,28,0),0)</f>
        <v>0.167710805772461</v>
      </c>
      <c r="L72" s="56">
        <f>IFERROR(VLOOKUP($B72,'a-猪肉'!$B:$AO,29,0),0)</f>
        <v>0.144783815066264</v>
      </c>
      <c r="M72" s="56">
        <f>IFERROR(VLOOKUP($B72,'a-猪肉'!$B:$AO,30,0),0)</f>
        <v>0.0229269907061966</v>
      </c>
      <c r="N72" s="49">
        <f>IFERROR(VLOOKUP($B72,'a-猪肉'!$B:$AO,15,0),0)</f>
        <v>40757.66</v>
      </c>
      <c r="O72" s="49">
        <f>IFERROR(VLOOKUP($B72,'a-猪肉'!$B:$AO,19,0),0)</f>
        <v>63121.42</v>
      </c>
      <c r="P72" s="49">
        <f t="shared" si="10"/>
        <v>-22363.76</v>
      </c>
      <c r="Q72" s="56">
        <f t="shared" si="11"/>
        <v>-0.354297479365958</v>
      </c>
      <c r="R72" s="49">
        <f>IFERROR(VLOOKUP($B72,'a-猪肉'!$B:$AO,16,0),0)</f>
        <v>2032.06</v>
      </c>
      <c r="S72" s="49">
        <f>IFERROR(VLOOKUP($B72,'a-猪肉'!$B:$AO,20,0),0)</f>
        <v>2048.15</v>
      </c>
      <c r="T72" s="49">
        <f t="shared" si="12"/>
        <v>-16.0900000000001</v>
      </c>
      <c r="U72" s="56">
        <f t="shared" si="13"/>
        <v>-0.00785586993140158</v>
      </c>
      <c r="V72" s="56">
        <f>IFERROR(VLOOKUP($B72,'a-猪肉'!$B:$AO,22,0),0)</f>
        <v>0.169282749762572</v>
      </c>
      <c r="W72" s="56">
        <f>IFERROR(VLOOKUP($B72,'a-猪肉'!$B:$AO,23,0),0)</f>
        <v>0.252798396702901</v>
      </c>
      <c r="X72" s="56">
        <f t="shared" si="14"/>
        <v>-0.0835156469403296</v>
      </c>
      <c r="Y72" s="54">
        <f>IFERROR(VLOOKUP($B72,'a-猪肉'!$B:$AO,37,0),0)</f>
        <v>-0.0103540249795774</v>
      </c>
      <c r="Z72" s="54">
        <f>IFERROR(VLOOKUP($B72,'a-猪肉'!$B:$AO,38,0),0)</f>
        <v>-0.0314039499060127</v>
      </c>
      <c r="AA72" s="54">
        <f t="shared" si="15"/>
        <v>0.0210499249264354</v>
      </c>
      <c r="AB72" s="54">
        <f>IFERROR(VLOOKUP($B72,'a-猪肉'!$B:$AO,33,0),0)</f>
        <v>0.272718582778927</v>
      </c>
      <c r="AC72" s="54">
        <f>IFERROR(VLOOKUP($B72,'a-猪肉'!$B:$AO,34,0),0)</f>
        <v>-0.041341896300812</v>
      </c>
      <c r="AD72" s="54">
        <f t="shared" si="16"/>
        <v>0.314060479079739</v>
      </c>
    </row>
    <row r="73" spans="1:30">
      <c r="A73" s="50" t="s">
        <v>118</v>
      </c>
      <c r="B73" s="51" t="s">
        <v>119</v>
      </c>
      <c r="C73" s="50" t="s">
        <v>120</v>
      </c>
      <c r="D73" s="49">
        <f>IFERROR(VLOOKUP($B73,'a-猪肉'!$B:$AO,5,0),0)</f>
        <v>780.8</v>
      </c>
      <c r="E73" s="49">
        <f>IFERROR(VLOOKUP($B73,'a-猪肉'!$B:$AO,6,0),0)</f>
        <v>10638.74</v>
      </c>
      <c r="F73" s="49">
        <f>IFERROR(VLOOKUP($B73,'a-猪肉'!$B:$AO,7,0),0)</f>
        <v>4.56682160061854</v>
      </c>
      <c r="G73" s="49">
        <f>IFERROR(VLOOKUP($B73,'a-猪肉'!$B:$AO,24,0),0)</f>
        <v>2897.25</v>
      </c>
      <c r="H73" s="49">
        <f>IFERROR(VLOOKUP($B73,'a-猪肉'!$B:$AO,25,0),0)</f>
        <v>4601.5</v>
      </c>
      <c r="I73" s="49">
        <f>IFERROR(VLOOKUP($B73,'a-猪肉'!$B:$AO,26,0),0)</f>
        <v>-1704.25</v>
      </c>
      <c r="J73" s="56">
        <f>IFERROR(VLOOKUP($B73,'a-猪肉'!$B:$AO,27,0),0)</f>
        <v>-0.370368358144083</v>
      </c>
      <c r="K73" s="56">
        <f>IFERROR(VLOOKUP($B73,'a-猪肉'!$B:$AO,28,0),0)</f>
        <v>0.147276808725436</v>
      </c>
      <c r="L73" s="56">
        <f>IFERROR(VLOOKUP($B73,'a-猪肉'!$B:$AO,29,0),0)</f>
        <v>0.163373572855595</v>
      </c>
      <c r="M73" s="56">
        <f>IFERROR(VLOOKUP($B73,'a-猪肉'!$B:$AO,30,0),0)</f>
        <v>-0.0160967641301593</v>
      </c>
      <c r="N73" s="49">
        <f>IFERROR(VLOOKUP($B73,'a-猪肉'!$B:$AO,15,0),0)</f>
        <v>19672.14</v>
      </c>
      <c r="O73" s="49">
        <f>IFERROR(VLOOKUP($B73,'a-猪肉'!$B:$AO,19,0),0)</f>
        <v>28165.51</v>
      </c>
      <c r="P73" s="49">
        <f t="shared" si="10"/>
        <v>-8493.37</v>
      </c>
      <c r="Q73" s="56">
        <f t="shared" si="11"/>
        <v>-0.301552146579274</v>
      </c>
      <c r="R73" s="49">
        <f>IFERROR(VLOOKUP($B73,'a-猪肉'!$B:$AO,16,0),0)</f>
        <v>912.23</v>
      </c>
      <c r="S73" s="49">
        <f>IFERROR(VLOOKUP($B73,'a-猪肉'!$B:$AO,20,0),0)</f>
        <v>980.26</v>
      </c>
      <c r="T73" s="49">
        <f t="shared" si="12"/>
        <v>-68.03</v>
      </c>
      <c r="U73" s="56">
        <f t="shared" si="13"/>
        <v>-0.0693999551139493</v>
      </c>
      <c r="V73" s="56">
        <f>IFERROR(VLOOKUP($B73,'a-猪肉'!$B:$AO,22,0),0)</f>
        <v>0.334934166470654</v>
      </c>
      <c r="W73" s="56">
        <f>IFERROR(VLOOKUP($B73,'a-猪肉'!$B:$AO,23,0),0)</f>
        <v>0.325619583562443</v>
      </c>
      <c r="X73" s="56">
        <f t="shared" si="14"/>
        <v>0.00931458290821158</v>
      </c>
      <c r="Y73" s="54">
        <f>IFERROR(VLOOKUP($B73,'a-猪肉'!$B:$AO,37,0),0)</f>
        <v>-0.0378851824649485</v>
      </c>
      <c r="Z73" s="54">
        <f>IFERROR(VLOOKUP($B73,'a-猪肉'!$B:$AO,38,0),0)</f>
        <v>-0.0462938404096872</v>
      </c>
      <c r="AA73" s="54">
        <f t="shared" si="15"/>
        <v>0.00840865794473869</v>
      </c>
      <c r="AB73" s="54">
        <f>IFERROR(VLOOKUP($B73,'a-猪肉'!$B:$AO,33,0),0)</f>
        <v>0.143697943771911</v>
      </c>
      <c r="AC73" s="54">
        <f>IFERROR(VLOOKUP($B73,'a-猪肉'!$B:$AO,34,0),0)</f>
        <v>0.0642971634456468</v>
      </c>
      <c r="AD73" s="54">
        <f t="shared" si="16"/>
        <v>0.0794007803262647</v>
      </c>
    </row>
    <row r="74" spans="1:30">
      <c r="A74" s="50" t="s">
        <v>67</v>
      </c>
      <c r="B74" s="51" t="s">
        <v>203</v>
      </c>
      <c r="C74" s="50" t="s">
        <v>204</v>
      </c>
      <c r="D74" s="49">
        <f>IFERROR(VLOOKUP($B74,'a-猪肉'!$B:$AO,5,0),0)</f>
        <v>570</v>
      </c>
      <c r="E74" s="49">
        <f>IFERROR(VLOOKUP($B74,'a-猪肉'!$B:$AO,6,0),0)</f>
        <v>2410</v>
      </c>
      <c r="F74" s="49">
        <f>IFERROR(VLOOKUP($B74,'a-猪肉'!$B:$AO,7,0),0)</f>
        <v>1.47959929804036</v>
      </c>
      <c r="G74" s="49">
        <f>IFERROR(VLOOKUP($B74,'a-猪肉'!$B:$AO,24,0),0)</f>
        <v>3735.25</v>
      </c>
      <c r="H74" s="49">
        <f>IFERROR(VLOOKUP($B74,'a-猪肉'!$B:$AO,25,0),0)</f>
        <v>3167.56</v>
      </c>
      <c r="I74" s="49">
        <f>IFERROR(VLOOKUP($B74,'a-猪肉'!$B:$AO,26,0),0)</f>
        <v>567.69</v>
      </c>
      <c r="J74" s="56">
        <f>IFERROR(VLOOKUP($B74,'a-猪肉'!$B:$AO,27,0),0)</f>
        <v>0.179219967419717</v>
      </c>
      <c r="K74" s="56">
        <f>IFERROR(VLOOKUP($B74,'a-猪肉'!$B:$AO,28,0),0)</f>
        <v>0.178148911075065</v>
      </c>
      <c r="L74" s="56">
        <f>IFERROR(VLOOKUP($B74,'a-猪肉'!$B:$AO,29,0),0)</f>
        <v>0.171083332613186</v>
      </c>
      <c r="M74" s="56">
        <f>IFERROR(VLOOKUP($B74,'a-猪肉'!$B:$AO,30,0),0)</f>
        <v>0.00706557846187945</v>
      </c>
      <c r="N74" s="49">
        <f>IFERROR(VLOOKUP($B74,'a-猪肉'!$B:$AO,15,0),0)</f>
        <v>20967.01</v>
      </c>
      <c r="O74" s="49">
        <f>IFERROR(VLOOKUP($B74,'a-猪肉'!$B:$AO,19,0),0)</f>
        <v>18514.72</v>
      </c>
      <c r="P74" s="49">
        <f t="shared" si="10"/>
        <v>2452.29</v>
      </c>
      <c r="Q74" s="56">
        <f t="shared" si="11"/>
        <v>0.132450828313904</v>
      </c>
      <c r="R74" s="49">
        <f>IFERROR(VLOOKUP($B74,'a-猪肉'!$B:$AO,16,0),0)</f>
        <v>1017.9</v>
      </c>
      <c r="S74" s="49">
        <f>IFERROR(VLOOKUP($B74,'a-猪肉'!$B:$AO,20,0),0)</f>
        <v>626.92</v>
      </c>
      <c r="T74" s="49">
        <f t="shared" si="12"/>
        <v>390.98</v>
      </c>
      <c r="U74" s="56">
        <f t="shared" si="13"/>
        <v>0.623652140624003</v>
      </c>
      <c r="V74" s="56">
        <f>IFERROR(VLOOKUP($B74,'a-猪肉'!$B:$AO,22,0),0)</f>
        <v>0.176714157384967</v>
      </c>
      <c r="W74" s="56">
        <f>IFERROR(VLOOKUP($B74,'a-猪肉'!$B:$AO,23,0),0)</f>
        <v>0.404241904239982</v>
      </c>
      <c r="X74" s="56">
        <f t="shared" si="14"/>
        <v>-0.227527746855014</v>
      </c>
      <c r="Y74" s="54">
        <f>IFERROR(VLOOKUP($B74,'a-猪肉'!$B:$AO,37,0),0)</f>
        <v>-0.0242656449553001</v>
      </c>
      <c r="Z74" s="54">
        <f>IFERROR(VLOOKUP($B74,'a-猪肉'!$B:$AO,38,0),0)</f>
        <v>0.00829451923690423</v>
      </c>
      <c r="AA74" s="54">
        <f t="shared" si="15"/>
        <v>-0.0325601641922044</v>
      </c>
      <c r="AB74" s="54">
        <f>IFERROR(VLOOKUP($B74,'a-猪肉'!$B:$AO,33,0),0)</f>
        <v>0.821531822634484</v>
      </c>
      <c r="AC74" s="54">
        <f>IFERROR(VLOOKUP($B74,'a-猪肉'!$B:$AO,34,0),0)</f>
        <v>0.0967638992110062</v>
      </c>
      <c r="AD74" s="54">
        <f t="shared" si="16"/>
        <v>0.724767923423478</v>
      </c>
    </row>
    <row r="75" spans="1:30">
      <c r="A75" s="50" t="s">
        <v>62</v>
      </c>
      <c r="B75" s="51" t="s">
        <v>63</v>
      </c>
      <c r="C75" s="50" t="s">
        <v>64</v>
      </c>
      <c r="D75" s="49">
        <f>IFERROR(VLOOKUP($B75,'a-猪肉'!$B:$AO,5,0),0)</f>
        <v>1162</v>
      </c>
      <c r="E75" s="49">
        <f>IFERROR(VLOOKUP($B75,'a-猪肉'!$B:$AO,6,0),0)</f>
        <v>27417.7</v>
      </c>
      <c r="F75" s="49">
        <f>IFERROR(VLOOKUP($B75,'a-猪肉'!$B:$AO,7,0),0)</f>
        <v>3.73264936488644</v>
      </c>
      <c r="G75" s="49">
        <f>IFERROR(VLOOKUP($B75,'a-猪肉'!$B:$AO,24,0),0)</f>
        <v>12178.26</v>
      </c>
      <c r="H75" s="49">
        <f>IFERROR(VLOOKUP($B75,'a-猪肉'!$B:$AO,25,0),0)</f>
        <v>19770.6</v>
      </c>
      <c r="I75" s="49">
        <f>IFERROR(VLOOKUP($B75,'a-猪肉'!$B:$AO,26,0),0)</f>
        <v>-7592.34</v>
      </c>
      <c r="J75" s="56">
        <f>IFERROR(VLOOKUP($B75,'a-猪肉'!$B:$AO,27,0),0)</f>
        <v>-0.384021729234318</v>
      </c>
      <c r="K75" s="56">
        <f>IFERROR(VLOOKUP($B75,'a-猪肉'!$B:$AO,28,0),0)</f>
        <v>0.224943229737532</v>
      </c>
      <c r="L75" s="56">
        <f>IFERROR(VLOOKUP($B75,'a-猪肉'!$B:$AO,29,0),0)</f>
        <v>0.219329303136403</v>
      </c>
      <c r="M75" s="56">
        <f>IFERROR(VLOOKUP($B75,'a-猪肉'!$B:$AO,30,0),0)</f>
        <v>0.00561392660112983</v>
      </c>
      <c r="N75" s="49">
        <f>IFERROR(VLOOKUP($B75,'a-猪肉'!$B:$AO,15,0),0)</f>
        <v>54139.26</v>
      </c>
      <c r="O75" s="49">
        <f>IFERROR(VLOOKUP($B75,'a-猪肉'!$B:$AO,19,0),0)</f>
        <v>90141.17</v>
      </c>
      <c r="P75" s="49">
        <f t="shared" si="10"/>
        <v>-36001.91</v>
      </c>
      <c r="Q75" s="56">
        <f t="shared" si="11"/>
        <v>-0.399394749369239</v>
      </c>
      <c r="R75" s="49">
        <f>IFERROR(VLOOKUP($B75,'a-猪肉'!$B:$AO,16,0),0)</f>
        <v>2720.81</v>
      </c>
      <c r="S75" s="49">
        <f>IFERROR(VLOOKUP($B75,'a-猪肉'!$B:$AO,20,0),0)</f>
        <v>3127.27</v>
      </c>
      <c r="T75" s="49">
        <f t="shared" si="12"/>
        <v>-406.46</v>
      </c>
      <c r="U75" s="56">
        <f t="shared" si="13"/>
        <v>-0.129972787766966</v>
      </c>
      <c r="V75" s="56">
        <f>IFERROR(VLOOKUP($B75,'a-猪肉'!$B:$AO,22,0),0)</f>
        <v>0.253755019602181</v>
      </c>
      <c r="W75" s="56">
        <f>IFERROR(VLOOKUP($B75,'a-猪肉'!$B:$AO,23,0),0)</f>
        <v>0.23245294787086</v>
      </c>
      <c r="X75" s="56">
        <f t="shared" si="14"/>
        <v>0.0213020717313205</v>
      </c>
      <c r="Y75" s="54">
        <f>IFERROR(VLOOKUP($B75,'a-猪肉'!$B:$AO,37,0),0)</f>
        <v>-0.0274330070824497</v>
      </c>
      <c r="Z75" s="54">
        <f>IFERROR(VLOOKUP($B75,'a-猪肉'!$B:$AO,38,0),0)</f>
        <v>-0.0227194965577005</v>
      </c>
      <c r="AA75" s="54">
        <f t="shared" si="15"/>
        <v>-0.00471351052474923</v>
      </c>
      <c r="AB75" s="54">
        <f>IFERROR(VLOOKUP($B75,'a-猪肉'!$B:$AO,33,0),0)</f>
        <v>0.334507590381545</v>
      </c>
      <c r="AC75" s="54">
        <f>IFERROR(VLOOKUP($B75,'a-猪肉'!$B:$AO,34,0),0)</f>
        <v>0.100648628146273</v>
      </c>
      <c r="AD75" s="54">
        <f t="shared" si="16"/>
        <v>0.233858962235272</v>
      </c>
    </row>
    <row r="76" spans="1:30">
      <c r="A76" s="50" t="s">
        <v>186</v>
      </c>
      <c r="B76" s="51" t="s">
        <v>197</v>
      </c>
      <c r="C76" s="50" t="s">
        <v>198</v>
      </c>
      <c r="D76" s="49">
        <f>IFERROR(VLOOKUP($B76,'a-猪肉'!$B:$AO,5,0),0)</f>
        <v>215</v>
      </c>
      <c r="E76" s="49">
        <f>IFERROR(VLOOKUP($B76,'a-猪肉'!$B:$AO,6,0),0)</f>
        <v>7393.6</v>
      </c>
      <c r="F76" s="49">
        <f>IFERROR(VLOOKUP($B76,'a-猪肉'!$B:$AO,7,0),0)</f>
        <v>1.1866052652472</v>
      </c>
      <c r="G76" s="49">
        <f>IFERROR(VLOOKUP($B76,'a-猪肉'!$B:$AO,24,0),0)</f>
        <v>7264.26</v>
      </c>
      <c r="H76" s="49">
        <f>IFERROR(VLOOKUP($B76,'a-猪肉'!$B:$AO,25,0),0)</f>
        <v>5139.49</v>
      </c>
      <c r="I76" s="49">
        <f>IFERROR(VLOOKUP($B76,'a-猪肉'!$B:$AO,26,0),0)</f>
        <v>2124.77</v>
      </c>
      <c r="J76" s="56">
        <f>IFERROR(VLOOKUP($B76,'a-猪肉'!$B:$AO,27,0),0)</f>
        <v>0.413420397743745</v>
      </c>
      <c r="K76" s="56">
        <f>IFERROR(VLOOKUP($B76,'a-猪肉'!$B:$AO,28,0),0)</f>
        <v>0.172327565326866</v>
      </c>
      <c r="L76" s="56">
        <f>IFERROR(VLOOKUP($B76,'a-猪肉'!$B:$AO,29,0),0)</f>
        <v>0.15947836092107</v>
      </c>
      <c r="M76" s="56">
        <f>IFERROR(VLOOKUP($B76,'a-猪肉'!$B:$AO,30,0),0)</f>
        <v>0.0128492044057966</v>
      </c>
      <c r="N76" s="49">
        <f>IFERROR(VLOOKUP($B76,'a-猪肉'!$B:$AO,15,0),0)</f>
        <v>42153.79</v>
      </c>
      <c r="O76" s="49">
        <f>IFERROR(VLOOKUP($B76,'a-猪肉'!$B:$AO,19,0),0)</f>
        <v>32226.88</v>
      </c>
      <c r="P76" s="49">
        <f t="shared" si="10"/>
        <v>9926.91</v>
      </c>
      <c r="Q76" s="56">
        <f t="shared" si="11"/>
        <v>0.308031990686036</v>
      </c>
      <c r="R76" s="49">
        <f>IFERROR(VLOOKUP($B76,'a-猪肉'!$B:$AO,16,0),0)</f>
        <v>1582.43</v>
      </c>
      <c r="S76" s="49">
        <f>IFERROR(VLOOKUP($B76,'a-猪肉'!$B:$AO,20,0),0)</f>
        <v>1027.11</v>
      </c>
      <c r="T76" s="49">
        <f t="shared" si="12"/>
        <v>555.32</v>
      </c>
      <c r="U76" s="56">
        <f t="shared" si="13"/>
        <v>0.540662635939676</v>
      </c>
      <c r="V76" s="56">
        <f>IFERROR(VLOOKUP($B76,'a-猪肉'!$B:$AO,22,0),0)</f>
        <v>0.212093569854384</v>
      </c>
      <c r="W76" s="56">
        <f>IFERROR(VLOOKUP($B76,'a-猪肉'!$B:$AO,23,0),0)</f>
        <v>0.087306330921038</v>
      </c>
      <c r="X76" s="56">
        <f t="shared" si="14"/>
        <v>0.124787238933346</v>
      </c>
      <c r="Y76" s="54">
        <f>IFERROR(VLOOKUP($B76,'a-猪肉'!$B:$AO,37,0),0)</f>
        <v>-0.0282540143955815</v>
      </c>
      <c r="Z76" s="54">
        <f>IFERROR(VLOOKUP($B76,'a-猪肉'!$B:$AO,38,0),0)</f>
        <v>-0.0111964638646299</v>
      </c>
      <c r="AA76" s="54">
        <f t="shared" si="15"/>
        <v>-0.0170575505309516</v>
      </c>
      <c r="AB76" s="54">
        <f>IFERROR(VLOOKUP($B76,'a-猪肉'!$B:$AO,33,0),0)</f>
        <v>0.275755821302265</v>
      </c>
      <c r="AC76" s="54">
        <f>IFERROR(VLOOKUP($B76,'a-猪肉'!$B:$AO,34,0),0)</f>
        <v>0.0763168324082257</v>
      </c>
      <c r="AD76" s="54">
        <f t="shared" si="16"/>
        <v>0.199438988894039</v>
      </c>
    </row>
    <row r="77" spans="1:30">
      <c r="A77" s="50" t="s">
        <v>67</v>
      </c>
      <c r="B77" s="51" t="s">
        <v>191</v>
      </c>
      <c r="C77" s="50" t="s">
        <v>192</v>
      </c>
      <c r="D77" s="49">
        <f>IFERROR(VLOOKUP($B77,'a-猪肉'!$B:$AO,5,0),0)</f>
        <v>235.83</v>
      </c>
      <c r="E77" s="49">
        <f>IFERROR(VLOOKUP($B77,'a-猪肉'!$B:$AO,6,0),0)</f>
        <v>3627.3</v>
      </c>
      <c r="F77" s="49">
        <f>IFERROR(VLOOKUP($B77,'a-猪肉'!$B:$AO,7,0),0)</f>
        <v>3.88336848366861</v>
      </c>
      <c r="G77" s="49">
        <f>IFERROR(VLOOKUP($B77,'a-猪肉'!$B:$AO,24,0),0)</f>
        <v>1194.97</v>
      </c>
      <c r="H77" s="49">
        <f>IFERROR(VLOOKUP($B77,'a-猪肉'!$B:$AO,25,0),0)</f>
        <v>1016.72</v>
      </c>
      <c r="I77" s="49">
        <f>IFERROR(VLOOKUP($B77,'a-猪肉'!$B:$AO,26,0),0)</f>
        <v>178.25</v>
      </c>
      <c r="J77" s="56">
        <f>IFERROR(VLOOKUP($B77,'a-猪肉'!$B:$AO,27,0),0)</f>
        <v>0.175318671807381</v>
      </c>
      <c r="K77" s="56">
        <f>IFERROR(VLOOKUP($B77,'a-猪肉'!$B:$AO,28,0),0)</f>
        <v>0.152184959673157</v>
      </c>
      <c r="L77" s="56">
        <f>IFERROR(VLOOKUP($B77,'a-猪肉'!$B:$AO,29,0),0)</f>
        <v>0.102308255038082</v>
      </c>
      <c r="M77" s="56">
        <f>IFERROR(VLOOKUP($B77,'a-猪肉'!$B:$AO,30,0),0)</f>
        <v>0.0498767046350753</v>
      </c>
      <c r="N77" s="49">
        <f>IFERROR(VLOOKUP($B77,'a-猪肉'!$B:$AO,15,0),0)</f>
        <v>7852.09</v>
      </c>
      <c r="O77" s="49">
        <f>IFERROR(VLOOKUP($B77,'a-猪肉'!$B:$AO,19,0),0)</f>
        <v>9937.81</v>
      </c>
      <c r="P77" s="49">
        <f t="shared" si="10"/>
        <v>-2085.72</v>
      </c>
      <c r="Q77" s="56">
        <f t="shared" si="11"/>
        <v>-0.209877226471426</v>
      </c>
      <c r="R77" s="49">
        <f>IFERROR(VLOOKUP($B77,'a-猪肉'!$B:$AO,16,0),0)</f>
        <v>455.49</v>
      </c>
      <c r="S77" s="49">
        <f>IFERROR(VLOOKUP($B77,'a-猪肉'!$B:$AO,20,0),0)</f>
        <v>403.96</v>
      </c>
      <c r="T77" s="49">
        <f t="shared" si="12"/>
        <v>51.53</v>
      </c>
      <c r="U77" s="56">
        <f t="shared" si="13"/>
        <v>0.127562134864838</v>
      </c>
      <c r="V77" s="56">
        <f>IFERROR(VLOOKUP($B77,'a-猪肉'!$B:$AO,22,0),0)</f>
        <v>0.245470921741199</v>
      </c>
      <c r="W77" s="56">
        <f>IFERROR(VLOOKUP($B77,'a-猪肉'!$B:$AO,23,0),0)</f>
        <v>0.168444703341509</v>
      </c>
      <c r="X77" s="56">
        <f t="shared" si="14"/>
        <v>0.0770262183996902</v>
      </c>
      <c r="Y77" s="54">
        <f>IFERROR(VLOOKUP($B77,'a-猪肉'!$B:$AO,37,0),0)</f>
        <v>-0.0332169751256888</v>
      </c>
      <c r="Z77" s="54">
        <f>IFERROR(VLOOKUP($B77,'a-猪肉'!$B:$AO,38,0),0)</f>
        <v>-0.050698088919695</v>
      </c>
      <c r="AA77" s="54">
        <f t="shared" si="15"/>
        <v>0.0174811137940062</v>
      </c>
      <c r="AB77" s="54">
        <f>IFERROR(VLOOKUP($B77,'a-猪肉'!$B:$AO,33,0),0)</f>
        <v>0.275149869613286</v>
      </c>
      <c r="AC77" s="54">
        <f>IFERROR(VLOOKUP($B77,'a-猪肉'!$B:$AO,34,0),0)</f>
        <v>0.0252962976752423</v>
      </c>
      <c r="AD77" s="54">
        <f t="shared" si="16"/>
        <v>0.249853571938044</v>
      </c>
    </row>
    <row r="78" spans="1:30">
      <c r="A78" s="50" t="s">
        <v>155</v>
      </c>
      <c r="B78" s="51" t="s">
        <v>156</v>
      </c>
      <c r="C78" s="50" t="s">
        <v>157</v>
      </c>
      <c r="D78" s="49">
        <f>IFERROR(VLOOKUP($B78,'a-猪肉'!$B:$AO,5,0),0)</f>
        <v>134.2</v>
      </c>
      <c r="E78" s="49">
        <f>IFERROR(VLOOKUP($B78,'a-猪肉'!$B:$AO,6,0),0)</f>
        <v>2171.54</v>
      </c>
      <c r="F78" s="49">
        <f>IFERROR(VLOOKUP($B78,'a-猪肉'!$B:$AO,7,0),0)</f>
        <v>2.59217831603571</v>
      </c>
      <c r="G78" s="49">
        <f>IFERROR(VLOOKUP($B78,'a-猪肉'!$B:$AO,24,0),0)</f>
        <v>1163.42</v>
      </c>
      <c r="H78" s="49">
        <f>IFERROR(VLOOKUP($B78,'a-猪肉'!$B:$AO,25,0),0)</f>
        <v>1061.67</v>
      </c>
      <c r="I78" s="49">
        <f>IFERROR(VLOOKUP($B78,'a-猪肉'!$B:$AO,26,0),0)</f>
        <v>101.75</v>
      </c>
      <c r="J78" s="56">
        <f>IFERROR(VLOOKUP($B78,'a-猪肉'!$B:$AO,27,0),0)</f>
        <v>0.095839573502124</v>
      </c>
      <c r="K78" s="56">
        <f>IFERROR(VLOOKUP($B78,'a-猪肉'!$B:$AO,28,0),0)</f>
        <v>0.197476673744744</v>
      </c>
      <c r="L78" s="56">
        <f>IFERROR(VLOOKUP($B78,'a-猪肉'!$B:$AO,29,0),0)</f>
        <v>0.146519696601674</v>
      </c>
      <c r="M78" s="56">
        <f>IFERROR(VLOOKUP($B78,'a-猪肉'!$B:$AO,30,0),0)</f>
        <v>0.0509569771430707</v>
      </c>
      <c r="N78" s="49">
        <f>IFERROR(VLOOKUP($B78,'a-猪肉'!$B:$AO,15,0),0)</f>
        <v>5891.43</v>
      </c>
      <c r="O78" s="49">
        <f>IFERROR(VLOOKUP($B78,'a-猪肉'!$B:$AO,19,0),0)</f>
        <v>7245.92</v>
      </c>
      <c r="P78" s="49">
        <f t="shared" si="10"/>
        <v>-1354.49</v>
      </c>
      <c r="Q78" s="56">
        <f t="shared" si="11"/>
        <v>-0.186931404155718</v>
      </c>
      <c r="R78" s="49">
        <f>IFERROR(VLOOKUP($B78,'a-猪肉'!$B:$AO,16,0),0)</f>
        <v>324.87</v>
      </c>
      <c r="S78" s="49">
        <f>IFERROR(VLOOKUP($B78,'a-猪肉'!$B:$AO,20,0),0)</f>
        <v>257.64</v>
      </c>
      <c r="T78" s="49">
        <f t="shared" si="12"/>
        <v>67.23</v>
      </c>
      <c r="U78" s="56">
        <f t="shared" si="13"/>
        <v>0.260945505356311</v>
      </c>
      <c r="V78" s="56">
        <f>IFERROR(VLOOKUP($B78,'a-猪肉'!$B:$AO,22,0),0)</f>
        <v>0.176991706110107</v>
      </c>
      <c r="W78" s="56">
        <f>IFERROR(VLOOKUP($B78,'a-猪肉'!$B:$AO,23,0),0)</f>
        <v>0.286807571666828</v>
      </c>
      <c r="X78" s="56">
        <f t="shared" si="14"/>
        <v>-0.109815865556721</v>
      </c>
      <c r="Y78" s="54">
        <f>IFERROR(VLOOKUP($B78,'a-猪肉'!$B:$AO,37,0),0)</f>
        <v>-0.0310893588204513</v>
      </c>
      <c r="Z78" s="54">
        <f>IFERROR(VLOOKUP($B78,'a-猪肉'!$B:$AO,38,0),0)</f>
        <v>-0.127969259431765</v>
      </c>
      <c r="AA78" s="54">
        <f t="shared" si="15"/>
        <v>0.096879900611314</v>
      </c>
      <c r="AB78" s="54">
        <f>IFERROR(VLOOKUP($B78,'a-猪肉'!$B:$AO,33,0),0)</f>
        <v>0.679111296295905</v>
      </c>
      <c r="AC78" s="54">
        <f>IFERROR(VLOOKUP($B78,'a-猪肉'!$B:$AO,34,0),0)</f>
        <v>0.240195434120167</v>
      </c>
      <c r="AD78" s="54">
        <f t="shared" si="16"/>
        <v>0.438915862175738</v>
      </c>
    </row>
    <row r="79" spans="1:30">
      <c r="A79" s="50" t="s">
        <v>94</v>
      </c>
      <c r="B79" s="51" t="s">
        <v>164</v>
      </c>
      <c r="C79" s="50" t="s">
        <v>165</v>
      </c>
      <c r="D79" s="49">
        <f>IFERROR(VLOOKUP($B79,'a-猪肉'!$B:$AO,5,0),0)</f>
        <v>608.5</v>
      </c>
      <c r="E79" s="49">
        <f>IFERROR(VLOOKUP($B79,'a-猪肉'!$B:$AO,6,0),0)</f>
        <v>6459.35</v>
      </c>
      <c r="F79" s="49">
        <f>IFERROR(VLOOKUP($B79,'a-猪肉'!$B:$AO,7,0),0)</f>
        <v>1.68596852513454</v>
      </c>
      <c r="G79" s="49">
        <f>IFERROR(VLOOKUP($B79,'a-猪肉'!$B:$AO,24,0),0)</f>
        <v>2911.19</v>
      </c>
      <c r="H79" s="49">
        <f>IFERROR(VLOOKUP($B79,'a-猪肉'!$B:$AO,25,0),0)</f>
        <v>2565.77</v>
      </c>
      <c r="I79" s="49">
        <f>IFERROR(VLOOKUP($B79,'a-猪肉'!$B:$AO,26,0),0)</f>
        <v>345.42</v>
      </c>
      <c r="J79" s="56">
        <f>IFERROR(VLOOKUP($B79,'a-猪肉'!$B:$AO,27,0),0)</f>
        <v>0.134626252547968</v>
      </c>
      <c r="K79" s="56">
        <f>IFERROR(VLOOKUP($B79,'a-猪肉'!$B:$AO,28,0),0)</f>
        <v>0.131370204240034</v>
      </c>
      <c r="L79" s="56">
        <f>IFERROR(VLOOKUP($B79,'a-猪肉'!$B:$AO,29,0),0)</f>
        <v>0.0917261068894412</v>
      </c>
      <c r="M79" s="56">
        <f>IFERROR(VLOOKUP($B79,'a-猪肉'!$B:$AO,30,0),0)</f>
        <v>0.0396440973505928</v>
      </c>
      <c r="N79" s="49">
        <f>IFERROR(VLOOKUP($B79,'a-猪肉'!$B:$AO,15,0),0)</f>
        <v>22160.2</v>
      </c>
      <c r="O79" s="49">
        <f>IFERROR(VLOOKUP($B79,'a-猪肉'!$B:$AO,19,0),0)</f>
        <v>27972.08</v>
      </c>
      <c r="P79" s="49">
        <f t="shared" si="10"/>
        <v>-5811.88</v>
      </c>
      <c r="Q79" s="56">
        <f t="shared" si="11"/>
        <v>-0.207774323539758</v>
      </c>
      <c r="R79" s="49">
        <f>IFERROR(VLOOKUP($B79,'a-猪肉'!$B:$AO,16,0),0)</f>
        <v>1110.79</v>
      </c>
      <c r="S79" s="49">
        <f>IFERROR(VLOOKUP($B79,'a-猪肉'!$B:$AO,20,0),0)</f>
        <v>1067.13</v>
      </c>
      <c r="T79" s="49">
        <f t="shared" si="12"/>
        <v>43.6599999999999</v>
      </c>
      <c r="U79" s="56">
        <f t="shared" si="13"/>
        <v>0.0409134782079033</v>
      </c>
      <c r="V79" s="56">
        <f>IFERROR(VLOOKUP($B79,'a-猪肉'!$B:$AO,22,0),0)</f>
        <v>0.170312040104227</v>
      </c>
      <c r="W79" s="56">
        <f>IFERROR(VLOOKUP($B79,'a-猪肉'!$B:$AO,23,0),0)</f>
        <v>0.160529753227334</v>
      </c>
      <c r="X79" s="56">
        <f t="shared" si="14"/>
        <v>0.00978228687689239</v>
      </c>
      <c r="Y79" s="54">
        <f>IFERROR(VLOOKUP($B79,'a-猪肉'!$B:$AO,37,0),0)</f>
        <v>-0.0233077359356854</v>
      </c>
      <c r="Z79" s="54">
        <f>IFERROR(VLOOKUP($B79,'a-猪肉'!$B:$AO,38,0),0)</f>
        <v>-0.00793717728861526</v>
      </c>
      <c r="AA79" s="54">
        <f t="shared" si="15"/>
        <v>-0.0153705586470702</v>
      </c>
      <c r="AB79" s="54">
        <f>IFERROR(VLOOKUP($B79,'a-猪肉'!$B:$AO,33,0),0)</f>
        <v>0.272438182535102</v>
      </c>
      <c r="AC79" s="54">
        <f>IFERROR(VLOOKUP($B79,'a-猪肉'!$B:$AO,34,0),0)</f>
        <v>-0.0251635237708458</v>
      </c>
      <c r="AD79" s="54">
        <f t="shared" si="16"/>
        <v>0.297601706305948</v>
      </c>
    </row>
    <row r="80" spans="1:30">
      <c r="A80" s="50" t="s">
        <v>94</v>
      </c>
      <c r="B80" s="51" t="s">
        <v>205</v>
      </c>
      <c r="C80" s="50" t="s">
        <v>206</v>
      </c>
      <c r="D80" s="49">
        <f>IFERROR(VLOOKUP($B80,'a-猪肉'!$B:$AO,5,0),0)</f>
        <v>915.6</v>
      </c>
      <c r="E80" s="49">
        <f>IFERROR(VLOOKUP($B80,'a-猪肉'!$B:$AO,6,0),0)</f>
        <v>18705.2</v>
      </c>
      <c r="F80" s="49">
        <f>IFERROR(VLOOKUP($B80,'a-猪肉'!$B:$AO,7,0),0)</f>
        <v>8.86957964182762</v>
      </c>
      <c r="G80" s="49">
        <f>IFERROR(VLOOKUP($B80,'a-猪肉'!$B:$AO,24,0),0)</f>
        <v>4760.31</v>
      </c>
      <c r="H80" s="49">
        <f>IFERROR(VLOOKUP($B80,'a-猪肉'!$B:$AO,25,0),0)</f>
        <v>2511.24</v>
      </c>
      <c r="I80" s="49">
        <f>IFERROR(VLOOKUP($B80,'a-猪肉'!$B:$AO,26,0),0)</f>
        <v>2249.07</v>
      </c>
      <c r="J80" s="56">
        <f>IFERROR(VLOOKUP($B80,'a-猪肉'!$B:$AO,27,0),0)</f>
        <v>0.895601376212548</v>
      </c>
      <c r="K80" s="56">
        <f>IFERROR(VLOOKUP($B80,'a-猪肉'!$B:$AO,28,0),0)</f>
        <v>0.23715592833774</v>
      </c>
      <c r="L80" s="56">
        <f>IFERROR(VLOOKUP($B80,'a-猪肉'!$B:$AO,29,0),0)</f>
        <v>0.087420668364784</v>
      </c>
      <c r="M80" s="56">
        <f>IFERROR(VLOOKUP($B80,'a-猪肉'!$B:$AO,30,0),0)</f>
        <v>0.149735259972956</v>
      </c>
      <c r="N80" s="49">
        <f>IFERROR(VLOOKUP($B80,'a-猪肉'!$B:$AO,15,0),0)</f>
        <v>20072.49</v>
      </c>
      <c r="O80" s="49">
        <f>IFERROR(VLOOKUP($B80,'a-猪肉'!$B:$AO,19,0),0)</f>
        <v>28725.93</v>
      </c>
      <c r="P80" s="49">
        <f t="shared" si="10"/>
        <v>-8653.44</v>
      </c>
      <c r="Q80" s="56">
        <f t="shared" si="11"/>
        <v>-0.301241421948741</v>
      </c>
      <c r="R80" s="49">
        <f>IFERROR(VLOOKUP($B80,'a-猪肉'!$B:$AO,16,0),0)</f>
        <v>975.29</v>
      </c>
      <c r="S80" s="49">
        <f>IFERROR(VLOOKUP($B80,'a-猪肉'!$B:$AO,20,0),0)</f>
        <v>998.43</v>
      </c>
      <c r="T80" s="49">
        <f t="shared" si="12"/>
        <v>-23.14</v>
      </c>
      <c r="U80" s="56">
        <f t="shared" si="13"/>
        <v>-0.0231763869274761</v>
      </c>
      <c r="V80" s="56">
        <f>IFERROR(VLOOKUP($B80,'a-猪肉'!$B:$AO,22,0),0)</f>
        <v>0.25602385799062</v>
      </c>
      <c r="W80" s="56">
        <f>IFERROR(VLOOKUP($B80,'a-猪肉'!$B:$AO,23,0),0)</f>
        <v>0.181094376531028</v>
      </c>
      <c r="X80" s="56">
        <f t="shared" si="14"/>
        <v>0.074929481459592</v>
      </c>
      <c r="Y80" s="54">
        <f>IFERROR(VLOOKUP($B80,'a-猪肉'!$B:$AO,37,0),0)</f>
        <v>-0.0302064001476484</v>
      </c>
      <c r="Z80" s="54">
        <f>IFERROR(VLOOKUP($B80,'a-猪肉'!$B:$AO,38,0),0)</f>
        <v>-0.0203920154642789</v>
      </c>
      <c r="AA80" s="54">
        <f t="shared" si="15"/>
        <v>-0.00981438468336947</v>
      </c>
      <c r="AB80" s="54">
        <f>IFERROR(VLOOKUP($B80,'a-猪肉'!$B:$AO,33,0),0)</f>
        <v>0.436465193068525</v>
      </c>
      <c r="AC80" s="54">
        <f>IFERROR(VLOOKUP($B80,'a-猪肉'!$B:$AO,34,0),0)</f>
        <v>0.0175998653481367</v>
      </c>
      <c r="AD80" s="54">
        <f t="shared" si="16"/>
        <v>0.418865327720388</v>
      </c>
    </row>
    <row r="81" spans="1:30">
      <c r="A81" s="50" t="s">
        <v>67</v>
      </c>
      <c r="B81" s="51" t="s">
        <v>135</v>
      </c>
      <c r="C81" s="50" t="s">
        <v>136</v>
      </c>
      <c r="D81" s="49">
        <f>IFERROR(VLOOKUP($B81,'a-猪肉'!$B:$AO,5,0),0)</f>
        <v>1730.2</v>
      </c>
      <c r="E81" s="49">
        <f>IFERROR(VLOOKUP($B81,'a-猪肉'!$B:$AO,6,0),0)</f>
        <v>36324.37</v>
      </c>
      <c r="F81" s="49">
        <f>IFERROR(VLOOKUP($B81,'a-猪肉'!$B:$AO,7,0),0)</f>
        <v>10.9359102976437</v>
      </c>
      <c r="G81" s="49">
        <f>IFERROR(VLOOKUP($B81,'a-猪肉'!$B:$AO,24,0),0)</f>
        <v>6813.89</v>
      </c>
      <c r="H81" s="49">
        <f>IFERROR(VLOOKUP($B81,'a-猪肉'!$B:$AO,25,0),0)</f>
        <v>8188.39</v>
      </c>
      <c r="I81" s="49">
        <f>IFERROR(VLOOKUP($B81,'a-猪肉'!$B:$AO,26,0),0)</f>
        <v>-1374.5</v>
      </c>
      <c r="J81" s="56">
        <f>IFERROR(VLOOKUP($B81,'a-猪肉'!$B:$AO,27,0),0)</f>
        <v>-0.167859615870763</v>
      </c>
      <c r="K81" s="56">
        <f>IFERROR(VLOOKUP($B81,'a-猪肉'!$B:$AO,28,0),0)</f>
        <v>0.226008363837547</v>
      </c>
      <c r="L81" s="56">
        <f>IFERROR(VLOOKUP($B81,'a-猪肉'!$B:$AO,29,0),0)</f>
        <v>0.194545616968664</v>
      </c>
      <c r="M81" s="56">
        <f>IFERROR(VLOOKUP($B81,'a-猪肉'!$B:$AO,30,0),0)</f>
        <v>0.0314627468688836</v>
      </c>
      <c r="N81" s="49">
        <f>IFERROR(VLOOKUP($B81,'a-猪肉'!$B:$AO,15,0),0)</f>
        <v>30148.84</v>
      </c>
      <c r="O81" s="49">
        <f>IFERROR(VLOOKUP($B81,'a-猪肉'!$B:$AO,19,0),0)</f>
        <v>42089.82</v>
      </c>
      <c r="P81" s="49">
        <f t="shared" si="10"/>
        <v>-11940.98</v>
      </c>
      <c r="Q81" s="56">
        <f t="shared" si="11"/>
        <v>-0.283702329922057</v>
      </c>
      <c r="R81" s="49">
        <f>IFERROR(VLOOKUP($B81,'a-猪肉'!$B:$AO,16,0),0)</f>
        <v>1799.34</v>
      </c>
      <c r="S81" s="49">
        <f>IFERROR(VLOOKUP($B81,'a-猪肉'!$B:$AO,20,0),0)</f>
        <v>1451.13</v>
      </c>
      <c r="T81" s="49">
        <f t="shared" si="12"/>
        <v>348.21</v>
      </c>
      <c r="U81" s="56">
        <f t="shared" si="13"/>
        <v>0.239957825970106</v>
      </c>
      <c r="V81" s="56">
        <f>IFERROR(VLOOKUP($B81,'a-猪肉'!$B:$AO,22,0),0)</f>
        <v>-0.20687851685117</v>
      </c>
      <c r="W81" s="56">
        <f>IFERROR(VLOOKUP($B81,'a-猪肉'!$B:$AO,23,0),0)</f>
        <v>0.0744784542440838</v>
      </c>
      <c r="X81" s="56">
        <f t="shared" si="14"/>
        <v>-0.281356971095253</v>
      </c>
      <c r="Y81" s="54">
        <f>IFERROR(VLOOKUP($B81,'a-猪肉'!$B:$AO,37,0),0)</f>
        <v>-0.0308446430357798</v>
      </c>
      <c r="Z81" s="54">
        <f>IFERROR(VLOOKUP($B81,'a-猪肉'!$B:$AO,38,0),0)</f>
        <v>-0.00488584758085079</v>
      </c>
      <c r="AA81" s="54">
        <f t="shared" si="15"/>
        <v>-0.025958795454929</v>
      </c>
      <c r="AB81" s="54">
        <f>IFERROR(VLOOKUP($B81,'a-猪肉'!$B:$AO,33,0),0)</f>
        <v>0.131153595786578</v>
      </c>
      <c r="AC81" s="54">
        <f>IFERROR(VLOOKUP($B81,'a-猪肉'!$B:$AO,34,0),0)</f>
        <v>-0.0745914736627526</v>
      </c>
      <c r="AD81" s="54">
        <f t="shared" si="16"/>
        <v>0.20574506944933</v>
      </c>
    </row>
    <row r="82" spans="1:30">
      <c r="A82" s="50" t="s">
        <v>155</v>
      </c>
      <c r="B82" s="51" t="s">
        <v>162</v>
      </c>
      <c r="C82" s="50" t="s">
        <v>163</v>
      </c>
      <c r="D82" s="49">
        <f>IFERROR(VLOOKUP($B82,'a-猪肉'!$B:$AO,5,0),0)</f>
        <v>986.7</v>
      </c>
      <c r="E82" s="49">
        <f>IFERROR(VLOOKUP($B82,'a-猪肉'!$B:$AO,6,0),0)</f>
        <v>13972.5</v>
      </c>
      <c r="F82" s="49">
        <f>IFERROR(VLOOKUP($B82,'a-猪肉'!$B:$AO,7,0),0)</f>
        <v>4.17368450370783</v>
      </c>
      <c r="G82" s="49">
        <f>IFERROR(VLOOKUP($B82,'a-猪肉'!$B:$AO,24,0),0)</f>
        <v>2830.98</v>
      </c>
      <c r="H82" s="49">
        <f>IFERROR(VLOOKUP($B82,'a-猪肉'!$B:$AO,25,0),0)</f>
        <v>3625.72</v>
      </c>
      <c r="I82" s="49">
        <f>IFERROR(VLOOKUP($B82,'a-猪肉'!$B:$AO,26,0),0)</f>
        <v>-794.74</v>
      </c>
      <c r="J82" s="56">
        <f>IFERROR(VLOOKUP($B82,'a-猪肉'!$B:$AO,27,0),0)</f>
        <v>-0.2191950840109</v>
      </c>
      <c r="K82" s="56">
        <f>IFERROR(VLOOKUP($B82,'a-猪肉'!$B:$AO,28,0),0)</f>
        <v>0.116151203595092</v>
      </c>
      <c r="L82" s="56">
        <f>IFERROR(VLOOKUP($B82,'a-猪肉'!$B:$AO,29,0),0)</f>
        <v>0.0891227223219516</v>
      </c>
      <c r="M82" s="56">
        <f>IFERROR(VLOOKUP($B82,'a-猪肉'!$B:$AO,30,0),0)</f>
        <v>0.0270284812731403</v>
      </c>
      <c r="N82" s="49">
        <f>IFERROR(VLOOKUP($B82,'a-猪肉'!$B:$AO,15,0),0)</f>
        <v>24373.23</v>
      </c>
      <c r="O82" s="49">
        <f>IFERROR(VLOOKUP($B82,'a-猪肉'!$B:$AO,19,0),0)</f>
        <v>40682.33</v>
      </c>
      <c r="P82" s="49">
        <f t="shared" si="10"/>
        <v>-16309.1</v>
      </c>
      <c r="Q82" s="56">
        <f t="shared" si="11"/>
        <v>-0.400889034625106</v>
      </c>
      <c r="R82" s="49">
        <f>IFERROR(VLOOKUP($B82,'a-猪肉'!$B:$AO,16,0),0)</f>
        <v>1282.16</v>
      </c>
      <c r="S82" s="49">
        <f>IFERROR(VLOOKUP($B82,'a-猪肉'!$B:$AO,20,0),0)</f>
        <v>1236.7</v>
      </c>
      <c r="T82" s="49">
        <f t="shared" si="12"/>
        <v>45.46</v>
      </c>
      <c r="U82" s="56">
        <f t="shared" si="13"/>
        <v>0.0367591170049325</v>
      </c>
      <c r="V82" s="56">
        <f>IFERROR(VLOOKUP($B82,'a-猪肉'!$B:$AO,22,0),0)</f>
        <v>0.196802126445396</v>
      </c>
      <c r="W82" s="56">
        <f>IFERROR(VLOOKUP($B82,'a-猪肉'!$B:$AO,23,0),0)</f>
        <v>0.371322541975814</v>
      </c>
      <c r="X82" s="56">
        <f t="shared" si="14"/>
        <v>-0.174520415530418</v>
      </c>
      <c r="Y82" s="54">
        <f>IFERROR(VLOOKUP($B82,'a-猪肉'!$B:$AO,37,0),0)</f>
        <v>-0.0239049728583016</v>
      </c>
      <c r="Z82" s="54">
        <f>IFERROR(VLOOKUP($B82,'a-猪肉'!$B:$AO,38,0),0)</f>
        <v>-0.0840947683350853</v>
      </c>
      <c r="AA82" s="54">
        <f t="shared" si="15"/>
        <v>0.0601897954767837</v>
      </c>
      <c r="AB82" s="54">
        <f>IFERROR(VLOOKUP($B82,'a-猪肉'!$B:$AO,33,0),0)</f>
        <v>0.00246501177917813</v>
      </c>
      <c r="AC82" s="54">
        <f>IFERROR(VLOOKUP($B82,'a-猪肉'!$B:$AO,34,0),0)</f>
        <v>0.00729022157777099</v>
      </c>
      <c r="AD82" s="54">
        <f t="shared" si="16"/>
        <v>-0.00482520979859286</v>
      </c>
    </row>
    <row r="83" spans="1:30">
      <c r="A83" s="50" t="s">
        <v>101</v>
      </c>
      <c r="B83" s="51" t="s">
        <v>131</v>
      </c>
      <c r="C83" s="50" t="s">
        <v>132</v>
      </c>
      <c r="D83" s="49">
        <f>IFERROR(VLOOKUP($B83,'a-猪肉'!$B:$AO,5,0),0)</f>
        <v>1071.1</v>
      </c>
      <c r="E83" s="49">
        <f>IFERROR(VLOOKUP($B83,'a-猪肉'!$B:$AO,6,0),0)</f>
        <v>17604.5</v>
      </c>
      <c r="F83" s="49">
        <f>IFERROR(VLOOKUP($B83,'a-猪肉'!$B:$AO,7,0),0)</f>
        <v>18.180197104491</v>
      </c>
      <c r="G83" s="49">
        <f>IFERROR(VLOOKUP($B83,'a-猪肉'!$B:$AO,24,0),0)</f>
        <v>1803.12</v>
      </c>
      <c r="H83" s="49">
        <f>IFERROR(VLOOKUP($B83,'a-猪肉'!$B:$AO,25,0),0)</f>
        <v>1256.61</v>
      </c>
      <c r="I83" s="49">
        <f>IFERROR(VLOOKUP($B83,'a-猪肉'!$B:$AO,26,0),0)</f>
        <v>546.51</v>
      </c>
      <c r="J83" s="56">
        <f>IFERROR(VLOOKUP($B83,'a-猪肉'!$B:$AO,27,0),0)</f>
        <v>0.434908205409793</v>
      </c>
      <c r="K83" s="56">
        <f>IFERROR(VLOOKUP($B83,'a-猪肉'!$B:$AO,28,0),0)</f>
        <v>0.219709680839008</v>
      </c>
      <c r="L83" s="56">
        <f>IFERROR(VLOOKUP($B83,'a-猪肉'!$B:$AO,29,0),0)</f>
        <v>0.0801386950876379</v>
      </c>
      <c r="M83" s="56">
        <f>IFERROR(VLOOKUP($B83,'a-猪肉'!$B:$AO,30,0),0)</f>
        <v>0.139570985751371</v>
      </c>
      <c r="N83" s="49">
        <f>IFERROR(VLOOKUP($B83,'a-猪肉'!$B:$AO,15,0),0)</f>
        <v>8206.83</v>
      </c>
      <c r="O83" s="49">
        <f>IFERROR(VLOOKUP($B83,'a-猪肉'!$B:$AO,19,0),0)</f>
        <v>15680.44</v>
      </c>
      <c r="P83" s="49">
        <f t="shared" si="10"/>
        <v>-7473.61</v>
      </c>
      <c r="Q83" s="56">
        <f t="shared" si="11"/>
        <v>-0.47661991627786</v>
      </c>
      <c r="R83" s="49">
        <f>IFERROR(VLOOKUP($B83,'a-猪肉'!$B:$AO,16,0),0)</f>
        <v>461.81</v>
      </c>
      <c r="S83" s="49">
        <f>IFERROR(VLOOKUP($B83,'a-猪肉'!$B:$AO,20,0),0)</f>
        <v>695.94</v>
      </c>
      <c r="T83" s="49">
        <f t="shared" si="12"/>
        <v>-234.13</v>
      </c>
      <c r="U83" s="56">
        <f t="shared" si="13"/>
        <v>-0.336422680116102</v>
      </c>
      <c r="V83" s="56">
        <f>IFERROR(VLOOKUP($B83,'a-猪肉'!$B:$AO,22,0),0)</f>
        <v>0.167146684194742</v>
      </c>
      <c r="W83" s="56">
        <f>IFERROR(VLOOKUP($B83,'a-猪肉'!$B:$AO,23,0),0)</f>
        <v>-0.0393063089495244</v>
      </c>
      <c r="X83" s="56">
        <f t="shared" si="14"/>
        <v>0.206452993144266</v>
      </c>
      <c r="Y83" s="54">
        <f>IFERROR(VLOOKUP($B83,'a-猪肉'!$B:$AO,37,0),0)</f>
        <v>-0.0131439336523679</v>
      </c>
      <c r="Z83" s="54">
        <f>IFERROR(VLOOKUP($B83,'a-猪肉'!$B:$AO,38,0),0)</f>
        <v>-0.0151593528177716</v>
      </c>
      <c r="AA83" s="54">
        <f t="shared" si="15"/>
        <v>0.00201541916540379</v>
      </c>
      <c r="AB83" s="54">
        <f>IFERROR(VLOOKUP($B83,'a-猪肉'!$B:$AO,33,0),0)</f>
        <v>0.338004750371269</v>
      </c>
      <c r="AC83" s="54">
        <f>IFERROR(VLOOKUP($B83,'a-猪肉'!$B:$AO,34,0),0)</f>
        <v>-0.107517340074641</v>
      </c>
      <c r="AD83" s="54">
        <f t="shared" si="16"/>
        <v>0.44552209044591</v>
      </c>
    </row>
  </sheetData>
  <mergeCells count="24">
    <mergeCell ref="A1:AD1"/>
    <mergeCell ref="A2:AD2"/>
    <mergeCell ref="D3:E3"/>
    <mergeCell ref="G3:J3"/>
    <mergeCell ref="K3:M3"/>
    <mergeCell ref="N3:Q3"/>
    <mergeCell ref="R3:U3"/>
    <mergeCell ref="V3:X3"/>
    <mergeCell ref="Y3:AA3"/>
    <mergeCell ref="AB3:AD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ageMargins left="0.75" right="0.75" top="1" bottom="1" header="0.5" footer="0.5"/>
  <pageSetup paperSize="9" orientation="portrait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1"/>
  <dimension ref="A1:AD83"/>
  <sheetViews>
    <sheetView workbookViewId="0">
      <selection activeCell="A3" sqref="A3:A4"/>
    </sheetView>
  </sheetViews>
  <sheetFormatPr defaultColWidth="9" defaultRowHeight="13.5"/>
  <cols>
    <col min="4" max="4" width="6.875" customWidth="1"/>
    <col min="5" max="5" width="8.125" customWidth="1"/>
    <col min="6" max="13" width="6.875" customWidth="1"/>
    <col min="14" max="15" width="8.125" customWidth="1"/>
    <col min="16" max="30" width="6.875" customWidth="1"/>
  </cols>
  <sheetData>
    <row r="1" ht="18.75" spans="1:30">
      <c r="A1" s="44" t="s">
        <v>226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</row>
    <row r="2" spans="1:30">
      <c r="A2" s="45" t="str">
        <f>'处-1'!A2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</row>
    <row r="3" spans="1:30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  <c r="Y3" s="47" t="s">
        <v>212</v>
      </c>
      <c r="Z3" s="47"/>
      <c r="AA3" s="47"/>
      <c r="AB3" s="47" t="s">
        <v>213</v>
      </c>
      <c r="AC3" s="47"/>
      <c r="AD3" s="47"/>
    </row>
    <row r="4" spans="1:30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  <c r="Y4" s="47" t="s">
        <v>11</v>
      </c>
      <c r="Z4" s="47" t="s">
        <v>12</v>
      </c>
      <c r="AA4" s="47" t="s">
        <v>15</v>
      </c>
      <c r="AB4" s="47" t="s">
        <v>11</v>
      </c>
      <c r="AC4" s="47" t="s">
        <v>12</v>
      </c>
      <c r="AD4" s="47" t="s">
        <v>15</v>
      </c>
    </row>
    <row r="5" spans="1:30">
      <c r="A5" s="45" t="s">
        <v>61</v>
      </c>
      <c r="B5" s="45"/>
      <c r="C5" s="45"/>
      <c r="D5" s="48">
        <f>VLOOKUP($A5,'牛羊肉-汇总'!$A:$AM,4,0)</f>
        <v>30870.14</v>
      </c>
      <c r="E5" s="49">
        <f>VLOOKUP($A5,'牛羊肉-汇总'!$A:$AM,5,0)</f>
        <v>1695901.01</v>
      </c>
      <c r="F5" s="49">
        <f>VLOOKUP($A5,'牛羊肉-汇总'!$A:$AM,6,0)</f>
        <v>43.7855794849101</v>
      </c>
      <c r="G5" s="49">
        <f>VLOOKUP($A5,'牛羊肉-汇总'!$A:$AM,23,0)</f>
        <v>40520.11</v>
      </c>
      <c r="H5" s="49">
        <f>VLOOKUP($A5,'牛羊肉-汇总'!$A:$AM,24,0)</f>
        <v>53941.47</v>
      </c>
      <c r="I5" s="52">
        <f t="shared" ref="I5:I14" si="0">G5-H5</f>
        <v>-13421.36</v>
      </c>
      <c r="J5" s="53">
        <f t="shared" ref="J5:J14" si="1">I5/H5</f>
        <v>-0.248813389772285</v>
      </c>
      <c r="K5" s="54">
        <f>VLOOKUP($A5,'牛羊肉-汇总'!$A:$AM,27,0)</f>
        <v>0.124410254164977</v>
      </c>
      <c r="L5" s="54">
        <f>VLOOKUP($A5,'牛羊肉-汇总'!$A:$AM,28,0)</f>
        <v>0.154241495510405</v>
      </c>
      <c r="M5" s="55">
        <f t="shared" ref="M5:M14" si="2">K5-L5</f>
        <v>-0.0298312413454286</v>
      </c>
      <c r="N5" s="49">
        <f>VLOOKUP($A5,'牛羊肉-汇总'!$A:$AM,13,0)</f>
        <v>325697.51</v>
      </c>
      <c r="O5" s="49">
        <f>VLOOKUP($A5,'牛羊肉-汇总'!$A:$AM,14,0)</f>
        <v>349720.87</v>
      </c>
      <c r="P5" s="52">
        <f t="shared" ref="P5:P68" si="3">N5-O5</f>
        <v>-24023.36</v>
      </c>
      <c r="Q5" s="55">
        <f t="shared" ref="Q5:Q68" si="4">P5/O5</f>
        <v>-0.0686929550415449</v>
      </c>
      <c r="R5" s="49">
        <f>VLOOKUP($A5,'牛羊肉-汇总'!$A:$AM,15,0)</f>
        <v>4759</v>
      </c>
      <c r="S5" s="49">
        <f>VLOOKUP($A5,'牛羊肉-汇总'!$A:$AM,16,0)</f>
        <v>5046.65</v>
      </c>
      <c r="T5" s="52">
        <f t="shared" ref="T5:T68" si="5">R5-S5</f>
        <v>-287.65</v>
      </c>
      <c r="U5" s="55">
        <f t="shared" ref="U5:U68" si="6">T5/S5</f>
        <v>-0.0569982067311979</v>
      </c>
      <c r="V5" s="54">
        <f>VLOOKUP($A5,'牛羊肉-汇总'!$A:$AM,21,0)</f>
        <v>0.345560438209222</v>
      </c>
      <c r="W5" s="54">
        <f>VLOOKUP($A5,'牛羊肉-汇总'!$A:$AM,22,0)</f>
        <v>0.119789437321658</v>
      </c>
      <c r="X5" s="55">
        <f t="shared" ref="X5:X68" si="7">V5-W5</f>
        <v>0.225771000887564</v>
      </c>
      <c r="Y5" s="54">
        <f>VLOOKUP($A5,'牛羊肉-汇总'!$A:$AM,36,0)</f>
        <v>0.010037823072074</v>
      </c>
      <c r="Z5" s="54">
        <f>VLOOKUP($A5,'牛羊肉-汇总'!$A:$AM,37,0)</f>
        <v>-0.0620431375268743</v>
      </c>
      <c r="AA5" s="55">
        <f t="shared" ref="AA5:AA68" si="8">Y5-Z5</f>
        <v>0.0720809605989482</v>
      </c>
      <c r="AB5" s="54">
        <f>VLOOKUP($A5,'牛羊肉-汇总'!$A:$AM,32,0)</f>
        <v>-0.0430397803778113</v>
      </c>
      <c r="AC5" s="54">
        <f>VLOOKUP($A5,'牛羊肉-汇总'!$A:$AM,33,0)</f>
        <v>-0.0512496886445467</v>
      </c>
      <c r="AD5" s="55">
        <f t="shared" ref="AD5:AD68" si="9">AB5-AC5</f>
        <v>0.00820990826673542</v>
      </c>
    </row>
    <row r="6" spans="1:30">
      <c r="A6" s="45" t="s">
        <v>67</v>
      </c>
      <c r="B6" s="45"/>
      <c r="C6" s="45"/>
      <c r="D6" s="48">
        <f>VLOOKUP($A6,'牛羊肉-汇总'!$A:$AM,4,0)</f>
        <v>7902.11</v>
      </c>
      <c r="E6" s="49">
        <f>VLOOKUP($A6,'牛羊肉-汇总'!$A:$AM,5,0)</f>
        <v>436374.71</v>
      </c>
      <c r="F6" s="49">
        <f>VLOOKUP($A6,'牛羊肉-汇总'!$A:$AM,6,0)</f>
        <v>32.4777459152963</v>
      </c>
      <c r="G6" s="49">
        <f>VLOOKUP($A6,'牛羊肉-汇总'!$A:$AM,23,0)</f>
        <v>19992.58</v>
      </c>
      <c r="H6" s="49">
        <f>VLOOKUP($A6,'牛羊肉-汇总'!$A:$AM,24,0)</f>
        <v>20221.22</v>
      </c>
      <c r="I6" s="52">
        <f t="shared" si="0"/>
        <v>-228.639999999999</v>
      </c>
      <c r="J6" s="53">
        <f t="shared" si="1"/>
        <v>-0.0113069340029929</v>
      </c>
      <c r="K6" s="54">
        <f>VLOOKUP($A6,'牛羊肉-汇总'!$A:$AM,27,0)</f>
        <v>0.16826916966809</v>
      </c>
      <c r="L6" s="54">
        <f>VLOOKUP($A6,'牛羊肉-汇总'!$A:$AM,28,0)</f>
        <v>0.162717871476087</v>
      </c>
      <c r="M6" s="55">
        <f t="shared" si="2"/>
        <v>0.00555129819200248</v>
      </c>
      <c r="N6" s="49">
        <f>VLOOKUP($A6,'牛羊肉-汇总'!$A:$AM,13,0)</f>
        <v>118813.09</v>
      </c>
      <c r="O6" s="49">
        <f>VLOOKUP($A6,'牛羊肉-汇总'!$A:$AM,14,0)</f>
        <v>124271.66</v>
      </c>
      <c r="P6" s="52">
        <f t="shared" si="3"/>
        <v>-5458.57000000001</v>
      </c>
      <c r="Q6" s="55">
        <f t="shared" si="4"/>
        <v>-0.0439244957378054</v>
      </c>
      <c r="R6" s="49">
        <f>VLOOKUP($A6,'牛羊肉-汇总'!$A:$AM,15,0)</f>
        <v>1794.42</v>
      </c>
      <c r="S6" s="49">
        <f>VLOOKUP($A6,'牛羊肉-汇总'!$A:$AM,16,0)</f>
        <v>1727.36</v>
      </c>
      <c r="T6" s="52">
        <f t="shared" si="5"/>
        <v>67.0600000000002</v>
      </c>
      <c r="U6" s="55">
        <f t="shared" si="6"/>
        <v>0.0388222489811042</v>
      </c>
      <c r="V6" s="54">
        <f>VLOOKUP($A6,'牛羊肉-汇总'!$A:$AM,21,0)</f>
        <v>0.384358887355332</v>
      </c>
      <c r="W6" s="54">
        <f>VLOOKUP($A6,'牛羊肉-汇总'!$A:$AM,22,0)</f>
        <v>0.120892260436041</v>
      </c>
      <c r="X6" s="55">
        <f t="shared" si="7"/>
        <v>0.263466626919292</v>
      </c>
      <c r="Y6" s="54">
        <f>VLOOKUP($A6,'牛羊肉-汇总'!$A:$AM,36,0)</f>
        <v>0.00166070373714069</v>
      </c>
      <c r="Z6" s="54">
        <f>VLOOKUP($A6,'牛羊肉-汇总'!$A:$AM,37,0)</f>
        <v>-0.063987819562801</v>
      </c>
      <c r="AA6" s="55">
        <f t="shared" si="8"/>
        <v>0.0656485232999417</v>
      </c>
      <c r="AB6" s="54">
        <f>VLOOKUP($A6,'牛羊肉-汇总'!$A:$AM,32,0)</f>
        <v>-0.00755712607087317</v>
      </c>
      <c r="AC6" s="54">
        <f>VLOOKUP($A6,'牛羊肉-汇总'!$A:$AM,33,0)</f>
        <v>-0.0575581206527699</v>
      </c>
      <c r="AD6" s="55">
        <f t="shared" si="9"/>
        <v>0.0500009945818967</v>
      </c>
    </row>
    <row r="7" spans="1:30">
      <c r="A7" s="45" t="s">
        <v>62</v>
      </c>
      <c r="B7" s="45"/>
      <c r="C7" s="45"/>
      <c r="D7" s="48">
        <f>VLOOKUP($A7,'牛羊肉-汇总'!$A:$AM,4,0)</f>
        <v>8705.07</v>
      </c>
      <c r="E7" s="49">
        <f>VLOOKUP($A7,'牛羊肉-汇总'!$A:$AM,5,0)</f>
        <v>490591.88</v>
      </c>
      <c r="F7" s="49">
        <f>VLOOKUP($A7,'牛羊肉-汇总'!$A:$AM,6,0)</f>
        <v>46.6939984629519</v>
      </c>
      <c r="G7" s="49">
        <f>VLOOKUP($A7,'牛羊肉-汇总'!$A:$AM,23,0)</f>
        <v>9416.95</v>
      </c>
      <c r="H7" s="49">
        <f>VLOOKUP($A7,'牛羊肉-汇总'!$A:$AM,24,0)</f>
        <v>20475.9</v>
      </c>
      <c r="I7" s="52">
        <f t="shared" si="0"/>
        <v>-11058.95</v>
      </c>
      <c r="J7" s="53">
        <f t="shared" si="1"/>
        <v>-0.540095917639762</v>
      </c>
      <c r="K7" s="54">
        <f>VLOOKUP($A7,'牛羊肉-汇总'!$A:$AM,27,0)</f>
        <v>0.107524272731508</v>
      </c>
      <c r="L7" s="54">
        <f>VLOOKUP($A7,'牛羊肉-汇总'!$A:$AM,28,0)</f>
        <v>0.183287033945505</v>
      </c>
      <c r="M7" s="55">
        <f t="shared" si="2"/>
        <v>-0.0757627612139967</v>
      </c>
      <c r="N7" s="49">
        <f>VLOOKUP($A7,'牛羊肉-汇总'!$A:$AM,13,0)</f>
        <v>87579.76</v>
      </c>
      <c r="O7" s="49">
        <f>VLOOKUP($A7,'牛羊肉-汇总'!$A:$AM,14,0)</f>
        <v>111714.94</v>
      </c>
      <c r="P7" s="52">
        <f t="shared" si="3"/>
        <v>-24135.18</v>
      </c>
      <c r="Q7" s="55">
        <f t="shared" si="4"/>
        <v>-0.21604254542857</v>
      </c>
      <c r="R7" s="49">
        <f>VLOOKUP($A7,'牛羊肉-汇总'!$A:$AM,15,0)</f>
        <v>1164.99</v>
      </c>
      <c r="S7" s="49">
        <f>VLOOKUP($A7,'牛羊肉-汇总'!$A:$AM,16,0)</f>
        <v>1539.62</v>
      </c>
      <c r="T7" s="52">
        <f t="shared" si="5"/>
        <v>-374.63</v>
      </c>
      <c r="U7" s="55">
        <f t="shared" si="6"/>
        <v>-0.243326275314688</v>
      </c>
      <c r="V7" s="54">
        <f>VLOOKUP($A7,'牛羊肉-汇总'!$A:$AM,21,0)</f>
        <v>0.315521961734843</v>
      </c>
      <c r="W7" s="54">
        <f>VLOOKUP($A7,'牛羊肉-汇总'!$A:$AM,22,0)</f>
        <v>0.0975418802473824</v>
      </c>
      <c r="X7" s="55">
        <f t="shared" si="7"/>
        <v>0.217980081487461</v>
      </c>
      <c r="Y7" s="54">
        <f>VLOOKUP($A7,'牛羊肉-汇总'!$A:$AM,36,0)</f>
        <v>0.00761379926007948</v>
      </c>
      <c r="Z7" s="54">
        <f>VLOOKUP($A7,'牛羊肉-汇总'!$A:$AM,37,0)</f>
        <v>-0.0429586521349424</v>
      </c>
      <c r="AA7" s="55">
        <f t="shared" si="8"/>
        <v>0.0505724513950219</v>
      </c>
      <c r="AB7" s="54">
        <f>VLOOKUP($A7,'牛羊肉-汇总'!$A:$AM,32,0)</f>
        <v>-0.075839485059105</v>
      </c>
      <c r="AC7" s="54">
        <f>VLOOKUP($A7,'牛羊肉-汇总'!$A:$AM,33,0)</f>
        <v>-0.0395714512311424</v>
      </c>
      <c r="AD7" s="55">
        <f t="shared" si="9"/>
        <v>-0.0362680338279626</v>
      </c>
    </row>
    <row r="8" spans="1:30">
      <c r="A8" s="45" t="s">
        <v>84</v>
      </c>
      <c r="B8" s="45"/>
      <c r="C8" s="45"/>
      <c r="D8" s="48">
        <f>VLOOKUP($A8,'牛羊肉-汇总'!$A:$AM,4,0)</f>
        <v>3324.85</v>
      </c>
      <c r="E8" s="49">
        <f>VLOOKUP($A8,'牛羊肉-汇总'!$A:$AM,5,0)</f>
        <v>178381.05</v>
      </c>
      <c r="F8" s="49">
        <f>VLOOKUP($A8,'牛羊肉-汇总'!$A:$AM,6,0)</f>
        <v>53.5474631979137</v>
      </c>
      <c r="G8" s="49">
        <f>VLOOKUP($A8,'牛羊肉-汇总'!$A:$AM,23,0)</f>
        <v>2395.92</v>
      </c>
      <c r="H8" s="49">
        <f>VLOOKUP($A8,'牛羊肉-汇总'!$A:$AM,24,0)</f>
        <v>4017.97</v>
      </c>
      <c r="I8" s="52">
        <f t="shared" si="0"/>
        <v>-1622.05</v>
      </c>
      <c r="J8" s="53">
        <f t="shared" si="1"/>
        <v>-0.403698882769159</v>
      </c>
      <c r="K8" s="54">
        <f>VLOOKUP($A8,'牛羊肉-汇总'!$A:$AM,27,0)</f>
        <v>0.088179276368453</v>
      </c>
      <c r="L8" s="54">
        <f>VLOOKUP($A8,'牛羊肉-汇总'!$A:$AM,28,0)</f>
        <v>0.144622334203185</v>
      </c>
      <c r="M8" s="55">
        <f t="shared" si="2"/>
        <v>-0.0564430578347325</v>
      </c>
      <c r="N8" s="49">
        <f>VLOOKUP($A8,'牛羊肉-汇总'!$A:$AM,13,0)</f>
        <v>27171.01</v>
      </c>
      <c r="O8" s="49">
        <f>VLOOKUP($A8,'牛羊肉-汇总'!$A:$AM,14,0)</f>
        <v>27782.5</v>
      </c>
      <c r="P8" s="52">
        <f t="shared" si="3"/>
        <v>-611.490000000002</v>
      </c>
      <c r="Q8" s="55">
        <f t="shared" si="4"/>
        <v>-0.0220098983172861</v>
      </c>
      <c r="R8" s="49">
        <f>VLOOKUP($A8,'牛羊肉-汇总'!$A:$AM,15,0)</f>
        <v>443.75</v>
      </c>
      <c r="S8" s="49">
        <f>VLOOKUP($A8,'牛羊肉-汇总'!$A:$AM,16,0)</f>
        <v>408.44</v>
      </c>
      <c r="T8" s="52">
        <f t="shared" si="5"/>
        <v>35.31</v>
      </c>
      <c r="U8" s="55">
        <f t="shared" si="6"/>
        <v>0.0864508862990892</v>
      </c>
      <c r="V8" s="54">
        <f>VLOOKUP($A8,'牛羊肉-汇总'!$A:$AM,21,0)</f>
        <v>0.677546440285549</v>
      </c>
      <c r="W8" s="54">
        <f>VLOOKUP($A8,'牛羊肉-汇总'!$A:$AM,22,0)</f>
        <v>0.661708507254147</v>
      </c>
      <c r="X8" s="55">
        <f t="shared" si="7"/>
        <v>0.0158379330314015</v>
      </c>
      <c r="Y8" s="54">
        <f>VLOOKUP($A8,'牛羊肉-汇总'!$A:$AM,36,0)</f>
        <v>0.0988619718309859</v>
      </c>
      <c r="Z8" s="54">
        <f>VLOOKUP($A8,'牛羊肉-汇总'!$A:$AM,37,0)</f>
        <v>-0.150377044363921</v>
      </c>
      <c r="AA8" s="55">
        <f t="shared" si="8"/>
        <v>0.249239016194907</v>
      </c>
      <c r="AB8" s="54">
        <f>VLOOKUP($A8,'牛羊肉-汇总'!$A:$AM,32,0)</f>
        <v>-0.0156135675486484</v>
      </c>
      <c r="AC8" s="54">
        <f>VLOOKUP($A8,'牛羊肉-汇总'!$A:$AM,33,0)</f>
        <v>-0.0792951426257536</v>
      </c>
      <c r="AD8" s="55">
        <f t="shared" si="9"/>
        <v>0.0636815750771053</v>
      </c>
    </row>
    <row r="9" spans="1:30">
      <c r="A9" s="45" t="s">
        <v>118</v>
      </c>
      <c r="B9" s="45"/>
      <c r="C9" s="45"/>
      <c r="D9" s="48">
        <f>VLOOKUP($A9,'牛羊肉-汇总'!$A:$AM,4,0)</f>
        <v>1388.9</v>
      </c>
      <c r="E9" s="49">
        <f>VLOOKUP($A9,'牛羊肉-汇总'!$A:$AM,5,0)</f>
        <v>76361.28</v>
      </c>
      <c r="F9" s="49">
        <f>VLOOKUP($A9,'牛羊肉-汇总'!$A:$AM,6,0)</f>
        <v>73.366224086325</v>
      </c>
      <c r="G9" s="49">
        <f>VLOOKUP($A9,'牛羊肉-汇总'!$A:$AM,23,0)</f>
        <v>1217.26</v>
      </c>
      <c r="H9" s="49">
        <f>VLOOKUP($A9,'牛羊肉-汇总'!$A:$AM,24,0)</f>
        <v>1211.01</v>
      </c>
      <c r="I9" s="52">
        <f t="shared" si="0"/>
        <v>6.25</v>
      </c>
      <c r="J9" s="53">
        <f t="shared" si="1"/>
        <v>0.00516098132963394</v>
      </c>
      <c r="K9" s="54">
        <f>VLOOKUP($A9,'牛羊肉-汇总'!$A:$AM,27,0)</f>
        <v>0.142469736036676</v>
      </c>
      <c r="L9" s="54">
        <f>VLOOKUP($A9,'牛羊肉-汇总'!$A:$AM,28,0)</f>
        <v>0.118460978630246</v>
      </c>
      <c r="M9" s="55">
        <f t="shared" si="2"/>
        <v>0.0240087574064297</v>
      </c>
      <c r="N9" s="49">
        <f>VLOOKUP($A9,'牛羊肉-汇总'!$A:$AM,13,0)</f>
        <v>8543.99</v>
      </c>
      <c r="O9" s="49">
        <f>VLOOKUP($A9,'牛羊肉-汇总'!$A:$AM,14,0)</f>
        <v>10222.86</v>
      </c>
      <c r="P9" s="52">
        <f t="shared" si="3"/>
        <v>-1678.87</v>
      </c>
      <c r="Q9" s="55">
        <f t="shared" si="4"/>
        <v>-0.164227036269694</v>
      </c>
      <c r="R9" s="49">
        <f>VLOOKUP($A9,'牛羊肉-汇总'!$A:$AM,15,0)</f>
        <v>113.61</v>
      </c>
      <c r="S9" s="49">
        <f>VLOOKUP($A9,'牛羊肉-汇总'!$A:$AM,16,0)</f>
        <v>153.6</v>
      </c>
      <c r="T9" s="52">
        <f t="shared" si="5"/>
        <v>-39.99</v>
      </c>
      <c r="U9" s="55">
        <f t="shared" si="6"/>
        <v>-0.2603515625</v>
      </c>
      <c r="V9" s="54">
        <f>VLOOKUP($A9,'牛羊肉-汇总'!$A:$AM,21,0)</f>
        <v>0.244107585340751</v>
      </c>
      <c r="W9" s="54">
        <f>VLOOKUP($A9,'牛羊肉-汇总'!$A:$AM,22,0)</f>
        <v>-0.00828525972682118</v>
      </c>
      <c r="X9" s="55">
        <f t="shared" si="7"/>
        <v>0.252392845067573</v>
      </c>
      <c r="Y9" s="54">
        <f>VLOOKUP($A9,'牛羊肉-汇总'!$A:$AM,36,0)</f>
        <v>-0.0368805562890591</v>
      </c>
      <c r="Z9" s="54">
        <f>VLOOKUP($A9,'牛羊肉-汇总'!$A:$AM,37,0)</f>
        <v>-0.0535807291666667</v>
      </c>
      <c r="AA9" s="55">
        <f t="shared" si="8"/>
        <v>0.0167001728776076</v>
      </c>
      <c r="AB9" s="54">
        <f>VLOOKUP($A9,'牛羊肉-汇总'!$A:$AM,32,0)</f>
        <v>-0.0190349239640964</v>
      </c>
      <c r="AC9" s="54">
        <f>VLOOKUP($A9,'牛羊肉-汇总'!$A:$AM,33,0)</f>
        <v>-0.0409353351214826</v>
      </c>
      <c r="AD9" s="55">
        <f t="shared" si="9"/>
        <v>0.0219004111573862</v>
      </c>
    </row>
    <row r="10" spans="1:30">
      <c r="A10" s="45" t="s">
        <v>89</v>
      </c>
      <c r="B10" s="45"/>
      <c r="C10" s="45"/>
      <c r="D10" s="48">
        <f>VLOOKUP($A10,'牛羊肉-汇总'!$A:$AM,4,0)</f>
        <v>1022.85</v>
      </c>
      <c r="E10" s="49">
        <f>VLOOKUP($A10,'牛羊肉-汇总'!$A:$AM,5,0)</f>
        <v>57508.07</v>
      </c>
      <c r="F10" s="49">
        <f>VLOOKUP($A10,'牛羊肉-汇总'!$A:$AM,6,0)</f>
        <v>42.1484464997515</v>
      </c>
      <c r="G10" s="49">
        <f>VLOOKUP($A10,'牛羊肉-汇总'!$A:$AM,23,0)</f>
        <v>995.72</v>
      </c>
      <c r="H10" s="49">
        <f>VLOOKUP($A10,'牛羊肉-汇总'!$A:$AM,24,0)</f>
        <v>1607.65</v>
      </c>
      <c r="I10" s="52">
        <f t="shared" si="0"/>
        <v>-611.93</v>
      </c>
      <c r="J10" s="53">
        <f t="shared" si="1"/>
        <v>-0.380636332535067</v>
      </c>
      <c r="K10" s="54">
        <f>VLOOKUP($A10,'牛羊肉-汇总'!$A:$AM,27,0)</f>
        <v>0.0884579644327415</v>
      </c>
      <c r="L10" s="54">
        <f>VLOOKUP($A10,'牛羊肉-汇总'!$A:$AM,28,0)</f>
        <v>0.116445579537043</v>
      </c>
      <c r="M10" s="55">
        <f t="shared" si="2"/>
        <v>-0.027987615104301</v>
      </c>
      <c r="N10" s="49">
        <f>VLOOKUP($A10,'牛羊肉-汇总'!$A:$AM,13,0)</f>
        <v>11256.42</v>
      </c>
      <c r="O10" s="49">
        <f>VLOOKUP($A10,'牛羊肉-汇总'!$A:$AM,14,0)</f>
        <v>13806.02</v>
      </c>
      <c r="P10" s="52">
        <f t="shared" si="3"/>
        <v>-2549.6</v>
      </c>
      <c r="Q10" s="55">
        <f t="shared" si="4"/>
        <v>-0.184673062910238</v>
      </c>
      <c r="R10" s="49">
        <f>VLOOKUP($A10,'牛羊肉-汇总'!$A:$AM,15,0)</f>
        <v>162.62</v>
      </c>
      <c r="S10" s="49">
        <f>VLOOKUP($A10,'牛羊肉-汇总'!$A:$AM,16,0)</f>
        <v>208.44</v>
      </c>
      <c r="T10" s="52">
        <f t="shared" si="5"/>
        <v>-45.82</v>
      </c>
      <c r="U10" s="55">
        <f t="shared" si="6"/>
        <v>-0.219823450393399</v>
      </c>
      <c r="V10" s="54">
        <f>VLOOKUP($A10,'牛羊肉-汇总'!$A:$AM,21,0)</f>
        <v>0.426520443963453</v>
      </c>
      <c r="W10" s="54">
        <f>VLOOKUP($A10,'牛羊肉-汇总'!$A:$AM,22,0)</f>
        <v>0.121763398720585</v>
      </c>
      <c r="X10" s="55">
        <f t="shared" si="7"/>
        <v>0.304757045242868</v>
      </c>
      <c r="Y10" s="54">
        <f>VLOOKUP($A10,'牛羊肉-汇总'!$A:$AM,36,0)</f>
        <v>-0.0392325667199606</v>
      </c>
      <c r="Z10" s="54">
        <f>VLOOKUP($A10,'牛羊肉-汇总'!$A:$AM,37,0)</f>
        <v>-0.0329111494914604</v>
      </c>
      <c r="AA10" s="55">
        <f t="shared" si="8"/>
        <v>-0.00632141722850027</v>
      </c>
      <c r="AB10" s="54">
        <f>VLOOKUP($A10,'牛羊肉-汇总'!$A:$AM,32,0)</f>
        <v>-0.154700082264166</v>
      </c>
      <c r="AC10" s="54">
        <f>VLOOKUP($A10,'牛羊肉-汇总'!$A:$AM,33,0)</f>
        <v>-0.0171705821083846</v>
      </c>
      <c r="AD10" s="55">
        <f t="shared" si="9"/>
        <v>-0.137529500155781</v>
      </c>
    </row>
    <row r="11" spans="1:30">
      <c r="A11" s="45" t="s">
        <v>155</v>
      </c>
      <c r="B11" s="45"/>
      <c r="C11" s="45"/>
      <c r="D11" s="48">
        <f>VLOOKUP($A11,'牛羊肉-汇总'!$A:$AM,4,0)</f>
        <v>2115.06</v>
      </c>
      <c r="E11" s="49">
        <f>VLOOKUP($A11,'牛羊肉-汇总'!$A:$AM,5,0)</f>
        <v>112696.54</v>
      </c>
      <c r="F11" s="49">
        <f>VLOOKUP($A11,'牛羊肉-汇总'!$A:$AM,6,0)</f>
        <v>50.9157572036637</v>
      </c>
      <c r="G11" s="49">
        <f>VLOOKUP($A11,'牛羊肉-汇总'!$A:$AM,23,0)</f>
        <v>2513.39</v>
      </c>
      <c r="H11" s="49">
        <f>VLOOKUP($A11,'牛羊肉-汇总'!$A:$AM,24,0)</f>
        <v>1806.06</v>
      </c>
      <c r="I11" s="52">
        <f t="shared" si="0"/>
        <v>707.33</v>
      </c>
      <c r="J11" s="53">
        <f t="shared" si="1"/>
        <v>0.391642581088114</v>
      </c>
      <c r="K11" s="54">
        <f>VLOOKUP($A11,'牛羊肉-汇总'!$A:$AM,27,0)</f>
        <v>0.137493832063641</v>
      </c>
      <c r="L11" s="54">
        <f>VLOOKUP($A11,'牛羊肉-汇总'!$A:$AM,28,0)</f>
        <v>0.118889036635829</v>
      </c>
      <c r="M11" s="55">
        <f t="shared" si="2"/>
        <v>0.0186047954278125</v>
      </c>
      <c r="N11" s="49">
        <f>VLOOKUP($A11,'牛羊肉-汇总'!$A:$AM,13,0)</f>
        <v>18280.02</v>
      </c>
      <c r="O11" s="49">
        <f>VLOOKUP($A11,'牛羊肉-汇总'!$A:$AM,14,0)</f>
        <v>15191.14</v>
      </c>
      <c r="P11" s="52">
        <f t="shared" si="3"/>
        <v>3088.88</v>
      </c>
      <c r="Q11" s="55">
        <f t="shared" si="4"/>
        <v>0.203334311973953</v>
      </c>
      <c r="R11" s="49">
        <f>VLOOKUP($A11,'牛羊肉-汇总'!$A:$AM,15,0)</f>
        <v>271</v>
      </c>
      <c r="S11" s="49">
        <f>VLOOKUP($A11,'牛羊肉-汇总'!$A:$AM,16,0)</f>
        <v>228.04</v>
      </c>
      <c r="T11" s="52">
        <f t="shared" si="5"/>
        <v>42.96</v>
      </c>
      <c r="U11" s="55">
        <f t="shared" si="6"/>
        <v>0.188388002104894</v>
      </c>
      <c r="V11" s="54">
        <f>VLOOKUP($A11,'牛羊肉-汇总'!$A:$AM,21,0)</f>
        <v>-0.00507701942631348</v>
      </c>
      <c r="W11" s="54">
        <f>VLOOKUP($A11,'牛羊肉-汇总'!$A:$AM,22,0)</f>
        <v>0.158566657663305</v>
      </c>
      <c r="X11" s="55">
        <f t="shared" si="7"/>
        <v>-0.163643677089618</v>
      </c>
      <c r="Y11" s="54">
        <f>VLOOKUP($A11,'牛羊肉-汇总'!$A:$AM,36,0)</f>
        <v>0.117785977859779</v>
      </c>
      <c r="Z11" s="54">
        <f>VLOOKUP($A11,'牛羊肉-汇总'!$A:$AM,37,0)</f>
        <v>-0.122610068409051</v>
      </c>
      <c r="AA11" s="55">
        <f t="shared" si="8"/>
        <v>0.24039604626883</v>
      </c>
      <c r="AB11" s="54">
        <f>VLOOKUP($A11,'牛羊肉-汇总'!$A:$AM,32,0)</f>
        <v>0.0267761523236845</v>
      </c>
      <c r="AC11" s="54">
        <f>VLOOKUP($A11,'牛羊肉-汇总'!$A:$AM,33,0)</f>
        <v>-0.122108143299318</v>
      </c>
      <c r="AD11" s="55">
        <f t="shared" si="9"/>
        <v>0.148884295623002</v>
      </c>
    </row>
    <row r="12" spans="1:30">
      <c r="A12" s="45" t="s">
        <v>101</v>
      </c>
      <c r="B12" s="45"/>
      <c r="C12" s="45"/>
      <c r="D12" s="48">
        <f>VLOOKUP($A12,'牛羊肉-汇总'!$A:$AM,4,0)</f>
        <v>3374.09</v>
      </c>
      <c r="E12" s="49">
        <f>VLOOKUP($A12,'牛羊肉-汇总'!$A:$AM,5,0)</f>
        <v>173788.46</v>
      </c>
      <c r="F12" s="49">
        <f>VLOOKUP($A12,'牛羊肉-汇总'!$A:$AM,6,0)</f>
        <v>66.5647674079762</v>
      </c>
      <c r="G12" s="49">
        <f>VLOOKUP($A12,'牛羊肉-汇总'!$A:$AM,23,0)</f>
        <v>2600</v>
      </c>
      <c r="H12" s="49">
        <f>VLOOKUP($A12,'牛羊肉-汇总'!$A:$AM,24,0)</f>
        <v>1222.51</v>
      </c>
      <c r="I12" s="52">
        <f t="shared" si="0"/>
        <v>1377.49</v>
      </c>
      <c r="J12" s="53">
        <f t="shared" si="1"/>
        <v>1.12677196914545</v>
      </c>
      <c r="K12" s="54">
        <f>VLOOKUP($A12,'牛羊肉-汇总'!$A:$AM,27,0)</f>
        <v>0.12088283524181</v>
      </c>
      <c r="L12" s="54">
        <f>VLOOKUP($A12,'牛羊肉-汇总'!$A:$AM,28,0)</f>
        <v>0.059090397176058</v>
      </c>
      <c r="M12" s="55">
        <f t="shared" si="2"/>
        <v>0.0617924380657519</v>
      </c>
      <c r="N12" s="49">
        <f>VLOOKUP($A12,'牛羊肉-汇总'!$A:$AM,13,0)</f>
        <v>21508.43</v>
      </c>
      <c r="O12" s="49">
        <f>VLOOKUP($A12,'牛羊肉-汇总'!$A:$AM,14,0)</f>
        <v>20688.81</v>
      </c>
      <c r="P12" s="52">
        <f t="shared" si="3"/>
        <v>819.619999999999</v>
      </c>
      <c r="Q12" s="55">
        <f t="shared" si="4"/>
        <v>0.039616585004164</v>
      </c>
      <c r="R12" s="49">
        <f>VLOOKUP($A12,'牛羊肉-汇总'!$A:$AM,15,0)</f>
        <v>305.65</v>
      </c>
      <c r="S12" s="49">
        <f>VLOOKUP($A12,'牛羊肉-汇总'!$A:$AM,16,0)</f>
        <v>344.22</v>
      </c>
      <c r="T12" s="52">
        <f t="shared" si="5"/>
        <v>-38.5700000000001</v>
      </c>
      <c r="U12" s="55">
        <f t="shared" si="6"/>
        <v>-0.112050432862704</v>
      </c>
      <c r="V12" s="54">
        <f>VLOOKUP($A12,'牛羊肉-汇总'!$A:$AM,21,0)</f>
        <v>0.550624184872661</v>
      </c>
      <c r="W12" s="54">
        <f>VLOOKUP($A12,'牛羊肉-汇总'!$A:$AM,22,0)</f>
        <v>-0.05586156075722</v>
      </c>
      <c r="X12" s="55">
        <f t="shared" si="7"/>
        <v>0.606485745629881</v>
      </c>
      <c r="Y12" s="54">
        <f>VLOOKUP($A12,'牛羊肉-汇总'!$A:$AM,36,0)</f>
        <v>-0.0129887125797481</v>
      </c>
      <c r="Z12" s="54">
        <f>VLOOKUP($A12,'牛羊肉-汇总'!$A:$AM,37,0)</f>
        <v>-0.0488059961652432</v>
      </c>
      <c r="AA12" s="55">
        <f t="shared" si="8"/>
        <v>0.0358172835854951</v>
      </c>
      <c r="AB12" s="54">
        <f>VLOOKUP($A12,'牛羊肉-汇总'!$A:$AM,32,0)</f>
        <v>-0.035605634627911</v>
      </c>
      <c r="AC12" s="54">
        <f>VLOOKUP($A12,'牛羊肉-汇总'!$A:$AM,33,0)</f>
        <v>-0.100600252020295</v>
      </c>
      <c r="AD12" s="55">
        <f t="shared" si="9"/>
        <v>0.064994617392384</v>
      </c>
    </row>
    <row r="13" spans="1:30">
      <c r="A13" s="45" t="s">
        <v>94</v>
      </c>
      <c r="B13" s="45"/>
      <c r="C13" s="45"/>
      <c r="D13" s="48">
        <f>VLOOKUP($A13,'牛羊肉-汇总'!$A:$AM,4,0)</f>
        <v>1813</v>
      </c>
      <c r="E13" s="49">
        <f>VLOOKUP($A13,'牛羊肉-汇总'!$A:$AM,5,0)</f>
        <v>103005.96</v>
      </c>
      <c r="F13" s="49">
        <f>VLOOKUP($A13,'牛羊肉-汇总'!$A:$AM,6,0)</f>
        <v>40.1874816992064</v>
      </c>
      <c r="G13" s="49">
        <f>VLOOKUP($A13,'牛羊肉-汇总'!$A:$AM,23,0)</f>
        <v>-43.4</v>
      </c>
      <c r="H13" s="49">
        <f>VLOOKUP($A13,'牛羊肉-汇总'!$A:$AM,24,0)</f>
        <v>1998.65</v>
      </c>
      <c r="I13" s="52">
        <f t="shared" si="0"/>
        <v>-2042.05</v>
      </c>
      <c r="J13" s="53">
        <f t="shared" si="1"/>
        <v>-1.02171465739374</v>
      </c>
      <c r="K13" s="54">
        <f>VLOOKUP($A13,'牛羊肉-汇总'!$A:$AM,27,0)</f>
        <v>-0.00231169659887643</v>
      </c>
      <c r="L13" s="54">
        <f>VLOOKUP($A13,'牛羊肉-汇总'!$A:$AM,28,0)</f>
        <v>0.123223003024702</v>
      </c>
      <c r="M13" s="55">
        <f t="shared" si="2"/>
        <v>-0.125534699623578</v>
      </c>
      <c r="N13" s="49">
        <f>VLOOKUP($A13,'牛羊肉-汇总'!$A:$AM,13,0)</f>
        <v>18774.09</v>
      </c>
      <c r="O13" s="49">
        <f>VLOOKUP($A13,'牛羊肉-汇总'!$A:$AM,14,0)</f>
        <v>16219.78</v>
      </c>
      <c r="P13" s="52">
        <f t="shared" si="3"/>
        <v>2554.31</v>
      </c>
      <c r="Q13" s="55">
        <f t="shared" si="4"/>
        <v>0.157481174220612</v>
      </c>
      <c r="R13" s="49">
        <f>VLOOKUP($A13,'牛羊肉-汇总'!$A:$AM,15,0)</f>
        <v>302.76</v>
      </c>
      <c r="S13" s="49">
        <f>VLOOKUP($A13,'牛羊肉-汇总'!$A:$AM,16,0)</f>
        <v>283.39</v>
      </c>
      <c r="T13" s="52">
        <f t="shared" si="5"/>
        <v>19.37</v>
      </c>
      <c r="U13" s="55">
        <f t="shared" si="6"/>
        <v>0.0683510356752179</v>
      </c>
      <c r="V13" s="54">
        <f>VLOOKUP($A13,'牛羊肉-汇总'!$A:$AM,21,0)</f>
        <v>0.266459306433208</v>
      </c>
      <c r="W13" s="54">
        <f>VLOOKUP($A13,'牛羊肉-汇总'!$A:$AM,22,0)</f>
        <v>0.0254636917806546</v>
      </c>
      <c r="X13" s="55">
        <f t="shared" si="7"/>
        <v>0.240995614652554</v>
      </c>
      <c r="Y13" s="54">
        <f>VLOOKUP($A13,'牛羊肉-汇总'!$A:$AM,36,0)</f>
        <v>-0.0625578015589906</v>
      </c>
      <c r="Z13" s="54">
        <f>VLOOKUP($A13,'牛羊肉-汇总'!$A:$AM,37,0)</f>
        <v>-0.026818165778609</v>
      </c>
      <c r="AA13" s="55">
        <f t="shared" si="8"/>
        <v>-0.0357396357803816</v>
      </c>
      <c r="AB13" s="54">
        <f>VLOOKUP($A13,'牛羊肉-汇总'!$A:$AM,32,0)</f>
        <v>-0.154903183057075</v>
      </c>
      <c r="AC13" s="54">
        <f>VLOOKUP($A13,'牛羊肉-汇总'!$A:$AM,33,0)</f>
        <v>0.0313449627553518</v>
      </c>
      <c r="AD13" s="55">
        <f t="shared" si="9"/>
        <v>-0.186248145812427</v>
      </c>
    </row>
    <row r="14" spans="1:30">
      <c r="A14" s="45" t="s">
        <v>186</v>
      </c>
      <c r="B14" s="45"/>
      <c r="C14" s="45"/>
      <c r="D14" s="48">
        <f>VLOOKUP($A14,'牛羊肉-汇总'!$A:$AM,4,0)</f>
        <v>1224.21</v>
      </c>
      <c r="E14" s="49">
        <f>VLOOKUP($A14,'牛羊肉-汇总'!$A:$AM,5,0)</f>
        <v>67193.06</v>
      </c>
      <c r="F14" s="49">
        <f>VLOOKUP($A14,'牛羊肉-汇总'!$A:$AM,6,0)</f>
        <v>41.5894942138794</v>
      </c>
      <c r="G14" s="49">
        <f>VLOOKUP($A14,'牛羊肉-汇总'!$A:$AM,23,0)</f>
        <v>1431.69</v>
      </c>
      <c r="H14" s="49">
        <f>VLOOKUP($A14,'牛羊肉-汇总'!$A:$AM,24,0)</f>
        <v>1380.5</v>
      </c>
      <c r="I14" s="52">
        <f t="shared" si="0"/>
        <v>51.1900000000001</v>
      </c>
      <c r="J14" s="53">
        <f t="shared" si="1"/>
        <v>0.03708076783774</v>
      </c>
      <c r="K14" s="54">
        <f>VLOOKUP($A14,'牛羊肉-汇总'!$A:$AM,27,0)</f>
        <v>0.103966392412877</v>
      </c>
      <c r="L14" s="54">
        <f>VLOOKUP($A14,'牛羊肉-汇总'!$A:$AM,28,0)</f>
        <v>0.14053522491744</v>
      </c>
      <c r="M14" s="55">
        <f t="shared" si="2"/>
        <v>-0.0365688325045634</v>
      </c>
      <c r="N14" s="49">
        <f>VLOOKUP($A14,'牛羊肉-汇总'!$A:$AM,13,0)</f>
        <v>13770.7</v>
      </c>
      <c r="O14" s="49">
        <f>VLOOKUP($A14,'牛羊肉-汇总'!$A:$AM,14,0)</f>
        <v>9823.16</v>
      </c>
      <c r="P14" s="52">
        <f t="shared" si="3"/>
        <v>3947.54</v>
      </c>
      <c r="Q14" s="55">
        <f t="shared" si="4"/>
        <v>0.401860501101479</v>
      </c>
      <c r="R14" s="49">
        <f>VLOOKUP($A14,'牛羊肉-汇总'!$A:$AM,15,0)</f>
        <v>200.2</v>
      </c>
      <c r="S14" s="49">
        <f>VLOOKUP($A14,'牛羊肉-汇总'!$A:$AM,16,0)</f>
        <v>153.54</v>
      </c>
      <c r="T14" s="52">
        <f t="shared" si="5"/>
        <v>46.66</v>
      </c>
      <c r="U14" s="55">
        <f t="shared" si="6"/>
        <v>0.303894750553602</v>
      </c>
      <c r="V14" s="54">
        <f>VLOOKUP($A14,'牛羊肉-汇总'!$A:$AM,21,0)</f>
        <v>0.421891262635441</v>
      </c>
      <c r="W14" s="54">
        <f>VLOOKUP($A14,'牛羊肉-汇总'!$A:$AM,22,0)</f>
        <v>0.200127619630101</v>
      </c>
      <c r="X14" s="55">
        <f t="shared" si="7"/>
        <v>0.22176364300534</v>
      </c>
      <c r="Y14" s="54">
        <f>VLOOKUP($A14,'牛羊肉-汇总'!$A:$AM,36,0)</f>
        <v>-0.0319180819180819</v>
      </c>
      <c r="Z14" s="54">
        <f>VLOOKUP($A14,'牛羊肉-汇总'!$A:$AM,37,0)</f>
        <v>-0.0493031131952586</v>
      </c>
      <c r="AA14" s="55">
        <f t="shared" si="8"/>
        <v>0.0173850312771767</v>
      </c>
      <c r="AB14" s="54">
        <f>VLOOKUP($A14,'牛羊肉-汇总'!$A:$AM,32,0)</f>
        <v>-0.0700981939915908</v>
      </c>
      <c r="AC14" s="54">
        <f>VLOOKUP($A14,'牛羊肉-汇总'!$A:$AM,33,0)</f>
        <v>-0.0064252541951877</v>
      </c>
      <c r="AD14" s="55">
        <f t="shared" si="9"/>
        <v>-0.0636729397964031</v>
      </c>
    </row>
    <row r="15" spans="1:30">
      <c r="A15" s="50" t="s">
        <v>62</v>
      </c>
      <c r="B15" s="51" t="s">
        <v>74</v>
      </c>
      <c r="C15" s="50" t="s">
        <v>75</v>
      </c>
      <c r="D15" s="49">
        <f>IFERROR(VLOOKUP($B15,'a-牛羊肉'!$B:$AO,5,0),0)</f>
        <v>405.5</v>
      </c>
      <c r="E15" s="49">
        <f>IFERROR(VLOOKUP($B15,'a-牛羊肉'!$B:$AO,6,0),0)</f>
        <v>28740.85</v>
      </c>
      <c r="F15" s="49">
        <f>IFERROR(VLOOKUP($B15,'a-牛羊肉'!$B:$AO,7,0),0)</f>
        <v>80.0731707317073</v>
      </c>
      <c r="G15" s="49">
        <f>IFERROR(VLOOKUP($B15,'a-牛羊肉'!$B:$AO,24,0),0)</f>
        <v>375.36</v>
      </c>
      <c r="H15" s="49">
        <f>IFERROR(VLOOKUP($B15,'a-牛羊肉'!$B:$AO,25,0),0)</f>
        <v>746.89</v>
      </c>
      <c r="I15" s="49">
        <f>IFERROR(VLOOKUP($B15,'a-牛羊肉'!$B:$AO,26,0),0)</f>
        <v>-371.53</v>
      </c>
      <c r="J15" s="56">
        <f>IFERROR(VLOOKUP($B15,'a-牛羊肉'!$B:$AO,27,0),0)</f>
        <v>-0.497436034757461</v>
      </c>
      <c r="K15" s="56">
        <f>IFERROR(VLOOKUP($B15,'a-牛羊肉'!$B:$AO,28,0),0)</f>
        <v>0.128483703353803</v>
      </c>
      <c r="L15" s="56">
        <f>IFERROR(VLOOKUP($B15,'a-牛羊肉'!$B:$AO,29,0),0)</f>
        <v>0.190530733026364</v>
      </c>
      <c r="M15" s="56">
        <f>IFERROR(VLOOKUP($B15,'a-牛羊肉'!$B:$AO,30,0),0)</f>
        <v>-0.0620470296725619</v>
      </c>
      <c r="N15" s="49">
        <f>IFERROR(VLOOKUP($B15,'a-牛羊肉'!$B:$AO,15,0),0)</f>
        <v>2921.46</v>
      </c>
      <c r="O15" s="49">
        <f>IFERROR(VLOOKUP($B15,'a-牛羊肉'!$B:$AO,19,0),0)</f>
        <v>3920.05</v>
      </c>
      <c r="P15" s="49">
        <f t="shared" si="3"/>
        <v>-998.59</v>
      </c>
      <c r="Q15" s="56">
        <f t="shared" si="4"/>
        <v>-0.25473909771559</v>
      </c>
      <c r="R15" s="49">
        <f>IFERROR(VLOOKUP($B15,'a-牛羊肉'!$B:$AO,16,0),0)</f>
        <v>38.19</v>
      </c>
      <c r="S15" s="49">
        <f>IFERROR(VLOOKUP($B15,'a-牛羊肉'!$B:$AO,20,0),0)</f>
        <v>33.99</v>
      </c>
      <c r="T15" s="49">
        <f t="shared" si="5"/>
        <v>4.2</v>
      </c>
      <c r="U15" s="56">
        <f t="shared" si="6"/>
        <v>0.123565754633716</v>
      </c>
      <c r="V15" s="56">
        <f>IFERROR(VLOOKUP($B15,'a-牛羊肉'!$B:$AO,22,0),0)</f>
        <v>0.355280167748081</v>
      </c>
      <c r="W15" s="56">
        <f>IFERROR(VLOOKUP($B15,'a-牛羊肉'!$B:$AO,23,0),0)</f>
        <v>0.721335950433183</v>
      </c>
      <c r="X15" s="56">
        <f t="shared" si="7"/>
        <v>-0.366055782685102</v>
      </c>
      <c r="Y15" s="54">
        <f>IFERROR(VLOOKUP($B15,'a-牛羊肉'!$B:$AO,37,0),0)</f>
        <v>-0.021209740769835</v>
      </c>
      <c r="Z15" s="54">
        <f>IFERROR(VLOOKUP($B15,'a-牛羊肉'!$B:$AO,38,0),0)</f>
        <v>-0.368049426301853</v>
      </c>
      <c r="AA15" s="54">
        <f t="shared" si="8"/>
        <v>0.346839685532018</v>
      </c>
      <c r="AB15" s="54">
        <f>IFERROR(VLOOKUP($B15,'a-牛羊肉'!$B:$AO,33,0),0)</f>
        <v>0.0954330151997172</v>
      </c>
      <c r="AC15" s="54">
        <f>IFERROR(VLOOKUP($B15,'a-牛羊肉'!$B:$AO,34,0),0)</f>
        <v>-0.205782018086504</v>
      </c>
      <c r="AD15" s="54">
        <f t="shared" si="9"/>
        <v>0.301215033286221</v>
      </c>
    </row>
    <row r="16" spans="1:30">
      <c r="A16" s="50" t="s">
        <v>67</v>
      </c>
      <c r="B16" s="51" t="s">
        <v>76</v>
      </c>
      <c r="C16" s="50" t="s">
        <v>77</v>
      </c>
      <c r="D16" s="49">
        <f>IFERROR(VLOOKUP($B16,'a-牛羊肉'!$B:$AO,5,0),0)</f>
        <v>618.4</v>
      </c>
      <c r="E16" s="49">
        <f>IFERROR(VLOOKUP($B16,'a-牛羊肉'!$B:$AO,6,0),0)</f>
        <v>32576.34</v>
      </c>
      <c r="F16" s="49">
        <f>IFERROR(VLOOKUP($B16,'a-牛羊肉'!$B:$AO,7,0),0)</f>
        <v>85.1357515968874</v>
      </c>
      <c r="G16" s="49">
        <f>IFERROR(VLOOKUP($B16,'a-牛羊肉'!$B:$AO,24,0),0)</f>
        <v>1064.9</v>
      </c>
      <c r="H16" s="49">
        <f>IFERROR(VLOOKUP($B16,'a-牛羊肉'!$B:$AO,25,0),0)</f>
        <v>1699.04</v>
      </c>
      <c r="I16" s="49">
        <f>IFERROR(VLOOKUP($B16,'a-牛羊肉'!$B:$AO,26,0),0)</f>
        <v>-634.14</v>
      </c>
      <c r="J16" s="56">
        <f>IFERROR(VLOOKUP($B16,'a-牛羊肉'!$B:$AO,27,0),0)</f>
        <v>-0.373234297014785</v>
      </c>
      <c r="K16" s="56">
        <f>IFERROR(VLOOKUP($B16,'a-牛羊肉'!$B:$AO,28,0),0)</f>
        <v>0.276709523859018</v>
      </c>
      <c r="L16" s="56">
        <f>IFERROR(VLOOKUP($B16,'a-牛羊肉'!$B:$AO,29,0),0)</f>
        <v>0.2221914175191</v>
      </c>
      <c r="M16" s="56">
        <f>IFERROR(VLOOKUP($B16,'a-牛羊肉'!$B:$AO,30,0),0)</f>
        <v>0.0545181063399186</v>
      </c>
      <c r="N16" s="49">
        <f>IFERROR(VLOOKUP($B16,'a-牛羊肉'!$B:$AO,15,0),0)</f>
        <v>3848.44</v>
      </c>
      <c r="O16" s="49">
        <f>IFERROR(VLOOKUP($B16,'a-牛羊肉'!$B:$AO,19,0),0)</f>
        <v>7646.74</v>
      </c>
      <c r="P16" s="49">
        <f t="shared" si="3"/>
        <v>-3798.3</v>
      </c>
      <c r="Q16" s="56">
        <f t="shared" si="4"/>
        <v>-0.496721478695496</v>
      </c>
      <c r="R16" s="49">
        <f>IFERROR(VLOOKUP($B16,'a-牛羊肉'!$B:$AO,16,0),0)</f>
        <v>42.66</v>
      </c>
      <c r="S16" s="49">
        <f>IFERROR(VLOOKUP($B16,'a-牛羊肉'!$B:$AO,20,0),0)</f>
        <v>109.66</v>
      </c>
      <c r="T16" s="49">
        <f t="shared" si="5"/>
        <v>-67</v>
      </c>
      <c r="U16" s="56">
        <f t="shared" si="6"/>
        <v>-0.610979390844428</v>
      </c>
      <c r="V16" s="56">
        <f>IFERROR(VLOOKUP($B16,'a-牛羊肉'!$B:$AO,22,0),0)</f>
        <v>2.7588295046101</v>
      </c>
      <c r="W16" s="56">
        <f>IFERROR(VLOOKUP($B16,'a-牛羊肉'!$B:$AO,23,0),0)</f>
        <v>0.0146096110440447</v>
      </c>
      <c r="X16" s="56">
        <f t="shared" si="7"/>
        <v>2.74421989356605</v>
      </c>
      <c r="Y16" s="54">
        <f>IFERROR(VLOOKUP($B16,'a-牛羊肉'!$B:$AO,37,0),0)</f>
        <v>-0.0569620253164557</v>
      </c>
      <c r="Z16" s="54">
        <f>IFERROR(VLOOKUP($B16,'a-牛羊肉'!$B:$AO,38,0),0)</f>
        <v>0.00328287433886558</v>
      </c>
      <c r="AA16" s="54">
        <f t="shared" si="8"/>
        <v>-0.0602448996553213</v>
      </c>
      <c r="AB16" s="54">
        <f>IFERROR(VLOOKUP($B16,'a-牛羊肉'!$B:$AO,33,0),0)</f>
        <v>-0.00378359930160874</v>
      </c>
      <c r="AC16" s="54">
        <f>IFERROR(VLOOKUP($B16,'a-牛羊肉'!$B:$AO,34,0),0)</f>
        <v>0.00450654788838119</v>
      </c>
      <c r="AD16" s="54">
        <f t="shared" si="9"/>
        <v>-0.00829014718998993</v>
      </c>
    </row>
    <row r="17" spans="1:30">
      <c r="A17" s="50" t="s">
        <v>84</v>
      </c>
      <c r="B17" s="51" t="s">
        <v>180</v>
      </c>
      <c r="C17" s="50" t="s">
        <v>181</v>
      </c>
      <c r="D17" s="49">
        <f>IFERROR(VLOOKUP($B17,'a-牛羊肉'!$B:$AO,5,0),0)</f>
        <v>202.1</v>
      </c>
      <c r="E17" s="49">
        <f>IFERROR(VLOOKUP($B17,'a-牛羊肉'!$B:$AO,6,0),0)</f>
        <v>10453.4</v>
      </c>
      <c r="F17" s="49">
        <f>IFERROR(VLOOKUP($B17,'a-牛羊肉'!$B:$AO,7,0),0)</f>
        <v>24.1164793282022</v>
      </c>
      <c r="G17" s="49">
        <f>IFERROR(VLOOKUP($B17,'a-牛羊肉'!$B:$AO,24,0),0)</f>
        <v>585.96</v>
      </c>
      <c r="H17" s="49">
        <f>IFERROR(VLOOKUP($B17,'a-牛羊肉'!$B:$AO,25,0),0)</f>
        <v>60.79</v>
      </c>
      <c r="I17" s="49">
        <f>IFERROR(VLOOKUP($B17,'a-牛羊肉'!$B:$AO,26,0),0)</f>
        <v>525.17</v>
      </c>
      <c r="J17" s="56">
        <f>IFERROR(VLOOKUP($B17,'a-牛羊肉'!$B:$AO,27,0),0)</f>
        <v>8.63908537588419</v>
      </c>
      <c r="K17" s="56">
        <f>IFERROR(VLOOKUP($B17,'a-牛羊肉'!$B:$AO,28,0),0)</f>
        <v>0.143037783104766</v>
      </c>
      <c r="L17" s="56">
        <f>IFERROR(VLOOKUP($B17,'a-牛羊肉'!$B:$AO,29,0),0)</f>
        <v>0.0669058651316876</v>
      </c>
      <c r="M17" s="56">
        <f>IFERROR(VLOOKUP($B17,'a-牛羊肉'!$B:$AO,30,0),0)</f>
        <v>0.0761319179730789</v>
      </c>
      <c r="N17" s="49">
        <f>IFERROR(VLOOKUP($B17,'a-牛羊肉'!$B:$AO,15,0),0)</f>
        <v>4096.54</v>
      </c>
      <c r="O17" s="49">
        <f>IFERROR(VLOOKUP($B17,'a-牛羊肉'!$B:$AO,19,0),0)</f>
        <v>908.59</v>
      </c>
      <c r="P17" s="49">
        <f t="shared" si="3"/>
        <v>3187.95</v>
      </c>
      <c r="Q17" s="56">
        <f t="shared" si="4"/>
        <v>3.50867828173323</v>
      </c>
      <c r="R17" s="49">
        <f>IFERROR(VLOOKUP($B17,'a-牛羊肉'!$B:$AO,16,0),0)</f>
        <v>57.66</v>
      </c>
      <c r="S17" s="49">
        <f>IFERROR(VLOOKUP($B17,'a-牛羊肉'!$B:$AO,20,0),0)</f>
        <v>21.36</v>
      </c>
      <c r="T17" s="49">
        <f t="shared" si="5"/>
        <v>36.3</v>
      </c>
      <c r="U17" s="56">
        <f t="shared" si="6"/>
        <v>1.69943820224719</v>
      </c>
      <c r="V17" s="56">
        <f>IFERROR(VLOOKUP($B17,'a-牛羊肉'!$B:$AO,22,0),0)</f>
        <v>1.96026997340733</v>
      </c>
      <c r="W17" s="56">
        <f>IFERROR(VLOOKUP($B17,'a-牛羊肉'!$B:$AO,23,0),0)</f>
        <v>2.13258400579241</v>
      </c>
      <c r="X17" s="56">
        <f t="shared" si="7"/>
        <v>-0.172314032385075</v>
      </c>
      <c r="Y17" s="54">
        <f>IFERROR(VLOOKUP($B17,'a-牛羊肉'!$B:$AO,37,0),0)</f>
        <v>-0.0371141172389872</v>
      </c>
      <c r="Z17" s="54">
        <f>IFERROR(VLOOKUP($B17,'a-牛羊肉'!$B:$AO,38,0),0)</f>
        <v>-0.104868913857678</v>
      </c>
      <c r="AA17" s="54">
        <f t="shared" si="8"/>
        <v>0.0677547966186907</v>
      </c>
      <c r="AB17" s="54">
        <f>IFERROR(VLOOKUP($B17,'a-牛羊肉'!$B:$AO,33,0),0)</f>
        <v>-0.0932175879769155</v>
      </c>
      <c r="AC17" s="54">
        <f>IFERROR(VLOOKUP($B17,'a-牛羊肉'!$B:$AO,34,0),0)</f>
        <v>-0.212891843405717</v>
      </c>
      <c r="AD17" s="54">
        <f t="shared" si="9"/>
        <v>0.119674255428801</v>
      </c>
    </row>
    <row r="18" spans="1:30">
      <c r="A18" s="50" t="s">
        <v>84</v>
      </c>
      <c r="B18" s="51" t="s">
        <v>87</v>
      </c>
      <c r="C18" s="50" t="s">
        <v>88</v>
      </c>
      <c r="D18" s="49">
        <f>IFERROR(VLOOKUP($B18,'a-牛羊肉'!$B:$AO,5,0),0)</f>
        <v>232.5</v>
      </c>
      <c r="E18" s="49">
        <f>IFERROR(VLOOKUP($B18,'a-牛羊肉'!$B:$AO,6,0),0)</f>
        <v>14259.21</v>
      </c>
      <c r="F18" s="49">
        <f>IFERROR(VLOOKUP($B18,'a-牛羊肉'!$B:$AO,7,0),0)</f>
        <v>230.841920054663</v>
      </c>
      <c r="G18" s="49">
        <f>IFERROR(VLOOKUP($B18,'a-牛羊肉'!$B:$AO,24,0),0)</f>
        <v>-38.09</v>
      </c>
      <c r="H18" s="49">
        <f>IFERROR(VLOOKUP($B18,'a-牛羊肉'!$B:$AO,25,0),0)</f>
        <v>5.46</v>
      </c>
      <c r="I18" s="49">
        <f>IFERROR(VLOOKUP($B18,'a-牛羊肉'!$B:$AO,26,0),0)</f>
        <v>-43.55</v>
      </c>
      <c r="J18" s="56">
        <f>IFERROR(VLOOKUP($B18,'a-牛羊肉'!$B:$AO,27,0),0)</f>
        <v>-7.97619047619048</v>
      </c>
      <c r="K18" s="56">
        <f>IFERROR(VLOOKUP($B18,'a-牛羊肉'!$B:$AO,28,0),0)</f>
        <v>-0.0949970071827614</v>
      </c>
      <c r="L18" s="56">
        <f>IFERROR(VLOOKUP($B18,'a-牛羊肉'!$B:$AO,29,0),0)</f>
        <v>0.00709450241031172</v>
      </c>
      <c r="M18" s="56">
        <f>IFERROR(VLOOKUP($B18,'a-牛羊肉'!$B:$AO,30,0),0)</f>
        <v>-0.102091509593073</v>
      </c>
      <c r="N18" s="49">
        <f>IFERROR(VLOOKUP($B18,'a-牛羊肉'!$B:$AO,15,0),0)</f>
        <v>400.96</v>
      </c>
      <c r="O18" s="49">
        <f>IFERROR(VLOOKUP($B18,'a-牛羊肉'!$B:$AO,19,0),0)</f>
        <v>769.61</v>
      </c>
      <c r="P18" s="49">
        <f t="shared" si="3"/>
        <v>-368.65</v>
      </c>
      <c r="Q18" s="56">
        <f t="shared" si="4"/>
        <v>-0.479008848637622</v>
      </c>
      <c r="R18" s="49">
        <f>IFERROR(VLOOKUP($B18,'a-牛羊肉'!$B:$AO,16,0),0)</f>
        <v>6.53</v>
      </c>
      <c r="S18" s="49">
        <f>IFERROR(VLOOKUP($B18,'a-牛羊肉'!$B:$AO,20,0),0)</f>
        <v>19.82</v>
      </c>
      <c r="T18" s="49">
        <f t="shared" si="5"/>
        <v>-13.29</v>
      </c>
      <c r="U18" s="56">
        <f t="shared" si="6"/>
        <v>-0.670534813319879</v>
      </c>
      <c r="V18" s="56">
        <f>IFERROR(VLOOKUP($B18,'a-牛羊肉'!$B:$AO,22,0),0)</f>
        <v>0</v>
      </c>
      <c r="W18" s="56">
        <f>IFERROR(VLOOKUP($B18,'a-牛羊肉'!$B:$AO,23,0),0)</f>
        <v>0</v>
      </c>
      <c r="X18" s="56">
        <f t="shared" si="7"/>
        <v>0</v>
      </c>
      <c r="Y18" s="54">
        <f>IFERROR(VLOOKUP($B18,'a-牛羊肉'!$B:$AO,37,0),0)</f>
        <v>-0.0413476263399694</v>
      </c>
      <c r="Z18" s="54">
        <f>IFERROR(VLOOKUP($B18,'a-牛羊肉'!$B:$AO,38,0),0)</f>
        <v>-0.024217961654894</v>
      </c>
      <c r="AA18" s="54">
        <f t="shared" si="8"/>
        <v>-0.0171296646850753</v>
      </c>
      <c r="AB18" s="54">
        <f>IFERROR(VLOOKUP($B18,'a-牛羊肉'!$B:$AO,33,0),0)</f>
        <v>-0.0395677029951031</v>
      </c>
      <c r="AC18" s="54">
        <f>IFERROR(VLOOKUP($B18,'a-牛羊肉'!$B:$AO,34,0),0)</f>
        <v>-0.0589649302893673</v>
      </c>
      <c r="AD18" s="54">
        <f t="shared" si="9"/>
        <v>0.0193972272942643</v>
      </c>
    </row>
    <row r="19" spans="1:30">
      <c r="A19" s="50" t="s">
        <v>67</v>
      </c>
      <c r="B19" s="51" t="s">
        <v>72</v>
      </c>
      <c r="C19" s="50" t="s">
        <v>73</v>
      </c>
      <c r="D19" s="49">
        <f>IFERROR(VLOOKUP($B19,'a-牛羊肉'!$B:$AO,5,0),0)</f>
        <v>473.91</v>
      </c>
      <c r="E19" s="49">
        <f>IFERROR(VLOOKUP($B19,'a-牛羊肉'!$B:$AO,6,0),0)</f>
        <v>26489.95</v>
      </c>
      <c r="F19" s="49">
        <f>IFERROR(VLOOKUP($B19,'a-牛羊肉'!$B:$AO,7,0),0)</f>
        <v>34.1587738508435</v>
      </c>
      <c r="G19" s="49">
        <f>IFERROR(VLOOKUP($B19,'a-牛羊肉'!$B:$AO,24,0),0)</f>
        <v>574.67</v>
      </c>
      <c r="H19" s="49">
        <f>IFERROR(VLOOKUP($B19,'a-牛羊肉'!$B:$AO,25,0),0)</f>
        <v>967.12</v>
      </c>
      <c r="I19" s="49">
        <f>IFERROR(VLOOKUP($B19,'a-牛羊肉'!$B:$AO,26,0),0)</f>
        <v>-392.45</v>
      </c>
      <c r="J19" s="56">
        <f>IFERROR(VLOOKUP($B19,'a-牛羊肉'!$B:$AO,27,0),0)</f>
        <v>-0.405792455951692</v>
      </c>
      <c r="K19" s="56">
        <f>IFERROR(VLOOKUP($B19,'a-牛羊肉'!$B:$AO,28,0),0)</f>
        <v>0.0860310188927812</v>
      </c>
      <c r="L19" s="56">
        <f>IFERROR(VLOOKUP($B19,'a-牛羊肉'!$B:$AO,29,0),0)</f>
        <v>0.11340379052334</v>
      </c>
      <c r="M19" s="56">
        <f>IFERROR(VLOOKUP($B19,'a-牛羊肉'!$B:$AO,30,0),0)</f>
        <v>-0.0273727716305587</v>
      </c>
      <c r="N19" s="49">
        <f>IFERROR(VLOOKUP($B19,'a-牛羊肉'!$B:$AO,15,0),0)</f>
        <v>6679.8</v>
      </c>
      <c r="O19" s="49">
        <f>IFERROR(VLOOKUP($B19,'a-牛羊肉'!$B:$AO,19,0),0)</f>
        <v>8528.11</v>
      </c>
      <c r="P19" s="49">
        <f t="shared" si="3"/>
        <v>-1848.31</v>
      </c>
      <c r="Q19" s="56">
        <f t="shared" si="4"/>
        <v>-0.216731491502807</v>
      </c>
      <c r="R19" s="49">
        <f>IFERROR(VLOOKUP($B19,'a-牛羊肉'!$B:$AO,16,0),0)</f>
        <v>87.62</v>
      </c>
      <c r="S19" s="49">
        <f>IFERROR(VLOOKUP($B19,'a-牛羊肉'!$B:$AO,20,0),0)</f>
        <v>140.89</v>
      </c>
      <c r="T19" s="49">
        <f t="shared" si="5"/>
        <v>-53.27</v>
      </c>
      <c r="U19" s="56">
        <f t="shared" si="6"/>
        <v>-0.378096387252466</v>
      </c>
      <c r="V19" s="56">
        <f>IFERROR(VLOOKUP($B19,'a-牛羊肉'!$B:$AO,22,0),0)</f>
        <v>0.0302164753203329</v>
      </c>
      <c r="W19" s="56">
        <f>IFERROR(VLOOKUP($B19,'a-牛羊肉'!$B:$AO,23,0),0)</f>
        <v>-0.0183901241677888</v>
      </c>
      <c r="X19" s="56">
        <f t="shared" si="7"/>
        <v>0.0486065994881217</v>
      </c>
      <c r="Y19" s="54">
        <f>IFERROR(VLOOKUP($B19,'a-牛羊肉'!$B:$AO,37,0),0)</f>
        <v>-0.0288746861447158</v>
      </c>
      <c r="Z19" s="54">
        <f>IFERROR(VLOOKUP($B19,'a-牛羊肉'!$B:$AO,38,0),0)</f>
        <v>-0.0256228263184044</v>
      </c>
      <c r="AA19" s="54">
        <f t="shared" si="8"/>
        <v>-0.00325185982631139</v>
      </c>
      <c r="AB19" s="54">
        <f>IFERROR(VLOOKUP($B19,'a-牛羊肉'!$B:$AO,33,0),0)</f>
        <v>-0.159315182477687</v>
      </c>
      <c r="AC19" s="54">
        <f>IFERROR(VLOOKUP($B19,'a-牛羊肉'!$B:$AO,34,0),0)</f>
        <v>-0.105601030005476</v>
      </c>
      <c r="AD19" s="54">
        <f t="shared" si="9"/>
        <v>-0.0537141524722108</v>
      </c>
    </row>
    <row r="20" spans="1:30">
      <c r="A20" s="50" t="s">
        <v>62</v>
      </c>
      <c r="B20" s="51" t="s">
        <v>65</v>
      </c>
      <c r="C20" s="50" t="s">
        <v>66</v>
      </c>
      <c r="D20" s="49">
        <f>IFERROR(VLOOKUP($B20,'a-牛羊肉'!$B:$AO,5,0),0)</f>
        <v>617</v>
      </c>
      <c r="E20" s="49">
        <f>IFERROR(VLOOKUP($B20,'a-牛羊肉'!$B:$AO,6,0),0)</f>
        <v>28215.68</v>
      </c>
      <c r="F20" s="49">
        <f>IFERROR(VLOOKUP($B20,'a-牛羊肉'!$B:$AO,7,0),0)</f>
        <v>30.5042652382397</v>
      </c>
      <c r="G20" s="49">
        <f>IFERROR(VLOOKUP($B20,'a-牛羊肉'!$B:$AO,24,0),0)</f>
        <v>-709.62</v>
      </c>
      <c r="H20" s="49">
        <f>IFERROR(VLOOKUP($B20,'a-牛羊肉'!$B:$AO,25,0),0)</f>
        <v>2598.47</v>
      </c>
      <c r="I20" s="49">
        <f>IFERROR(VLOOKUP($B20,'a-牛羊肉'!$B:$AO,26,0),0)</f>
        <v>-3308.09</v>
      </c>
      <c r="J20" s="56">
        <f>IFERROR(VLOOKUP($B20,'a-牛羊肉'!$B:$AO,27,0),0)</f>
        <v>-1.27309147305915</v>
      </c>
      <c r="K20" s="56">
        <f>IFERROR(VLOOKUP($B20,'a-牛羊肉'!$B:$AO,28,0),0)</f>
        <v>-0.107929458466733</v>
      </c>
      <c r="L20" s="56">
        <f>IFERROR(VLOOKUP($B20,'a-牛羊肉'!$B:$AO,29,0),0)</f>
        <v>0.18671367915343</v>
      </c>
      <c r="M20" s="56">
        <f>IFERROR(VLOOKUP($B20,'a-牛羊肉'!$B:$AO,30,0),0)</f>
        <v>-0.294643137620163</v>
      </c>
      <c r="N20" s="49">
        <f>IFERROR(VLOOKUP($B20,'a-牛羊肉'!$B:$AO,15,0),0)</f>
        <v>6574.85</v>
      </c>
      <c r="O20" s="49">
        <f>IFERROR(VLOOKUP($B20,'a-牛羊肉'!$B:$AO,19,0),0)</f>
        <v>13916.87</v>
      </c>
      <c r="P20" s="49">
        <f t="shared" si="3"/>
        <v>-7342.02</v>
      </c>
      <c r="Q20" s="56">
        <f t="shared" si="4"/>
        <v>-0.527562591301061</v>
      </c>
      <c r="R20" s="49">
        <f>IFERROR(VLOOKUP($B20,'a-牛羊肉'!$B:$AO,16,0),0)</f>
        <v>76.94</v>
      </c>
      <c r="S20" s="49">
        <f>IFERROR(VLOOKUP($B20,'a-牛羊肉'!$B:$AO,20,0),0)</f>
        <v>161.35</v>
      </c>
      <c r="T20" s="49">
        <f t="shared" si="5"/>
        <v>-84.41</v>
      </c>
      <c r="U20" s="56">
        <f t="shared" si="6"/>
        <v>-0.523148435079021</v>
      </c>
      <c r="V20" s="56">
        <f>IFERROR(VLOOKUP($B20,'a-牛羊肉'!$B:$AO,22,0),0)</f>
        <v>2.56059375270774</v>
      </c>
      <c r="W20" s="56">
        <f>IFERROR(VLOOKUP($B20,'a-牛羊肉'!$B:$AO,23,0),0)</f>
        <v>0.291207792039101</v>
      </c>
      <c r="X20" s="56">
        <f t="shared" si="7"/>
        <v>2.26938596066864</v>
      </c>
      <c r="Y20" s="54">
        <f>IFERROR(VLOOKUP($B20,'a-牛羊肉'!$B:$AO,37,0),0)</f>
        <v>-0.0540681050168963</v>
      </c>
      <c r="Z20" s="54">
        <f>IFERROR(VLOOKUP($B20,'a-牛羊肉'!$B:$AO,38,0),0)</f>
        <v>-0.147815308335916</v>
      </c>
      <c r="AA20" s="54">
        <f t="shared" si="8"/>
        <v>0.0937472033190194</v>
      </c>
      <c r="AB20" s="54">
        <f>IFERROR(VLOOKUP($B20,'a-牛羊肉'!$B:$AO,33,0),0)</f>
        <v>-0.347354275602755</v>
      </c>
      <c r="AC20" s="54">
        <f>IFERROR(VLOOKUP($B20,'a-牛羊肉'!$B:$AO,34,0),0)</f>
        <v>-0.110394363100324</v>
      </c>
      <c r="AD20" s="54">
        <f t="shared" si="9"/>
        <v>-0.236959912502431</v>
      </c>
    </row>
    <row r="21" spans="1:30">
      <c r="A21" s="50" t="s">
        <v>67</v>
      </c>
      <c r="B21" s="51" t="s">
        <v>82</v>
      </c>
      <c r="C21" s="50" t="s">
        <v>83</v>
      </c>
      <c r="D21" s="49">
        <f>IFERROR(VLOOKUP($B21,'a-牛羊肉'!$B:$AO,5,0),0)</f>
        <v>433</v>
      </c>
      <c r="E21" s="49">
        <f>IFERROR(VLOOKUP($B21,'a-牛羊肉'!$B:$AO,6,0),0)</f>
        <v>23773.3</v>
      </c>
      <c r="F21" s="49">
        <f>IFERROR(VLOOKUP($B21,'a-牛羊肉'!$B:$AO,7,0),0)</f>
        <v>23.4271260633401</v>
      </c>
      <c r="G21" s="49">
        <f>IFERROR(VLOOKUP($B21,'a-牛羊肉'!$B:$AO,24,0),0)</f>
        <v>1560.96</v>
      </c>
      <c r="H21" s="49">
        <f>IFERROR(VLOOKUP($B21,'a-牛羊肉'!$B:$AO,25,0),0)</f>
        <v>2030.11</v>
      </c>
      <c r="I21" s="49">
        <f>IFERROR(VLOOKUP($B21,'a-牛羊肉'!$B:$AO,26,0),0)</f>
        <v>-469.15</v>
      </c>
      <c r="J21" s="56">
        <f>IFERROR(VLOOKUP($B21,'a-牛羊肉'!$B:$AO,27,0),0)</f>
        <v>-0.231095851948909</v>
      </c>
      <c r="K21" s="56">
        <f>IFERROR(VLOOKUP($B21,'a-牛羊肉'!$B:$AO,28,0),0)</f>
        <v>0.16853506774506</v>
      </c>
      <c r="L21" s="56">
        <f>IFERROR(VLOOKUP($B21,'a-牛羊肉'!$B:$AO,29,0),0)</f>
        <v>0.224627089444316</v>
      </c>
      <c r="M21" s="56">
        <f>IFERROR(VLOOKUP($B21,'a-牛羊肉'!$B:$AO,30,0),0)</f>
        <v>-0.0560920216992564</v>
      </c>
      <c r="N21" s="49">
        <f>IFERROR(VLOOKUP($B21,'a-牛羊肉'!$B:$AO,15,0),0)</f>
        <v>9261.93</v>
      </c>
      <c r="O21" s="49">
        <f>IFERROR(VLOOKUP($B21,'a-牛羊肉'!$B:$AO,19,0),0)</f>
        <v>9037.69</v>
      </c>
      <c r="P21" s="49">
        <f t="shared" si="3"/>
        <v>224.24</v>
      </c>
      <c r="Q21" s="56">
        <f t="shared" si="4"/>
        <v>0.0248116498795599</v>
      </c>
      <c r="R21" s="49">
        <f>IFERROR(VLOOKUP($B21,'a-牛羊肉'!$B:$AO,16,0),0)</f>
        <v>263.77</v>
      </c>
      <c r="S21" s="49">
        <f>IFERROR(VLOOKUP($B21,'a-牛羊肉'!$B:$AO,20,0),0)</f>
        <v>113.78</v>
      </c>
      <c r="T21" s="49">
        <f t="shared" si="5"/>
        <v>149.99</v>
      </c>
      <c r="U21" s="56">
        <f t="shared" si="6"/>
        <v>1.31824573738794</v>
      </c>
      <c r="V21" s="56">
        <f>IFERROR(VLOOKUP($B21,'a-牛羊肉'!$B:$AO,22,0),0)</f>
        <v>0.982697050356769</v>
      </c>
      <c r="W21" s="56">
        <f>IFERROR(VLOOKUP($B21,'a-牛羊肉'!$B:$AO,23,0),0)</f>
        <v>0.18876731919697</v>
      </c>
      <c r="X21" s="56">
        <f t="shared" si="7"/>
        <v>0.793929731159799</v>
      </c>
      <c r="Y21" s="54">
        <f>IFERROR(VLOOKUP($B21,'a-牛羊肉'!$B:$AO,37,0),0)</f>
        <v>-0.0122455169276263</v>
      </c>
      <c r="Z21" s="54">
        <f>IFERROR(VLOOKUP($B21,'a-牛羊肉'!$B:$AO,38,0),0)</f>
        <v>-0.0634557918790649</v>
      </c>
      <c r="AA21" s="54">
        <f t="shared" si="8"/>
        <v>0.0512102749514385</v>
      </c>
      <c r="AB21" s="54">
        <f>IFERROR(VLOOKUP($B21,'a-牛羊肉'!$B:$AO,33,0),0)</f>
        <v>0.0673474770061434</v>
      </c>
      <c r="AC21" s="54">
        <f>IFERROR(VLOOKUP($B21,'a-牛羊肉'!$B:$AO,34,0),0)</f>
        <v>-0.0458957764650038</v>
      </c>
      <c r="AD21" s="54">
        <f t="shared" si="9"/>
        <v>0.113243253471147</v>
      </c>
    </row>
    <row r="22" spans="1:30">
      <c r="A22" s="50" t="s">
        <v>67</v>
      </c>
      <c r="B22" s="51" t="s">
        <v>70</v>
      </c>
      <c r="C22" s="50" t="s">
        <v>71</v>
      </c>
      <c r="D22" s="49">
        <f>IFERROR(VLOOKUP($B22,'a-牛羊肉'!$B:$AO,5,0),0)</f>
        <v>1103</v>
      </c>
      <c r="E22" s="49">
        <f>IFERROR(VLOOKUP($B22,'a-牛羊肉'!$B:$AO,6,0),0)</f>
        <v>62662.86</v>
      </c>
      <c r="F22" s="49">
        <f>IFERROR(VLOOKUP($B22,'a-牛羊肉'!$B:$AO,7,0),0)</f>
        <v>110.889178461713</v>
      </c>
      <c r="G22" s="49">
        <f>IFERROR(VLOOKUP($B22,'a-牛羊肉'!$B:$AO,24,0),0)</f>
        <v>893.15</v>
      </c>
      <c r="H22" s="49">
        <f>IFERROR(VLOOKUP($B22,'a-牛羊肉'!$B:$AO,25,0),0)</f>
        <v>1250.36</v>
      </c>
      <c r="I22" s="49">
        <f>IFERROR(VLOOKUP($B22,'a-牛羊肉'!$B:$AO,26,0),0)</f>
        <v>-357.21</v>
      </c>
      <c r="J22" s="56">
        <f>IFERROR(VLOOKUP($B22,'a-牛羊肉'!$B:$AO,27,0),0)</f>
        <v>-0.285685722511917</v>
      </c>
      <c r="K22" s="56">
        <f>IFERROR(VLOOKUP($B22,'a-牛羊肉'!$B:$AO,28,0),0)</f>
        <v>0.18082375378087</v>
      </c>
      <c r="L22" s="56">
        <f>IFERROR(VLOOKUP($B22,'a-牛羊肉'!$B:$AO,29,0),0)</f>
        <v>0.192455751769698</v>
      </c>
      <c r="M22" s="56">
        <f>IFERROR(VLOOKUP($B22,'a-牛羊肉'!$B:$AO,30,0),0)</f>
        <v>-0.0116319979888288</v>
      </c>
      <c r="N22" s="49">
        <f>IFERROR(VLOOKUP($B22,'a-牛羊肉'!$B:$AO,15,0),0)</f>
        <v>4939.34</v>
      </c>
      <c r="O22" s="49">
        <f>IFERROR(VLOOKUP($B22,'a-牛羊肉'!$B:$AO,19,0),0)</f>
        <v>6496.87</v>
      </c>
      <c r="P22" s="49">
        <f t="shared" si="3"/>
        <v>-1557.53</v>
      </c>
      <c r="Q22" s="56">
        <f t="shared" si="4"/>
        <v>-0.239735441835838</v>
      </c>
      <c r="R22" s="49">
        <f>IFERROR(VLOOKUP($B22,'a-牛羊肉'!$B:$AO,16,0),0)</f>
        <v>135.04</v>
      </c>
      <c r="S22" s="49">
        <f>IFERROR(VLOOKUP($B22,'a-牛羊肉'!$B:$AO,20,0),0)</f>
        <v>123.2</v>
      </c>
      <c r="T22" s="49">
        <f t="shared" si="5"/>
        <v>11.84</v>
      </c>
      <c r="U22" s="56">
        <f t="shared" si="6"/>
        <v>0.096103896103896</v>
      </c>
      <c r="V22" s="56">
        <f>IFERROR(VLOOKUP($B22,'a-牛羊肉'!$B:$AO,22,0),0)</f>
        <v>1.93422228162039</v>
      </c>
      <c r="W22" s="56">
        <f>IFERROR(VLOOKUP($B22,'a-牛羊肉'!$B:$AO,23,0),0)</f>
        <v>-0.315138514083319</v>
      </c>
      <c r="X22" s="56">
        <f t="shared" si="7"/>
        <v>2.24936079570371</v>
      </c>
      <c r="Y22" s="54">
        <f>IFERROR(VLOOKUP($B22,'a-牛羊肉'!$B:$AO,37,0),0)</f>
        <v>-0.0234004739336493</v>
      </c>
      <c r="Z22" s="54">
        <f>IFERROR(VLOOKUP($B22,'a-牛羊肉'!$B:$AO,38,0),0)</f>
        <v>0.165584415584416</v>
      </c>
      <c r="AA22" s="54">
        <f t="shared" si="8"/>
        <v>-0.188984889518065</v>
      </c>
      <c r="AB22" s="54">
        <f>IFERROR(VLOOKUP($B22,'a-牛羊肉'!$B:$AO,33,0),0)</f>
        <v>-0.0398670848378351</v>
      </c>
      <c r="AC22" s="54">
        <f>IFERROR(VLOOKUP($B22,'a-牛羊肉'!$B:$AO,34,0),0)</f>
        <v>0.073371361901962</v>
      </c>
      <c r="AD22" s="54">
        <f t="shared" si="9"/>
        <v>-0.113238446739797</v>
      </c>
    </row>
    <row r="23" spans="1:30">
      <c r="A23" s="50" t="s">
        <v>67</v>
      </c>
      <c r="B23" s="51" t="s">
        <v>112</v>
      </c>
      <c r="C23" s="50" t="s">
        <v>113</v>
      </c>
      <c r="D23" s="49">
        <f>IFERROR(VLOOKUP($B23,'a-牛羊肉'!$B:$AO,5,0),0)</f>
        <v>352.9</v>
      </c>
      <c r="E23" s="49">
        <f>IFERROR(VLOOKUP($B23,'a-牛羊肉'!$B:$AO,6,0),0)</f>
        <v>22780.09</v>
      </c>
      <c r="F23" s="49">
        <f>IFERROR(VLOOKUP($B23,'a-牛羊肉'!$B:$AO,7,0),0)</f>
        <v>54.9348720181933</v>
      </c>
      <c r="G23" s="49">
        <f>IFERROR(VLOOKUP($B23,'a-牛羊肉'!$B:$AO,24,0),0)</f>
        <v>611.87</v>
      </c>
      <c r="H23" s="49">
        <f>IFERROR(VLOOKUP($B23,'a-牛羊肉'!$B:$AO,25,0),0)</f>
        <v>1398.66</v>
      </c>
      <c r="I23" s="49">
        <f>IFERROR(VLOOKUP($B23,'a-牛羊肉'!$B:$AO,26,0),0)</f>
        <v>-786.79</v>
      </c>
      <c r="J23" s="56">
        <f>IFERROR(VLOOKUP($B23,'a-牛羊肉'!$B:$AO,27,0),0)</f>
        <v>-0.562531279939371</v>
      </c>
      <c r="K23" s="56">
        <f>IFERROR(VLOOKUP($B23,'a-牛羊肉'!$B:$AO,28,0),0)</f>
        <v>0.174558162755866</v>
      </c>
      <c r="L23" s="56">
        <f>IFERROR(VLOOKUP($B23,'a-牛羊肉'!$B:$AO,29,0),0)</f>
        <v>0.258812688050273</v>
      </c>
      <c r="M23" s="56">
        <f>IFERROR(VLOOKUP($B23,'a-牛羊肉'!$B:$AO,30,0),0)</f>
        <v>-0.0842545252944064</v>
      </c>
      <c r="N23" s="49">
        <f>IFERROR(VLOOKUP($B23,'a-牛羊肉'!$B:$AO,15,0),0)</f>
        <v>3505.25</v>
      </c>
      <c r="O23" s="49">
        <f>IFERROR(VLOOKUP($B23,'a-牛羊肉'!$B:$AO,19,0),0)</f>
        <v>5404.14</v>
      </c>
      <c r="P23" s="49">
        <f t="shared" si="3"/>
        <v>-1898.89</v>
      </c>
      <c r="Q23" s="56">
        <f t="shared" si="4"/>
        <v>-0.351376907334007</v>
      </c>
      <c r="R23" s="49">
        <f>IFERROR(VLOOKUP($B23,'a-牛羊肉'!$B:$AO,16,0),0)</f>
        <v>50.02</v>
      </c>
      <c r="S23" s="49">
        <f>IFERROR(VLOOKUP($B23,'a-牛羊肉'!$B:$AO,20,0),0)</f>
        <v>69.53</v>
      </c>
      <c r="T23" s="49">
        <f t="shared" si="5"/>
        <v>-19.51</v>
      </c>
      <c r="U23" s="56">
        <f t="shared" si="6"/>
        <v>-0.280598302890838</v>
      </c>
      <c r="V23" s="56">
        <f>IFERROR(VLOOKUP($B23,'a-牛羊肉'!$B:$AO,22,0),0)</f>
        <v>0.094952643942423</v>
      </c>
      <c r="W23" s="56">
        <f>IFERROR(VLOOKUP($B23,'a-牛羊肉'!$B:$AO,23,0),0)</f>
        <v>0.256989652898572</v>
      </c>
      <c r="X23" s="56">
        <f t="shared" si="7"/>
        <v>-0.162037008956149</v>
      </c>
      <c r="Y23" s="54">
        <f>IFERROR(VLOOKUP($B23,'a-牛羊肉'!$B:$AO,37,0),0)</f>
        <v>-0.0355857656937225</v>
      </c>
      <c r="Z23" s="54">
        <f>IFERROR(VLOOKUP($B23,'a-牛羊肉'!$B:$AO,38,0),0)</f>
        <v>-0.044153602761398</v>
      </c>
      <c r="AA23" s="54">
        <f t="shared" si="8"/>
        <v>0.00856783706767545</v>
      </c>
      <c r="AB23" s="54">
        <f>IFERROR(VLOOKUP($B23,'a-牛羊肉'!$B:$AO,33,0),0)</f>
        <v>-0.0285047937014841</v>
      </c>
      <c r="AC23" s="54">
        <f>IFERROR(VLOOKUP($B23,'a-牛羊肉'!$B:$AO,34,0),0)</f>
        <v>-0.0402965134137902</v>
      </c>
      <c r="AD23" s="54">
        <f t="shared" si="9"/>
        <v>0.0117917197123061</v>
      </c>
    </row>
    <row r="24" spans="1:30">
      <c r="A24" s="50" t="s">
        <v>89</v>
      </c>
      <c r="B24" s="51" t="s">
        <v>90</v>
      </c>
      <c r="C24" s="50" t="s">
        <v>91</v>
      </c>
      <c r="D24" s="49">
        <f>IFERROR(VLOOKUP($B24,'a-牛羊肉'!$B:$AO,5,0),0)</f>
        <v>432.5</v>
      </c>
      <c r="E24" s="49">
        <f>IFERROR(VLOOKUP($B24,'a-牛羊肉'!$B:$AO,6,0),0)</f>
        <v>25225.78</v>
      </c>
      <c r="F24" s="49">
        <f>IFERROR(VLOOKUP($B24,'a-牛羊肉'!$B:$AO,7,0),0)</f>
        <v>30.0122942915661</v>
      </c>
      <c r="G24" s="49">
        <f>IFERROR(VLOOKUP($B24,'a-牛羊肉'!$B:$AO,24,0),0)</f>
        <v>1119.53</v>
      </c>
      <c r="H24" s="49">
        <f>IFERROR(VLOOKUP($B24,'a-牛羊肉'!$B:$AO,25,0),0)</f>
        <v>204.47</v>
      </c>
      <c r="I24" s="49">
        <f>IFERROR(VLOOKUP($B24,'a-牛羊肉'!$B:$AO,26,0),0)</f>
        <v>915.06</v>
      </c>
      <c r="J24" s="56">
        <f>IFERROR(VLOOKUP($B24,'a-牛羊肉'!$B:$AO,27,0),0)</f>
        <v>4.47527754682839</v>
      </c>
      <c r="K24" s="56">
        <f>IFERROR(VLOOKUP($B24,'a-牛羊肉'!$B:$AO,28,0),0)</f>
        <v>0.151419204228533</v>
      </c>
      <c r="L24" s="56">
        <f>IFERROR(VLOOKUP($B24,'a-牛羊肉'!$B:$AO,29,0),0)</f>
        <v>0.0263869370014621</v>
      </c>
      <c r="M24" s="56">
        <f>IFERROR(VLOOKUP($B24,'a-牛羊肉'!$B:$AO,30,0),0)</f>
        <v>0.125032267227071</v>
      </c>
      <c r="N24" s="49">
        <f>IFERROR(VLOOKUP($B24,'a-牛羊肉'!$B:$AO,15,0),0)</f>
        <v>7393.58</v>
      </c>
      <c r="O24" s="49">
        <f>IFERROR(VLOOKUP($B24,'a-牛羊肉'!$B:$AO,19,0),0)</f>
        <v>7748.91</v>
      </c>
      <c r="P24" s="49">
        <f t="shared" si="3"/>
        <v>-355.33</v>
      </c>
      <c r="Q24" s="56">
        <f t="shared" si="4"/>
        <v>-0.0458554816096715</v>
      </c>
      <c r="R24" s="49">
        <f>IFERROR(VLOOKUP($B24,'a-牛羊肉'!$B:$AO,16,0),0)</f>
        <v>76.51</v>
      </c>
      <c r="S24" s="49">
        <f>IFERROR(VLOOKUP($B24,'a-牛羊肉'!$B:$AO,20,0),0)</f>
        <v>98.36</v>
      </c>
      <c r="T24" s="49">
        <f t="shared" si="5"/>
        <v>-21.85</v>
      </c>
      <c r="U24" s="56">
        <f t="shared" si="6"/>
        <v>-0.222143147620984</v>
      </c>
      <c r="V24" s="56">
        <f>IFERROR(VLOOKUP($B24,'a-牛羊肉'!$B:$AO,22,0),0)</f>
        <v>0.832969488394648</v>
      </c>
      <c r="W24" s="56">
        <f>IFERROR(VLOOKUP($B24,'a-牛羊肉'!$B:$AO,23,0),0)</f>
        <v>0.196943254243544</v>
      </c>
      <c r="X24" s="56">
        <f t="shared" si="7"/>
        <v>0.636026234151104</v>
      </c>
      <c r="Y24" s="54">
        <f>IFERROR(VLOOKUP($B24,'a-牛羊肉'!$B:$AO,37,0),0)</f>
        <v>-0.0456149522938178</v>
      </c>
      <c r="Z24" s="54">
        <f>IFERROR(VLOOKUP($B24,'a-牛羊肉'!$B:$AO,38,0),0)</f>
        <v>-0.172224481496543</v>
      </c>
      <c r="AA24" s="54">
        <f t="shared" si="8"/>
        <v>0.126609529202726</v>
      </c>
      <c r="AB24" s="54">
        <f>IFERROR(VLOOKUP($B24,'a-牛羊肉'!$B:$AO,33,0),0)</f>
        <v>-0.170942373745826</v>
      </c>
      <c r="AC24" s="54">
        <f>IFERROR(VLOOKUP($B24,'a-牛羊肉'!$B:$AO,34,0),0)</f>
        <v>-0.164568048925591</v>
      </c>
      <c r="AD24" s="54">
        <f t="shared" si="9"/>
        <v>-0.00637432482023523</v>
      </c>
    </row>
    <row r="25" spans="1:30">
      <c r="A25" s="50" t="s">
        <v>101</v>
      </c>
      <c r="B25" s="51" t="s">
        <v>182</v>
      </c>
      <c r="C25" s="50" t="s">
        <v>183</v>
      </c>
      <c r="D25" s="49">
        <f>IFERROR(VLOOKUP($B25,'a-牛羊肉'!$B:$AO,5,0),0)</f>
        <v>348.7</v>
      </c>
      <c r="E25" s="49">
        <f>IFERROR(VLOOKUP($B25,'a-牛羊肉'!$B:$AO,6,0),0)</f>
        <v>15414.81</v>
      </c>
      <c r="F25" s="49">
        <f>IFERROR(VLOOKUP($B25,'a-牛羊肉'!$B:$AO,7,0),0)</f>
        <v>230.876243256912</v>
      </c>
      <c r="G25" s="49">
        <f>IFERROR(VLOOKUP($B25,'a-牛羊肉'!$B:$AO,24,0),0)</f>
        <v>160.94</v>
      </c>
      <c r="H25" s="49">
        <f>IFERROR(VLOOKUP($B25,'a-牛羊肉'!$B:$AO,25,0),0)</f>
        <v>151.96</v>
      </c>
      <c r="I25" s="49">
        <f>IFERROR(VLOOKUP($B25,'a-牛羊肉'!$B:$AO,26,0),0)</f>
        <v>8.98</v>
      </c>
      <c r="J25" s="56">
        <f>IFERROR(VLOOKUP($B25,'a-牛羊肉'!$B:$AO,27,0),0)</f>
        <v>0.0590944985522506</v>
      </c>
      <c r="K25" s="56">
        <f>IFERROR(VLOOKUP($B25,'a-牛羊肉'!$B:$AO,28,0),0)</f>
        <v>0.253249409913454</v>
      </c>
      <c r="L25" s="56">
        <f>IFERROR(VLOOKUP($B25,'a-牛羊肉'!$B:$AO,29,0),0)</f>
        <v>0.182626670512451</v>
      </c>
      <c r="M25" s="56">
        <f>IFERROR(VLOOKUP($B25,'a-牛羊肉'!$B:$AO,30,0),0)</f>
        <v>0.0706227394010032</v>
      </c>
      <c r="N25" s="49">
        <f>IFERROR(VLOOKUP($B25,'a-牛羊肉'!$B:$AO,15,0),0)</f>
        <v>635.5</v>
      </c>
      <c r="O25" s="49">
        <f>IFERROR(VLOOKUP($B25,'a-牛羊肉'!$B:$AO,19,0),0)</f>
        <v>832.08</v>
      </c>
      <c r="P25" s="49">
        <f t="shared" si="3"/>
        <v>-196.58</v>
      </c>
      <c r="Q25" s="56">
        <f t="shared" si="4"/>
        <v>-0.23625132198827</v>
      </c>
      <c r="R25" s="49">
        <f>IFERROR(VLOOKUP($B25,'a-牛羊肉'!$B:$AO,16,0),0)</f>
        <v>9.7</v>
      </c>
      <c r="S25" s="49">
        <f>IFERROR(VLOOKUP($B25,'a-牛羊肉'!$B:$AO,20,0),0)</f>
        <v>19.61</v>
      </c>
      <c r="T25" s="49">
        <f t="shared" si="5"/>
        <v>-9.91</v>
      </c>
      <c r="U25" s="56">
        <f t="shared" si="6"/>
        <v>-0.505354411014788</v>
      </c>
      <c r="V25" s="56">
        <f>IFERROR(VLOOKUP($B25,'a-牛羊肉'!$B:$AO,22,0),0)</f>
        <v>0</v>
      </c>
      <c r="W25" s="56">
        <f>IFERROR(VLOOKUP($B25,'a-牛羊肉'!$B:$AO,23,0),0)</f>
        <v>-0.292809790922998</v>
      </c>
      <c r="X25" s="56">
        <f t="shared" si="7"/>
        <v>0.292809790922998</v>
      </c>
      <c r="Y25" s="54">
        <f>IFERROR(VLOOKUP($B25,'a-牛羊肉'!$B:$AO,37,0),0)</f>
        <v>-0.0309278350515464</v>
      </c>
      <c r="Z25" s="54">
        <f>IFERROR(VLOOKUP($B25,'a-牛羊肉'!$B:$AO,38,0),0)</f>
        <v>-0.00101988781234064</v>
      </c>
      <c r="AA25" s="54">
        <f t="shared" si="8"/>
        <v>-0.0299079472392057</v>
      </c>
      <c r="AB25" s="54">
        <f>IFERROR(VLOOKUP($B25,'a-牛羊肉'!$B:$AO,33,0),0)</f>
        <v>0.0772766351989211</v>
      </c>
      <c r="AC25" s="54">
        <f>IFERROR(VLOOKUP($B25,'a-牛羊肉'!$B:$AO,34,0),0)</f>
        <v>0.221224762042111</v>
      </c>
      <c r="AD25" s="54">
        <f t="shared" si="9"/>
        <v>-0.14394812684319</v>
      </c>
    </row>
    <row r="26" spans="1:30">
      <c r="A26" s="50" t="s">
        <v>67</v>
      </c>
      <c r="B26" s="51" t="s">
        <v>168</v>
      </c>
      <c r="C26" s="50" t="s">
        <v>169</v>
      </c>
      <c r="D26" s="49">
        <f>IFERROR(VLOOKUP($B26,'a-牛羊肉'!$B:$AO,5,0),0)</f>
        <v>441.3</v>
      </c>
      <c r="E26" s="49">
        <f>IFERROR(VLOOKUP($B26,'a-牛羊肉'!$B:$AO,6,0),0)</f>
        <v>22746.11</v>
      </c>
      <c r="F26" s="49">
        <f>IFERROR(VLOOKUP($B26,'a-牛羊肉'!$B:$AO,7,0),0)</f>
        <v>21.1552571882331</v>
      </c>
      <c r="G26" s="49">
        <f>IFERROR(VLOOKUP($B26,'a-牛羊肉'!$B:$AO,24,0),0)</f>
        <v>1395.86</v>
      </c>
      <c r="H26" s="49">
        <f>IFERROR(VLOOKUP($B26,'a-牛羊肉'!$B:$AO,25,0),0)</f>
        <v>1295.41</v>
      </c>
      <c r="I26" s="49">
        <f>IFERROR(VLOOKUP($B26,'a-牛羊肉'!$B:$AO,26,0),0)</f>
        <v>100.45</v>
      </c>
      <c r="J26" s="56">
        <f>IFERROR(VLOOKUP($B26,'a-牛羊肉'!$B:$AO,27,0),0)</f>
        <v>0.077543017268664</v>
      </c>
      <c r="K26" s="56">
        <f>IFERROR(VLOOKUP($B26,'a-牛羊肉'!$B:$AO,28,0),0)</f>
        <v>0.13703818604505</v>
      </c>
      <c r="L26" s="56">
        <f>IFERROR(VLOOKUP($B26,'a-牛羊肉'!$B:$AO,29,0),0)</f>
        <v>0.199811511670235</v>
      </c>
      <c r="M26" s="56">
        <f>IFERROR(VLOOKUP($B26,'a-牛羊肉'!$B:$AO,30,0),0)</f>
        <v>-0.0627733256251845</v>
      </c>
      <c r="N26" s="49">
        <f>IFERROR(VLOOKUP($B26,'a-牛羊肉'!$B:$AO,15,0),0)</f>
        <v>10185.92</v>
      </c>
      <c r="O26" s="49">
        <f>IFERROR(VLOOKUP($B26,'a-牛羊肉'!$B:$AO,19,0),0)</f>
        <v>6483.16</v>
      </c>
      <c r="P26" s="49">
        <f t="shared" si="3"/>
        <v>3702.76</v>
      </c>
      <c r="Q26" s="56">
        <f t="shared" si="4"/>
        <v>0.571135063765201</v>
      </c>
      <c r="R26" s="49">
        <f>IFERROR(VLOOKUP($B26,'a-牛羊肉'!$B:$AO,16,0),0)</f>
        <v>146.04</v>
      </c>
      <c r="S26" s="49">
        <f>IFERROR(VLOOKUP($B26,'a-牛羊肉'!$B:$AO,20,0),0)</f>
        <v>115.43</v>
      </c>
      <c r="T26" s="49">
        <f t="shared" si="5"/>
        <v>30.61</v>
      </c>
      <c r="U26" s="56">
        <f t="shared" si="6"/>
        <v>0.265182361604435</v>
      </c>
      <c r="V26" s="56">
        <f>IFERROR(VLOOKUP($B26,'a-牛羊肉'!$B:$AO,22,0),0)</f>
        <v>1.14933598861803</v>
      </c>
      <c r="W26" s="56">
        <f>IFERROR(VLOOKUP($B26,'a-牛羊肉'!$B:$AO,23,0),0)</f>
        <v>0</v>
      </c>
      <c r="X26" s="56">
        <f t="shared" si="7"/>
        <v>1.14933598861803</v>
      </c>
      <c r="Y26" s="54">
        <f>IFERROR(VLOOKUP($B26,'a-牛羊肉'!$B:$AO,37,0),0)</f>
        <v>-0.0113667488359354</v>
      </c>
      <c r="Z26" s="54">
        <f>IFERROR(VLOOKUP($B26,'a-牛羊肉'!$B:$AO,38,0),0)</f>
        <v>0.0116087672182275</v>
      </c>
      <c r="AA26" s="54">
        <f t="shared" si="8"/>
        <v>-0.0229755160541629</v>
      </c>
      <c r="AB26" s="54">
        <f>IFERROR(VLOOKUP($B26,'a-牛羊肉'!$B:$AO,33,0),0)</f>
        <v>0.00149116160754307</v>
      </c>
      <c r="AC26" s="54">
        <f>IFERROR(VLOOKUP($B26,'a-牛羊肉'!$B:$AO,34,0),0)</f>
        <v>0.185439122279876</v>
      </c>
      <c r="AD26" s="54">
        <f t="shared" si="9"/>
        <v>-0.183947960672333</v>
      </c>
    </row>
    <row r="27" spans="1:30">
      <c r="A27" s="50" t="s">
        <v>62</v>
      </c>
      <c r="B27" s="51" t="s">
        <v>153</v>
      </c>
      <c r="C27" s="50" t="s">
        <v>154</v>
      </c>
      <c r="D27" s="49">
        <f>IFERROR(VLOOKUP($B27,'a-牛羊肉'!$B:$AO,5,0),0)</f>
        <v>585.7</v>
      </c>
      <c r="E27" s="49">
        <f>IFERROR(VLOOKUP($B27,'a-牛羊肉'!$B:$AO,6,0),0)</f>
        <v>34072.27</v>
      </c>
      <c r="F27" s="49">
        <f>IFERROR(VLOOKUP($B27,'a-牛羊肉'!$B:$AO,7,0),0)</f>
        <v>37.3962608892755</v>
      </c>
      <c r="G27" s="49">
        <f>IFERROR(VLOOKUP($B27,'a-牛羊肉'!$B:$AO,24,0),0)</f>
        <v>1696.38</v>
      </c>
      <c r="H27" s="49">
        <f>IFERROR(VLOOKUP($B27,'a-牛羊肉'!$B:$AO,25,0),0)</f>
        <v>1763.16</v>
      </c>
      <c r="I27" s="49">
        <f>IFERROR(VLOOKUP($B27,'a-牛羊肉'!$B:$AO,26,0),0)</f>
        <v>-66.78</v>
      </c>
      <c r="J27" s="56">
        <f>IFERROR(VLOOKUP($B27,'a-牛羊肉'!$B:$AO,27,0),0)</f>
        <v>-0.0378751786565031</v>
      </c>
      <c r="K27" s="56">
        <f>IFERROR(VLOOKUP($B27,'a-牛羊肉'!$B:$AO,28,0),0)</f>
        <v>0.206228254236093</v>
      </c>
      <c r="L27" s="56">
        <f>IFERROR(VLOOKUP($B27,'a-牛羊肉'!$B:$AO,29,0),0)</f>
        <v>0.205171767761515</v>
      </c>
      <c r="M27" s="56">
        <f>IFERROR(VLOOKUP($B27,'a-牛羊肉'!$B:$AO,30,0),0)</f>
        <v>0.00105648647457805</v>
      </c>
      <c r="N27" s="49">
        <f>IFERROR(VLOOKUP($B27,'a-牛羊肉'!$B:$AO,15,0),0)</f>
        <v>8225.74</v>
      </c>
      <c r="O27" s="49">
        <f>IFERROR(VLOOKUP($B27,'a-牛羊肉'!$B:$AO,19,0),0)</f>
        <v>8593.58</v>
      </c>
      <c r="P27" s="49">
        <f t="shared" si="3"/>
        <v>-367.84</v>
      </c>
      <c r="Q27" s="56">
        <f t="shared" si="4"/>
        <v>-0.0428040467418701</v>
      </c>
      <c r="R27" s="49">
        <f>IFERROR(VLOOKUP($B27,'a-牛羊肉'!$B:$AO,16,0),0)</f>
        <v>84.57</v>
      </c>
      <c r="S27" s="49">
        <f>IFERROR(VLOOKUP($B27,'a-牛羊肉'!$B:$AO,20,0),0)</f>
        <v>117.26</v>
      </c>
      <c r="T27" s="49">
        <f t="shared" si="5"/>
        <v>-32.69</v>
      </c>
      <c r="U27" s="56">
        <f t="shared" si="6"/>
        <v>-0.27878219341634</v>
      </c>
      <c r="V27" s="56">
        <f>IFERROR(VLOOKUP($B27,'a-牛羊肉'!$B:$AO,22,0),0)</f>
        <v>0.386676627202619</v>
      </c>
      <c r="W27" s="56">
        <f>IFERROR(VLOOKUP($B27,'a-牛羊肉'!$B:$AO,23,0),0)</f>
        <v>0.0492566689783838</v>
      </c>
      <c r="X27" s="56">
        <f t="shared" si="7"/>
        <v>0.337419958224235</v>
      </c>
      <c r="Y27" s="54">
        <f>IFERROR(VLOOKUP($B27,'a-牛羊肉'!$B:$AO,37,0),0)</f>
        <v>-0.0216388790351188</v>
      </c>
      <c r="Z27" s="54">
        <f>IFERROR(VLOOKUP($B27,'a-牛羊肉'!$B:$AO,38,0),0)</f>
        <v>-0.0105747910625959</v>
      </c>
      <c r="AA27" s="54">
        <f t="shared" si="8"/>
        <v>-0.0110640879725229</v>
      </c>
      <c r="AB27" s="54">
        <f>IFERROR(VLOOKUP($B27,'a-牛羊肉'!$B:$AO,33,0),0)</f>
        <v>-0.142256025092812</v>
      </c>
      <c r="AC27" s="54">
        <f>IFERROR(VLOOKUP($B27,'a-牛羊肉'!$B:$AO,34,0),0)</f>
        <v>-0.0237571186862751</v>
      </c>
      <c r="AD27" s="54">
        <f t="shared" si="9"/>
        <v>-0.118498906406536</v>
      </c>
    </row>
    <row r="28" spans="1:30">
      <c r="A28" s="50" t="s">
        <v>62</v>
      </c>
      <c r="B28" s="51" t="s">
        <v>139</v>
      </c>
      <c r="C28" s="50" t="s">
        <v>140</v>
      </c>
      <c r="D28" s="49">
        <f>IFERROR(VLOOKUP($B28,'a-牛羊肉'!$B:$AO,5,0),0)</f>
        <v>128</v>
      </c>
      <c r="E28" s="49">
        <f>IFERROR(VLOOKUP($B28,'a-牛羊肉'!$B:$AO,6,0),0)</f>
        <v>7411.68</v>
      </c>
      <c r="F28" s="49">
        <f>IFERROR(VLOOKUP($B28,'a-牛羊肉'!$B:$AO,7,0),0)</f>
        <v>28.9872077028886</v>
      </c>
      <c r="G28" s="49">
        <f>IFERROR(VLOOKUP($B28,'a-牛羊肉'!$B:$AO,24,0),0)</f>
        <v>132.74</v>
      </c>
      <c r="H28" s="49">
        <f>IFERROR(VLOOKUP($B28,'a-牛羊肉'!$B:$AO,25,0),0)</f>
        <v>377.82</v>
      </c>
      <c r="I28" s="49">
        <f>IFERROR(VLOOKUP($B28,'a-牛羊肉'!$B:$AO,26,0),0)</f>
        <v>-245.08</v>
      </c>
      <c r="J28" s="56">
        <f>IFERROR(VLOOKUP($B28,'a-牛羊肉'!$B:$AO,27,0),0)</f>
        <v>-0.648668678206553</v>
      </c>
      <c r="K28" s="56">
        <f>IFERROR(VLOOKUP($B28,'a-牛羊肉'!$B:$AO,28,0),0)</f>
        <v>0.0612173367645295</v>
      </c>
      <c r="L28" s="56">
        <f>IFERROR(VLOOKUP($B28,'a-牛羊肉'!$B:$AO,29,0),0)</f>
        <v>0.178460259504702</v>
      </c>
      <c r="M28" s="56">
        <f>IFERROR(VLOOKUP($B28,'a-牛羊肉'!$B:$AO,30,0),0)</f>
        <v>-0.117242922740173</v>
      </c>
      <c r="N28" s="49">
        <f>IFERROR(VLOOKUP($B28,'a-牛羊肉'!$B:$AO,15,0),0)</f>
        <v>2168.34</v>
      </c>
      <c r="O28" s="49">
        <f>IFERROR(VLOOKUP($B28,'a-牛羊肉'!$B:$AO,19,0),0)</f>
        <v>2117.11</v>
      </c>
      <c r="P28" s="49">
        <f t="shared" si="3"/>
        <v>51.23</v>
      </c>
      <c r="Q28" s="56">
        <f t="shared" si="4"/>
        <v>0.0241980813467416</v>
      </c>
      <c r="R28" s="49">
        <f>IFERROR(VLOOKUP($B28,'a-牛羊肉'!$B:$AO,16,0),0)</f>
        <v>36.48</v>
      </c>
      <c r="S28" s="49">
        <f>IFERROR(VLOOKUP($B28,'a-牛羊肉'!$B:$AO,20,0),0)</f>
        <v>34.02</v>
      </c>
      <c r="T28" s="49">
        <f t="shared" si="5"/>
        <v>2.45999999999999</v>
      </c>
      <c r="U28" s="56">
        <f t="shared" si="6"/>
        <v>0.0723104056437388</v>
      </c>
      <c r="V28" s="56">
        <f>IFERROR(VLOOKUP($B28,'a-牛羊肉'!$B:$AO,22,0),0)</f>
        <v>0</v>
      </c>
      <c r="W28" s="56">
        <f>IFERROR(VLOOKUP($B28,'a-牛羊肉'!$B:$AO,23,0),0)</f>
        <v>-0.181166651195891</v>
      </c>
      <c r="X28" s="56">
        <f t="shared" si="7"/>
        <v>0.181166651195891</v>
      </c>
      <c r="Y28" s="54">
        <f>IFERROR(VLOOKUP($B28,'a-牛羊肉'!$B:$AO,37,0),0)</f>
        <v>-0.00603070175438596</v>
      </c>
      <c r="Z28" s="54">
        <f>IFERROR(VLOOKUP($B28,'a-牛羊肉'!$B:$AO,38,0),0)</f>
        <v>0.00646678424456202</v>
      </c>
      <c r="AA28" s="54">
        <f t="shared" si="8"/>
        <v>-0.012497485998948</v>
      </c>
      <c r="AB28" s="54">
        <f>IFERROR(VLOOKUP($B28,'a-牛羊肉'!$B:$AO,33,0),0)</f>
        <v>-0.0593282570249558</v>
      </c>
      <c r="AC28" s="54">
        <f>IFERROR(VLOOKUP($B28,'a-牛羊肉'!$B:$AO,34,0),0)</f>
        <v>-0.00594593573314566</v>
      </c>
      <c r="AD28" s="54">
        <f t="shared" si="9"/>
        <v>-0.0533823212918101</v>
      </c>
    </row>
    <row r="29" spans="1:30">
      <c r="A29" s="50" t="s">
        <v>62</v>
      </c>
      <c r="B29" s="51" t="s">
        <v>97</v>
      </c>
      <c r="C29" s="50" t="s">
        <v>98</v>
      </c>
      <c r="D29" s="49">
        <f>IFERROR(VLOOKUP($B29,'a-牛羊肉'!$B:$AO,5,0),0)</f>
        <v>711.5</v>
      </c>
      <c r="E29" s="49">
        <f>IFERROR(VLOOKUP($B29,'a-牛羊肉'!$B:$AO,6,0),0)</f>
        <v>31851.92</v>
      </c>
      <c r="F29" s="49">
        <f>IFERROR(VLOOKUP($B29,'a-牛羊肉'!$B:$AO,7,0),0)</f>
        <v>76.9880372839905</v>
      </c>
      <c r="G29" s="49">
        <f>IFERROR(VLOOKUP($B29,'a-牛羊肉'!$B:$AO,24,0),0)</f>
        <v>341.36</v>
      </c>
      <c r="H29" s="49">
        <f>IFERROR(VLOOKUP($B29,'a-牛羊肉'!$B:$AO,25,0),0)</f>
        <v>663.47</v>
      </c>
      <c r="I29" s="49">
        <f>IFERROR(VLOOKUP($B29,'a-牛羊肉'!$B:$AO,26,0),0)</f>
        <v>-322.11</v>
      </c>
      <c r="J29" s="56">
        <f>IFERROR(VLOOKUP($B29,'a-牛羊肉'!$B:$AO,27,0),0)</f>
        <v>-0.485492938640783</v>
      </c>
      <c r="K29" s="56">
        <f>IFERROR(VLOOKUP($B29,'a-牛羊肉'!$B:$AO,28,0),0)</f>
        <v>0.101132616572405</v>
      </c>
      <c r="L29" s="56">
        <f>IFERROR(VLOOKUP($B29,'a-牛羊肉'!$B:$AO,29,0),0)</f>
        <v>0.106553796441729</v>
      </c>
      <c r="M29" s="56">
        <f>IFERROR(VLOOKUP($B29,'a-牛羊肉'!$B:$AO,30,0),0)</f>
        <v>-0.00542117986932383</v>
      </c>
      <c r="N29" s="49">
        <f>IFERROR(VLOOKUP($B29,'a-牛羊肉'!$B:$AO,15,0),0)</f>
        <v>3375.37</v>
      </c>
      <c r="O29" s="49">
        <f>IFERROR(VLOOKUP($B29,'a-牛羊肉'!$B:$AO,19,0),0)</f>
        <v>6226.62</v>
      </c>
      <c r="P29" s="49">
        <f t="shared" si="3"/>
        <v>-2851.25</v>
      </c>
      <c r="Q29" s="56">
        <f t="shared" si="4"/>
        <v>-0.457912960803775</v>
      </c>
      <c r="R29" s="49">
        <f>IFERROR(VLOOKUP($B29,'a-牛羊肉'!$B:$AO,16,0),0)</f>
        <v>56</v>
      </c>
      <c r="S29" s="49">
        <f>IFERROR(VLOOKUP($B29,'a-牛羊肉'!$B:$AO,20,0),0)</f>
        <v>93.89</v>
      </c>
      <c r="T29" s="49">
        <f t="shared" si="5"/>
        <v>-37.89</v>
      </c>
      <c r="U29" s="56">
        <f t="shared" si="6"/>
        <v>-0.403557354350836</v>
      </c>
      <c r="V29" s="56">
        <f>IFERROR(VLOOKUP($B29,'a-牛羊肉'!$B:$AO,22,0),0)</f>
        <v>0</v>
      </c>
      <c r="W29" s="56">
        <f>IFERROR(VLOOKUP($B29,'a-牛羊肉'!$B:$AO,23,0),0)</f>
        <v>-0.127391516388159</v>
      </c>
      <c r="X29" s="56">
        <f t="shared" si="7"/>
        <v>0.127391516388159</v>
      </c>
      <c r="Y29" s="54">
        <f>IFERROR(VLOOKUP($B29,'a-牛羊肉'!$B:$AO,37,0),0)</f>
        <v>-0.0285714285714286</v>
      </c>
      <c r="Z29" s="54">
        <f>IFERROR(VLOOKUP($B29,'a-牛羊肉'!$B:$AO,38,0),0)</f>
        <v>-0.0682713814037704</v>
      </c>
      <c r="AA29" s="54">
        <f t="shared" si="8"/>
        <v>0.0396999528323418</v>
      </c>
      <c r="AB29" s="54">
        <f>IFERROR(VLOOKUP($B29,'a-牛羊肉'!$B:$AO,33,0),0)</f>
        <v>0.194704796622292</v>
      </c>
      <c r="AC29" s="54">
        <f>IFERROR(VLOOKUP($B29,'a-牛羊肉'!$B:$AO,34,0),0)</f>
        <v>-0.132838313563378</v>
      </c>
      <c r="AD29" s="54">
        <f t="shared" si="9"/>
        <v>0.32754311018567</v>
      </c>
    </row>
    <row r="30" spans="1:30">
      <c r="A30" s="50" t="s">
        <v>67</v>
      </c>
      <c r="B30" s="51" t="s">
        <v>166</v>
      </c>
      <c r="C30" s="50" t="s">
        <v>167</v>
      </c>
      <c r="D30" s="49">
        <f>IFERROR(VLOOKUP($B30,'a-牛羊肉'!$B:$AO,5,0),0)</f>
        <v>269.9</v>
      </c>
      <c r="E30" s="49">
        <f>IFERROR(VLOOKUP($B30,'a-牛羊肉'!$B:$AO,6,0),0)</f>
        <v>16675.57</v>
      </c>
      <c r="F30" s="49">
        <f>IFERROR(VLOOKUP($B30,'a-牛羊肉'!$B:$AO,7,0),0)</f>
        <v>31.6856272018367</v>
      </c>
      <c r="G30" s="49">
        <f>IFERROR(VLOOKUP($B30,'a-牛羊肉'!$B:$AO,24,0),0)</f>
        <v>762.62</v>
      </c>
      <c r="H30" s="49">
        <f>IFERROR(VLOOKUP($B30,'a-牛羊肉'!$B:$AO,25,0),0)</f>
        <v>769.24</v>
      </c>
      <c r="I30" s="49">
        <f>IFERROR(VLOOKUP($B30,'a-牛羊肉'!$B:$AO,26,0),0)</f>
        <v>-6.62</v>
      </c>
      <c r="J30" s="56">
        <f>IFERROR(VLOOKUP($B30,'a-牛羊肉'!$B:$AO,27,0),0)</f>
        <v>-0.00860589672923925</v>
      </c>
      <c r="K30" s="56">
        <f>IFERROR(VLOOKUP($B30,'a-牛羊肉'!$B:$AO,28,0),0)</f>
        <v>0.177376588578978</v>
      </c>
      <c r="L30" s="56">
        <f>IFERROR(VLOOKUP($B30,'a-牛羊肉'!$B:$AO,29,0),0)</f>
        <v>0.162055460871287</v>
      </c>
      <c r="M30" s="56">
        <f>IFERROR(VLOOKUP($B30,'a-牛羊肉'!$B:$AO,30,0),0)</f>
        <v>0.0153211277076905</v>
      </c>
      <c r="N30" s="49">
        <f>IFERROR(VLOOKUP($B30,'a-牛羊肉'!$B:$AO,15,0),0)</f>
        <v>4299.44</v>
      </c>
      <c r="O30" s="49">
        <f>IFERROR(VLOOKUP($B30,'a-牛羊肉'!$B:$AO,19,0),0)</f>
        <v>4746.77</v>
      </c>
      <c r="P30" s="49">
        <f t="shared" si="3"/>
        <v>-447.330000000001</v>
      </c>
      <c r="Q30" s="56">
        <f t="shared" si="4"/>
        <v>-0.0942388192391881</v>
      </c>
      <c r="R30" s="49">
        <f>IFERROR(VLOOKUP($B30,'a-牛羊肉'!$B:$AO,16,0),0)</f>
        <v>49.58</v>
      </c>
      <c r="S30" s="49">
        <f>IFERROR(VLOOKUP($B30,'a-牛羊肉'!$B:$AO,20,0),0)</f>
        <v>72.77</v>
      </c>
      <c r="T30" s="49">
        <f t="shared" si="5"/>
        <v>-23.19</v>
      </c>
      <c r="U30" s="56">
        <f t="shared" si="6"/>
        <v>-0.318675278274014</v>
      </c>
      <c r="V30" s="56">
        <f>IFERROR(VLOOKUP($B30,'a-牛羊肉'!$B:$AO,22,0),0)</f>
        <v>0.594001152088718</v>
      </c>
      <c r="W30" s="56">
        <f>IFERROR(VLOOKUP($B30,'a-牛羊肉'!$B:$AO,23,0),0)</f>
        <v>0.106263013402438</v>
      </c>
      <c r="X30" s="56">
        <f t="shared" si="7"/>
        <v>0.48773813868628</v>
      </c>
      <c r="Y30" s="54">
        <f>IFERROR(VLOOKUP($B30,'a-牛羊肉'!$B:$AO,37,0),0)</f>
        <v>-0.0528438886647842</v>
      </c>
      <c r="Z30" s="54">
        <f>IFERROR(VLOOKUP($B30,'a-牛羊肉'!$B:$AO,38,0),0)</f>
        <v>-0.049883193623746</v>
      </c>
      <c r="AA30" s="54">
        <f t="shared" si="8"/>
        <v>-0.00296069504103814</v>
      </c>
      <c r="AB30" s="54">
        <f>IFERROR(VLOOKUP($B30,'a-牛羊肉'!$B:$AO,33,0),0)</f>
        <v>-0.084849073461471</v>
      </c>
      <c r="AC30" s="54">
        <f>IFERROR(VLOOKUP($B30,'a-牛羊肉'!$B:$AO,34,0),0)</f>
        <v>-0.0346232912064414</v>
      </c>
      <c r="AD30" s="54">
        <f t="shared" si="9"/>
        <v>-0.0502257822550296</v>
      </c>
    </row>
    <row r="31" spans="1:30">
      <c r="A31" s="50" t="s">
        <v>62</v>
      </c>
      <c r="B31" s="51" t="s">
        <v>99</v>
      </c>
      <c r="C31" s="50" t="s">
        <v>100</v>
      </c>
      <c r="D31" s="49">
        <f>IFERROR(VLOOKUP($B31,'a-牛羊肉'!$B:$AO,5,0),0)</f>
        <v>169.5</v>
      </c>
      <c r="E31" s="49">
        <f>IFERROR(VLOOKUP($B31,'a-牛羊肉'!$B:$AO,6,0),0)</f>
        <v>11145.26</v>
      </c>
      <c r="F31" s="49">
        <f>IFERROR(VLOOKUP($B31,'a-牛羊肉'!$B:$AO,7,0),0)</f>
        <v>19.3252169192649</v>
      </c>
      <c r="G31" s="49">
        <f>IFERROR(VLOOKUP($B31,'a-牛羊肉'!$B:$AO,24,0),0)</f>
        <v>180.17</v>
      </c>
      <c r="H31" s="49">
        <f>IFERROR(VLOOKUP($B31,'a-牛羊肉'!$B:$AO,25,0),0)</f>
        <v>946.31</v>
      </c>
      <c r="I31" s="49">
        <f>IFERROR(VLOOKUP($B31,'a-牛羊肉'!$B:$AO,26,0),0)</f>
        <v>-766.14</v>
      </c>
      <c r="J31" s="56">
        <f>IFERROR(VLOOKUP($B31,'a-牛羊肉'!$B:$AO,27,0),0)</f>
        <v>-0.809607845209287</v>
      </c>
      <c r="K31" s="56">
        <f>IFERROR(VLOOKUP($B31,'a-牛羊肉'!$B:$AO,28,0),0)</f>
        <v>0.0379409900414641</v>
      </c>
      <c r="L31" s="56">
        <f>IFERROR(VLOOKUP($B31,'a-牛羊肉'!$B:$AO,29,0),0)</f>
        <v>0.239490906882222</v>
      </c>
      <c r="M31" s="56">
        <f>IFERROR(VLOOKUP($B31,'a-牛羊肉'!$B:$AO,30,0),0)</f>
        <v>-0.201549916840758</v>
      </c>
      <c r="N31" s="49">
        <f>IFERROR(VLOOKUP($B31,'a-牛羊肉'!$B:$AO,15,0),0)</f>
        <v>4748.69</v>
      </c>
      <c r="O31" s="49">
        <f>IFERROR(VLOOKUP($B31,'a-牛羊肉'!$B:$AO,19,0),0)</f>
        <v>3951.34</v>
      </c>
      <c r="P31" s="49">
        <f t="shared" si="3"/>
        <v>797.349999999999</v>
      </c>
      <c r="Q31" s="56">
        <f t="shared" si="4"/>
        <v>0.201792303370502</v>
      </c>
      <c r="R31" s="49">
        <f>IFERROR(VLOOKUP($B31,'a-牛羊肉'!$B:$AO,16,0),0)</f>
        <v>61.65</v>
      </c>
      <c r="S31" s="49">
        <f>IFERROR(VLOOKUP($B31,'a-牛羊肉'!$B:$AO,20,0),0)</f>
        <v>71.96</v>
      </c>
      <c r="T31" s="49">
        <f t="shared" si="5"/>
        <v>-10.31</v>
      </c>
      <c r="U31" s="56">
        <f t="shared" si="6"/>
        <v>-0.143274041133963</v>
      </c>
      <c r="V31" s="56">
        <f>IFERROR(VLOOKUP($B31,'a-牛羊肉'!$B:$AO,22,0),0)</f>
        <v>0.343487240423245</v>
      </c>
      <c r="W31" s="56">
        <f>IFERROR(VLOOKUP($B31,'a-牛羊肉'!$B:$AO,23,0),0)</f>
        <v>-0.149620364312524</v>
      </c>
      <c r="X31" s="56">
        <f t="shared" si="7"/>
        <v>0.493107604735768</v>
      </c>
      <c r="Y31" s="54">
        <f>IFERROR(VLOOKUP($B31,'a-牛羊肉'!$B:$AO,37,0),0)</f>
        <v>-0.0462287104622871</v>
      </c>
      <c r="Z31" s="54">
        <f>IFERROR(VLOOKUP($B31,'a-牛羊肉'!$B:$AO,38,0),0)</f>
        <v>0.346859366314619</v>
      </c>
      <c r="AA31" s="54">
        <f t="shared" si="8"/>
        <v>-0.393088076776906</v>
      </c>
      <c r="AB31" s="54">
        <f>IFERROR(VLOOKUP($B31,'a-牛羊肉'!$B:$AO,33,0),0)</f>
        <v>-0.171049836708606</v>
      </c>
      <c r="AC31" s="54">
        <f>IFERROR(VLOOKUP($B31,'a-牛羊肉'!$B:$AO,34,0),0)</f>
        <v>0.249395875829465</v>
      </c>
      <c r="AD31" s="54">
        <f t="shared" si="9"/>
        <v>-0.420445712538071</v>
      </c>
    </row>
    <row r="32" spans="1:30">
      <c r="A32" s="50" t="s">
        <v>67</v>
      </c>
      <c r="B32" s="51" t="s">
        <v>127</v>
      </c>
      <c r="C32" s="50" t="s">
        <v>128</v>
      </c>
      <c r="D32" s="49">
        <f>IFERROR(VLOOKUP($B32,'a-牛羊肉'!$B:$AO,5,0),0)</f>
        <v>238</v>
      </c>
      <c r="E32" s="49">
        <f>IFERROR(VLOOKUP($B32,'a-牛羊肉'!$B:$AO,6,0),0)</f>
        <v>16293.5</v>
      </c>
      <c r="F32" s="49">
        <f>IFERROR(VLOOKUP($B32,'a-牛羊肉'!$B:$AO,7,0),0)</f>
        <v>38.0911140980641</v>
      </c>
      <c r="G32" s="49">
        <f>IFERROR(VLOOKUP($B32,'a-牛羊肉'!$B:$AO,24,0),0)</f>
        <v>1462.24</v>
      </c>
      <c r="H32" s="49">
        <f>IFERROR(VLOOKUP($B32,'a-牛羊肉'!$B:$AO,25,0),0)</f>
        <v>1133.13</v>
      </c>
      <c r="I32" s="49">
        <f>IFERROR(VLOOKUP($B32,'a-牛羊肉'!$B:$AO,26,0),0)</f>
        <v>329.11</v>
      </c>
      <c r="J32" s="56">
        <f>IFERROR(VLOOKUP($B32,'a-牛羊肉'!$B:$AO,27,0),0)</f>
        <v>0.290443285412971</v>
      </c>
      <c r="K32" s="56">
        <f>IFERROR(VLOOKUP($B32,'a-牛羊肉'!$B:$AO,28,0),0)</f>
        <v>0.3177525413858</v>
      </c>
      <c r="L32" s="56">
        <f>IFERROR(VLOOKUP($B32,'a-牛羊肉'!$B:$AO,29,0),0)</f>
        <v>0.29212437450534</v>
      </c>
      <c r="M32" s="56">
        <f>IFERROR(VLOOKUP($B32,'a-牛羊肉'!$B:$AO,30,0),0)</f>
        <v>0.0256281668804591</v>
      </c>
      <c r="N32" s="49">
        <f>IFERROR(VLOOKUP($B32,'a-牛羊肉'!$B:$AO,15,0),0)</f>
        <v>4601.82</v>
      </c>
      <c r="O32" s="49">
        <f>IFERROR(VLOOKUP($B32,'a-牛羊肉'!$B:$AO,19,0),0)</f>
        <v>3878.93</v>
      </c>
      <c r="P32" s="49">
        <f t="shared" si="3"/>
        <v>722.89</v>
      </c>
      <c r="Q32" s="56">
        <f t="shared" si="4"/>
        <v>0.186363249659055</v>
      </c>
      <c r="R32" s="49">
        <f>IFERROR(VLOOKUP($B32,'a-牛羊肉'!$B:$AO,16,0),0)</f>
        <v>71.66</v>
      </c>
      <c r="S32" s="49">
        <f>IFERROR(VLOOKUP($B32,'a-牛羊肉'!$B:$AO,20,0),0)</f>
        <v>40.04</v>
      </c>
      <c r="T32" s="49">
        <f t="shared" si="5"/>
        <v>31.62</v>
      </c>
      <c r="U32" s="56">
        <f t="shared" si="6"/>
        <v>0.78971028971029</v>
      </c>
      <c r="V32" s="56">
        <f>IFERROR(VLOOKUP($B32,'a-牛羊肉'!$B:$AO,22,0),0)</f>
        <v>0.806114813005861</v>
      </c>
      <c r="W32" s="56">
        <f>IFERROR(VLOOKUP($B32,'a-牛羊肉'!$B:$AO,23,0),0)</f>
        <v>0.3003540084077</v>
      </c>
      <c r="X32" s="56">
        <f t="shared" si="7"/>
        <v>0.505760804598161</v>
      </c>
      <c r="Y32" s="54">
        <f>IFERROR(VLOOKUP($B32,'a-牛羊肉'!$B:$AO,37,0),0)</f>
        <v>-0.0186994138989673</v>
      </c>
      <c r="Z32" s="54">
        <f>IFERROR(VLOOKUP($B32,'a-牛羊肉'!$B:$AO,38,0),0)</f>
        <v>-0.003996003996004</v>
      </c>
      <c r="AA32" s="54">
        <f t="shared" si="8"/>
        <v>-0.0147034099029634</v>
      </c>
      <c r="AB32" s="54">
        <f>IFERROR(VLOOKUP($B32,'a-牛羊肉'!$B:$AO,33,0),0)</f>
        <v>0.435774530351193</v>
      </c>
      <c r="AC32" s="54">
        <f>IFERROR(VLOOKUP($B32,'a-牛羊肉'!$B:$AO,34,0),0)</f>
        <v>-0.0907902952618377</v>
      </c>
      <c r="AD32" s="54">
        <f t="shared" si="9"/>
        <v>0.526564825613031</v>
      </c>
    </row>
    <row r="33" spans="1:30">
      <c r="A33" s="50" t="s">
        <v>62</v>
      </c>
      <c r="B33" s="51" t="s">
        <v>145</v>
      </c>
      <c r="C33" s="50" t="s">
        <v>146</v>
      </c>
      <c r="D33" s="49">
        <f>IFERROR(VLOOKUP($B33,'a-牛羊肉'!$B:$AO,5,0),0)</f>
        <v>346.7</v>
      </c>
      <c r="E33" s="49">
        <f>IFERROR(VLOOKUP($B33,'a-牛羊肉'!$B:$AO,6,0),0)</f>
        <v>20794.34</v>
      </c>
      <c r="F33" s="49">
        <f>IFERROR(VLOOKUP($B33,'a-牛羊肉'!$B:$AO,7,0),0)</f>
        <v>31.5880963591315</v>
      </c>
      <c r="G33" s="49">
        <f>IFERROR(VLOOKUP($B33,'a-牛羊肉'!$B:$AO,24,0),0)</f>
        <v>589.42</v>
      </c>
      <c r="H33" s="49">
        <f>IFERROR(VLOOKUP($B33,'a-牛羊肉'!$B:$AO,25,0),0)</f>
        <v>777.81</v>
      </c>
      <c r="I33" s="49">
        <f>IFERROR(VLOOKUP($B33,'a-牛羊肉'!$B:$AO,26,0),0)</f>
        <v>-188.39</v>
      </c>
      <c r="J33" s="56">
        <f>IFERROR(VLOOKUP($B33,'a-牛羊肉'!$B:$AO,27,0),0)</f>
        <v>-0.242205680050398</v>
      </c>
      <c r="K33" s="56">
        <f>IFERROR(VLOOKUP($B33,'a-牛羊肉'!$B:$AO,28,0),0)</f>
        <v>0.102122424935461</v>
      </c>
      <c r="L33" s="56">
        <f>IFERROR(VLOOKUP($B33,'a-牛羊肉'!$B:$AO,29,0),0)</f>
        <v>0.148327192841941</v>
      </c>
      <c r="M33" s="56">
        <f>IFERROR(VLOOKUP($B33,'a-牛羊肉'!$B:$AO,30,0),0)</f>
        <v>-0.0462047679064805</v>
      </c>
      <c r="N33" s="49">
        <f>IFERROR(VLOOKUP($B33,'a-牛羊肉'!$B:$AO,15,0),0)</f>
        <v>5771.7</v>
      </c>
      <c r="O33" s="49">
        <f>IFERROR(VLOOKUP($B33,'a-牛羊肉'!$B:$AO,19,0),0)</f>
        <v>5243.88</v>
      </c>
      <c r="P33" s="49">
        <f t="shared" si="3"/>
        <v>527.82</v>
      </c>
      <c r="Q33" s="56">
        <f t="shared" si="4"/>
        <v>0.100654477219158</v>
      </c>
      <c r="R33" s="49">
        <f>IFERROR(VLOOKUP($B33,'a-牛羊肉'!$B:$AO,16,0),0)</f>
        <v>97.87</v>
      </c>
      <c r="S33" s="49">
        <f>IFERROR(VLOOKUP($B33,'a-牛羊肉'!$B:$AO,20,0),0)</f>
        <v>75.4</v>
      </c>
      <c r="T33" s="49">
        <f t="shared" si="5"/>
        <v>22.47</v>
      </c>
      <c r="U33" s="56">
        <f t="shared" si="6"/>
        <v>0.298010610079576</v>
      </c>
      <c r="V33" s="56">
        <f>IFERROR(VLOOKUP($B33,'a-牛羊肉'!$B:$AO,22,0),0)</f>
        <v>0</v>
      </c>
      <c r="W33" s="56">
        <f>IFERROR(VLOOKUP($B33,'a-牛羊肉'!$B:$AO,23,0),0)</f>
        <v>0.0810489135663336</v>
      </c>
      <c r="X33" s="56">
        <f t="shared" si="7"/>
        <v>-0.0810489135663336</v>
      </c>
      <c r="Y33" s="54">
        <f>IFERROR(VLOOKUP($B33,'a-牛羊肉'!$B:$AO,37,0),0)</f>
        <v>0.0998263001941351</v>
      </c>
      <c r="Z33" s="54">
        <f>IFERROR(VLOOKUP($B33,'a-牛羊肉'!$B:$AO,38,0),0)</f>
        <v>0.013262599469496</v>
      </c>
      <c r="AA33" s="54">
        <f t="shared" si="8"/>
        <v>0.0865637007246391</v>
      </c>
      <c r="AB33" s="54">
        <f>IFERROR(VLOOKUP($B33,'a-牛羊肉'!$B:$AO,33,0),0)</f>
        <v>0.109308180955101</v>
      </c>
      <c r="AC33" s="54">
        <f>IFERROR(VLOOKUP($B33,'a-牛羊肉'!$B:$AO,34,0),0)</f>
        <v>-0.0135177387735799</v>
      </c>
      <c r="AD33" s="54">
        <f t="shared" si="9"/>
        <v>0.122825919728681</v>
      </c>
    </row>
    <row r="34" spans="1:30">
      <c r="A34" s="50" t="s">
        <v>62</v>
      </c>
      <c r="B34" s="51" t="s">
        <v>104</v>
      </c>
      <c r="C34" s="50" t="s">
        <v>105</v>
      </c>
      <c r="D34" s="49">
        <f>IFERROR(VLOOKUP($B34,'a-牛羊肉'!$B:$AO,5,0),0)</f>
        <v>906</v>
      </c>
      <c r="E34" s="49">
        <f>IFERROR(VLOOKUP($B34,'a-牛羊肉'!$B:$AO,6,0),0)</f>
        <v>48351.63</v>
      </c>
      <c r="F34" s="49">
        <f>IFERROR(VLOOKUP($B34,'a-牛羊肉'!$B:$AO,7,0),0)</f>
        <v>54.0311591479936</v>
      </c>
      <c r="G34" s="49">
        <f>IFERROR(VLOOKUP($B34,'a-牛羊肉'!$B:$AO,24,0),0)</f>
        <v>1033.09</v>
      </c>
      <c r="H34" s="49">
        <f>IFERROR(VLOOKUP($B34,'a-牛羊肉'!$B:$AO,25,0),0)</f>
        <v>1458.87</v>
      </c>
      <c r="I34" s="49">
        <f>IFERROR(VLOOKUP($B34,'a-牛羊肉'!$B:$AO,26,0),0)</f>
        <v>-425.78</v>
      </c>
      <c r="J34" s="56">
        <f>IFERROR(VLOOKUP($B34,'a-牛羊肉'!$B:$AO,27,0),0)</f>
        <v>-0.291856025554025</v>
      </c>
      <c r="K34" s="56">
        <f>IFERROR(VLOOKUP($B34,'a-牛羊肉'!$B:$AO,28,0),0)</f>
        <v>0.135820663977661</v>
      </c>
      <c r="L34" s="56">
        <f>IFERROR(VLOOKUP($B34,'a-牛羊肉'!$B:$AO,29,0),0)</f>
        <v>0.189245144242556</v>
      </c>
      <c r="M34" s="56">
        <f>IFERROR(VLOOKUP($B34,'a-牛羊肉'!$B:$AO,30,0),0)</f>
        <v>-0.0534244802648958</v>
      </c>
      <c r="N34" s="49">
        <f>IFERROR(VLOOKUP($B34,'a-牛羊肉'!$B:$AO,15,0),0)</f>
        <v>7606.28</v>
      </c>
      <c r="O34" s="49">
        <f>IFERROR(VLOOKUP($B34,'a-牛羊肉'!$B:$AO,19,0),0)</f>
        <v>7708.89</v>
      </c>
      <c r="P34" s="49">
        <f t="shared" si="3"/>
        <v>-102.610000000001</v>
      </c>
      <c r="Q34" s="56">
        <f t="shared" si="4"/>
        <v>-0.0133106063259432</v>
      </c>
      <c r="R34" s="49">
        <f>IFERROR(VLOOKUP($B34,'a-牛羊肉'!$B:$AO,16,0),0)</f>
        <v>91.74</v>
      </c>
      <c r="S34" s="49">
        <f>IFERROR(VLOOKUP($B34,'a-牛羊肉'!$B:$AO,20,0),0)</f>
        <v>100.8</v>
      </c>
      <c r="T34" s="49">
        <f t="shared" si="5"/>
        <v>-9.06</v>
      </c>
      <c r="U34" s="56">
        <f t="shared" si="6"/>
        <v>-0.0898809523809524</v>
      </c>
      <c r="V34" s="56">
        <f>IFERROR(VLOOKUP($B34,'a-牛羊肉'!$B:$AO,22,0),0)</f>
        <v>0.586488546267811</v>
      </c>
      <c r="W34" s="56">
        <f>IFERROR(VLOOKUP($B34,'a-牛羊肉'!$B:$AO,23,0),0)</f>
        <v>0.0505093864468864</v>
      </c>
      <c r="X34" s="56">
        <f t="shared" si="7"/>
        <v>0.535979159820925</v>
      </c>
      <c r="Y34" s="54">
        <f>IFERROR(VLOOKUP($B34,'a-牛羊肉'!$B:$AO,37,0),0)</f>
        <v>-0.0300850228907783</v>
      </c>
      <c r="Z34" s="54">
        <f>IFERROR(VLOOKUP($B34,'a-牛羊肉'!$B:$AO,38,0),0)</f>
        <v>-0.118055555555556</v>
      </c>
      <c r="AA34" s="54">
        <f t="shared" si="8"/>
        <v>0.0879705326647773</v>
      </c>
      <c r="AB34" s="54">
        <f>IFERROR(VLOOKUP($B34,'a-牛羊肉'!$B:$AO,33,0),0)</f>
        <v>-0.0710478169655829</v>
      </c>
      <c r="AC34" s="54">
        <f>IFERROR(VLOOKUP($B34,'a-牛羊肉'!$B:$AO,34,0),0)</f>
        <v>-0.0565183833210748</v>
      </c>
      <c r="AD34" s="54">
        <f t="shared" si="9"/>
        <v>-0.0145294336445082</v>
      </c>
    </row>
    <row r="35" spans="1:30">
      <c r="A35" s="50" t="s">
        <v>67</v>
      </c>
      <c r="B35" s="51" t="s">
        <v>80</v>
      </c>
      <c r="C35" s="50" t="s">
        <v>81</v>
      </c>
      <c r="D35" s="49">
        <f>IFERROR(VLOOKUP($B35,'a-牛羊肉'!$B:$AO,5,0),0)</f>
        <v>374</v>
      </c>
      <c r="E35" s="49">
        <f>IFERROR(VLOOKUP($B35,'a-牛羊肉'!$B:$AO,6,0),0)</f>
        <v>25834</v>
      </c>
      <c r="F35" s="49">
        <f>IFERROR(VLOOKUP($B35,'a-牛羊肉'!$B:$AO,7,0),0)</f>
        <v>27.314511452595</v>
      </c>
      <c r="G35" s="49">
        <f>IFERROR(VLOOKUP($B35,'a-牛羊肉'!$B:$AO,24,0),0)</f>
        <v>1632.48</v>
      </c>
      <c r="H35" s="49">
        <f>IFERROR(VLOOKUP($B35,'a-牛羊肉'!$B:$AO,25,0),0)</f>
        <v>2368.33</v>
      </c>
      <c r="I35" s="49">
        <f>IFERROR(VLOOKUP($B35,'a-牛羊肉'!$B:$AO,26,0),0)</f>
        <v>-735.85</v>
      </c>
      <c r="J35" s="56">
        <f>IFERROR(VLOOKUP($B35,'a-牛羊肉'!$B:$AO,27,0),0)</f>
        <v>-0.310704167071312</v>
      </c>
      <c r="K35" s="56">
        <f>IFERROR(VLOOKUP($B35,'a-牛羊肉'!$B:$AO,28,0),0)</f>
        <v>0.191370239423807</v>
      </c>
      <c r="L35" s="56">
        <f>IFERROR(VLOOKUP($B35,'a-牛羊肉'!$B:$AO,29,0),0)</f>
        <v>0.207883187332128</v>
      </c>
      <c r="M35" s="56">
        <f>IFERROR(VLOOKUP($B35,'a-牛羊肉'!$B:$AO,30,0),0)</f>
        <v>-0.0165129479083205</v>
      </c>
      <c r="N35" s="49">
        <f>IFERROR(VLOOKUP($B35,'a-牛羊肉'!$B:$AO,15,0),0)</f>
        <v>8530.48</v>
      </c>
      <c r="O35" s="49">
        <f>IFERROR(VLOOKUP($B35,'a-牛羊肉'!$B:$AO,19,0),0)</f>
        <v>11392.6</v>
      </c>
      <c r="P35" s="49">
        <f t="shared" si="3"/>
        <v>-2862.12</v>
      </c>
      <c r="Q35" s="56">
        <f t="shared" si="4"/>
        <v>-0.25122623457332</v>
      </c>
      <c r="R35" s="49">
        <f>IFERROR(VLOOKUP($B35,'a-牛羊肉'!$B:$AO,16,0),0)</f>
        <v>144.38</v>
      </c>
      <c r="S35" s="49">
        <f>IFERROR(VLOOKUP($B35,'a-牛羊肉'!$B:$AO,20,0),0)</f>
        <v>153.38</v>
      </c>
      <c r="T35" s="49">
        <f t="shared" si="5"/>
        <v>-9</v>
      </c>
      <c r="U35" s="56">
        <f t="shared" si="6"/>
        <v>-0.0586777937149563</v>
      </c>
      <c r="V35" s="56">
        <f>IFERROR(VLOOKUP($B35,'a-牛羊肉'!$B:$AO,22,0),0)</f>
        <v>-0.032543092744172</v>
      </c>
      <c r="W35" s="56">
        <f>IFERROR(VLOOKUP($B35,'a-牛羊肉'!$B:$AO,23,0),0)</f>
        <v>0.222151803778251</v>
      </c>
      <c r="X35" s="56">
        <f t="shared" si="7"/>
        <v>-0.254694896522423</v>
      </c>
      <c r="Y35" s="54">
        <f>IFERROR(VLOOKUP($B35,'a-牛羊肉'!$B:$AO,37,0),0)</f>
        <v>0.307383294085053</v>
      </c>
      <c r="Z35" s="54">
        <f>IFERROR(VLOOKUP($B35,'a-牛羊肉'!$B:$AO,38,0),0)</f>
        <v>-0.0385969487547268</v>
      </c>
      <c r="AA35" s="54">
        <f t="shared" si="8"/>
        <v>0.34598024283978</v>
      </c>
      <c r="AB35" s="54">
        <f>IFERROR(VLOOKUP($B35,'a-牛羊肉'!$B:$AO,33,0),0)</f>
        <v>0.0583103943171934</v>
      </c>
      <c r="AC35" s="54">
        <f>IFERROR(VLOOKUP($B35,'a-牛羊肉'!$B:$AO,34,0),0)</f>
        <v>-0.0381105805522883</v>
      </c>
      <c r="AD35" s="54">
        <f t="shared" si="9"/>
        <v>0.0964209748694817</v>
      </c>
    </row>
    <row r="36" spans="1:30">
      <c r="A36" s="50" t="s">
        <v>101</v>
      </c>
      <c r="B36" s="51" t="s">
        <v>170</v>
      </c>
      <c r="C36" s="50" t="s">
        <v>171</v>
      </c>
      <c r="D36" s="49">
        <f>IFERROR(VLOOKUP($B36,'a-牛羊肉'!$B:$AO,5,0),0)</f>
        <v>283</v>
      </c>
      <c r="E36" s="49">
        <f>IFERROR(VLOOKUP($B36,'a-牛羊肉'!$B:$AO,6,0),0)</f>
        <v>13176.27</v>
      </c>
      <c r="F36" s="49">
        <f>IFERROR(VLOOKUP($B36,'a-牛羊肉'!$B:$AO,7,0),0)</f>
        <v>69.6717892546543</v>
      </c>
      <c r="G36" s="49">
        <f>IFERROR(VLOOKUP($B36,'a-牛羊肉'!$B:$AO,24,0),0)</f>
        <v>372.02</v>
      </c>
      <c r="H36" s="49">
        <f>IFERROR(VLOOKUP($B36,'a-牛羊肉'!$B:$AO,25,0),0)</f>
        <v>0</v>
      </c>
      <c r="I36" s="49">
        <f>IFERROR(VLOOKUP($B36,'a-牛羊肉'!$B:$AO,26,0),0)</f>
        <v>372.02</v>
      </c>
      <c r="J36" s="56">
        <f>IFERROR(VLOOKUP($B36,'a-牛羊肉'!$B:$AO,27,0),0)</f>
        <v>0</v>
      </c>
      <c r="K36" s="56">
        <f>IFERROR(VLOOKUP($B36,'a-牛羊肉'!$B:$AO,28,0),0)</f>
        <v>0.214187426952772</v>
      </c>
      <c r="L36" s="56">
        <f>IFERROR(VLOOKUP($B36,'a-牛羊肉'!$B:$AO,29,0),0)</f>
        <v>0</v>
      </c>
      <c r="M36" s="56">
        <f>IFERROR(VLOOKUP($B36,'a-牛羊肉'!$B:$AO,30,0),0)</f>
        <v>0.214187426952772</v>
      </c>
      <c r="N36" s="49">
        <f>IFERROR(VLOOKUP($B36,'a-牛羊肉'!$B:$AO,15,0),0)</f>
        <v>1736.89</v>
      </c>
      <c r="O36" s="49">
        <f>IFERROR(VLOOKUP($B36,'a-牛羊肉'!$B:$AO,19,0),0)</f>
        <v>0</v>
      </c>
      <c r="P36" s="49">
        <f t="shared" si="3"/>
        <v>1736.89</v>
      </c>
      <c r="Q36" s="56" t="e">
        <f t="shared" si="4"/>
        <v>#DIV/0!</v>
      </c>
      <c r="R36" s="49">
        <f>IFERROR(VLOOKUP($B36,'a-牛羊肉'!$B:$AO,16,0),0)</f>
        <v>25.27</v>
      </c>
      <c r="S36" s="49">
        <f>IFERROR(VLOOKUP($B36,'a-牛羊肉'!$B:$AO,20,0),0)</f>
        <v>0</v>
      </c>
      <c r="T36" s="49">
        <f t="shared" si="5"/>
        <v>25.27</v>
      </c>
      <c r="U36" s="56" t="e">
        <f t="shared" si="6"/>
        <v>#DIV/0!</v>
      </c>
      <c r="V36" s="56">
        <f>IFERROR(VLOOKUP($B36,'a-牛羊肉'!$B:$AO,22,0),0)</f>
        <v>2.70005798688038</v>
      </c>
      <c r="W36" s="56">
        <f>IFERROR(VLOOKUP($B36,'a-牛羊肉'!$B:$AO,23,0),0)</f>
        <v>0</v>
      </c>
      <c r="X36" s="56">
        <f t="shared" si="7"/>
        <v>2.70005798688038</v>
      </c>
      <c r="Y36" s="54">
        <f>IFERROR(VLOOKUP($B36,'a-牛羊肉'!$B:$AO,37,0),0)</f>
        <v>-0.118717847249703</v>
      </c>
      <c r="Z36" s="54">
        <f>IFERROR(VLOOKUP($B36,'a-牛羊肉'!$B:$AO,38,0),0)</f>
        <v>0</v>
      </c>
      <c r="AA36" s="54">
        <f t="shared" si="8"/>
        <v>-0.118717847249703</v>
      </c>
      <c r="AB36" s="54">
        <f>IFERROR(VLOOKUP($B36,'a-牛羊肉'!$B:$AO,33,0),0)</f>
        <v>0.17808318740979</v>
      </c>
      <c r="AC36" s="54">
        <f>IFERROR(VLOOKUP($B36,'a-牛羊肉'!$B:$AO,34,0),0)</f>
        <v>0</v>
      </c>
      <c r="AD36" s="54">
        <f t="shared" si="9"/>
        <v>0.17808318740979</v>
      </c>
    </row>
    <row r="37" spans="1:30">
      <c r="A37" s="50" t="s">
        <v>67</v>
      </c>
      <c r="B37" s="51" t="s">
        <v>68</v>
      </c>
      <c r="C37" s="50" t="s">
        <v>69</v>
      </c>
      <c r="D37" s="49">
        <f>IFERROR(VLOOKUP($B37,'a-牛羊肉'!$B:$AO,5,0),0)</f>
        <v>237.7</v>
      </c>
      <c r="E37" s="49">
        <f>IFERROR(VLOOKUP($B37,'a-牛羊肉'!$B:$AO,6,0),0)</f>
        <v>14116.06</v>
      </c>
      <c r="F37" s="49">
        <f>IFERROR(VLOOKUP($B37,'a-牛羊肉'!$B:$AO,7,0),0)</f>
        <v>13.2837656836515</v>
      </c>
      <c r="G37" s="49">
        <f>IFERROR(VLOOKUP($B37,'a-牛羊肉'!$B:$AO,24,0),0)</f>
        <v>2782</v>
      </c>
      <c r="H37" s="49">
        <f>IFERROR(VLOOKUP($B37,'a-牛羊肉'!$B:$AO,25,0),0)</f>
        <v>3163.39</v>
      </c>
      <c r="I37" s="49">
        <f>IFERROR(VLOOKUP($B37,'a-牛羊肉'!$B:$AO,26,0),0)</f>
        <v>-381.39</v>
      </c>
      <c r="J37" s="56">
        <f>IFERROR(VLOOKUP($B37,'a-牛羊肉'!$B:$AO,27,0),0)</f>
        <v>-0.120563699069669</v>
      </c>
      <c r="K37" s="56">
        <f>IFERROR(VLOOKUP($B37,'a-牛羊肉'!$B:$AO,28,0),0)</f>
        <v>0.236944018355922</v>
      </c>
      <c r="L37" s="56">
        <f>IFERROR(VLOOKUP($B37,'a-牛羊肉'!$B:$AO,29,0),0)</f>
        <v>0.227241805613323</v>
      </c>
      <c r="M37" s="56">
        <f>IFERROR(VLOOKUP($B37,'a-牛羊肉'!$B:$AO,30,0),0)</f>
        <v>0.00970221274259915</v>
      </c>
      <c r="N37" s="49">
        <f>IFERROR(VLOOKUP($B37,'a-牛羊肉'!$B:$AO,15,0),0)</f>
        <v>11741.17</v>
      </c>
      <c r="O37" s="49">
        <f>IFERROR(VLOOKUP($B37,'a-牛羊肉'!$B:$AO,19,0),0)</f>
        <v>13920.81</v>
      </c>
      <c r="P37" s="49">
        <f t="shared" si="3"/>
        <v>-2179.64</v>
      </c>
      <c r="Q37" s="56">
        <f t="shared" si="4"/>
        <v>-0.156574222333327</v>
      </c>
      <c r="R37" s="49">
        <f>IFERROR(VLOOKUP($B37,'a-牛羊肉'!$B:$AO,16,0),0)</f>
        <v>135.52</v>
      </c>
      <c r="S37" s="49">
        <f>IFERROR(VLOOKUP($B37,'a-牛羊肉'!$B:$AO,20,0),0)</f>
        <v>184.94</v>
      </c>
      <c r="T37" s="49">
        <f t="shared" si="5"/>
        <v>-49.42</v>
      </c>
      <c r="U37" s="56">
        <f t="shared" si="6"/>
        <v>-0.267221801665405</v>
      </c>
      <c r="V37" s="56">
        <f>IFERROR(VLOOKUP($B37,'a-牛羊肉'!$B:$AO,22,0),0)</f>
        <v>0.34522481322003</v>
      </c>
      <c r="W37" s="56">
        <f>IFERROR(VLOOKUP($B37,'a-牛羊肉'!$B:$AO,23,0),0)</f>
        <v>0.198174538691155</v>
      </c>
      <c r="X37" s="56">
        <f t="shared" si="7"/>
        <v>0.147050274528874</v>
      </c>
      <c r="Y37" s="54">
        <f>IFERROR(VLOOKUP($B37,'a-牛羊肉'!$B:$AO,37,0),0)</f>
        <v>-0.0138724911452184</v>
      </c>
      <c r="Z37" s="54">
        <f>IFERROR(VLOOKUP($B37,'a-牛羊肉'!$B:$AO,38,0),0)</f>
        <v>0.0429328430842435</v>
      </c>
      <c r="AA37" s="54">
        <f t="shared" si="8"/>
        <v>-0.056805334229462</v>
      </c>
      <c r="AB37" s="54">
        <f>IFERROR(VLOOKUP($B37,'a-牛羊肉'!$B:$AO,33,0),0)</f>
        <v>0.0270261196070618</v>
      </c>
      <c r="AC37" s="54">
        <f>IFERROR(VLOOKUP($B37,'a-牛羊肉'!$B:$AO,34,0),0)</f>
        <v>-0.0186447627688331</v>
      </c>
      <c r="AD37" s="54">
        <f t="shared" si="9"/>
        <v>0.045670882375895</v>
      </c>
    </row>
    <row r="38" spans="1:30">
      <c r="A38" s="50" t="s">
        <v>62</v>
      </c>
      <c r="B38" s="51" t="s">
        <v>110</v>
      </c>
      <c r="C38" s="50" t="s">
        <v>111</v>
      </c>
      <c r="D38" s="49">
        <f>IFERROR(VLOOKUP($B38,'a-牛羊肉'!$B:$AO,5,0),0)</f>
        <v>224.67</v>
      </c>
      <c r="E38" s="49">
        <f>IFERROR(VLOOKUP($B38,'a-牛羊肉'!$B:$AO,6,0),0)</f>
        <v>14862.77</v>
      </c>
      <c r="F38" s="49">
        <f>IFERROR(VLOOKUP($B38,'a-牛羊肉'!$B:$AO,7,0),0)</f>
        <v>24.6276032748458</v>
      </c>
      <c r="G38" s="49">
        <f>IFERROR(VLOOKUP($B38,'a-牛羊肉'!$B:$AO,24,0),0)</f>
        <v>376</v>
      </c>
      <c r="H38" s="49">
        <f>IFERROR(VLOOKUP($B38,'a-牛羊肉'!$B:$AO,25,0),0)</f>
        <v>172.27</v>
      </c>
      <c r="I38" s="49">
        <f>IFERROR(VLOOKUP($B38,'a-牛羊肉'!$B:$AO,26,0),0)</f>
        <v>203.73</v>
      </c>
      <c r="J38" s="56">
        <f>IFERROR(VLOOKUP($B38,'a-牛羊肉'!$B:$AO,27,0),0)</f>
        <v>1.18262030533465</v>
      </c>
      <c r="K38" s="56">
        <f>IFERROR(VLOOKUP($B38,'a-牛羊肉'!$B:$AO,28,0),0)</f>
        <v>0.0740552538854389</v>
      </c>
      <c r="L38" s="56">
        <f>IFERROR(VLOOKUP($B38,'a-牛羊肉'!$B:$AO,29,0),0)</f>
        <v>0.115805536508961</v>
      </c>
      <c r="M38" s="56">
        <f>IFERROR(VLOOKUP($B38,'a-牛羊肉'!$B:$AO,30,0),0)</f>
        <v>-0.041750282623522</v>
      </c>
      <c r="N38" s="49">
        <f>IFERROR(VLOOKUP($B38,'a-牛羊肉'!$B:$AO,15,0),0)</f>
        <v>5077.29</v>
      </c>
      <c r="O38" s="49">
        <f>IFERROR(VLOOKUP($B38,'a-牛羊肉'!$B:$AO,19,0),0)</f>
        <v>1487.58</v>
      </c>
      <c r="P38" s="49">
        <f t="shared" si="3"/>
        <v>3589.71</v>
      </c>
      <c r="Q38" s="56">
        <f t="shared" si="4"/>
        <v>2.41312063889001</v>
      </c>
      <c r="R38" s="49">
        <f>IFERROR(VLOOKUP($B38,'a-牛羊肉'!$B:$AO,16,0),0)</f>
        <v>73.85</v>
      </c>
      <c r="S38" s="49">
        <f>IFERROR(VLOOKUP($B38,'a-牛羊肉'!$B:$AO,20,0),0)</f>
        <v>23.73</v>
      </c>
      <c r="T38" s="49">
        <f t="shared" si="5"/>
        <v>50.12</v>
      </c>
      <c r="U38" s="56">
        <f t="shared" si="6"/>
        <v>2.11209439528024</v>
      </c>
      <c r="V38" s="56">
        <f>IFERROR(VLOOKUP($B38,'a-牛羊肉'!$B:$AO,22,0),0)</f>
        <v>0.187450787167481</v>
      </c>
      <c r="W38" s="56">
        <f>IFERROR(VLOOKUP($B38,'a-牛羊肉'!$B:$AO,23,0),0)</f>
        <v>0</v>
      </c>
      <c r="X38" s="56">
        <f t="shared" si="7"/>
        <v>0.187450787167481</v>
      </c>
      <c r="Y38" s="54">
        <f>IFERROR(VLOOKUP($B38,'a-牛羊肉'!$B:$AO,37,0),0)</f>
        <v>0.123493568043331</v>
      </c>
      <c r="Z38" s="54">
        <f>IFERROR(VLOOKUP($B38,'a-牛羊肉'!$B:$AO,38,0),0)</f>
        <v>-0.0198061525495154</v>
      </c>
      <c r="AA38" s="54">
        <f t="shared" si="8"/>
        <v>0.143299720592846</v>
      </c>
      <c r="AB38" s="54">
        <f>IFERROR(VLOOKUP($B38,'a-牛羊肉'!$B:$AO,33,0),0)</f>
        <v>0.0167868818983726</v>
      </c>
      <c r="AC38" s="54">
        <f>IFERROR(VLOOKUP($B38,'a-牛羊肉'!$B:$AO,34,0),0)</f>
        <v>0.05488619099477</v>
      </c>
      <c r="AD38" s="54">
        <f t="shared" si="9"/>
        <v>-0.0380993090963975</v>
      </c>
    </row>
    <row r="39" spans="1:30">
      <c r="A39" s="50" t="s">
        <v>67</v>
      </c>
      <c r="B39" s="51" t="s">
        <v>199</v>
      </c>
      <c r="C39" s="50" t="s">
        <v>200</v>
      </c>
      <c r="D39" s="49">
        <f>IFERROR(VLOOKUP($B39,'a-牛羊肉'!$B:$AO,5,0),0)</f>
        <v>789</v>
      </c>
      <c r="E39" s="49">
        <f>IFERROR(VLOOKUP($B39,'a-牛羊肉'!$B:$AO,6,0),0)</f>
        <v>35302.24</v>
      </c>
      <c r="F39" s="49">
        <f>IFERROR(VLOOKUP($B39,'a-牛羊肉'!$B:$AO,7,0),0)</f>
        <v>39.013492861046</v>
      </c>
      <c r="G39" s="49">
        <f>IFERROR(VLOOKUP($B39,'a-牛羊肉'!$B:$AO,24,0),0)</f>
        <v>1452.67</v>
      </c>
      <c r="H39" s="49">
        <f>IFERROR(VLOOKUP($B39,'a-牛羊肉'!$B:$AO,25,0),0)</f>
        <v>1471.45</v>
      </c>
      <c r="I39" s="49">
        <f>IFERROR(VLOOKUP($B39,'a-牛羊肉'!$B:$AO,26,0),0)</f>
        <v>-18.78</v>
      </c>
      <c r="J39" s="56">
        <f>IFERROR(VLOOKUP($B39,'a-牛羊肉'!$B:$AO,27,0),0)</f>
        <v>-0.012762920928336</v>
      </c>
      <c r="K39" s="56">
        <f>IFERROR(VLOOKUP($B39,'a-牛羊肉'!$B:$AO,28,0),0)</f>
        <v>0.173172749554155</v>
      </c>
      <c r="L39" s="56">
        <f>IFERROR(VLOOKUP($B39,'a-牛羊肉'!$B:$AO,29,0),0)</f>
        <v>0.187398353793115</v>
      </c>
      <c r="M39" s="56">
        <f>IFERROR(VLOOKUP($B39,'a-牛羊肉'!$B:$AO,30,0),0)</f>
        <v>-0.0142256042389602</v>
      </c>
      <c r="N39" s="49">
        <f>IFERROR(VLOOKUP($B39,'a-牛羊肉'!$B:$AO,15,0),0)</f>
        <v>8388.56</v>
      </c>
      <c r="O39" s="49">
        <f>IFERROR(VLOOKUP($B39,'a-牛羊肉'!$B:$AO,19,0),0)</f>
        <v>7851.99</v>
      </c>
      <c r="P39" s="49">
        <f t="shared" si="3"/>
        <v>536.57</v>
      </c>
      <c r="Q39" s="56">
        <f t="shared" si="4"/>
        <v>0.0683355429642676</v>
      </c>
      <c r="R39" s="49">
        <f>IFERROR(VLOOKUP($B39,'a-牛羊肉'!$B:$AO,16,0),0)</f>
        <v>102.31</v>
      </c>
      <c r="S39" s="49">
        <f>IFERROR(VLOOKUP($B39,'a-牛羊肉'!$B:$AO,20,0),0)</f>
        <v>105.03</v>
      </c>
      <c r="T39" s="49">
        <f t="shared" si="5"/>
        <v>-2.72</v>
      </c>
      <c r="U39" s="56">
        <f t="shared" si="6"/>
        <v>-0.0258973626582881</v>
      </c>
      <c r="V39" s="56">
        <f>IFERROR(VLOOKUP($B39,'a-牛羊肉'!$B:$AO,22,0),0)</f>
        <v>2.41631642394031</v>
      </c>
      <c r="W39" s="56">
        <f>IFERROR(VLOOKUP($B39,'a-牛羊肉'!$B:$AO,23,0),0)</f>
        <v>0.157779825233246</v>
      </c>
      <c r="X39" s="56">
        <f t="shared" si="7"/>
        <v>2.25853659870707</v>
      </c>
      <c r="Y39" s="54">
        <f>IFERROR(VLOOKUP($B39,'a-牛羊肉'!$B:$AO,37,0),0)</f>
        <v>-0.0116313165868439</v>
      </c>
      <c r="Z39" s="54">
        <f>IFERROR(VLOOKUP($B39,'a-牛羊肉'!$B:$AO,38,0),0)</f>
        <v>-0.113967437874893</v>
      </c>
      <c r="AA39" s="54">
        <f t="shared" si="8"/>
        <v>0.102336121288049</v>
      </c>
      <c r="AB39" s="54">
        <f>IFERROR(VLOOKUP($B39,'a-牛羊肉'!$B:$AO,33,0),0)</f>
        <v>-0.105963776818837</v>
      </c>
      <c r="AC39" s="54">
        <f>IFERROR(VLOOKUP($B39,'a-牛羊肉'!$B:$AO,34,0),0)</f>
        <v>-0.0177764108206964</v>
      </c>
      <c r="AD39" s="54">
        <f t="shared" si="9"/>
        <v>-0.0881873659981401</v>
      </c>
    </row>
    <row r="40" spans="1:30">
      <c r="A40" s="50" t="s">
        <v>84</v>
      </c>
      <c r="B40" s="51" t="s">
        <v>129</v>
      </c>
      <c r="C40" s="50" t="s">
        <v>130</v>
      </c>
      <c r="D40" s="49">
        <f>IFERROR(VLOOKUP($B40,'a-牛羊肉'!$B:$AO,5,0),0)</f>
        <v>338.85</v>
      </c>
      <c r="E40" s="49">
        <f>IFERROR(VLOOKUP($B40,'a-牛羊肉'!$B:$AO,6,0),0)</f>
        <v>18447.99</v>
      </c>
      <c r="F40" s="49">
        <f>IFERROR(VLOOKUP($B40,'a-牛羊肉'!$B:$AO,7,0),0)</f>
        <v>35.6701354857308</v>
      </c>
      <c r="G40" s="49">
        <f>IFERROR(VLOOKUP($B40,'a-牛羊肉'!$B:$AO,24,0),0)</f>
        <v>476.03</v>
      </c>
      <c r="H40" s="49">
        <f>IFERROR(VLOOKUP($B40,'a-牛羊肉'!$B:$AO,25,0),0)</f>
        <v>808.54</v>
      </c>
      <c r="I40" s="49">
        <f>IFERROR(VLOOKUP($B40,'a-牛羊肉'!$B:$AO,26,0),0)</f>
        <v>-332.51</v>
      </c>
      <c r="J40" s="56">
        <f>IFERROR(VLOOKUP($B40,'a-牛羊肉'!$B:$AO,27,0),0)</f>
        <v>-0.411247433645831</v>
      </c>
      <c r="K40" s="56">
        <f>IFERROR(VLOOKUP($B40,'a-牛羊肉'!$B:$AO,28,0),0)</f>
        <v>0.106604589083124</v>
      </c>
      <c r="L40" s="56">
        <f>IFERROR(VLOOKUP($B40,'a-牛羊肉'!$B:$AO,29,0),0)</f>
        <v>0.137768046550858</v>
      </c>
      <c r="M40" s="56">
        <f>IFERROR(VLOOKUP($B40,'a-牛羊肉'!$B:$AO,30,0),0)</f>
        <v>-0.0311634574677335</v>
      </c>
      <c r="N40" s="49">
        <f>IFERROR(VLOOKUP($B40,'a-牛羊肉'!$B:$AO,15,0),0)</f>
        <v>4465.38</v>
      </c>
      <c r="O40" s="49">
        <f>IFERROR(VLOOKUP($B40,'a-牛羊肉'!$B:$AO,19,0),0)</f>
        <v>5868.85</v>
      </c>
      <c r="P40" s="49">
        <f t="shared" si="3"/>
        <v>-1403.47</v>
      </c>
      <c r="Q40" s="56">
        <f t="shared" si="4"/>
        <v>-0.239138843214599</v>
      </c>
      <c r="R40" s="49">
        <f>IFERROR(VLOOKUP($B40,'a-牛羊肉'!$B:$AO,16,0),0)</f>
        <v>65.87</v>
      </c>
      <c r="S40" s="49">
        <f>IFERROR(VLOOKUP($B40,'a-牛羊肉'!$B:$AO,20,0),0)</f>
        <v>80.46</v>
      </c>
      <c r="T40" s="49">
        <f t="shared" si="5"/>
        <v>-14.59</v>
      </c>
      <c r="U40" s="56">
        <f t="shared" si="6"/>
        <v>-0.18133233905046</v>
      </c>
      <c r="V40" s="56">
        <f>IFERROR(VLOOKUP($B40,'a-牛羊肉'!$B:$AO,22,0),0)</f>
        <v>1.8246166691969</v>
      </c>
      <c r="W40" s="56">
        <f>IFERROR(VLOOKUP($B40,'a-牛羊肉'!$B:$AO,23,0),0)</f>
        <v>0</v>
      </c>
      <c r="X40" s="56">
        <f t="shared" si="7"/>
        <v>1.8246166691969</v>
      </c>
      <c r="Y40" s="54">
        <f>IFERROR(VLOOKUP($B40,'a-牛羊肉'!$B:$AO,37,0),0)</f>
        <v>0.048884165781084</v>
      </c>
      <c r="Z40" s="54">
        <f>IFERROR(VLOOKUP($B40,'a-牛羊肉'!$B:$AO,38,0),0)</f>
        <v>-0.150882426050211</v>
      </c>
      <c r="AA40" s="54">
        <f t="shared" si="8"/>
        <v>0.199766591831295</v>
      </c>
      <c r="AB40" s="54">
        <f>IFERROR(VLOOKUP($B40,'a-牛羊肉'!$B:$AO,33,0),0)</f>
        <v>-0.00556837580056902</v>
      </c>
      <c r="AC40" s="54">
        <f>IFERROR(VLOOKUP($B40,'a-牛羊肉'!$B:$AO,34,0),0)</f>
        <v>-0.0891325387426838</v>
      </c>
      <c r="AD40" s="54">
        <f t="shared" si="9"/>
        <v>0.0835641629421148</v>
      </c>
    </row>
    <row r="41" spans="1:30">
      <c r="A41" s="50" t="s">
        <v>84</v>
      </c>
      <c r="B41" s="51" t="s">
        <v>193</v>
      </c>
      <c r="C41" s="50" t="s">
        <v>194</v>
      </c>
      <c r="D41" s="49">
        <f>IFERROR(VLOOKUP($B41,'a-牛羊肉'!$B:$AO,5,0),0)</f>
        <v>285.5</v>
      </c>
      <c r="E41" s="49">
        <f>IFERROR(VLOOKUP($B41,'a-牛羊肉'!$B:$AO,6,0),0)</f>
        <v>13896.27</v>
      </c>
      <c r="F41" s="49">
        <f>IFERROR(VLOOKUP($B41,'a-牛羊肉'!$B:$AO,7,0),0)</f>
        <v>214.49155822854</v>
      </c>
      <c r="G41" s="49">
        <f>IFERROR(VLOOKUP($B41,'a-牛羊肉'!$B:$AO,24,0),0)</f>
        <v>165.03</v>
      </c>
      <c r="H41" s="49">
        <f>IFERROR(VLOOKUP($B41,'a-牛羊肉'!$B:$AO,25,0),0)</f>
        <v>-120.77</v>
      </c>
      <c r="I41" s="49">
        <f>IFERROR(VLOOKUP($B41,'a-牛羊肉'!$B:$AO,26,0),0)</f>
        <v>285.8</v>
      </c>
      <c r="J41" s="56">
        <f>IFERROR(VLOOKUP($B41,'a-牛羊肉'!$B:$AO,27,0),0)</f>
        <v>-2.36648174215451</v>
      </c>
      <c r="K41" s="56">
        <f>IFERROR(VLOOKUP($B41,'a-牛羊肉'!$B:$AO,28,0),0)</f>
        <v>0.265202159799447</v>
      </c>
      <c r="L41" s="56">
        <f>IFERROR(VLOOKUP($B41,'a-牛羊肉'!$B:$AO,29,0),0)</f>
        <v>-0.043772947542778</v>
      </c>
      <c r="M41" s="56">
        <f>IFERROR(VLOOKUP($B41,'a-牛羊肉'!$B:$AO,30,0),0)</f>
        <v>0.308975107342225</v>
      </c>
      <c r="N41" s="49">
        <f>IFERROR(VLOOKUP($B41,'a-牛羊肉'!$B:$AO,15,0),0)</f>
        <v>622.28</v>
      </c>
      <c r="O41" s="49">
        <f>IFERROR(VLOOKUP($B41,'a-牛羊肉'!$B:$AO,19,0),0)</f>
        <v>2759.01</v>
      </c>
      <c r="P41" s="49">
        <f t="shared" si="3"/>
        <v>-2136.73</v>
      </c>
      <c r="Q41" s="56">
        <f t="shared" si="4"/>
        <v>-0.774455329991555</v>
      </c>
      <c r="R41" s="49">
        <f>IFERROR(VLOOKUP($B41,'a-牛羊肉'!$B:$AO,16,0),0)</f>
        <v>13.2</v>
      </c>
      <c r="S41" s="49">
        <f>IFERROR(VLOOKUP($B41,'a-牛羊肉'!$B:$AO,20,0),0)</f>
        <v>49.58</v>
      </c>
      <c r="T41" s="49">
        <f t="shared" si="5"/>
        <v>-36.38</v>
      </c>
      <c r="U41" s="56">
        <f t="shared" si="6"/>
        <v>-0.733763614360629</v>
      </c>
      <c r="V41" s="56">
        <f>IFERROR(VLOOKUP($B41,'a-牛羊肉'!$B:$AO,22,0),0)</f>
        <v>0.964267676767677</v>
      </c>
      <c r="W41" s="56">
        <f>IFERROR(VLOOKUP($B41,'a-牛羊肉'!$B:$AO,23,0),0)</f>
        <v>-0.0568196580086284</v>
      </c>
      <c r="X41" s="56">
        <f t="shared" si="7"/>
        <v>1.02108733477631</v>
      </c>
      <c r="Y41" s="54">
        <f>IFERROR(VLOOKUP($B41,'a-牛羊肉'!$B:$AO,37,0),0)</f>
        <v>0.46969696969697</v>
      </c>
      <c r="Z41" s="54">
        <f>IFERROR(VLOOKUP($B41,'a-牛羊肉'!$B:$AO,38,0),0)</f>
        <v>-0.216216216216216</v>
      </c>
      <c r="AA41" s="54">
        <f t="shared" si="8"/>
        <v>0.685913185913186</v>
      </c>
      <c r="AB41" s="54">
        <f>IFERROR(VLOOKUP($B41,'a-牛羊肉'!$B:$AO,33,0),0)</f>
        <v>0.614514160743576</v>
      </c>
      <c r="AC41" s="54">
        <f>IFERROR(VLOOKUP($B41,'a-牛羊肉'!$B:$AO,34,0),0)</f>
        <v>-0.248935197770215</v>
      </c>
      <c r="AD41" s="54">
        <f t="shared" si="9"/>
        <v>0.86344935851379</v>
      </c>
    </row>
    <row r="42" spans="1:30">
      <c r="A42" s="50" t="s">
        <v>94</v>
      </c>
      <c r="B42" s="51" t="s">
        <v>95</v>
      </c>
      <c r="C42" s="50" t="s">
        <v>96</v>
      </c>
      <c r="D42" s="49">
        <f>IFERROR(VLOOKUP($B42,'a-牛羊肉'!$B:$AO,5,0),0)</f>
        <v>343.7</v>
      </c>
      <c r="E42" s="49">
        <f>IFERROR(VLOOKUP($B42,'a-牛羊肉'!$B:$AO,6,0),0)</f>
        <v>18252.2</v>
      </c>
      <c r="F42" s="49">
        <f>IFERROR(VLOOKUP($B42,'a-牛羊肉'!$B:$AO,7,0),0)</f>
        <v>39.9670608910421</v>
      </c>
      <c r="G42" s="49">
        <f>IFERROR(VLOOKUP($B42,'a-牛羊肉'!$B:$AO,24,0),0)</f>
        <v>-673.66</v>
      </c>
      <c r="H42" s="49">
        <f>IFERROR(VLOOKUP($B42,'a-牛羊肉'!$B:$AO,25,0),0)</f>
        <v>-112.23</v>
      </c>
      <c r="I42" s="49">
        <f>IFERROR(VLOOKUP($B42,'a-牛羊肉'!$B:$AO,26,0),0)</f>
        <v>-561.43</v>
      </c>
      <c r="J42" s="56">
        <f>IFERROR(VLOOKUP($B42,'a-牛羊肉'!$B:$AO,27,0),0)</f>
        <v>5.00249487659271</v>
      </c>
      <c r="K42" s="56">
        <f>IFERROR(VLOOKUP($B42,'a-牛羊肉'!$B:$AO,28,0),0)</f>
        <v>-0.249968459877253</v>
      </c>
      <c r="L42" s="56">
        <f>IFERROR(VLOOKUP($B42,'a-牛羊肉'!$B:$AO,29,0),0)</f>
        <v>-0.0658398793844854</v>
      </c>
      <c r="M42" s="56">
        <f>IFERROR(VLOOKUP($B42,'a-牛羊肉'!$B:$AO,30,0),0)</f>
        <v>-0.184128580492768</v>
      </c>
      <c r="N42" s="49">
        <f>IFERROR(VLOOKUP($B42,'a-牛羊肉'!$B:$AO,15,0),0)</f>
        <v>2694.98</v>
      </c>
      <c r="O42" s="49">
        <f>IFERROR(VLOOKUP($B42,'a-牛羊肉'!$B:$AO,19,0),0)</f>
        <v>1704.59</v>
      </c>
      <c r="P42" s="49">
        <f t="shared" si="3"/>
        <v>990.39</v>
      </c>
      <c r="Q42" s="56">
        <f t="shared" si="4"/>
        <v>0.581013616177497</v>
      </c>
      <c r="R42" s="49">
        <f>IFERROR(VLOOKUP($B42,'a-牛羊肉'!$B:$AO,16,0),0)</f>
        <v>63.9</v>
      </c>
      <c r="S42" s="49">
        <f>IFERROR(VLOOKUP($B42,'a-牛羊肉'!$B:$AO,20,0),0)</f>
        <v>26.48</v>
      </c>
      <c r="T42" s="49">
        <f t="shared" si="5"/>
        <v>37.42</v>
      </c>
      <c r="U42" s="56">
        <f t="shared" si="6"/>
        <v>1.4131419939577</v>
      </c>
      <c r="V42" s="56">
        <f>IFERROR(VLOOKUP($B42,'a-牛羊肉'!$B:$AO,22,0),0)</f>
        <v>-0.430068096265279</v>
      </c>
      <c r="W42" s="56">
        <f>IFERROR(VLOOKUP($B42,'a-牛羊肉'!$B:$AO,23,0),0)</f>
        <v>0.0728789023162135</v>
      </c>
      <c r="X42" s="56">
        <f t="shared" si="7"/>
        <v>-0.502946998581493</v>
      </c>
      <c r="Y42" s="54">
        <f>IFERROR(VLOOKUP($B42,'a-牛羊肉'!$B:$AO,37,0),0)</f>
        <v>-0.0328638497652582</v>
      </c>
      <c r="Z42" s="54">
        <f>IFERROR(VLOOKUP($B42,'a-牛羊肉'!$B:$AO,38,0),0)</f>
        <v>-0.0800604229607251</v>
      </c>
      <c r="AA42" s="54">
        <f t="shared" si="8"/>
        <v>0.0471965731954669</v>
      </c>
      <c r="AB42" s="54">
        <f>IFERROR(VLOOKUP($B42,'a-牛羊肉'!$B:$AO,33,0),0)</f>
        <v>-0.367632338273012</v>
      </c>
      <c r="AC42" s="54">
        <f>IFERROR(VLOOKUP($B42,'a-牛羊肉'!$B:$AO,34,0),0)</f>
        <v>-0.242049407775477</v>
      </c>
      <c r="AD42" s="54">
        <f t="shared" si="9"/>
        <v>-0.125582930497535</v>
      </c>
    </row>
    <row r="43" spans="1:30">
      <c r="A43" s="50" t="s">
        <v>62</v>
      </c>
      <c r="B43" s="51" t="s">
        <v>92</v>
      </c>
      <c r="C43" s="50" t="s">
        <v>93</v>
      </c>
      <c r="D43" s="49">
        <f>IFERROR(VLOOKUP($B43,'a-牛羊肉'!$B:$AO,5,0),0)</f>
        <v>980.7</v>
      </c>
      <c r="E43" s="49">
        <f>IFERROR(VLOOKUP($B43,'a-牛羊肉'!$B:$AO,6,0),0)</f>
        <v>57370.83</v>
      </c>
      <c r="F43" s="49">
        <f>IFERROR(VLOOKUP($B43,'a-牛羊肉'!$B:$AO,7,0),0)</f>
        <v>59.8782078644232</v>
      </c>
      <c r="G43" s="49">
        <f>IFERROR(VLOOKUP($B43,'a-牛羊肉'!$B:$AO,24,0),0)</f>
        <v>1238.02</v>
      </c>
      <c r="H43" s="49">
        <f>IFERROR(VLOOKUP($B43,'a-牛羊肉'!$B:$AO,25,0),0)</f>
        <v>995.52</v>
      </c>
      <c r="I43" s="49">
        <f>IFERROR(VLOOKUP($B43,'a-牛羊肉'!$B:$AO,26,0),0)</f>
        <v>242.5</v>
      </c>
      <c r="J43" s="56">
        <f>IFERROR(VLOOKUP($B43,'a-牛羊肉'!$B:$AO,27,0),0)</f>
        <v>0.243591288974606</v>
      </c>
      <c r="K43" s="56">
        <f>IFERROR(VLOOKUP($B43,'a-牛羊肉'!$B:$AO,28,0),0)</f>
        <v>0.151485339931037</v>
      </c>
      <c r="L43" s="56">
        <f>IFERROR(VLOOKUP($B43,'a-牛羊肉'!$B:$AO,29,0),0)</f>
        <v>0.0982470822535089</v>
      </c>
      <c r="M43" s="56">
        <f>IFERROR(VLOOKUP($B43,'a-牛羊肉'!$B:$AO,30,0),0)</f>
        <v>0.0532382576775285</v>
      </c>
      <c r="N43" s="49">
        <f>IFERROR(VLOOKUP($B43,'a-牛羊肉'!$B:$AO,15,0),0)</f>
        <v>8172.54</v>
      </c>
      <c r="O43" s="49">
        <f>IFERROR(VLOOKUP($B43,'a-牛羊肉'!$B:$AO,19,0),0)</f>
        <v>10132.82</v>
      </c>
      <c r="P43" s="49">
        <f t="shared" si="3"/>
        <v>-1960.28</v>
      </c>
      <c r="Q43" s="56">
        <f t="shared" si="4"/>
        <v>-0.193458484410065</v>
      </c>
      <c r="R43" s="49">
        <f>IFERROR(VLOOKUP($B43,'a-牛羊肉'!$B:$AO,16,0),0)</f>
        <v>118.4</v>
      </c>
      <c r="S43" s="49">
        <f>IFERROR(VLOOKUP($B43,'a-牛羊肉'!$B:$AO,20,0),0)</f>
        <v>138.81</v>
      </c>
      <c r="T43" s="49">
        <f t="shared" si="5"/>
        <v>-20.41</v>
      </c>
      <c r="U43" s="56">
        <f t="shared" si="6"/>
        <v>-0.147035516173186</v>
      </c>
      <c r="V43" s="56">
        <f>IFERROR(VLOOKUP($B43,'a-牛羊肉'!$B:$AO,22,0),0)</f>
        <v>0.0785129856418919</v>
      </c>
      <c r="W43" s="56">
        <f>IFERROR(VLOOKUP($B43,'a-牛羊肉'!$B:$AO,23,0),0)</f>
        <v>0.140590105179742</v>
      </c>
      <c r="X43" s="56">
        <f t="shared" si="7"/>
        <v>-0.0620771195378502</v>
      </c>
      <c r="Y43" s="54">
        <f>IFERROR(VLOOKUP($B43,'a-牛羊肉'!$B:$AO,37,0),0)</f>
        <v>0.102195945945946</v>
      </c>
      <c r="Z43" s="54">
        <f>IFERROR(VLOOKUP($B43,'a-牛羊肉'!$B:$AO,38,0),0)</f>
        <v>-0.0193790072761328</v>
      </c>
      <c r="AA43" s="54">
        <f t="shared" si="8"/>
        <v>0.121574953222079</v>
      </c>
      <c r="AB43" s="54">
        <f>IFERROR(VLOOKUP($B43,'a-牛羊肉'!$B:$AO,33,0),0)</f>
        <v>0.059653703500747</v>
      </c>
      <c r="AC43" s="54">
        <f>IFERROR(VLOOKUP($B43,'a-牛羊肉'!$B:$AO,34,0),0)</f>
        <v>-0.135850937843562</v>
      </c>
      <c r="AD43" s="54">
        <f t="shared" si="9"/>
        <v>0.195504641344309</v>
      </c>
    </row>
    <row r="44" spans="1:30">
      <c r="A44" s="50" t="s">
        <v>186</v>
      </c>
      <c r="B44" s="51" t="s">
        <v>187</v>
      </c>
      <c r="C44" s="50" t="s">
        <v>188</v>
      </c>
      <c r="D44" s="49">
        <f>IFERROR(VLOOKUP($B44,'a-牛羊肉'!$B:$AO,5,0),0)</f>
        <v>538.2</v>
      </c>
      <c r="E44" s="49">
        <f>IFERROR(VLOOKUP($B44,'a-牛羊肉'!$B:$AO,6,0),0)</f>
        <v>26092.9</v>
      </c>
      <c r="F44" s="49">
        <f>IFERROR(VLOOKUP($B44,'a-牛羊肉'!$B:$AO,7,0),0)</f>
        <v>62.4027060915769</v>
      </c>
      <c r="G44" s="49">
        <f>IFERROR(VLOOKUP($B44,'a-牛羊肉'!$B:$AO,24,0),0)</f>
        <v>254.83</v>
      </c>
      <c r="H44" s="49">
        <f>IFERROR(VLOOKUP($B44,'a-牛羊肉'!$B:$AO,25,0),0)</f>
        <v>93.72</v>
      </c>
      <c r="I44" s="49">
        <f>IFERROR(VLOOKUP($B44,'a-牛羊肉'!$B:$AO,26,0),0)</f>
        <v>161.11</v>
      </c>
      <c r="J44" s="56">
        <f>IFERROR(VLOOKUP($B44,'a-牛羊肉'!$B:$AO,27,0),0)</f>
        <v>1.71905676483141</v>
      </c>
      <c r="K44" s="56">
        <f>IFERROR(VLOOKUP($B44,'a-牛羊肉'!$B:$AO,28,0),0)</f>
        <v>0.0732939870341289</v>
      </c>
      <c r="L44" s="56">
        <f>IFERROR(VLOOKUP($B44,'a-牛羊肉'!$B:$AO,29,0),0)</f>
        <v>0.056152039495758</v>
      </c>
      <c r="M44" s="56">
        <f>IFERROR(VLOOKUP($B44,'a-牛羊肉'!$B:$AO,30,0),0)</f>
        <v>0.0171419475383708</v>
      </c>
      <c r="N44" s="49">
        <f>IFERROR(VLOOKUP($B44,'a-牛羊肉'!$B:$AO,15,0),0)</f>
        <v>3476.82</v>
      </c>
      <c r="O44" s="49">
        <f>IFERROR(VLOOKUP($B44,'a-牛羊肉'!$B:$AO,19,0),0)</f>
        <v>1669.04</v>
      </c>
      <c r="P44" s="49">
        <f t="shared" si="3"/>
        <v>1807.78</v>
      </c>
      <c r="Q44" s="56">
        <f t="shared" si="4"/>
        <v>1.08312562910416</v>
      </c>
      <c r="R44" s="49">
        <f>IFERROR(VLOOKUP($B44,'a-牛羊肉'!$B:$AO,16,0),0)</f>
        <v>53.73</v>
      </c>
      <c r="S44" s="49">
        <f>IFERROR(VLOOKUP($B44,'a-牛羊肉'!$B:$AO,20,0),0)</f>
        <v>28.51</v>
      </c>
      <c r="T44" s="49">
        <f t="shared" si="5"/>
        <v>25.22</v>
      </c>
      <c r="U44" s="56">
        <f t="shared" si="6"/>
        <v>0.884601894072255</v>
      </c>
      <c r="V44" s="56">
        <f>IFERROR(VLOOKUP($B44,'a-牛羊肉'!$B:$AO,22,0),0)</f>
        <v>1.69621254420249</v>
      </c>
      <c r="W44" s="56">
        <f>IFERROR(VLOOKUP($B44,'a-牛羊肉'!$B:$AO,23,0),0)</f>
        <v>0</v>
      </c>
      <c r="X44" s="56">
        <f t="shared" si="7"/>
        <v>1.69621254420249</v>
      </c>
      <c r="Y44" s="54">
        <f>IFERROR(VLOOKUP($B44,'a-牛羊肉'!$B:$AO,37,0),0)</f>
        <v>-0.0459705937092872</v>
      </c>
      <c r="Z44" s="54">
        <f>IFERROR(VLOOKUP($B44,'a-牛羊肉'!$B:$AO,38,0),0)</f>
        <v>-0.0171869519466854</v>
      </c>
      <c r="AA44" s="54">
        <f t="shared" si="8"/>
        <v>-0.0287836417626018</v>
      </c>
      <c r="AB44" s="54">
        <f>IFERROR(VLOOKUP($B44,'a-牛羊肉'!$B:$AO,33,0),0)</f>
        <v>-0.1273017607131</v>
      </c>
      <c r="AC44" s="54">
        <f>IFERROR(VLOOKUP($B44,'a-牛羊肉'!$B:$AO,34,0),0)</f>
        <v>-0.0533095671763409</v>
      </c>
      <c r="AD44" s="54">
        <f t="shared" si="9"/>
        <v>-0.0739921935367588</v>
      </c>
    </row>
    <row r="45" spans="1:30">
      <c r="A45" s="50" t="s">
        <v>155</v>
      </c>
      <c r="B45" s="51" t="s">
        <v>174</v>
      </c>
      <c r="C45" s="50" t="s">
        <v>175</v>
      </c>
      <c r="D45" s="49">
        <f>IFERROR(VLOOKUP($B45,'a-牛羊肉'!$B:$AO,5,0),0)</f>
        <v>194.4</v>
      </c>
      <c r="E45" s="49">
        <f>IFERROR(VLOOKUP($B45,'a-牛羊肉'!$B:$AO,6,0),0)</f>
        <v>11585.8</v>
      </c>
      <c r="F45" s="49">
        <f>IFERROR(VLOOKUP($B45,'a-牛羊肉'!$B:$AO,7,0),0)</f>
        <v>32.9649982576234</v>
      </c>
      <c r="G45" s="49">
        <f>IFERROR(VLOOKUP($B45,'a-牛羊肉'!$B:$AO,24,0),0)</f>
        <v>485.66</v>
      </c>
      <c r="H45" s="49">
        <f>IFERROR(VLOOKUP($B45,'a-牛羊肉'!$B:$AO,25,0),0)</f>
        <v>386.71</v>
      </c>
      <c r="I45" s="49">
        <f>IFERROR(VLOOKUP($B45,'a-牛羊肉'!$B:$AO,26,0),0)</f>
        <v>98.95</v>
      </c>
      <c r="J45" s="56">
        <f>IFERROR(VLOOKUP($B45,'a-牛羊肉'!$B:$AO,27,0),0)</f>
        <v>0.255876496599519</v>
      </c>
      <c r="K45" s="56">
        <f>IFERROR(VLOOKUP($B45,'a-牛羊肉'!$B:$AO,28,0),0)</f>
        <v>0.16285019699891</v>
      </c>
      <c r="L45" s="56">
        <f>IFERROR(VLOOKUP($B45,'a-牛羊肉'!$B:$AO,29,0),0)</f>
        <v>0.153695430987886</v>
      </c>
      <c r="M45" s="56">
        <f>IFERROR(VLOOKUP($B45,'a-牛羊肉'!$B:$AO,30,0),0)</f>
        <v>0.0091547660110243</v>
      </c>
      <c r="N45" s="49">
        <f>IFERROR(VLOOKUP($B45,'a-牛羊肉'!$B:$AO,15,0),0)</f>
        <v>2982.25</v>
      </c>
      <c r="O45" s="49">
        <f>IFERROR(VLOOKUP($B45,'a-牛羊肉'!$B:$AO,19,0),0)</f>
        <v>2516.08</v>
      </c>
      <c r="P45" s="49">
        <f t="shared" si="3"/>
        <v>466.17</v>
      </c>
      <c r="Q45" s="56">
        <f t="shared" si="4"/>
        <v>0.18527630282026</v>
      </c>
      <c r="R45" s="49">
        <f>IFERROR(VLOOKUP($B45,'a-牛羊肉'!$B:$AO,16,0),0)</f>
        <v>35.58</v>
      </c>
      <c r="S45" s="49">
        <f>IFERROR(VLOOKUP($B45,'a-牛羊肉'!$B:$AO,20,0),0)</f>
        <v>37.87</v>
      </c>
      <c r="T45" s="49">
        <f t="shared" si="5"/>
        <v>-2.29</v>
      </c>
      <c r="U45" s="56">
        <f t="shared" si="6"/>
        <v>-0.0604700290467388</v>
      </c>
      <c r="V45" s="56">
        <f>IFERROR(VLOOKUP($B45,'a-牛羊肉'!$B:$AO,22,0),0)</f>
        <v>0.537140960763301</v>
      </c>
      <c r="W45" s="56">
        <f>IFERROR(VLOOKUP($B45,'a-牛羊肉'!$B:$AO,23,0),0)</f>
        <v>0.116168434487133</v>
      </c>
      <c r="X45" s="56">
        <f t="shared" si="7"/>
        <v>0.420972526276168</v>
      </c>
      <c r="Y45" s="54">
        <f>IFERROR(VLOOKUP($B45,'a-牛羊肉'!$B:$AO,37,0),0)</f>
        <v>-0.0354131534569983</v>
      </c>
      <c r="Z45" s="54">
        <f>IFERROR(VLOOKUP($B45,'a-牛羊肉'!$B:$AO,38,0),0)</f>
        <v>0.110113546342752</v>
      </c>
      <c r="AA45" s="54">
        <f t="shared" si="8"/>
        <v>-0.14552669979975</v>
      </c>
      <c r="AB45" s="54">
        <f>IFERROR(VLOOKUP($B45,'a-牛羊肉'!$B:$AO,33,0),0)</f>
        <v>-0.0966873215065349</v>
      </c>
      <c r="AC45" s="54">
        <f>IFERROR(VLOOKUP($B45,'a-牛羊肉'!$B:$AO,34,0),0)</f>
        <v>0.0087477345712378</v>
      </c>
      <c r="AD45" s="54">
        <f t="shared" si="9"/>
        <v>-0.105435056077773</v>
      </c>
    </row>
    <row r="46" spans="1:30">
      <c r="A46" s="50" t="s">
        <v>155</v>
      </c>
      <c r="B46" s="51" t="s">
        <v>172</v>
      </c>
      <c r="C46" s="50" t="s">
        <v>173</v>
      </c>
      <c r="D46" s="49">
        <f>IFERROR(VLOOKUP($B46,'a-牛羊肉'!$B:$AO,5,0),0)</f>
        <v>651.76</v>
      </c>
      <c r="E46" s="49">
        <f>IFERROR(VLOOKUP($B46,'a-牛羊肉'!$B:$AO,6,0),0)</f>
        <v>29264.6</v>
      </c>
      <c r="F46" s="49">
        <f>IFERROR(VLOOKUP($B46,'a-牛羊肉'!$B:$AO,7,0),0)</f>
        <v>103.849753864161</v>
      </c>
      <c r="G46" s="49">
        <f>IFERROR(VLOOKUP($B46,'a-牛羊肉'!$B:$AO,24,0),0)</f>
        <v>787</v>
      </c>
      <c r="H46" s="49">
        <f>IFERROR(VLOOKUP($B46,'a-牛羊肉'!$B:$AO,25,0),0)</f>
        <v>280.58</v>
      </c>
      <c r="I46" s="49">
        <f>IFERROR(VLOOKUP($B46,'a-牛羊肉'!$B:$AO,26,0),0)</f>
        <v>506.42</v>
      </c>
      <c r="J46" s="56">
        <f>IFERROR(VLOOKUP($B46,'a-牛羊肉'!$B:$AO,27,0),0)</f>
        <v>1.80490412716516</v>
      </c>
      <c r="K46" s="56">
        <f>IFERROR(VLOOKUP($B46,'a-牛羊肉'!$B:$AO,28,0),0)</f>
        <v>0.279035466223235</v>
      </c>
      <c r="L46" s="56">
        <f>IFERROR(VLOOKUP($B46,'a-牛羊肉'!$B:$AO,29,0),0)</f>
        <v>0.114590735703725</v>
      </c>
      <c r="M46" s="56">
        <f>IFERROR(VLOOKUP($B46,'a-牛羊肉'!$B:$AO,30,0),0)</f>
        <v>0.16444473051951</v>
      </c>
      <c r="N46" s="49">
        <f>IFERROR(VLOOKUP($B46,'a-牛羊肉'!$B:$AO,15,0),0)</f>
        <v>2820.43</v>
      </c>
      <c r="O46" s="49">
        <f>IFERROR(VLOOKUP($B46,'a-牛羊肉'!$B:$AO,19,0),0)</f>
        <v>2448.54</v>
      </c>
      <c r="P46" s="49">
        <f t="shared" si="3"/>
        <v>371.89</v>
      </c>
      <c r="Q46" s="56">
        <f t="shared" si="4"/>
        <v>0.151882346214479</v>
      </c>
      <c r="R46" s="49">
        <f>IFERROR(VLOOKUP($B46,'a-牛羊肉'!$B:$AO,16,0),0)</f>
        <v>37.15</v>
      </c>
      <c r="S46" s="49">
        <f>IFERROR(VLOOKUP($B46,'a-牛羊肉'!$B:$AO,20,0),0)</f>
        <v>34.38</v>
      </c>
      <c r="T46" s="49">
        <f t="shared" si="5"/>
        <v>2.77</v>
      </c>
      <c r="U46" s="56">
        <f t="shared" si="6"/>
        <v>0.0805700988947061</v>
      </c>
      <c r="V46" s="56">
        <f>IFERROR(VLOOKUP($B46,'a-牛羊肉'!$B:$AO,22,0),0)</f>
        <v>2.1633355764917</v>
      </c>
      <c r="W46" s="56">
        <f>IFERROR(VLOOKUP($B46,'a-牛羊肉'!$B:$AO,23,0),0)</f>
        <v>0</v>
      </c>
      <c r="X46" s="56">
        <f t="shared" si="7"/>
        <v>2.1633355764917</v>
      </c>
      <c r="Y46" s="54">
        <f>IFERROR(VLOOKUP($B46,'a-牛羊肉'!$B:$AO,37,0),0)</f>
        <v>0.048721399730821</v>
      </c>
      <c r="Z46" s="54">
        <f>IFERROR(VLOOKUP($B46,'a-牛羊肉'!$B:$AO,38,0),0)</f>
        <v>-0.989528795811518</v>
      </c>
      <c r="AA46" s="54">
        <f t="shared" si="8"/>
        <v>1.03825019554234</v>
      </c>
      <c r="AB46" s="54">
        <f>IFERROR(VLOOKUP($B46,'a-牛羊肉'!$B:$AO,33,0),0)</f>
        <v>0.105608061256104</v>
      </c>
      <c r="AC46" s="54">
        <f>IFERROR(VLOOKUP($B46,'a-牛羊肉'!$B:$AO,34,0),0)</f>
        <v>-0.438411829089988</v>
      </c>
      <c r="AD46" s="54">
        <f t="shared" si="9"/>
        <v>0.544019890346093</v>
      </c>
    </row>
    <row r="47" spans="1:30">
      <c r="A47" s="50" t="s">
        <v>62</v>
      </c>
      <c r="B47" s="51" t="s">
        <v>151</v>
      </c>
      <c r="C47" s="50" t="s">
        <v>152</v>
      </c>
      <c r="D47" s="49">
        <f>IFERROR(VLOOKUP($B47,'a-牛羊肉'!$B:$AO,5,0),0)</f>
        <v>114.7</v>
      </c>
      <c r="E47" s="49">
        <f>IFERROR(VLOOKUP($B47,'a-牛羊肉'!$B:$AO,6,0),0)</f>
        <v>6245.69</v>
      </c>
      <c r="F47" s="49">
        <f>IFERROR(VLOOKUP($B47,'a-牛羊肉'!$B:$AO,7,0),0)</f>
        <v>36.5067422968185</v>
      </c>
      <c r="G47" s="49">
        <f>IFERROR(VLOOKUP($B47,'a-牛羊肉'!$B:$AO,24,0),0)</f>
        <v>178.67</v>
      </c>
      <c r="H47" s="49">
        <f>IFERROR(VLOOKUP($B47,'a-牛羊肉'!$B:$AO,25,0),0)</f>
        <v>214.23</v>
      </c>
      <c r="I47" s="49">
        <f>IFERROR(VLOOKUP($B47,'a-牛羊肉'!$B:$AO,26,0),0)</f>
        <v>-35.56</v>
      </c>
      <c r="J47" s="56">
        <f>IFERROR(VLOOKUP($B47,'a-牛羊肉'!$B:$AO,27,0),0)</f>
        <v>-0.165989824020912</v>
      </c>
      <c r="K47" s="56">
        <f>IFERROR(VLOOKUP($B47,'a-牛羊肉'!$B:$AO,28,0),0)</f>
        <v>0.113382239088221</v>
      </c>
      <c r="L47" s="56">
        <f>IFERROR(VLOOKUP($B47,'a-牛羊肉'!$B:$AO,29,0),0)</f>
        <v>0.0926299859474651</v>
      </c>
      <c r="M47" s="56">
        <f>IFERROR(VLOOKUP($B47,'a-牛羊肉'!$B:$AO,30,0),0)</f>
        <v>0.0207522531407556</v>
      </c>
      <c r="N47" s="49">
        <f>IFERROR(VLOOKUP($B47,'a-牛羊肉'!$B:$AO,15,0),0)</f>
        <v>1575.82</v>
      </c>
      <c r="O47" s="49">
        <f>IFERROR(VLOOKUP($B47,'a-牛羊肉'!$B:$AO,19,0),0)</f>
        <v>2312.75</v>
      </c>
      <c r="P47" s="49">
        <f t="shared" si="3"/>
        <v>-736.93</v>
      </c>
      <c r="Q47" s="56">
        <f t="shared" si="4"/>
        <v>-0.318637985082694</v>
      </c>
      <c r="R47" s="49">
        <f>IFERROR(VLOOKUP($B47,'a-牛羊肉'!$B:$AO,16,0),0)</f>
        <v>27.47</v>
      </c>
      <c r="S47" s="49">
        <f>IFERROR(VLOOKUP($B47,'a-牛羊肉'!$B:$AO,20,0),0)</f>
        <v>56.72</v>
      </c>
      <c r="T47" s="49">
        <f t="shared" si="5"/>
        <v>-29.25</v>
      </c>
      <c r="U47" s="56">
        <f t="shared" si="6"/>
        <v>-0.515691114245416</v>
      </c>
      <c r="V47" s="56">
        <f>IFERROR(VLOOKUP($B47,'a-牛羊肉'!$B:$AO,22,0),0)</f>
        <v>1.39021356631477</v>
      </c>
      <c r="W47" s="56">
        <f>IFERROR(VLOOKUP($B47,'a-牛羊肉'!$B:$AO,23,0),0)</f>
        <v>0</v>
      </c>
      <c r="X47" s="56">
        <f t="shared" si="7"/>
        <v>1.39021356631477</v>
      </c>
      <c r="Y47" s="54">
        <f>IFERROR(VLOOKUP($B47,'a-牛羊肉'!$B:$AO,37,0),0)</f>
        <v>-0.0374954495813615</v>
      </c>
      <c r="Z47" s="54">
        <f>IFERROR(VLOOKUP($B47,'a-牛羊肉'!$B:$AO,38,0),0)</f>
        <v>-0.100141043723554</v>
      </c>
      <c r="AA47" s="54">
        <f t="shared" si="8"/>
        <v>0.0626455941421928</v>
      </c>
      <c r="AB47" s="54">
        <f>IFERROR(VLOOKUP($B47,'a-牛羊肉'!$B:$AO,33,0),0)</f>
        <v>0.107747342804996</v>
      </c>
      <c r="AC47" s="54">
        <f>IFERROR(VLOOKUP($B47,'a-牛羊肉'!$B:$AO,34,0),0)</f>
        <v>0.489501675494541</v>
      </c>
      <c r="AD47" s="54">
        <f t="shared" si="9"/>
        <v>-0.381754332689545</v>
      </c>
    </row>
    <row r="48" spans="1:30">
      <c r="A48" s="50" t="s">
        <v>84</v>
      </c>
      <c r="B48" s="51" t="s">
        <v>207</v>
      </c>
      <c r="C48" s="50" t="s">
        <v>208</v>
      </c>
      <c r="D48" s="49">
        <f>IFERROR(VLOOKUP($B48,'a-牛羊肉'!$B:$AO,5,0),0)</f>
        <v>328.2</v>
      </c>
      <c r="E48" s="49">
        <f>IFERROR(VLOOKUP($B48,'a-牛羊肉'!$B:$AO,6,0),0)</f>
        <v>16268.6</v>
      </c>
      <c r="F48" s="49">
        <f>IFERROR(VLOOKUP($B48,'a-牛羊肉'!$B:$AO,7,0),0)</f>
        <v>13.0856013513514</v>
      </c>
      <c r="G48" s="49">
        <f>IFERROR(VLOOKUP($B48,'a-牛羊肉'!$B:$AO,24,0),0)</f>
        <v>-336.91</v>
      </c>
      <c r="H48" s="49">
        <f>IFERROR(VLOOKUP($B48,'a-牛羊肉'!$B:$AO,25,0),0)</f>
        <v>1516.73</v>
      </c>
      <c r="I48" s="49">
        <f>IFERROR(VLOOKUP($B48,'a-牛羊肉'!$B:$AO,26,0),0)</f>
        <v>-1853.64</v>
      </c>
      <c r="J48" s="56">
        <f>IFERROR(VLOOKUP($B48,'a-牛羊肉'!$B:$AO,27,0),0)</f>
        <v>-1.22212918581422</v>
      </c>
      <c r="K48" s="56">
        <f>IFERROR(VLOOKUP($B48,'a-牛羊肉'!$B:$AO,28,0),0)</f>
        <v>-0.0292886520056785</v>
      </c>
      <c r="L48" s="56">
        <f>IFERROR(VLOOKUP($B48,'a-牛羊肉'!$B:$AO,29,0),0)</f>
        <v>0.308858506626266</v>
      </c>
      <c r="M48" s="56">
        <f>IFERROR(VLOOKUP($B48,'a-牛羊肉'!$B:$AO,30,0),0)</f>
        <v>-0.338147158631944</v>
      </c>
      <c r="N48" s="49">
        <f>IFERROR(VLOOKUP($B48,'a-牛羊肉'!$B:$AO,15,0),0)</f>
        <v>11503.09</v>
      </c>
      <c r="O48" s="49">
        <f>IFERROR(VLOOKUP($B48,'a-牛羊肉'!$B:$AO,19,0),0)</f>
        <v>4910.76</v>
      </c>
      <c r="P48" s="49">
        <f t="shared" si="3"/>
        <v>6592.33</v>
      </c>
      <c r="Q48" s="56">
        <f t="shared" si="4"/>
        <v>1.34242561232885</v>
      </c>
      <c r="R48" s="49">
        <f>IFERROR(VLOOKUP($B48,'a-牛羊肉'!$B:$AO,16,0),0)</f>
        <v>179.09</v>
      </c>
      <c r="S48" s="49">
        <f>IFERROR(VLOOKUP($B48,'a-牛羊肉'!$B:$AO,20,0),0)</f>
        <v>67.57</v>
      </c>
      <c r="T48" s="49">
        <f t="shared" si="5"/>
        <v>111.52</v>
      </c>
      <c r="U48" s="56">
        <f t="shared" si="6"/>
        <v>1.65043658428297</v>
      </c>
      <c r="V48" s="56">
        <f>IFERROR(VLOOKUP($B48,'a-牛羊肉'!$B:$AO,22,0),0)</f>
        <v>1.67628240921697</v>
      </c>
      <c r="W48" s="56">
        <f>IFERROR(VLOOKUP($B48,'a-牛羊肉'!$B:$AO,23,0),0)</f>
        <v>0</v>
      </c>
      <c r="X48" s="56">
        <f t="shared" si="7"/>
        <v>1.67628240921697</v>
      </c>
      <c r="Y48" s="54">
        <f>IFERROR(VLOOKUP($B48,'a-牛羊肉'!$B:$AO,37,0),0)</f>
        <v>-0.00619800100508124</v>
      </c>
      <c r="Z48" s="54">
        <f>IFERROR(VLOOKUP($B48,'a-牛羊肉'!$B:$AO,38,0),0)</f>
        <v>0.141630901287554</v>
      </c>
      <c r="AA48" s="54">
        <f t="shared" si="8"/>
        <v>-0.147828902292635</v>
      </c>
      <c r="AB48" s="54">
        <f>IFERROR(VLOOKUP($B48,'a-牛羊肉'!$B:$AO,33,0),0)</f>
        <v>-0.140088310810811</v>
      </c>
      <c r="AC48" s="54">
        <f>IFERROR(VLOOKUP($B48,'a-牛羊肉'!$B:$AO,34,0),0)</f>
        <v>0.111626754310942</v>
      </c>
      <c r="AD48" s="54">
        <f t="shared" si="9"/>
        <v>-0.251715065121752</v>
      </c>
    </row>
    <row r="49" spans="1:30">
      <c r="A49" s="50" t="s">
        <v>101</v>
      </c>
      <c r="B49" s="51" t="s">
        <v>147</v>
      </c>
      <c r="C49" s="50" t="s">
        <v>148</v>
      </c>
      <c r="D49" s="49">
        <f>IFERROR(VLOOKUP($B49,'a-牛羊肉'!$B:$AO,5,0),0)</f>
        <v>884.25</v>
      </c>
      <c r="E49" s="49">
        <f>IFERROR(VLOOKUP($B49,'a-牛羊肉'!$B:$AO,6,0),0)</f>
        <v>51456.52</v>
      </c>
      <c r="F49" s="49">
        <f>IFERROR(VLOOKUP($B49,'a-牛羊肉'!$B:$AO,7,0),0)</f>
        <v>86.3011676101085</v>
      </c>
      <c r="G49" s="49">
        <f>IFERROR(VLOOKUP($B49,'a-牛羊肉'!$B:$AO,24,0),0)</f>
        <v>276.48</v>
      </c>
      <c r="H49" s="49">
        <f>IFERROR(VLOOKUP($B49,'a-牛羊肉'!$B:$AO,25,0),0)</f>
        <v>522.64</v>
      </c>
      <c r="I49" s="49">
        <f>IFERROR(VLOOKUP($B49,'a-牛羊肉'!$B:$AO,26,0),0)</f>
        <v>-246.16</v>
      </c>
      <c r="J49" s="56">
        <f>IFERROR(VLOOKUP($B49,'a-牛羊肉'!$B:$AO,27,0),0)</f>
        <v>-0.470993418031532</v>
      </c>
      <c r="K49" s="56">
        <f>IFERROR(VLOOKUP($B49,'a-牛羊肉'!$B:$AO,28,0),0)</f>
        <v>0.0598834300417806</v>
      </c>
      <c r="L49" s="56">
        <f>IFERROR(VLOOKUP($B49,'a-牛羊肉'!$B:$AO,29,0),0)</f>
        <v>0.140256338693403</v>
      </c>
      <c r="M49" s="56">
        <f>IFERROR(VLOOKUP($B49,'a-牛羊肉'!$B:$AO,30,0),0)</f>
        <v>-0.080372908651622</v>
      </c>
      <c r="N49" s="49">
        <f>IFERROR(VLOOKUP($B49,'a-牛羊肉'!$B:$AO,15,0),0)</f>
        <v>4616.97</v>
      </c>
      <c r="O49" s="49">
        <f>IFERROR(VLOOKUP($B49,'a-牛羊肉'!$B:$AO,19,0),0)</f>
        <v>3726.32</v>
      </c>
      <c r="P49" s="49">
        <f t="shared" si="3"/>
        <v>890.65</v>
      </c>
      <c r="Q49" s="56">
        <f t="shared" si="4"/>
        <v>0.239015972863308</v>
      </c>
      <c r="R49" s="49">
        <f>IFERROR(VLOOKUP($B49,'a-牛羊肉'!$B:$AO,16,0),0)</f>
        <v>62.89</v>
      </c>
      <c r="S49" s="49">
        <f>IFERROR(VLOOKUP($B49,'a-牛羊肉'!$B:$AO,20,0),0)</f>
        <v>65.97</v>
      </c>
      <c r="T49" s="49">
        <f t="shared" si="5"/>
        <v>-3.08</v>
      </c>
      <c r="U49" s="56">
        <f t="shared" si="6"/>
        <v>-0.0466878884341367</v>
      </c>
      <c r="V49" s="56">
        <f>IFERROR(VLOOKUP($B49,'a-牛羊肉'!$B:$AO,22,0),0)</f>
        <v>2.05889251073303</v>
      </c>
      <c r="W49" s="56">
        <f>IFERROR(VLOOKUP($B49,'a-牛羊肉'!$B:$AO,23,0),0)</f>
        <v>-0.246865747056743</v>
      </c>
      <c r="X49" s="56">
        <f t="shared" si="7"/>
        <v>2.30575825778977</v>
      </c>
      <c r="Y49" s="54">
        <f>IFERROR(VLOOKUP($B49,'a-牛羊肉'!$B:$AO,37,0),0)</f>
        <v>-0.0240101764986484</v>
      </c>
      <c r="Z49" s="54">
        <f>IFERROR(VLOOKUP($B49,'a-牛羊肉'!$B:$AO,38,0),0)</f>
        <v>-0.0760951947855086</v>
      </c>
      <c r="AA49" s="54">
        <f t="shared" si="8"/>
        <v>0.0520850182868601</v>
      </c>
      <c r="AB49" s="54">
        <f>IFERROR(VLOOKUP($B49,'a-牛羊肉'!$B:$AO,33,0),0)</f>
        <v>-0.0275606210358738</v>
      </c>
      <c r="AC49" s="54">
        <f>IFERROR(VLOOKUP($B49,'a-牛羊肉'!$B:$AO,34,0),0)</f>
        <v>0.154739662723545</v>
      </c>
      <c r="AD49" s="54">
        <f t="shared" si="9"/>
        <v>-0.182300283759419</v>
      </c>
    </row>
    <row r="50" spans="1:30">
      <c r="A50" s="50" t="s">
        <v>62</v>
      </c>
      <c r="B50" s="51" t="s">
        <v>158</v>
      </c>
      <c r="C50" s="50" t="s">
        <v>159</v>
      </c>
      <c r="D50" s="49">
        <f>IFERROR(VLOOKUP($B50,'a-牛羊肉'!$B:$AO,5,0),0)</f>
        <v>194.66</v>
      </c>
      <c r="E50" s="49">
        <f>IFERROR(VLOOKUP($B50,'a-牛羊肉'!$B:$AO,6,0),0)</f>
        <v>12145.67</v>
      </c>
      <c r="F50" s="49">
        <f>IFERROR(VLOOKUP($B50,'a-牛羊肉'!$B:$AO,7,0),0)</f>
        <v>67.1586672914998</v>
      </c>
      <c r="G50" s="49">
        <f>IFERROR(VLOOKUP($B50,'a-牛羊肉'!$B:$AO,24,0),0)</f>
        <v>269.49</v>
      </c>
      <c r="H50" s="49">
        <f>IFERROR(VLOOKUP($B50,'a-牛羊肉'!$B:$AO,25,0),0)</f>
        <v>241.41</v>
      </c>
      <c r="I50" s="49">
        <f>IFERROR(VLOOKUP($B50,'a-牛羊肉'!$B:$AO,26,0),0)</f>
        <v>28.08</v>
      </c>
      <c r="J50" s="56">
        <f>IFERROR(VLOOKUP($B50,'a-牛羊肉'!$B:$AO,27,0),0)</f>
        <v>0.116316639741519</v>
      </c>
      <c r="K50" s="56">
        <f>IFERROR(VLOOKUP($B50,'a-牛羊肉'!$B:$AO,28,0),0)</f>
        <v>0.169223427168432</v>
      </c>
      <c r="L50" s="56">
        <f>IFERROR(VLOOKUP($B50,'a-牛羊肉'!$B:$AO,29,0),0)</f>
        <v>0.12637017494268</v>
      </c>
      <c r="M50" s="56">
        <f>IFERROR(VLOOKUP($B50,'a-牛羊肉'!$B:$AO,30,0),0)</f>
        <v>0.0428532522257519</v>
      </c>
      <c r="N50" s="49">
        <f>IFERROR(VLOOKUP($B50,'a-牛羊肉'!$B:$AO,15,0),0)</f>
        <v>1592.51</v>
      </c>
      <c r="O50" s="49">
        <f>IFERROR(VLOOKUP($B50,'a-牛羊肉'!$B:$AO,19,0),0)</f>
        <v>1910.34</v>
      </c>
      <c r="P50" s="49">
        <f t="shared" si="3"/>
        <v>-317.83</v>
      </c>
      <c r="Q50" s="56">
        <f t="shared" si="4"/>
        <v>-0.166373525131652</v>
      </c>
      <c r="R50" s="49">
        <f>IFERROR(VLOOKUP($B50,'a-牛羊肉'!$B:$AO,16,0),0)</f>
        <v>24.23</v>
      </c>
      <c r="S50" s="49">
        <f>IFERROR(VLOOKUP($B50,'a-牛羊肉'!$B:$AO,20,0),0)</f>
        <v>30.08</v>
      </c>
      <c r="T50" s="49">
        <f t="shared" si="5"/>
        <v>-5.85</v>
      </c>
      <c r="U50" s="56">
        <f t="shared" si="6"/>
        <v>-0.194481382978723</v>
      </c>
      <c r="V50" s="56">
        <f>IFERROR(VLOOKUP($B50,'a-牛羊肉'!$B:$AO,22,0),0)</f>
        <v>1.73853005915532</v>
      </c>
      <c r="W50" s="56">
        <f>IFERROR(VLOOKUP($B50,'a-牛羊肉'!$B:$AO,23,0),0)</f>
        <v>0</v>
      </c>
      <c r="X50" s="56">
        <f t="shared" si="7"/>
        <v>1.73853005915532</v>
      </c>
      <c r="Y50" s="54">
        <f>IFERROR(VLOOKUP($B50,'a-牛羊肉'!$B:$AO,37,0),0)</f>
        <v>-0.0623194387123401</v>
      </c>
      <c r="Z50" s="54">
        <f>IFERROR(VLOOKUP($B50,'a-牛羊肉'!$B:$AO,38,0),0)</f>
        <v>0.152260638297872</v>
      </c>
      <c r="AA50" s="54">
        <f t="shared" si="8"/>
        <v>-0.214580077010212</v>
      </c>
      <c r="AB50" s="54">
        <f>IFERROR(VLOOKUP($B50,'a-牛羊肉'!$B:$AO,33,0),0)</f>
        <v>0.160516847817871</v>
      </c>
      <c r="AC50" s="54">
        <f>IFERROR(VLOOKUP($B50,'a-牛羊肉'!$B:$AO,34,0),0)</f>
        <v>0.0664803124051216</v>
      </c>
      <c r="AD50" s="54">
        <f t="shared" si="9"/>
        <v>0.0940365354127496</v>
      </c>
    </row>
    <row r="51" spans="1:30">
      <c r="A51" s="50" t="s">
        <v>84</v>
      </c>
      <c r="B51" s="51" t="s">
        <v>143</v>
      </c>
      <c r="C51" s="50" t="s">
        <v>144</v>
      </c>
      <c r="D51" s="49">
        <f>IFERROR(VLOOKUP($B51,'a-牛羊肉'!$B:$AO,5,0),0)</f>
        <v>416.6</v>
      </c>
      <c r="E51" s="49">
        <f>IFERROR(VLOOKUP($B51,'a-牛羊肉'!$B:$AO,6,0),0)</f>
        <v>22732.03</v>
      </c>
      <c r="F51" s="49">
        <f>IFERROR(VLOOKUP($B51,'a-牛羊肉'!$B:$AO,7,0),0)</f>
        <v>190.976242091497</v>
      </c>
      <c r="G51" s="49">
        <f>IFERROR(VLOOKUP($B51,'a-牛羊肉'!$B:$AO,24,0),0)</f>
        <v>573.39</v>
      </c>
      <c r="H51" s="49">
        <f>IFERROR(VLOOKUP($B51,'a-牛羊肉'!$B:$AO,25,0),0)</f>
        <v>321.94</v>
      </c>
      <c r="I51" s="49">
        <f>IFERROR(VLOOKUP($B51,'a-牛羊肉'!$B:$AO,26,0),0)</f>
        <v>251.45</v>
      </c>
      <c r="J51" s="56">
        <f>IFERROR(VLOOKUP($B51,'a-牛羊肉'!$B:$AO,27,0),0)</f>
        <v>0.781046157669131</v>
      </c>
      <c r="K51" s="56">
        <f>IFERROR(VLOOKUP($B51,'a-牛羊肉'!$B:$AO,28,0),0)</f>
        <v>0.403182482983631</v>
      </c>
      <c r="L51" s="56">
        <f>IFERROR(VLOOKUP($B51,'a-牛羊肉'!$B:$AO,29,0),0)</f>
        <v>0.305794072948328</v>
      </c>
      <c r="M51" s="56">
        <f>IFERROR(VLOOKUP($B51,'a-牛羊肉'!$B:$AO,30,0),0)</f>
        <v>0.0973884100353023</v>
      </c>
      <c r="N51" s="49">
        <f>IFERROR(VLOOKUP($B51,'a-牛羊肉'!$B:$AO,15,0),0)</f>
        <v>1422.16</v>
      </c>
      <c r="O51" s="49">
        <f>IFERROR(VLOOKUP($B51,'a-牛羊肉'!$B:$AO,19,0),0)</f>
        <v>1052.8</v>
      </c>
      <c r="P51" s="49">
        <f t="shared" si="3"/>
        <v>369.36</v>
      </c>
      <c r="Q51" s="56">
        <f t="shared" si="4"/>
        <v>0.350835866261398</v>
      </c>
      <c r="R51" s="49">
        <f>IFERROR(VLOOKUP($B51,'a-牛羊肉'!$B:$AO,16,0),0)</f>
        <v>25.86</v>
      </c>
      <c r="S51" s="49">
        <f>IFERROR(VLOOKUP($B51,'a-牛羊肉'!$B:$AO,20,0),0)</f>
        <v>17.98</v>
      </c>
      <c r="T51" s="49">
        <f t="shared" si="5"/>
        <v>7.88</v>
      </c>
      <c r="U51" s="56">
        <f t="shared" si="6"/>
        <v>0.438264738598443</v>
      </c>
      <c r="V51" s="56">
        <f>IFERROR(VLOOKUP($B51,'a-牛羊肉'!$B:$AO,22,0),0)</f>
        <v>0</v>
      </c>
      <c r="W51" s="56">
        <f>IFERROR(VLOOKUP($B51,'a-牛羊肉'!$B:$AO,23,0),0)</f>
        <v>0</v>
      </c>
      <c r="X51" s="56">
        <f t="shared" si="7"/>
        <v>0</v>
      </c>
      <c r="Y51" s="54">
        <f>IFERROR(VLOOKUP($B51,'a-牛羊肉'!$B:$AO,37,0),0)</f>
        <v>0.346481051817479</v>
      </c>
      <c r="Z51" s="54">
        <f>IFERROR(VLOOKUP($B51,'a-牛羊肉'!$B:$AO,38,0),0)</f>
        <v>-0.206896551724138</v>
      </c>
      <c r="AA51" s="54">
        <f t="shared" si="8"/>
        <v>0.553377603541617</v>
      </c>
      <c r="AB51" s="54">
        <f>IFERROR(VLOOKUP($B51,'a-牛羊肉'!$B:$AO,33,0),0)</f>
        <v>0.656636073376769</v>
      </c>
      <c r="AC51" s="54">
        <f>IFERROR(VLOOKUP($B51,'a-牛羊肉'!$B:$AO,34,0),0)</f>
        <v>0.225136398176292</v>
      </c>
      <c r="AD51" s="54">
        <f t="shared" si="9"/>
        <v>0.431499675200477</v>
      </c>
    </row>
    <row r="52" spans="1:30">
      <c r="A52" s="50" t="s">
        <v>62</v>
      </c>
      <c r="B52" s="51" t="s">
        <v>108</v>
      </c>
      <c r="C52" s="50" t="s">
        <v>109</v>
      </c>
      <c r="D52" s="49">
        <f>IFERROR(VLOOKUP($B52,'a-牛羊肉'!$B:$AO,5,0),0)</f>
        <v>866.8</v>
      </c>
      <c r="E52" s="49">
        <f>IFERROR(VLOOKUP($B52,'a-牛羊肉'!$B:$AO,6,0),0)</f>
        <v>46135.88</v>
      </c>
      <c r="F52" s="49">
        <f>IFERROR(VLOOKUP($B52,'a-牛羊肉'!$B:$AO,7,0),0)</f>
        <v>79.5641941028692</v>
      </c>
      <c r="G52" s="49">
        <f>IFERROR(VLOOKUP($B52,'a-牛羊肉'!$B:$AO,24,0),0)</f>
        <v>-626.56</v>
      </c>
      <c r="H52" s="49">
        <f>IFERROR(VLOOKUP($B52,'a-牛羊肉'!$B:$AO,25,0),0)</f>
        <v>269.36</v>
      </c>
      <c r="I52" s="49">
        <f>IFERROR(VLOOKUP($B52,'a-牛羊肉'!$B:$AO,26,0),0)</f>
        <v>-895.92</v>
      </c>
      <c r="J52" s="56">
        <f>IFERROR(VLOOKUP($B52,'a-牛羊肉'!$B:$AO,27,0),0)</f>
        <v>-3.32610632610633</v>
      </c>
      <c r="K52" s="56">
        <f>IFERROR(VLOOKUP($B52,'a-牛羊肉'!$B:$AO,28,0),0)</f>
        <v>-0.173623888802678</v>
      </c>
      <c r="L52" s="56">
        <f>IFERROR(VLOOKUP($B52,'a-牛羊肉'!$B:$AO,29,0),0)</f>
        <v>0.0405585076348349</v>
      </c>
      <c r="M52" s="56">
        <f>IFERROR(VLOOKUP($B52,'a-牛羊肉'!$B:$AO,30,0),0)</f>
        <v>-0.214182396437513</v>
      </c>
      <c r="N52" s="49">
        <f>IFERROR(VLOOKUP($B52,'a-牛羊肉'!$B:$AO,15,0),0)</f>
        <v>3608.72</v>
      </c>
      <c r="O52" s="49">
        <f>IFERROR(VLOOKUP($B52,'a-牛羊肉'!$B:$AO,19,0),0)</f>
        <v>6641.27</v>
      </c>
      <c r="P52" s="49">
        <f t="shared" si="3"/>
        <v>-3032.55</v>
      </c>
      <c r="Q52" s="56">
        <f t="shared" si="4"/>
        <v>-0.456622001514771</v>
      </c>
      <c r="R52" s="49">
        <f>IFERROR(VLOOKUP($B52,'a-牛羊肉'!$B:$AO,16,0),0)</f>
        <v>49.08</v>
      </c>
      <c r="S52" s="49">
        <f>IFERROR(VLOOKUP($B52,'a-牛羊肉'!$B:$AO,20,0),0)</f>
        <v>128.72</v>
      </c>
      <c r="T52" s="49">
        <f t="shared" si="5"/>
        <v>-79.64</v>
      </c>
      <c r="U52" s="56">
        <f t="shared" si="6"/>
        <v>-0.618707271597265</v>
      </c>
      <c r="V52" s="56">
        <f>IFERROR(VLOOKUP($B52,'a-牛羊肉'!$B:$AO,22,0),0)</f>
        <v>2.06363759847867</v>
      </c>
      <c r="W52" s="56">
        <f>IFERROR(VLOOKUP($B52,'a-牛羊肉'!$B:$AO,23,0),0)</f>
        <v>-0.140088305365652</v>
      </c>
      <c r="X52" s="56">
        <f t="shared" si="7"/>
        <v>2.20372590384433</v>
      </c>
      <c r="Y52" s="54">
        <f>IFERROR(VLOOKUP($B52,'a-牛羊肉'!$B:$AO,37,0),0)</f>
        <v>-0.21841890790546</v>
      </c>
      <c r="Z52" s="54">
        <f>IFERROR(VLOOKUP($B52,'a-牛羊肉'!$B:$AO,38,0),0)</f>
        <v>-0.019266625233064</v>
      </c>
      <c r="AA52" s="54">
        <f t="shared" si="8"/>
        <v>-0.199152282672396</v>
      </c>
      <c r="AB52" s="54">
        <f>IFERROR(VLOOKUP($B52,'a-牛羊肉'!$B:$AO,33,0),0)</f>
        <v>-0.329282621219849</v>
      </c>
      <c r="AC52" s="54">
        <f>IFERROR(VLOOKUP($B52,'a-牛羊肉'!$B:$AO,34,0),0)</f>
        <v>-0.0542361325469376</v>
      </c>
      <c r="AD52" s="54">
        <f t="shared" si="9"/>
        <v>-0.275046488672911</v>
      </c>
    </row>
    <row r="53" spans="1:30">
      <c r="A53" s="50" t="s">
        <v>67</v>
      </c>
      <c r="B53" s="51" t="s">
        <v>176</v>
      </c>
      <c r="C53" s="50" t="s">
        <v>177</v>
      </c>
      <c r="D53" s="49">
        <f>IFERROR(VLOOKUP($B53,'a-牛羊肉'!$B:$AO,5,0),0)</f>
        <v>245.4</v>
      </c>
      <c r="E53" s="49">
        <f>IFERROR(VLOOKUP($B53,'a-牛羊肉'!$B:$AO,6,0),0)</f>
        <v>15219.03</v>
      </c>
      <c r="F53" s="49">
        <f>IFERROR(VLOOKUP($B53,'a-牛羊肉'!$B:$AO,7,0),0)</f>
        <v>67.7164776939909</v>
      </c>
      <c r="G53" s="49">
        <f>IFERROR(VLOOKUP($B53,'a-牛羊肉'!$B:$AO,24,0),0)</f>
        <v>427.61</v>
      </c>
      <c r="H53" s="49">
        <f>IFERROR(VLOOKUP($B53,'a-牛羊肉'!$B:$AO,25,0),0)</f>
        <v>977.01</v>
      </c>
      <c r="I53" s="49">
        <f>IFERROR(VLOOKUP($B53,'a-牛羊肉'!$B:$AO,26,0),0)</f>
        <v>-549.4</v>
      </c>
      <c r="J53" s="56">
        <f>IFERROR(VLOOKUP($B53,'a-牛羊肉'!$B:$AO,27,0),0)</f>
        <v>-0.562327918854464</v>
      </c>
      <c r="K53" s="56">
        <f>IFERROR(VLOOKUP($B53,'a-牛羊肉'!$B:$AO,28,0),0)</f>
        <v>0.204933431739976</v>
      </c>
      <c r="L53" s="56">
        <f>IFERROR(VLOOKUP($B53,'a-牛羊肉'!$B:$AO,29,0),0)</f>
        <v>0.315907408066065</v>
      </c>
      <c r="M53" s="56">
        <f>IFERROR(VLOOKUP($B53,'a-牛羊肉'!$B:$AO,30,0),0)</f>
        <v>-0.110973976326089</v>
      </c>
      <c r="N53" s="49">
        <f>IFERROR(VLOOKUP($B53,'a-牛羊肉'!$B:$AO,15,0),0)</f>
        <v>2086.58</v>
      </c>
      <c r="O53" s="49">
        <f>IFERROR(VLOOKUP($B53,'a-牛羊肉'!$B:$AO,19,0),0)</f>
        <v>3092.71</v>
      </c>
      <c r="P53" s="49">
        <f t="shared" si="3"/>
        <v>-1006.13</v>
      </c>
      <c r="Q53" s="56">
        <f t="shared" si="4"/>
        <v>-0.325323098512308</v>
      </c>
      <c r="R53" s="49">
        <f>IFERROR(VLOOKUP($B53,'a-牛羊肉'!$B:$AO,16,0),0)</f>
        <v>22.63</v>
      </c>
      <c r="S53" s="49">
        <f>IFERROR(VLOOKUP($B53,'a-牛羊肉'!$B:$AO,20,0),0)</f>
        <v>38.65</v>
      </c>
      <c r="T53" s="49">
        <f t="shared" si="5"/>
        <v>-16.02</v>
      </c>
      <c r="U53" s="56">
        <f t="shared" si="6"/>
        <v>-0.414489003880983</v>
      </c>
      <c r="V53" s="56">
        <f>IFERROR(VLOOKUP($B53,'a-牛羊肉'!$B:$AO,22,0),0)</f>
        <v>0</v>
      </c>
      <c r="W53" s="56">
        <f>IFERROR(VLOOKUP($B53,'a-牛羊肉'!$B:$AO,23,0),0)</f>
        <v>0</v>
      </c>
      <c r="X53" s="56">
        <f t="shared" si="7"/>
        <v>0</v>
      </c>
      <c r="Y53" s="54">
        <f>IFERROR(VLOOKUP($B53,'a-牛羊肉'!$B:$AO,37,0),0)</f>
        <v>-0.00309323906319046</v>
      </c>
      <c r="Z53" s="54">
        <f>IFERROR(VLOOKUP($B53,'a-牛羊肉'!$B:$AO,38,0),0)</f>
        <v>0.122897800776197</v>
      </c>
      <c r="AA53" s="54">
        <f t="shared" si="8"/>
        <v>-0.125991039839387</v>
      </c>
      <c r="AB53" s="54">
        <f>IFERROR(VLOOKUP($B53,'a-牛羊肉'!$B:$AO,33,0),0)</f>
        <v>-0.0333158526073407</v>
      </c>
      <c r="AC53" s="54">
        <f>IFERROR(VLOOKUP($B53,'a-牛羊肉'!$B:$AO,34,0),0)</f>
        <v>0.0874042506410236</v>
      </c>
      <c r="AD53" s="54">
        <f t="shared" si="9"/>
        <v>-0.120720103248364</v>
      </c>
    </row>
    <row r="54" spans="1:30">
      <c r="A54" s="50" t="s">
        <v>62</v>
      </c>
      <c r="B54" s="51" t="s">
        <v>184</v>
      </c>
      <c r="C54" s="50" t="s">
        <v>185</v>
      </c>
      <c r="D54" s="49">
        <f>IFERROR(VLOOKUP($B54,'a-牛羊肉'!$B:$AO,5,0),0)</f>
        <v>96.9</v>
      </c>
      <c r="E54" s="49">
        <f>IFERROR(VLOOKUP($B54,'a-牛羊肉'!$B:$AO,6,0),0)</f>
        <v>4792.96</v>
      </c>
      <c r="F54" s="49">
        <f>IFERROR(VLOOKUP($B54,'a-牛羊肉'!$B:$AO,7,0),0)</f>
        <v>22.648038585209</v>
      </c>
      <c r="G54" s="49">
        <f>IFERROR(VLOOKUP($B54,'a-牛羊肉'!$B:$AO,24,0),0)</f>
        <v>362.67</v>
      </c>
      <c r="H54" s="49">
        <f>IFERROR(VLOOKUP($B54,'a-牛羊肉'!$B:$AO,25,0),0)</f>
        <v>464.74</v>
      </c>
      <c r="I54" s="49">
        <f>IFERROR(VLOOKUP($B54,'a-牛羊肉'!$B:$AO,26,0),0)</f>
        <v>-102.07</v>
      </c>
      <c r="J54" s="56">
        <f>IFERROR(VLOOKUP($B54,'a-牛羊肉'!$B:$AO,27,0),0)</f>
        <v>-0.21962817919697</v>
      </c>
      <c r="K54" s="56">
        <f>IFERROR(VLOOKUP($B54,'a-牛羊肉'!$B:$AO,28,0),0)</f>
        <v>0.174935002918236</v>
      </c>
      <c r="L54" s="56">
        <f>IFERROR(VLOOKUP($B54,'a-牛羊肉'!$B:$AO,29,0),0)</f>
        <v>0.166560939857573</v>
      </c>
      <c r="M54" s="56">
        <f>IFERROR(VLOOKUP($B54,'a-牛羊肉'!$B:$AO,30,0),0)</f>
        <v>0.00837406306066288</v>
      </c>
      <c r="N54" s="49">
        <f>IFERROR(VLOOKUP($B54,'a-牛羊肉'!$B:$AO,15,0),0)</f>
        <v>2073.17</v>
      </c>
      <c r="O54" s="49">
        <f>IFERROR(VLOOKUP($B54,'a-牛羊肉'!$B:$AO,19,0),0)</f>
        <v>2790.21</v>
      </c>
      <c r="P54" s="49">
        <f t="shared" si="3"/>
        <v>-717.04</v>
      </c>
      <c r="Q54" s="56">
        <f t="shared" si="4"/>
        <v>-0.256984241329506</v>
      </c>
      <c r="R54" s="49">
        <f>IFERROR(VLOOKUP($B54,'a-牛羊肉'!$B:$AO,16,0),0)</f>
        <v>28.28</v>
      </c>
      <c r="S54" s="49">
        <f>IFERROR(VLOOKUP($B54,'a-牛羊肉'!$B:$AO,20,0),0)</f>
        <v>37.08</v>
      </c>
      <c r="T54" s="49">
        <f t="shared" si="5"/>
        <v>-8.8</v>
      </c>
      <c r="U54" s="56">
        <f t="shared" si="6"/>
        <v>-0.237324703344121</v>
      </c>
      <c r="V54" s="56">
        <f>IFERROR(VLOOKUP($B54,'a-牛羊肉'!$B:$AO,22,0),0)</f>
        <v>2.05452911362565</v>
      </c>
      <c r="W54" s="56">
        <f>IFERROR(VLOOKUP($B54,'a-牛羊肉'!$B:$AO,23,0),0)</f>
        <v>0.258758748292825</v>
      </c>
      <c r="X54" s="56">
        <f t="shared" si="7"/>
        <v>1.79577036533282</v>
      </c>
      <c r="Y54" s="54">
        <f>IFERROR(VLOOKUP($B54,'a-牛羊肉'!$B:$AO,37,0),0)</f>
        <v>-0.0325318246110325</v>
      </c>
      <c r="Z54" s="54">
        <f>IFERROR(VLOOKUP($B54,'a-牛羊肉'!$B:$AO,38,0),0)</f>
        <v>0.163969795037756</v>
      </c>
      <c r="AA54" s="54">
        <f t="shared" si="8"/>
        <v>-0.196501619648789</v>
      </c>
      <c r="AB54" s="54">
        <f>IFERROR(VLOOKUP($B54,'a-牛羊肉'!$B:$AO,33,0),0)</f>
        <v>-0.126886056708565</v>
      </c>
      <c r="AC54" s="54">
        <f>IFERROR(VLOOKUP($B54,'a-牛羊肉'!$B:$AO,34,0),0)</f>
        <v>-0.0369439576232613</v>
      </c>
      <c r="AD54" s="54">
        <f t="shared" si="9"/>
        <v>-0.0899420990853034</v>
      </c>
    </row>
    <row r="55" spans="1:30">
      <c r="A55" s="50" t="s">
        <v>62</v>
      </c>
      <c r="B55" s="51" t="s">
        <v>133</v>
      </c>
      <c r="C55" s="50" t="s">
        <v>134</v>
      </c>
      <c r="D55" s="49">
        <f>IFERROR(VLOOKUP($B55,'a-牛羊肉'!$B:$AO,5,0),0)</f>
        <v>51</v>
      </c>
      <c r="E55" s="49">
        <f>IFERROR(VLOOKUP($B55,'a-牛羊肉'!$B:$AO,6,0),0)</f>
        <v>2768</v>
      </c>
      <c r="F55" s="49">
        <f>IFERROR(VLOOKUP($B55,'a-牛羊肉'!$B:$AO,7,0),0)</f>
        <v>10.4528443113772</v>
      </c>
      <c r="G55" s="49">
        <f>IFERROR(VLOOKUP($B55,'a-牛羊肉'!$B:$AO,24,0),0)</f>
        <v>-480.91</v>
      </c>
      <c r="H55" s="49">
        <f>IFERROR(VLOOKUP($B55,'a-牛羊肉'!$B:$AO,25,0),0)</f>
        <v>675.67</v>
      </c>
      <c r="I55" s="49">
        <f>IFERROR(VLOOKUP($B55,'a-牛羊肉'!$B:$AO,26,0),0)</f>
        <v>-1156.58</v>
      </c>
      <c r="J55" s="56">
        <f>IFERROR(VLOOKUP($B55,'a-牛羊肉'!$B:$AO,27,0),0)</f>
        <v>-1.71175277872334</v>
      </c>
      <c r="K55" s="56">
        <f>IFERROR(VLOOKUP($B55,'a-牛羊肉'!$B:$AO,28,0),0)</f>
        <v>-0.219484366228681</v>
      </c>
      <c r="L55" s="56">
        <f>IFERROR(VLOOKUP($B55,'a-牛羊肉'!$B:$AO,29,0),0)</f>
        <v>0.218077655488494</v>
      </c>
      <c r="M55" s="56">
        <f>IFERROR(VLOOKUP($B55,'a-牛羊肉'!$B:$AO,30,0),0)</f>
        <v>-0.437562021717174</v>
      </c>
      <c r="N55" s="49">
        <f>IFERROR(VLOOKUP($B55,'a-牛羊肉'!$B:$AO,15,0),0)</f>
        <v>2191.09</v>
      </c>
      <c r="O55" s="49">
        <f>IFERROR(VLOOKUP($B55,'a-牛羊肉'!$B:$AO,19,0),0)</f>
        <v>3098.3</v>
      </c>
      <c r="P55" s="49">
        <f t="shared" si="3"/>
        <v>-907.21</v>
      </c>
      <c r="Q55" s="56">
        <f t="shared" si="4"/>
        <v>-0.292808959752122</v>
      </c>
      <c r="R55" s="49">
        <f>IFERROR(VLOOKUP($B55,'a-牛羊肉'!$B:$AO,16,0),0)</f>
        <v>27.5</v>
      </c>
      <c r="S55" s="49">
        <f>IFERROR(VLOOKUP($B55,'a-牛羊肉'!$B:$AO,20,0),0)</f>
        <v>49.08</v>
      </c>
      <c r="T55" s="49">
        <f t="shared" si="5"/>
        <v>-21.58</v>
      </c>
      <c r="U55" s="56">
        <f t="shared" si="6"/>
        <v>-0.439690301548492</v>
      </c>
      <c r="V55" s="56">
        <f>IFERROR(VLOOKUP($B55,'a-牛羊肉'!$B:$AO,22,0),0)</f>
        <v>2.31983333333333</v>
      </c>
      <c r="W55" s="56">
        <f>IFERROR(VLOOKUP($B55,'a-牛羊肉'!$B:$AO,23,0),0)</f>
        <v>-0.0223609999206641</v>
      </c>
      <c r="X55" s="56">
        <f t="shared" si="7"/>
        <v>2.342194333254</v>
      </c>
      <c r="Y55" s="54">
        <f>IFERROR(VLOOKUP($B55,'a-牛羊肉'!$B:$AO,37,0),0)</f>
        <v>-0.327272727272727</v>
      </c>
      <c r="Z55" s="54">
        <f>IFERROR(VLOOKUP($B55,'a-牛羊肉'!$B:$AO,38,0),0)</f>
        <v>0.0240423797881011</v>
      </c>
      <c r="AA55" s="54">
        <f t="shared" si="8"/>
        <v>-0.351315107060828</v>
      </c>
      <c r="AB55" s="54">
        <f>IFERROR(VLOOKUP($B55,'a-牛羊肉'!$B:$AO,33,0),0)</f>
        <v>-0.379337799401198</v>
      </c>
      <c r="AC55" s="54">
        <f>IFERROR(VLOOKUP($B55,'a-牛羊肉'!$B:$AO,34,0),0)</f>
        <v>0.13737672271891</v>
      </c>
      <c r="AD55" s="54">
        <f t="shared" si="9"/>
        <v>-0.516714522120108</v>
      </c>
    </row>
    <row r="56" spans="1:30">
      <c r="A56" s="50" t="s">
        <v>84</v>
      </c>
      <c r="B56" s="51" t="s">
        <v>85</v>
      </c>
      <c r="C56" s="50" t="s">
        <v>86</v>
      </c>
      <c r="D56" s="49">
        <f>IFERROR(VLOOKUP($B56,'a-牛羊肉'!$B:$AO,5,0),0)</f>
        <v>975.1</v>
      </c>
      <c r="E56" s="49">
        <f>IFERROR(VLOOKUP($B56,'a-牛羊肉'!$B:$AO,6,0),0)</f>
        <v>54042.32</v>
      </c>
      <c r="F56" s="49">
        <f>IFERROR(VLOOKUP($B56,'a-牛羊肉'!$B:$AO,7,0),0)</f>
        <v>227.8114327586</v>
      </c>
      <c r="G56" s="49">
        <f>IFERROR(VLOOKUP($B56,'a-牛羊肉'!$B:$AO,24,0),0)</f>
        <v>778.34</v>
      </c>
      <c r="H56" s="49">
        <f>IFERROR(VLOOKUP($B56,'a-牛羊肉'!$B:$AO,25,0),0)</f>
        <v>1249.76</v>
      </c>
      <c r="I56" s="49">
        <f>IFERROR(VLOOKUP($B56,'a-牛羊肉'!$B:$AO,26,0),0)</f>
        <v>-471.42</v>
      </c>
      <c r="J56" s="56">
        <f>IFERROR(VLOOKUP($B56,'a-牛羊肉'!$B:$AO,27,0),0)</f>
        <v>-0.377208424017411</v>
      </c>
      <c r="K56" s="56">
        <f>IFERROR(VLOOKUP($B56,'a-牛羊肉'!$B:$AO,28,0),0)</f>
        <v>0.315915511251096</v>
      </c>
      <c r="L56" s="56">
        <f>IFERROR(VLOOKUP($B56,'a-牛羊肉'!$B:$AO,29,0),0)</f>
        <v>0.168249185854123</v>
      </c>
      <c r="M56" s="56">
        <f>IFERROR(VLOOKUP($B56,'a-牛羊肉'!$B:$AO,30,0),0)</f>
        <v>0.147666325396973</v>
      </c>
      <c r="N56" s="49">
        <f>IFERROR(VLOOKUP($B56,'a-牛羊肉'!$B:$AO,15,0),0)</f>
        <v>2463.76</v>
      </c>
      <c r="O56" s="49">
        <f>IFERROR(VLOOKUP($B56,'a-牛羊肉'!$B:$AO,19,0),0)</f>
        <v>7428.03</v>
      </c>
      <c r="P56" s="49">
        <f t="shared" si="3"/>
        <v>-4964.27</v>
      </c>
      <c r="Q56" s="56">
        <f t="shared" si="4"/>
        <v>-0.6683158253265</v>
      </c>
      <c r="R56" s="49">
        <f>IFERROR(VLOOKUP($B56,'a-牛羊肉'!$B:$AO,16,0),0)</f>
        <v>58.45</v>
      </c>
      <c r="S56" s="49">
        <f>IFERROR(VLOOKUP($B56,'a-牛羊肉'!$B:$AO,20,0),0)</f>
        <v>94.11</v>
      </c>
      <c r="T56" s="49">
        <f t="shared" si="5"/>
        <v>-35.66</v>
      </c>
      <c r="U56" s="56">
        <f t="shared" si="6"/>
        <v>-0.378918287110828</v>
      </c>
      <c r="V56" s="56">
        <f>IFERROR(VLOOKUP($B56,'a-牛羊肉'!$B:$AO,22,0),0)</f>
        <v>0.756315939549473</v>
      </c>
      <c r="W56" s="56">
        <f>IFERROR(VLOOKUP($B56,'a-牛羊肉'!$B:$AO,23,0),0)</f>
        <v>0.310662610111876</v>
      </c>
      <c r="X56" s="56">
        <f t="shared" si="7"/>
        <v>0.445653329437596</v>
      </c>
      <c r="Y56" s="54">
        <f>IFERROR(VLOOKUP($B56,'a-牛羊肉'!$B:$AO,37,0),0)</f>
        <v>0.528999144568007</v>
      </c>
      <c r="Z56" s="54">
        <f>IFERROR(VLOOKUP($B56,'a-牛羊肉'!$B:$AO,38,0),0)</f>
        <v>-0.191796833492721</v>
      </c>
      <c r="AA56" s="54">
        <f t="shared" si="8"/>
        <v>0.720795978060728</v>
      </c>
      <c r="AB56" s="54">
        <f>IFERROR(VLOOKUP($B56,'a-牛羊肉'!$B:$AO,33,0),0)</f>
        <v>0.626816461178816</v>
      </c>
      <c r="AC56" s="54">
        <f>IFERROR(VLOOKUP($B56,'a-牛羊肉'!$B:$AO,34,0),0)</f>
        <v>-0.0969182273092597</v>
      </c>
      <c r="AD56" s="54">
        <f t="shared" si="9"/>
        <v>0.723734688488076</v>
      </c>
    </row>
    <row r="57" spans="1:30">
      <c r="A57" s="50" t="s">
        <v>89</v>
      </c>
      <c r="B57" s="51" t="s">
        <v>125</v>
      </c>
      <c r="C57" s="50" t="s">
        <v>126</v>
      </c>
      <c r="D57" s="49">
        <f>IFERROR(VLOOKUP($B57,'a-牛羊肉'!$B:$AO,5,0),0)</f>
        <v>466.5</v>
      </c>
      <c r="E57" s="49">
        <f>IFERROR(VLOOKUP($B57,'a-牛羊肉'!$B:$AO,6,0),0)</f>
        <v>25610.78</v>
      </c>
      <c r="F57" s="49">
        <f>IFERROR(VLOOKUP($B57,'a-牛羊肉'!$B:$AO,7,0),0)</f>
        <v>105.962221539836</v>
      </c>
      <c r="G57" s="49">
        <f>IFERROR(VLOOKUP($B57,'a-牛羊肉'!$B:$AO,24,0),0)</f>
        <v>544.73</v>
      </c>
      <c r="H57" s="49">
        <f>IFERROR(VLOOKUP($B57,'a-牛羊肉'!$B:$AO,25,0),0)</f>
        <v>1161.38</v>
      </c>
      <c r="I57" s="49">
        <f>IFERROR(VLOOKUP($B57,'a-牛羊肉'!$B:$AO,26,0),0)</f>
        <v>-616.65</v>
      </c>
      <c r="J57" s="56">
        <f>IFERROR(VLOOKUP($B57,'a-牛羊肉'!$B:$AO,27,0),0)</f>
        <v>-0.530963164511185</v>
      </c>
      <c r="K57" s="56">
        <f>IFERROR(VLOOKUP($B57,'a-牛羊肉'!$B:$AO,28,0),0)</f>
        <v>0.233206183669188</v>
      </c>
      <c r="L57" s="56">
        <f>IFERROR(VLOOKUP($B57,'a-牛羊肉'!$B:$AO,29,0),0)</f>
        <v>0.223669208843695</v>
      </c>
      <c r="M57" s="56">
        <f>IFERROR(VLOOKUP($B57,'a-牛羊肉'!$B:$AO,30,0),0)</f>
        <v>0.00953697482549362</v>
      </c>
      <c r="N57" s="49">
        <f>IFERROR(VLOOKUP($B57,'a-牛羊肉'!$B:$AO,15,0),0)</f>
        <v>2335.83</v>
      </c>
      <c r="O57" s="49">
        <f>IFERROR(VLOOKUP($B57,'a-牛羊肉'!$B:$AO,19,0),0)</f>
        <v>5192.4</v>
      </c>
      <c r="P57" s="49">
        <f t="shared" si="3"/>
        <v>-2856.57</v>
      </c>
      <c r="Q57" s="56">
        <f t="shared" si="4"/>
        <v>-0.550144441876589</v>
      </c>
      <c r="R57" s="49">
        <f>IFERROR(VLOOKUP($B57,'a-牛羊肉'!$B:$AO,16,0),0)</f>
        <v>38.31</v>
      </c>
      <c r="S57" s="49">
        <f>IFERROR(VLOOKUP($B57,'a-牛羊肉'!$B:$AO,20,0),0)</f>
        <v>88.12</v>
      </c>
      <c r="T57" s="49">
        <f t="shared" si="5"/>
        <v>-49.81</v>
      </c>
      <c r="U57" s="56">
        <f t="shared" si="6"/>
        <v>-0.565251929187472</v>
      </c>
      <c r="V57" s="56">
        <f>IFERROR(VLOOKUP($B57,'a-牛羊肉'!$B:$AO,22,0),0)</f>
        <v>1.54049203863221</v>
      </c>
      <c r="W57" s="56">
        <f>IFERROR(VLOOKUP($B57,'a-牛羊肉'!$B:$AO,23,0),0)</f>
        <v>0.169920549628713</v>
      </c>
      <c r="X57" s="56">
        <f t="shared" si="7"/>
        <v>1.3705714890035</v>
      </c>
      <c r="Y57" s="54">
        <f>IFERROR(VLOOKUP($B57,'a-牛羊肉'!$B:$AO,37,0),0)</f>
        <v>-0.0180109631949883</v>
      </c>
      <c r="Z57" s="54">
        <f>IFERROR(VLOOKUP($B57,'a-牛羊肉'!$B:$AO,38,0),0)</f>
        <v>0.165910122560145</v>
      </c>
      <c r="AA57" s="54">
        <f t="shared" si="8"/>
        <v>-0.183921085755133</v>
      </c>
      <c r="AB57" s="54">
        <f>IFERROR(VLOOKUP($B57,'a-牛羊肉'!$B:$AO,33,0),0)</f>
        <v>0.0282503489475741</v>
      </c>
      <c r="AC57" s="54">
        <f>IFERROR(VLOOKUP($B57,'a-牛羊肉'!$B:$AO,34,0),0)</f>
        <v>0.149076727524844</v>
      </c>
      <c r="AD57" s="54">
        <f t="shared" si="9"/>
        <v>-0.12082637857727</v>
      </c>
    </row>
    <row r="58" spans="1:30">
      <c r="A58" s="50" t="s">
        <v>62</v>
      </c>
      <c r="B58" s="51" t="s">
        <v>178</v>
      </c>
      <c r="C58" s="50" t="s">
        <v>179</v>
      </c>
      <c r="D58" s="49">
        <f>IFERROR(VLOOKUP($B58,'a-牛羊肉'!$B:$AO,5,0),0)</f>
        <v>0</v>
      </c>
      <c r="E58" s="49">
        <f>IFERROR(VLOOKUP($B58,'a-牛羊肉'!$B:$AO,6,0),0)</f>
        <v>0</v>
      </c>
      <c r="F58" s="49">
        <f>IFERROR(VLOOKUP($B58,'a-牛羊肉'!$B:$AO,7,0),0)</f>
        <v>0</v>
      </c>
      <c r="G58" s="49">
        <f>IFERROR(VLOOKUP($B58,'a-牛羊肉'!$B:$AO,24,0),0)</f>
        <v>0</v>
      </c>
      <c r="H58" s="49">
        <f>IFERROR(VLOOKUP($B58,'a-牛羊肉'!$B:$AO,25,0),0)</f>
        <v>0</v>
      </c>
      <c r="I58" s="49">
        <f>IFERROR(VLOOKUP($B58,'a-牛羊肉'!$B:$AO,26,0),0)</f>
        <v>0</v>
      </c>
      <c r="J58" s="56">
        <f>IFERROR(VLOOKUP($B58,'a-牛羊肉'!$B:$AO,27,0),0)</f>
        <v>0</v>
      </c>
      <c r="K58" s="56">
        <f>IFERROR(VLOOKUP($B58,'a-牛羊肉'!$B:$AO,28,0),0)</f>
        <v>0</v>
      </c>
      <c r="L58" s="56">
        <f>IFERROR(VLOOKUP($B58,'a-牛羊肉'!$B:$AO,29,0),0)</f>
        <v>0</v>
      </c>
      <c r="M58" s="56">
        <f>IFERROR(VLOOKUP($B58,'a-牛羊肉'!$B:$AO,30,0),0)</f>
        <v>0</v>
      </c>
      <c r="N58" s="49">
        <f>IFERROR(VLOOKUP($B58,'a-牛羊肉'!$B:$AO,15,0),0)</f>
        <v>0</v>
      </c>
      <c r="O58" s="49">
        <f>IFERROR(VLOOKUP($B58,'a-牛羊肉'!$B:$AO,19,0),0)</f>
        <v>0</v>
      </c>
      <c r="P58" s="49">
        <f t="shared" si="3"/>
        <v>0</v>
      </c>
      <c r="Q58" s="56" t="e">
        <f t="shared" si="4"/>
        <v>#DIV/0!</v>
      </c>
      <c r="R58" s="49">
        <f>IFERROR(VLOOKUP($B58,'a-牛羊肉'!$B:$AO,16,0),0)</f>
        <v>0</v>
      </c>
      <c r="S58" s="49">
        <f>IFERROR(VLOOKUP($B58,'a-牛羊肉'!$B:$AO,20,0),0)</f>
        <v>0</v>
      </c>
      <c r="T58" s="49">
        <f t="shared" si="5"/>
        <v>0</v>
      </c>
      <c r="U58" s="56" t="e">
        <f t="shared" si="6"/>
        <v>#DIV/0!</v>
      </c>
      <c r="V58" s="56">
        <f>IFERROR(VLOOKUP($B58,'a-牛羊肉'!$B:$AO,22,0),0)</f>
        <v>0</v>
      </c>
      <c r="W58" s="56">
        <f>IFERROR(VLOOKUP($B58,'a-牛羊肉'!$B:$AO,23,0),0)</f>
        <v>0</v>
      </c>
      <c r="X58" s="56">
        <f t="shared" si="7"/>
        <v>0</v>
      </c>
      <c r="Y58" s="54">
        <f>IFERROR(VLOOKUP($B58,'a-牛羊肉'!$B:$AO,37,0),0)</f>
        <v>0</v>
      </c>
      <c r="Z58" s="54">
        <f>IFERROR(VLOOKUP($B58,'a-牛羊肉'!$B:$AO,38,0),0)</f>
        <v>0</v>
      </c>
      <c r="AA58" s="54">
        <f t="shared" si="8"/>
        <v>0</v>
      </c>
      <c r="AB58" s="54">
        <f>IFERROR(VLOOKUP($B58,'a-牛羊肉'!$B:$AO,33,0),0)</f>
        <v>0</v>
      </c>
      <c r="AC58" s="54">
        <f>IFERROR(VLOOKUP($B58,'a-牛羊肉'!$B:$AO,34,0),0)</f>
        <v>0</v>
      </c>
      <c r="AD58" s="54">
        <f t="shared" si="9"/>
        <v>0</v>
      </c>
    </row>
    <row r="59" spans="1:30">
      <c r="A59" s="50" t="s">
        <v>101</v>
      </c>
      <c r="B59" s="51" t="s">
        <v>141</v>
      </c>
      <c r="C59" s="50" t="s">
        <v>142</v>
      </c>
      <c r="D59" s="49">
        <f>IFERROR(VLOOKUP($B59,'a-牛羊肉'!$B:$AO,5,0),0)</f>
        <v>597.1</v>
      </c>
      <c r="E59" s="49">
        <f>IFERROR(VLOOKUP($B59,'a-牛羊肉'!$B:$AO,6,0),0)</f>
        <v>31825.88</v>
      </c>
      <c r="F59" s="49">
        <f>IFERROR(VLOOKUP($B59,'a-牛羊肉'!$B:$AO,7,0),0)</f>
        <v>45.8816784785358</v>
      </c>
      <c r="G59" s="49">
        <f>IFERROR(VLOOKUP($B59,'a-牛羊肉'!$B:$AO,24,0),0)</f>
        <v>848.79</v>
      </c>
      <c r="H59" s="49">
        <f>IFERROR(VLOOKUP($B59,'a-牛羊肉'!$B:$AO,25,0),0)</f>
        <v>861.33</v>
      </c>
      <c r="I59" s="49">
        <f>IFERROR(VLOOKUP($B59,'a-牛羊肉'!$B:$AO,26,0),0)</f>
        <v>-12.54</v>
      </c>
      <c r="J59" s="56">
        <f>IFERROR(VLOOKUP($B59,'a-牛羊肉'!$B:$AO,27,0),0)</f>
        <v>-0.0145588798718261</v>
      </c>
      <c r="K59" s="56">
        <f>IFERROR(VLOOKUP($B59,'a-牛羊肉'!$B:$AO,28,0),0)</f>
        <v>0.144410246987306</v>
      </c>
      <c r="L59" s="56">
        <f>IFERROR(VLOOKUP($B59,'a-牛羊肉'!$B:$AO,29,0),0)</f>
        <v>0.146846065061469</v>
      </c>
      <c r="M59" s="56">
        <f>IFERROR(VLOOKUP($B59,'a-牛羊肉'!$B:$AO,30,0),0)</f>
        <v>-0.00243581807416319</v>
      </c>
      <c r="N59" s="49">
        <f>IFERROR(VLOOKUP($B59,'a-牛羊肉'!$B:$AO,15,0),0)</f>
        <v>5877.63</v>
      </c>
      <c r="O59" s="49">
        <f>IFERROR(VLOOKUP($B59,'a-牛羊肉'!$B:$AO,19,0),0)</f>
        <v>5865.53</v>
      </c>
      <c r="P59" s="49">
        <f t="shared" si="3"/>
        <v>12.1000000000004</v>
      </c>
      <c r="Q59" s="56">
        <f t="shared" si="4"/>
        <v>0.00206289968681438</v>
      </c>
      <c r="R59" s="49">
        <f>IFERROR(VLOOKUP($B59,'a-牛羊肉'!$B:$AO,16,0),0)</f>
        <v>75.02</v>
      </c>
      <c r="S59" s="49">
        <f>IFERROR(VLOOKUP($B59,'a-牛羊肉'!$B:$AO,20,0),0)</f>
        <v>88.64</v>
      </c>
      <c r="T59" s="49">
        <f t="shared" si="5"/>
        <v>-13.62</v>
      </c>
      <c r="U59" s="56">
        <f t="shared" si="6"/>
        <v>-0.15365523465704</v>
      </c>
      <c r="V59" s="56">
        <f>IFERROR(VLOOKUP($B59,'a-牛羊肉'!$B:$AO,22,0),0)</f>
        <v>0.548605564019656</v>
      </c>
      <c r="W59" s="56">
        <f>IFERROR(VLOOKUP($B59,'a-牛羊肉'!$B:$AO,23,0),0)</f>
        <v>0.0202807674263268</v>
      </c>
      <c r="X59" s="56">
        <f t="shared" si="7"/>
        <v>0.528324796593329</v>
      </c>
      <c r="Y59" s="54">
        <f>IFERROR(VLOOKUP($B59,'a-牛羊肉'!$B:$AO,37,0),0)</f>
        <v>-0.0290589176219675</v>
      </c>
      <c r="Z59" s="54">
        <f>IFERROR(VLOOKUP($B59,'a-牛羊肉'!$B:$AO,38,0),0)</f>
        <v>-0.0288808664259928</v>
      </c>
      <c r="AA59" s="54">
        <f t="shared" si="8"/>
        <v>-0.000178051195974693</v>
      </c>
      <c r="AB59" s="54">
        <f>IFERROR(VLOOKUP($B59,'a-牛羊肉'!$B:$AO,33,0),0)</f>
        <v>-0.110241367790584</v>
      </c>
      <c r="AC59" s="54">
        <f>IFERROR(VLOOKUP($B59,'a-牛羊肉'!$B:$AO,34,0),0)</f>
        <v>-0.109022168499692</v>
      </c>
      <c r="AD59" s="54">
        <f t="shared" si="9"/>
        <v>-0.00121919929089163</v>
      </c>
    </row>
    <row r="60" spans="1:30">
      <c r="A60" s="50" t="s">
        <v>89</v>
      </c>
      <c r="B60" s="51" t="s">
        <v>160</v>
      </c>
      <c r="C60" s="50" t="s">
        <v>161</v>
      </c>
      <c r="D60" s="49">
        <f>IFERROR(VLOOKUP($B60,'a-牛羊肉'!$B:$AO,5,0),0)</f>
        <v>123.85</v>
      </c>
      <c r="E60" s="49">
        <f>IFERROR(VLOOKUP($B60,'a-牛羊肉'!$B:$AO,6,0),0)</f>
        <v>6671.51</v>
      </c>
      <c r="F60" s="49">
        <f>IFERROR(VLOOKUP($B60,'a-牛羊肉'!$B:$AO,7,0),0)</f>
        <v>24.7705563526224</v>
      </c>
      <c r="G60" s="49">
        <f>IFERROR(VLOOKUP($B60,'a-牛羊肉'!$B:$AO,24,0),0)</f>
        <v>-668.54</v>
      </c>
      <c r="H60" s="49">
        <f>IFERROR(VLOOKUP($B60,'a-牛羊肉'!$B:$AO,25,0),0)</f>
        <v>241.8</v>
      </c>
      <c r="I60" s="49">
        <f>IFERROR(VLOOKUP($B60,'a-牛羊肉'!$B:$AO,26,0),0)</f>
        <v>-910.34</v>
      </c>
      <c r="J60" s="56">
        <f>IFERROR(VLOOKUP($B60,'a-牛羊肉'!$B:$AO,27,0),0)</f>
        <v>-3.76484698097601</v>
      </c>
      <c r="K60" s="56">
        <f>IFERROR(VLOOKUP($B60,'a-牛羊肉'!$B:$AO,28,0),0)</f>
        <v>-0.437809837525622</v>
      </c>
      <c r="L60" s="56">
        <f>IFERROR(VLOOKUP($B60,'a-牛羊肉'!$B:$AO,29,0),0)</f>
        <v>0.279631321483503</v>
      </c>
      <c r="M60" s="56">
        <f>IFERROR(VLOOKUP($B60,'a-牛羊肉'!$B:$AO,30,0),0)</f>
        <v>-0.717441159009125</v>
      </c>
      <c r="N60" s="49">
        <f>IFERROR(VLOOKUP($B60,'a-牛羊肉'!$B:$AO,15,0),0)</f>
        <v>1527.01</v>
      </c>
      <c r="O60" s="49">
        <f>IFERROR(VLOOKUP($B60,'a-牛羊肉'!$B:$AO,19,0),0)</f>
        <v>864.71</v>
      </c>
      <c r="P60" s="49">
        <f t="shared" si="3"/>
        <v>662.3</v>
      </c>
      <c r="Q60" s="56">
        <f t="shared" si="4"/>
        <v>0.76592152282268</v>
      </c>
      <c r="R60" s="49">
        <f>IFERROR(VLOOKUP($B60,'a-牛羊肉'!$B:$AO,16,0),0)</f>
        <v>47.8</v>
      </c>
      <c r="S60" s="49">
        <f>IFERROR(VLOOKUP($B60,'a-牛羊肉'!$B:$AO,20,0),0)</f>
        <v>21.96</v>
      </c>
      <c r="T60" s="49">
        <f t="shared" si="5"/>
        <v>25.84</v>
      </c>
      <c r="U60" s="56">
        <f t="shared" si="6"/>
        <v>1.17668488160291</v>
      </c>
      <c r="V60" s="56">
        <f>IFERROR(VLOOKUP($B60,'a-牛羊肉'!$B:$AO,22,0),0)</f>
        <v>0</v>
      </c>
      <c r="W60" s="56">
        <f>IFERROR(VLOOKUP($B60,'a-牛羊肉'!$B:$AO,23,0),0)</f>
        <v>0</v>
      </c>
      <c r="X60" s="56">
        <f t="shared" si="7"/>
        <v>0</v>
      </c>
      <c r="Y60" s="54">
        <f>IFERROR(VLOOKUP($B60,'a-牛羊肉'!$B:$AO,37,0),0)</f>
        <v>-0.0460251046025105</v>
      </c>
      <c r="Z60" s="54">
        <f>IFERROR(VLOOKUP($B60,'a-牛羊肉'!$B:$AO,38,0),0)</f>
        <v>-0.206739526411658</v>
      </c>
      <c r="AA60" s="54">
        <f t="shared" si="8"/>
        <v>0.160714421809147</v>
      </c>
      <c r="AB60" s="54">
        <f>IFERROR(VLOOKUP($B60,'a-牛羊肉'!$B:$AO,33,0),0)</f>
        <v>-0.327693425337615</v>
      </c>
      <c r="AC60" s="54">
        <f>IFERROR(VLOOKUP($B60,'a-牛羊肉'!$B:$AO,34,0),0)</f>
        <v>0.305419851742203</v>
      </c>
      <c r="AD60" s="54">
        <f t="shared" si="9"/>
        <v>-0.633113277079817</v>
      </c>
    </row>
    <row r="61" spans="1:30">
      <c r="A61" s="50" t="s">
        <v>67</v>
      </c>
      <c r="B61" s="51" t="s">
        <v>116</v>
      </c>
      <c r="C61" s="50" t="s">
        <v>117</v>
      </c>
      <c r="D61" s="49">
        <f>IFERROR(VLOOKUP($B61,'a-牛羊肉'!$B:$AO,5,0),0)</f>
        <v>645</v>
      </c>
      <c r="E61" s="49">
        <f>IFERROR(VLOOKUP($B61,'a-牛羊肉'!$B:$AO,6,0),0)</f>
        <v>25524.15</v>
      </c>
      <c r="F61" s="49">
        <f>IFERROR(VLOOKUP($B61,'a-牛羊肉'!$B:$AO,7,0),0)</f>
        <v>27.0179583281525</v>
      </c>
      <c r="G61" s="49">
        <f>IFERROR(VLOOKUP($B61,'a-牛羊肉'!$B:$AO,24,0),0)</f>
        <v>746.09</v>
      </c>
      <c r="H61" s="49">
        <f>IFERROR(VLOOKUP($B61,'a-牛羊肉'!$B:$AO,25,0),0)</f>
        <v>1815.08</v>
      </c>
      <c r="I61" s="49">
        <f>IFERROR(VLOOKUP($B61,'a-牛羊肉'!$B:$AO,26,0),0)</f>
        <v>-1068.99</v>
      </c>
      <c r="J61" s="56">
        <f>IFERROR(VLOOKUP($B61,'a-牛羊肉'!$B:$AO,27,0),0)</f>
        <v>-0.588949247416092</v>
      </c>
      <c r="K61" s="56">
        <f>IFERROR(VLOOKUP($B61,'a-牛羊肉'!$B:$AO,28,0),0)</f>
        <v>0.117019224284363</v>
      </c>
      <c r="L61" s="56">
        <f>IFERROR(VLOOKUP($B61,'a-牛羊肉'!$B:$AO,29,0),0)</f>
        <v>0.202981856570283</v>
      </c>
      <c r="M61" s="56">
        <f>IFERROR(VLOOKUP($B61,'a-牛羊肉'!$B:$AO,30,0),0)</f>
        <v>-0.0859626322859202</v>
      </c>
      <c r="N61" s="49">
        <f>IFERROR(VLOOKUP($B61,'a-牛羊肉'!$B:$AO,15,0),0)</f>
        <v>6375.79</v>
      </c>
      <c r="O61" s="49">
        <f>IFERROR(VLOOKUP($B61,'a-牛羊肉'!$B:$AO,19,0),0)</f>
        <v>8942.08</v>
      </c>
      <c r="P61" s="49">
        <f t="shared" si="3"/>
        <v>-2566.29</v>
      </c>
      <c r="Q61" s="56">
        <f t="shared" si="4"/>
        <v>-0.286990275193244</v>
      </c>
      <c r="R61" s="49">
        <f>IFERROR(VLOOKUP($B61,'a-牛羊肉'!$B:$AO,16,0),0)</f>
        <v>94.47</v>
      </c>
      <c r="S61" s="49">
        <f>IFERROR(VLOOKUP($B61,'a-牛羊肉'!$B:$AO,20,0),0)</f>
        <v>117.04</v>
      </c>
      <c r="T61" s="49">
        <f t="shared" si="5"/>
        <v>-22.57</v>
      </c>
      <c r="U61" s="56">
        <f t="shared" si="6"/>
        <v>-0.19284005468216</v>
      </c>
      <c r="V61" s="56">
        <f>IFERROR(VLOOKUP($B61,'a-牛羊肉'!$B:$AO,22,0),0)</f>
        <v>0.0720818125870471</v>
      </c>
      <c r="W61" s="56">
        <f>IFERROR(VLOOKUP($B61,'a-牛羊肉'!$B:$AO,23,0),0)</f>
        <v>0.11166805903648</v>
      </c>
      <c r="X61" s="56">
        <f t="shared" si="7"/>
        <v>-0.039586246449433</v>
      </c>
      <c r="Y61" s="54">
        <f>IFERROR(VLOOKUP($B61,'a-牛羊肉'!$B:$AO,37,0),0)</f>
        <v>0.0367312374298719</v>
      </c>
      <c r="Z61" s="54">
        <f>IFERROR(VLOOKUP($B61,'a-牛羊肉'!$B:$AO,38,0),0)</f>
        <v>-0.0680109364319891</v>
      </c>
      <c r="AA61" s="54">
        <f t="shared" si="8"/>
        <v>0.104742173861861</v>
      </c>
      <c r="AB61" s="54">
        <f>IFERROR(VLOOKUP($B61,'a-牛羊肉'!$B:$AO,33,0),0)</f>
        <v>0.17864113540686</v>
      </c>
      <c r="AC61" s="54">
        <f>IFERROR(VLOOKUP($B61,'a-牛羊肉'!$B:$AO,34,0),0)</f>
        <v>-0.00560663738190667</v>
      </c>
      <c r="AD61" s="54">
        <f t="shared" si="9"/>
        <v>0.184247772788767</v>
      </c>
    </row>
    <row r="62" spans="1:30">
      <c r="A62" s="50" t="s">
        <v>118</v>
      </c>
      <c r="B62" s="51" t="s">
        <v>149</v>
      </c>
      <c r="C62" s="50" t="s">
        <v>150</v>
      </c>
      <c r="D62" s="49">
        <f>IFERROR(VLOOKUP($B62,'a-牛羊肉'!$B:$AO,5,0),0)</f>
        <v>111.9</v>
      </c>
      <c r="E62" s="49">
        <f>IFERROR(VLOOKUP($B62,'a-牛羊肉'!$B:$AO,6,0),0)</f>
        <v>5879.75</v>
      </c>
      <c r="F62" s="49">
        <f>IFERROR(VLOOKUP($B62,'a-牛羊肉'!$B:$AO,7,0),0)</f>
        <v>74.8267650437395</v>
      </c>
      <c r="G62" s="49">
        <f>IFERROR(VLOOKUP($B62,'a-牛羊肉'!$B:$AO,24,0),0)</f>
        <v>52.56</v>
      </c>
      <c r="H62" s="49">
        <f>IFERROR(VLOOKUP($B62,'a-牛羊肉'!$B:$AO,25,0),0)</f>
        <v>39.93</v>
      </c>
      <c r="I62" s="49">
        <f>IFERROR(VLOOKUP($B62,'a-牛羊肉'!$B:$AO,26,0),0)</f>
        <v>12.63</v>
      </c>
      <c r="J62" s="56">
        <f>IFERROR(VLOOKUP($B62,'a-牛羊肉'!$B:$AO,27,0),0)</f>
        <v>0.316303531179564</v>
      </c>
      <c r="K62" s="56">
        <f>IFERROR(VLOOKUP($B62,'a-牛羊肉'!$B:$AO,28,0),0)</f>
        <v>0.0849921573066412</v>
      </c>
      <c r="L62" s="56">
        <f>IFERROR(VLOOKUP($B62,'a-牛羊肉'!$B:$AO,29,0),0)</f>
        <v>0.142622423831125</v>
      </c>
      <c r="M62" s="56">
        <f>IFERROR(VLOOKUP($B62,'a-牛羊肉'!$B:$AO,30,0),0)</f>
        <v>-0.0576302665244835</v>
      </c>
      <c r="N62" s="49">
        <f>IFERROR(VLOOKUP($B62,'a-牛羊肉'!$B:$AO,15,0),0)</f>
        <v>618.41</v>
      </c>
      <c r="O62" s="49">
        <f>IFERROR(VLOOKUP($B62,'a-牛羊肉'!$B:$AO,19,0),0)</f>
        <v>279.97</v>
      </c>
      <c r="P62" s="49">
        <f t="shared" si="3"/>
        <v>338.44</v>
      </c>
      <c r="Q62" s="56">
        <f t="shared" si="4"/>
        <v>1.20884380469336</v>
      </c>
      <c r="R62" s="49">
        <f>IFERROR(VLOOKUP($B62,'a-牛羊肉'!$B:$AO,16,0),0)</f>
        <v>8.45</v>
      </c>
      <c r="S62" s="49">
        <f>IFERROR(VLOOKUP($B62,'a-牛羊肉'!$B:$AO,20,0),0)</f>
        <v>5.51</v>
      </c>
      <c r="T62" s="49">
        <f t="shared" si="5"/>
        <v>2.94</v>
      </c>
      <c r="U62" s="56">
        <f t="shared" si="6"/>
        <v>0.533575317604356</v>
      </c>
      <c r="V62" s="56">
        <f>IFERROR(VLOOKUP($B62,'a-牛羊肉'!$B:$AO,22,0),0)</f>
        <v>2.04935897435897</v>
      </c>
      <c r="W62" s="56">
        <f>IFERROR(VLOOKUP($B62,'a-牛羊肉'!$B:$AO,23,0),0)</f>
        <v>0</v>
      </c>
      <c r="X62" s="56">
        <f t="shared" si="7"/>
        <v>2.04935897435897</v>
      </c>
      <c r="Y62" s="54">
        <f>IFERROR(VLOOKUP($B62,'a-牛羊肉'!$B:$AO,37,0),0)</f>
        <v>-0.0769230769230769</v>
      </c>
      <c r="Z62" s="54">
        <f>IFERROR(VLOOKUP($B62,'a-牛羊肉'!$B:$AO,38,0),0)</f>
        <v>-0.125226860254083</v>
      </c>
      <c r="AA62" s="54">
        <f t="shared" si="8"/>
        <v>0.0483037833310065</v>
      </c>
      <c r="AB62" s="54">
        <f>IFERROR(VLOOKUP($B62,'a-牛羊肉'!$B:$AO,33,0),0)</f>
        <v>-0.0772112750728992</v>
      </c>
      <c r="AC62" s="54">
        <f>IFERROR(VLOOKUP($B62,'a-牛羊肉'!$B:$AO,34,0),0)</f>
        <v>-0.100732221309426</v>
      </c>
      <c r="AD62" s="54">
        <f t="shared" si="9"/>
        <v>0.0235209462365268</v>
      </c>
    </row>
    <row r="63" spans="1:30">
      <c r="A63" s="50" t="s">
        <v>62</v>
      </c>
      <c r="B63" s="51" t="s">
        <v>123</v>
      </c>
      <c r="C63" s="50" t="s">
        <v>124</v>
      </c>
      <c r="D63" s="49">
        <f>IFERROR(VLOOKUP($B63,'a-牛羊肉'!$B:$AO,5,0),0)</f>
        <v>579.94</v>
      </c>
      <c r="E63" s="49">
        <f>IFERROR(VLOOKUP($B63,'a-牛羊肉'!$B:$AO,6,0),0)</f>
        <v>33976</v>
      </c>
      <c r="F63" s="49">
        <f>IFERROR(VLOOKUP($B63,'a-牛羊肉'!$B:$AO,7,0),0)</f>
        <v>41.1814303708222</v>
      </c>
      <c r="G63" s="49">
        <f>IFERROR(VLOOKUP($B63,'a-牛羊肉'!$B:$AO,24,0),0)</f>
        <v>865.62</v>
      </c>
      <c r="H63" s="49">
        <f>IFERROR(VLOOKUP($B63,'a-牛羊肉'!$B:$AO,25,0),0)</f>
        <v>923.47</v>
      </c>
      <c r="I63" s="49">
        <f>IFERROR(VLOOKUP($B63,'a-牛羊肉'!$B:$AO,26,0),0)</f>
        <v>-57.85</v>
      </c>
      <c r="J63" s="56">
        <f>IFERROR(VLOOKUP($B63,'a-牛羊肉'!$B:$AO,27,0),0)</f>
        <v>-0.0626441573629896</v>
      </c>
      <c r="K63" s="56">
        <f>IFERROR(VLOOKUP($B63,'a-牛羊肉'!$B:$AO,28,0),0)</f>
        <v>0.120605745638662</v>
      </c>
      <c r="L63" s="56">
        <f>IFERROR(VLOOKUP($B63,'a-牛羊肉'!$B:$AO,29,0),0)</f>
        <v>0.154242516865343</v>
      </c>
      <c r="M63" s="56">
        <f>IFERROR(VLOOKUP($B63,'a-牛羊肉'!$B:$AO,30,0),0)</f>
        <v>-0.0336367712266808</v>
      </c>
      <c r="N63" s="49">
        <f>IFERROR(VLOOKUP($B63,'a-牛羊肉'!$B:$AO,15,0),0)</f>
        <v>7177.27</v>
      </c>
      <c r="O63" s="49">
        <f>IFERROR(VLOOKUP($B63,'a-牛羊肉'!$B:$AO,19,0),0)</f>
        <v>5987.13</v>
      </c>
      <c r="P63" s="49">
        <f t="shared" si="3"/>
        <v>1190.14</v>
      </c>
      <c r="Q63" s="56">
        <f t="shared" si="4"/>
        <v>0.198783056322478</v>
      </c>
      <c r="R63" s="49">
        <f>IFERROR(VLOOKUP($B63,'a-牛羊肉'!$B:$AO,16,0),0)</f>
        <v>95.91</v>
      </c>
      <c r="S63" s="49">
        <f>IFERROR(VLOOKUP($B63,'a-牛羊肉'!$B:$AO,20,0),0)</f>
        <v>98</v>
      </c>
      <c r="T63" s="49">
        <f t="shared" si="5"/>
        <v>-2.09</v>
      </c>
      <c r="U63" s="56">
        <f t="shared" si="6"/>
        <v>-0.0213265306122449</v>
      </c>
      <c r="V63" s="56">
        <f>IFERROR(VLOOKUP($B63,'a-牛羊肉'!$B:$AO,22,0),0)</f>
        <v>0</v>
      </c>
      <c r="W63" s="56">
        <f>IFERROR(VLOOKUP($B63,'a-牛羊肉'!$B:$AO,23,0),0)</f>
        <v>0.00835772895682253</v>
      </c>
      <c r="X63" s="56">
        <f t="shared" si="7"/>
        <v>-0.00835772895682253</v>
      </c>
      <c r="Y63" s="54">
        <f>IFERROR(VLOOKUP($B63,'a-牛羊肉'!$B:$AO,37,0),0)</f>
        <v>0.00583880721509749</v>
      </c>
      <c r="Z63" s="54">
        <f>IFERROR(VLOOKUP($B63,'a-牛羊肉'!$B:$AO,38,0),0)</f>
        <v>-0.21734693877551</v>
      </c>
      <c r="AA63" s="54">
        <f t="shared" si="8"/>
        <v>0.223185745990608</v>
      </c>
      <c r="AB63" s="54">
        <f>IFERROR(VLOOKUP($B63,'a-牛羊肉'!$B:$AO,33,0),0)</f>
        <v>-0.0476838227721753</v>
      </c>
      <c r="AC63" s="54">
        <f>IFERROR(VLOOKUP($B63,'a-牛羊肉'!$B:$AO,34,0),0)</f>
        <v>0.0823773494144941</v>
      </c>
      <c r="AD63" s="54">
        <f t="shared" si="9"/>
        <v>-0.130061172186669</v>
      </c>
    </row>
    <row r="64" spans="1:30">
      <c r="A64" s="50" t="s">
        <v>118</v>
      </c>
      <c r="B64" s="51" t="s">
        <v>137</v>
      </c>
      <c r="C64" s="50" t="s">
        <v>138</v>
      </c>
      <c r="D64" s="49">
        <f>IFERROR(VLOOKUP($B64,'a-牛羊肉'!$B:$AO,5,0),0)</f>
        <v>401.5</v>
      </c>
      <c r="E64" s="49">
        <f>IFERROR(VLOOKUP($B64,'a-牛羊肉'!$B:$AO,6,0),0)</f>
        <v>22732.77</v>
      </c>
      <c r="F64" s="49">
        <f>IFERROR(VLOOKUP($B64,'a-牛羊肉'!$B:$AO,7,0),0)</f>
        <v>212.041037936445</v>
      </c>
      <c r="G64" s="49">
        <f>IFERROR(VLOOKUP($B64,'a-牛羊肉'!$B:$AO,24,0),0)</f>
        <v>189.4</v>
      </c>
      <c r="H64" s="49">
        <f>IFERROR(VLOOKUP($B64,'a-牛羊肉'!$B:$AO,25,0),0)</f>
        <v>212.4</v>
      </c>
      <c r="I64" s="49">
        <f>IFERROR(VLOOKUP($B64,'a-牛羊肉'!$B:$AO,26,0),0)</f>
        <v>-23</v>
      </c>
      <c r="J64" s="56">
        <f>IFERROR(VLOOKUP($B64,'a-牛羊肉'!$B:$AO,27,0),0)</f>
        <v>-0.108286252354049</v>
      </c>
      <c r="K64" s="56">
        <f>IFERROR(VLOOKUP($B64,'a-牛羊肉'!$B:$AO,28,0),0)</f>
        <v>0.217368849919089</v>
      </c>
      <c r="L64" s="56">
        <f>IFERROR(VLOOKUP($B64,'a-牛羊肉'!$B:$AO,29,0),0)</f>
        <v>0.216778934476424</v>
      </c>
      <c r="M64" s="56">
        <f>IFERROR(VLOOKUP($B64,'a-牛羊肉'!$B:$AO,30,0),0)</f>
        <v>0.000589915442665448</v>
      </c>
      <c r="N64" s="49">
        <f>IFERROR(VLOOKUP($B64,'a-牛羊肉'!$B:$AO,15,0),0)</f>
        <v>871.33</v>
      </c>
      <c r="O64" s="49">
        <f>IFERROR(VLOOKUP($B64,'a-牛羊肉'!$B:$AO,19,0),0)</f>
        <v>979.8</v>
      </c>
      <c r="P64" s="49">
        <f t="shared" si="3"/>
        <v>-108.47</v>
      </c>
      <c r="Q64" s="56">
        <f t="shared" si="4"/>
        <v>-0.110706266585017</v>
      </c>
      <c r="R64" s="49">
        <f>IFERROR(VLOOKUP($B64,'a-牛羊肉'!$B:$AO,16,0),0)</f>
        <v>13.47</v>
      </c>
      <c r="S64" s="49">
        <f>IFERROR(VLOOKUP($B64,'a-牛羊肉'!$B:$AO,20,0),0)</f>
        <v>13.34</v>
      </c>
      <c r="T64" s="49">
        <f t="shared" si="5"/>
        <v>0.130000000000001</v>
      </c>
      <c r="U64" s="56">
        <f t="shared" si="6"/>
        <v>0.00974512743628192</v>
      </c>
      <c r="V64" s="56">
        <f>IFERROR(VLOOKUP($B64,'a-牛羊肉'!$B:$AO,22,0),0)</f>
        <v>0.0504565225470782</v>
      </c>
      <c r="W64" s="56">
        <f>IFERROR(VLOOKUP($B64,'a-牛羊肉'!$B:$AO,23,0),0)</f>
        <v>-0.0335753176043557</v>
      </c>
      <c r="X64" s="56">
        <f t="shared" si="7"/>
        <v>0.0840318401514339</v>
      </c>
      <c r="Y64" s="54">
        <f>IFERROR(VLOOKUP($B64,'a-牛羊肉'!$B:$AO,37,0),0)</f>
        <v>-0.0393466963622866</v>
      </c>
      <c r="Z64" s="54">
        <f>IFERROR(VLOOKUP($B64,'a-牛羊肉'!$B:$AO,38,0),0)</f>
        <v>-0.0419790104947526</v>
      </c>
      <c r="AA64" s="54">
        <f t="shared" si="8"/>
        <v>0.00263231413246606</v>
      </c>
      <c r="AB64" s="54">
        <f>IFERROR(VLOOKUP($B64,'a-牛羊肉'!$B:$AO,33,0),0)</f>
        <v>0.00686492748522576</v>
      </c>
      <c r="AC64" s="54">
        <f>IFERROR(VLOOKUP($B64,'a-牛羊肉'!$B:$AO,34,0),0)</f>
        <v>-0.0371436007348438</v>
      </c>
      <c r="AD64" s="54">
        <f t="shared" si="9"/>
        <v>0.0440085282200696</v>
      </c>
    </row>
    <row r="65" spans="1:30">
      <c r="A65" s="50" t="s">
        <v>118</v>
      </c>
      <c r="B65" s="51" t="s">
        <v>195</v>
      </c>
      <c r="C65" s="50" t="s">
        <v>196</v>
      </c>
      <c r="D65" s="49">
        <f>IFERROR(VLOOKUP($B65,'a-牛羊肉'!$B:$AO,5,0),0)</f>
        <v>350.4</v>
      </c>
      <c r="E65" s="49">
        <f>IFERROR(VLOOKUP($B65,'a-牛羊肉'!$B:$AO,6,0),0)</f>
        <v>16410.32</v>
      </c>
      <c r="F65" s="49">
        <f>IFERROR(VLOOKUP($B65,'a-牛羊肉'!$B:$AO,7,0),0)</f>
        <v>86.1734222401347</v>
      </c>
      <c r="G65" s="49">
        <f>IFERROR(VLOOKUP($B65,'a-牛羊肉'!$B:$AO,24,0),0)</f>
        <v>204.58</v>
      </c>
      <c r="H65" s="49">
        <f>IFERROR(VLOOKUP($B65,'a-牛羊肉'!$B:$AO,25,0),0)</f>
        <v>191.99</v>
      </c>
      <c r="I65" s="49">
        <f>IFERROR(VLOOKUP($B65,'a-牛羊肉'!$B:$AO,26,0),0)</f>
        <v>12.59</v>
      </c>
      <c r="J65" s="56">
        <f>IFERROR(VLOOKUP($B65,'a-牛羊肉'!$B:$AO,27,0),0)</f>
        <v>0.0655763321006302</v>
      </c>
      <c r="K65" s="56">
        <f>IFERROR(VLOOKUP($B65,'a-牛羊肉'!$B:$AO,28,0),0)</f>
        <v>0.128339763495499</v>
      </c>
      <c r="L65" s="56">
        <f>IFERROR(VLOOKUP($B65,'a-牛羊肉'!$B:$AO,29,0),0)</f>
        <v>0.0749832060114668</v>
      </c>
      <c r="M65" s="56">
        <f>IFERROR(VLOOKUP($B65,'a-牛羊肉'!$B:$AO,30,0),0)</f>
        <v>0.0533565574840321</v>
      </c>
      <c r="N65" s="49">
        <f>IFERROR(VLOOKUP($B65,'a-牛羊肉'!$B:$AO,15,0),0)</f>
        <v>1594.05</v>
      </c>
      <c r="O65" s="49">
        <f>IFERROR(VLOOKUP($B65,'a-牛羊肉'!$B:$AO,19,0),0)</f>
        <v>2560.44</v>
      </c>
      <c r="P65" s="49">
        <f t="shared" si="3"/>
        <v>-966.39</v>
      </c>
      <c r="Q65" s="56">
        <f t="shared" si="4"/>
        <v>-0.377431222758588</v>
      </c>
      <c r="R65" s="49">
        <f>IFERROR(VLOOKUP($B65,'a-牛羊肉'!$B:$AO,16,0),0)</f>
        <v>20.2</v>
      </c>
      <c r="S65" s="49">
        <f>IFERROR(VLOOKUP($B65,'a-牛羊肉'!$B:$AO,20,0),0)</f>
        <v>39.24</v>
      </c>
      <c r="T65" s="49">
        <f t="shared" si="5"/>
        <v>-19.04</v>
      </c>
      <c r="U65" s="56">
        <f t="shared" si="6"/>
        <v>-0.485219164118247</v>
      </c>
      <c r="V65" s="56">
        <f>IFERROR(VLOOKUP($B65,'a-牛羊肉'!$B:$AO,22,0),0)</f>
        <v>0</v>
      </c>
      <c r="W65" s="56">
        <f>IFERROR(VLOOKUP($B65,'a-牛羊肉'!$B:$AO,23,0),0)</f>
        <v>0.0875127420998981</v>
      </c>
      <c r="X65" s="56">
        <f t="shared" si="7"/>
        <v>-0.0875127420998981</v>
      </c>
      <c r="Y65" s="54">
        <f>IFERROR(VLOOKUP($B65,'a-牛羊肉'!$B:$AO,37,0),0)</f>
        <v>-0.0396039603960396</v>
      </c>
      <c r="Z65" s="54">
        <f>IFERROR(VLOOKUP($B65,'a-牛羊肉'!$B:$AO,38,0),0)</f>
        <v>-0.123853211009174</v>
      </c>
      <c r="AA65" s="54">
        <f t="shared" si="8"/>
        <v>0.0842492506131347</v>
      </c>
      <c r="AB65" s="54">
        <f>IFERROR(VLOOKUP($B65,'a-牛羊肉'!$B:$AO,33,0),0)</f>
        <v>-0.0593318315616746</v>
      </c>
      <c r="AC65" s="54">
        <f>IFERROR(VLOOKUP($B65,'a-牛羊肉'!$B:$AO,34,0),0)</f>
        <v>-0.102669384949462</v>
      </c>
      <c r="AD65" s="54">
        <f t="shared" si="9"/>
        <v>0.0433375533877872</v>
      </c>
    </row>
    <row r="66" spans="1:30">
      <c r="A66" s="50" t="s">
        <v>94</v>
      </c>
      <c r="B66" s="51" t="s">
        <v>201</v>
      </c>
      <c r="C66" s="50" t="s">
        <v>202</v>
      </c>
      <c r="D66" s="49">
        <f>IFERROR(VLOOKUP($B66,'a-牛羊肉'!$B:$AO,5,0),0)</f>
        <v>122.1</v>
      </c>
      <c r="E66" s="49">
        <f>IFERROR(VLOOKUP($B66,'a-牛羊肉'!$B:$AO,6,0),0)</f>
        <v>6831.2</v>
      </c>
      <c r="F66" s="49">
        <f>IFERROR(VLOOKUP($B66,'a-牛羊肉'!$B:$AO,7,0),0)</f>
        <v>26.9270340291964</v>
      </c>
      <c r="G66" s="49">
        <f>IFERROR(VLOOKUP($B66,'a-牛羊肉'!$B:$AO,24,0),0)</f>
        <v>-491</v>
      </c>
      <c r="H66" s="49">
        <f>IFERROR(VLOOKUP($B66,'a-牛羊肉'!$B:$AO,25,0),0)</f>
        <v>119.48</v>
      </c>
      <c r="I66" s="49">
        <f>IFERROR(VLOOKUP($B66,'a-牛羊肉'!$B:$AO,26,0),0)</f>
        <v>-610.48</v>
      </c>
      <c r="J66" s="56">
        <f>IFERROR(VLOOKUP($B66,'a-牛羊肉'!$B:$AO,27,0),0)</f>
        <v>-5.10947438901908</v>
      </c>
      <c r="K66" s="56">
        <f>IFERROR(VLOOKUP($B66,'a-牛羊肉'!$B:$AO,28,0),0)</f>
        <v>-0.32385726535189</v>
      </c>
      <c r="L66" s="56">
        <f>IFERROR(VLOOKUP($B66,'a-牛羊肉'!$B:$AO,29,0),0)</f>
        <v>0.0724397800372263</v>
      </c>
      <c r="M66" s="56">
        <f>IFERROR(VLOOKUP($B66,'a-牛羊肉'!$B:$AO,30,0),0)</f>
        <v>-0.396297045389116</v>
      </c>
      <c r="N66" s="49">
        <f>IFERROR(VLOOKUP($B66,'a-牛羊肉'!$B:$AO,15,0),0)</f>
        <v>1516.1</v>
      </c>
      <c r="O66" s="49">
        <f>IFERROR(VLOOKUP($B66,'a-牛羊肉'!$B:$AO,19,0),0)</f>
        <v>1649.37</v>
      </c>
      <c r="P66" s="49">
        <f t="shared" si="3"/>
        <v>-133.27</v>
      </c>
      <c r="Q66" s="56">
        <f t="shared" si="4"/>
        <v>-0.0808005480880579</v>
      </c>
      <c r="R66" s="49">
        <f>IFERROR(VLOOKUP($B66,'a-牛羊肉'!$B:$AO,16,0),0)</f>
        <v>38.27</v>
      </c>
      <c r="S66" s="49">
        <f>IFERROR(VLOOKUP($B66,'a-牛羊肉'!$B:$AO,20,0),0)</f>
        <v>32.07</v>
      </c>
      <c r="T66" s="49">
        <f t="shared" si="5"/>
        <v>6.2</v>
      </c>
      <c r="U66" s="56">
        <f t="shared" si="6"/>
        <v>0.193327096975366</v>
      </c>
      <c r="V66" s="56">
        <f>IFERROR(VLOOKUP($B66,'a-牛羊肉'!$B:$AO,22,0),0)</f>
        <v>0.65066196324362</v>
      </c>
      <c r="W66" s="56">
        <f>IFERROR(VLOOKUP($B66,'a-牛羊肉'!$B:$AO,23,0),0)</f>
        <v>-0.0602124511120845</v>
      </c>
      <c r="X66" s="56">
        <f t="shared" si="7"/>
        <v>0.710874414355704</v>
      </c>
      <c r="Y66" s="54">
        <f>IFERROR(VLOOKUP($B66,'a-牛羊肉'!$B:$AO,37,0),0)</f>
        <v>-0.0269140318787562</v>
      </c>
      <c r="Z66" s="54">
        <f>IFERROR(VLOOKUP($B66,'a-牛羊肉'!$B:$AO,38,0),0)</f>
        <v>-0.135017149984409</v>
      </c>
      <c r="AA66" s="54">
        <f t="shared" si="8"/>
        <v>0.108103118105653</v>
      </c>
      <c r="AB66" s="54">
        <f>IFERROR(VLOOKUP($B66,'a-牛羊肉'!$B:$AO,33,0),0)</f>
        <v>-0.322879776792387</v>
      </c>
      <c r="AC66" s="54">
        <f>IFERROR(VLOOKUP($B66,'a-牛羊肉'!$B:$AO,34,0),0)</f>
        <v>0.0128703686862256</v>
      </c>
      <c r="AD66" s="54">
        <f t="shared" si="9"/>
        <v>-0.335750145478613</v>
      </c>
    </row>
    <row r="67" spans="1:30">
      <c r="A67" s="50" t="s">
        <v>62</v>
      </c>
      <c r="B67" s="51" t="s">
        <v>78</v>
      </c>
      <c r="C67" s="50" t="s">
        <v>79</v>
      </c>
      <c r="D67" s="49">
        <f>IFERROR(VLOOKUP($B67,'a-牛羊肉'!$B:$AO,5,0),0)</f>
        <v>918</v>
      </c>
      <c r="E67" s="49">
        <f>IFERROR(VLOOKUP($B67,'a-牛羊肉'!$B:$AO,6,0),0)</f>
        <v>52659.33</v>
      </c>
      <c r="F67" s="49">
        <f>IFERROR(VLOOKUP($B67,'a-牛羊肉'!$B:$AO,7,0),0)</f>
        <v>132.381064430863</v>
      </c>
      <c r="G67" s="49">
        <f>IFERROR(VLOOKUP($B67,'a-牛羊肉'!$B:$AO,24,0),0)</f>
        <v>523.38</v>
      </c>
      <c r="H67" s="49">
        <f>IFERROR(VLOOKUP($B67,'a-牛羊肉'!$B:$AO,25,0),0)</f>
        <v>1559.88</v>
      </c>
      <c r="I67" s="49">
        <f>IFERROR(VLOOKUP($B67,'a-牛羊肉'!$B:$AO,26,0),0)</f>
        <v>-1036.5</v>
      </c>
      <c r="J67" s="56">
        <f>IFERROR(VLOOKUP($B67,'a-牛羊肉'!$B:$AO,27,0),0)</f>
        <v>-0.664474190322332</v>
      </c>
      <c r="K67" s="56">
        <f>IFERROR(VLOOKUP($B67,'a-牛羊肉'!$B:$AO,28,0),0)</f>
        <v>0.154685976060293</v>
      </c>
      <c r="L67" s="56">
        <f>IFERROR(VLOOKUP($B67,'a-牛羊肉'!$B:$AO,29,0),0)</f>
        <v>0.322960533671226</v>
      </c>
      <c r="M67" s="56">
        <f>IFERROR(VLOOKUP($B67,'a-牛羊肉'!$B:$AO,30,0),0)</f>
        <v>-0.168274557610933</v>
      </c>
      <c r="N67" s="49">
        <f>IFERROR(VLOOKUP($B67,'a-牛羊肉'!$B:$AO,15,0),0)</f>
        <v>3383.5</v>
      </c>
      <c r="O67" s="49">
        <f>IFERROR(VLOOKUP($B67,'a-牛羊肉'!$B:$AO,19,0),0)</f>
        <v>4829.94</v>
      </c>
      <c r="P67" s="49">
        <f t="shared" si="3"/>
        <v>-1446.44</v>
      </c>
      <c r="Q67" s="56">
        <f t="shared" si="4"/>
        <v>-0.299473699466246</v>
      </c>
      <c r="R67" s="49">
        <f>IFERROR(VLOOKUP($B67,'a-牛羊肉'!$B:$AO,16,0),0)</f>
        <v>41.83</v>
      </c>
      <c r="S67" s="49">
        <f>IFERROR(VLOOKUP($B67,'a-牛羊肉'!$B:$AO,20,0),0)</f>
        <v>61.24</v>
      </c>
      <c r="T67" s="49">
        <f t="shared" si="5"/>
        <v>-19.41</v>
      </c>
      <c r="U67" s="56">
        <f t="shared" si="6"/>
        <v>-0.316949706074461</v>
      </c>
      <c r="V67" s="56">
        <f>IFERROR(VLOOKUP($B67,'a-牛羊肉'!$B:$AO,22,0),0)</f>
        <v>0</v>
      </c>
      <c r="W67" s="56">
        <f>IFERROR(VLOOKUP($B67,'a-牛羊肉'!$B:$AO,23,0),0)</f>
        <v>0.314483997387329</v>
      </c>
      <c r="X67" s="56">
        <f t="shared" si="7"/>
        <v>-0.314483997387329</v>
      </c>
      <c r="Y67" s="54">
        <f>IFERROR(VLOOKUP($B67,'a-牛羊肉'!$B:$AO,37,0),0)</f>
        <v>-0.0399234998804686</v>
      </c>
      <c r="Z67" s="54">
        <f>IFERROR(VLOOKUP($B67,'a-牛羊肉'!$B:$AO,38,0),0)</f>
        <v>-0.110385369039843</v>
      </c>
      <c r="AA67" s="54">
        <f t="shared" si="8"/>
        <v>0.0704618691593747</v>
      </c>
      <c r="AB67" s="54">
        <f>IFERROR(VLOOKUP($B67,'a-牛羊肉'!$B:$AO,33,0),0)</f>
        <v>-0.141769226466022</v>
      </c>
      <c r="AC67" s="54">
        <f>IFERROR(VLOOKUP($B67,'a-牛羊肉'!$B:$AO,34,0),0)</f>
        <v>-0.0831180718601059</v>
      </c>
      <c r="AD67" s="54">
        <f t="shared" si="9"/>
        <v>-0.0586511546059165</v>
      </c>
    </row>
    <row r="68" spans="1:30">
      <c r="A68" s="50" t="s">
        <v>101</v>
      </c>
      <c r="B68" s="51" t="s">
        <v>102</v>
      </c>
      <c r="C68" s="50" t="s">
        <v>103</v>
      </c>
      <c r="D68" s="49">
        <f>IFERROR(VLOOKUP($B68,'a-牛羊肉'!$B:$AO,5,0),0)</f>
        <v>383.54</v>
      </c>
      <c r="E68" s="49">
        <f>IFERROR(VLOOKUP($B68,'a-牛羊肉'!$B:$AO,6,0),0)</f>
        <v>20606.26</v>
      </c>
      <c r="F68" s="49">
        <f>IFERROR(VLOOKUP($B68,'a-牛羊肉'!$B:$AO,7,0),0)</f>
        <v>33.7867256404987</v>
      </c>
      <c r="G68" s="49">
        <f>IFERROR(VLOOKUP($B68,'a-牛羊肉'!$B:$AO,24,0),0)</f>
        <v>303.71</v>
      </c>
      <c r="H68" s="49">
        <f>IFERROR(VLOOKUP($B68,'a-牛羊肉'!$B:$AO,25,0),0)</f>
        <v>-835.91</v>
      </c>
      <c r="I68" s="49">
        <f>IFERROR(VLOOKUP($B68,'a-牛羊肉'!$B:$AO,26,0),0)</f>
        <v>1139.62</v>
      </c>
      <c r="J68" s="56">
        <f>IFERROR(VLOOKUP($B68,'a-牛羊肉'!$B:$AO,27,0),0)</f>
        <v>-1.36332858800589</v>
      </c>
      <c r="K68" s="56">
        <f>IFERROR(VLOOKUP($B68,'a-牛羊肉'!$B:$AO,28,0),0)</f>
        <v>0.0622676827630605</v>
      </c>
      <c r="L68" s="56">
        <f>IFERROR(VLOOKUP($B68,'a-牛羊肉'!$B:$AO,29,0),0)</f>
        <v>-0.211601892471376</v>
      </c>
      <c r="M68" s="56">
        <f>IFERROR(VLOOKUP($B68,'a-牛羊肉'!$B:$AO,30,0),0)</f>
        <v>0.273869575234437</v>
      </c>
      <c r="N68" s="49">
        <f>IFERROR(VLOOKUP($B68,'a-牛羊肉'!$B:$AO,15,0),0)</f>
        <v>4877.49</v>
      </c>
      <c r="O68" s="49">
        <f>IFERROR(VLOOKUP($B68,'a-牛羊肉'!$B:$AO,19,0),0)</f>
        <v>3950.39</v>
      </c>
      <c r="P68" s="49">
        <f t="shared" si="3"/>
        <v>927.1</v>
      </c>
      <c r="Q68" s="56">
        <f t="shared" si="4"/>
        <v>0.23468568926106</v>
      </c>
      <c r="R68" s="49">
        <f>IFERROR(VLOOKUP($B68,'a-牛羊肉'!$B:$AO,16,0),0)</f>
        <v>71.89</v>
      </c>
      <c r="S68" s="49">
        <f>IFERROR(VLOOKUP($B68,'a-牛羊肉'!$B:$AO,20,0),0)</f>
        <v>66.86</v>
      </c>
      <c r="T68" s="49">
        <f t="shared" si="5"/>
        <v>5.03</v>
      </c>
      <c r="U68" s="56">
        <f t="shared" si="6"/>
        <v>0.075231827699671</v>
      </c>
      <c r="V68" s="56">
        <f>IFERROR(VLOOKUP($B68,'a-牛羊肉'!$B:$AO,22,0),0)</f>
        <v>0.183370427041313</v>
      </c>
      <c r="W68" s="56">
        <f>IFERROR(VLOOKUP($B68,'a-牛羊肉'!$B:$AO,23,0),0)</f>
        <v>-0.084974481084501</v>
      </c>
      <c r="X68" s="56">
        <f t="shared" si="7"/>
        <v>0.268344908125814</v>
      </c>
      <c r="Y68" s="54">
        <f>IFERROR(VLOOKUP($B68,'a-牛羊肉'!$B:$AO,37,0),0)</f>
        <v>-0.016135762971206</v>
      </c>
      <c r="Z68" s="54">
        <f>IFERROR(VLOOKUP($B68,'a-牛羊肉'!$B:$AO,38,0),0)</f>
        <v>-0.0349985043374215</v>
      </c>
      <c r="AA68" s="54">
        <f t="shared" si="8"/>
        <v>0.0188627413662155</v>
      </c>
      <c r="AB68" s="54">
        <f>IFERROR(VLOOKUP($B68,'a-牛羊肉'!$B:$AO,33,0),0)</f>
        <v>-0.0588574876797747</v>
      </c>
      <c r="AC68" s="54">
        <f>IFERROR(VLOOKUP($B68,'a-牛羊肉'!$B:$AO,34,0),0)</f>
        <v>-0.295570538605049</v>
      </c>
      <c r="AD68" s="54">
        <f t="shared" si="9"/>
        <v>0.236713050925274</v>
      </c>
    </row>
    <row r="69" spans="1:30">
      <c r="A69" s="50" t="s">
        <v>186</v>
      </c>
      <c r="B69" s="51" t="s">
        <v>189</v>
      </c>
      <c r="C69" s="50" t="s">
        <v>190</v>
      </c>
      <c r="D69" s="49">
        <f>IFERROR(VLOOKUP($B69,'a-牛羊肉'!$B:$AO,5,0),0)</f>
        <v>391.61</v>
      </c>
      <c r="E69" s="49">
        <f>IFERROR(VLOOKUP($B69,'a-牛羊肉'!$B:$AO,6,0),0)</f>
        <v>18714.88</v>
      </c>
      <c r="F69" s="49">
        <f>IFERROR(VLOOKUP($B69,'a-牛羊肉'!$B:$AO,7,0),0)</f>
        <v>31.2874900434526</v>
      </c>
      <c r="G69" s="49">
        <f>IFERROR(VLOOKUP($B69,'a-牛羊肉'!$B:$AO,24,0),0)</f>
        <v>681.74</v>
      </c>
      <c r="H69" s="49">
        <f>IFERROR(VLOOKUP($B69,'a-牛羊肉'!$B:$AO,25,0),0)</f>
        <v>850.56</v>
      </c>
      <c r="I69" s="49">
        <f>IFERROR(VLOOKUP($B69,'a-牛羊肉'!$B:$AO,26,0),0)</f>
        <v>-168.82</v>
      </c>
      <c r="J69" s="56">
        <f>IFERROR(VLOOKUP($B69,'a-牛羊肉'!$B:$AO,27,0),0)</f>
        <v>-0.198481000752445</v>
      </c>
      <c r="K69" s="56">
        <f>IFERROR(VLOOKUP($B69,'a-牛羊肉'!$B:$AO,28,0),0)</f>
        <v>0.128282374016111</v>
      </c>
      <c r="L69" s="56">
        <f>IFERROR(VLOOKUP($B69,'a-牛羊肉'!$B:$AO,29,0),0)</f>
        <v>0.209836583247809</v>
      </c>
      <c r="M69" s="56">
        <f>IFERROR(VLOOKUP($B69,'a-牛羊肉'!$B:$AO,30,0),0)</f>
        <v>-0.0815542092316982</v>
      </c>
      <c r="N69" s="49">
        <f>IFERROR(VLOOKUP($B69,'a-牛羊肉'!$B:$AO,15,0),0)</f>
        <v>5314.37</v>
      </c>
      <c r="O69" s="49">
        <f>IFERROR(VLOOKUP($B69,'a-牛羊肉'!$B:$AO,19,0),0)</f>
        <v>4053.44</v>
      </c>
      <c r="P69" s="49">
        <f t="shared" ref="P69:P83" si="10">N69-O69</f>
        <v>1260.93</v>
      </c>
      <c r="Q69" s="56">
        <f t="shared" ref="Q69:Q83" si="11">P69/O69</f>
        <v>0.311076517723218</v>
      </c>
      <c r="R69" s="49">
        <f>IFERROR(VLOOKUP($B69,'a-牛羊肉'!$B:$AO,16,0),0)</f>
        <v>62.15</v>
      </c>
      <c r="S69" s="49">
        <f>IFERROR(VLOOKUP($B69,'a-牛羊肉'!$B:$AO,20,0),0)</f>
        <v>60.72</v>
      </c>
      <c r="T69" s="49">
        <f t="shared" ref="T69:T83" si="12">R69-S69</f>
        <v>1.43</v>
      </c>
      <c r="U69" s="56">
        <f t="shared" ref="U69:U83" si="13">T69/S69</f>
        <v>0.0235507246376812</v>
      </c>
      <c r="V69" s="56">
        <f>IFERROR(VLOOKUP($B69,'a-牛羊肉'!$B:$AO,22,0),0)</f>
        <v>0.315519524723065</v>
      </c>
      <c r="W69" s="56">
        <f>IFERROR(VLOOKUP($B69,'a-牛羊肉'!$B:$AO,23,0),0)</f>
        <v>0.252246236165236</v>
      </c>
      <c r="X69" s="56">
        <f t="shared" ref="X69:X83" si="14">V69-W69</f>
        <v>0.063273288557829</v>
      </c>
      <c r="Y69" s="54">
        <f>IFERROR(VLOOKUP($B69,'a-牛羊肉'!$B:$AO,37,0),0)</f>
        <v>-0.0247787610619469</v>
      </c>
      <c r="Z69" s="54">
        <f>IFERROR(VLOOKUP($B69,'a-牛羊肉'!$B:$AO,38,0),0)</f>
        <v>-0.123847167325428</v>
      </c>
      <c r="AA69" s="54">
        <f t="shared" ref="AA69:AA83" si="15">Y69-Z69</f>
        <v>0.0990684062634813</v>
      </c>
      <c r="AB69" s="54">
        <f>IFERROR(VLOOKUP($B69,'a-牛羊肉'!$B:$AO,33,0),0)</f>
        <v>-0.229264909997129</v>
      </c>
      <c r="AC69" s="54">
        <f>IFERROR(VLOOKUP($B69,'a-牛羊肉'!$B:$AO,34,0),0)</f>
        <v>0.0325529920265256</v>
      </c>
      <c r="AD69" s="54">
        <f t="shared" ref="AD69:AD83" si="16">AB69-AC69</f>
        <v>-0.261817902023655</v>
      </c>
    </row>
    <row r="70" spans="1:30">
      <c r="A70" s="50" t="s">
        <v>94</v>
      </c>
      <c r="B70" s="51" t="s">
        <v>121</v>
      </c>
      <c r="C70" s="50" t="s">
        <v>122</v>
      </c>
      <c r="D70" s="49">
        <f>IFERROR(VLOOKUP($B70,'a-牛羊肉'!$B:$AO,5,0),0)</f>
        <v>666.9</v>
      </c>
      <c r="E70" s="49">
        <f>IFERROR(VLOOKUP($B70,'a-牛羊肉'!$B:$AO,6,0),0)</f>
        <v>37822.72</v>
      </c>
      <c r="F70" s="49">
        <f>IFERROR(VLOOKUP($B70,'a-牛羊肉'!$B:$AO,7,0),0)</f>
        <v>96.1618502909894</v>
      </c>
      <c r="G70" s="49">
        <f>IFERROR(VLOOKUP($B70,'a-牛羊肉'!$B:$AO,24,0),0)</f>
        <v>127.88</v>
      </c>
      <c r="H70" s="49">
        <f>IFERROR(VLOOKUP($B70,'a-牛羊肉'!$B:$AO,25,0),0)</f>
        <v>1186.47</v>
      </c>
      <c r="I70" s="49">
        <f>IFERROR(VLOOKUP($B70,'a-牛羊肉'!$B:$AO,26,0),0)</f>
        <v>-1058.59</v>
      </c>
      <c r="J70" s="56">
        <f>IFERROR(VLOOKUP($B70,'a-牛羊肉'!$B:$AO,27,0),0)</f>
        <v>-0.89221809232429</v>
      </c>
      <c r="K70" s="56">
        <f>IFERROR(VLOOKUP($B70,'a-牛羊肉'!$B:$AO,28,0),0)</f>
        <v>0.0438191312929179</v>
      </c>
      <c r="L70" s="56">
        <f>IFERROR(VLOOKUP($B70,'a-牛羊肉'!$B:$AO,29,0),0)</f>
        <v>0.287332354949797</v>
      </c>
      <c r="M70" s="56">
        <f>IFERROR(VLOOKUP($B70,'a-牛羊肉'!$B:$AO,30,0),0)</f>
        <v>-0.243513223656879</v>
      </c>
      <c r="N70" s="49">
        <f>IFERROR(VLOOKUP($B70,'a-牛羊肉'!$B:$AO,15,0),0)</f>
        <v>2918.36</v>
      </c>
      <c r="O70" s="49">
        <f>IFERROR(VLOOKUP($B70,'a-牛羊肉'!$B:$AO,19,0),0)</f>
        <v>4129.26</v>
      </c>
      <c r="P70" s="49">
        <f t="shared" si="10"/>
        <v>-1210.9</v>
      </c>
      <c r="Q70" s="56">
        <f t="shared" si="11"/>
        <v>-0.293248669253087</v>
      </c>
      <c r="R70" s="49">
        <f>IFERROR(VLOOKUP($B70,'a-牛羊肉'!$B:$AO,16,0),0)</f>
        <v>45.49</v>
      </c>
      <c r="S70" s="49">
        <f>IFERROR(VLOOKUP($B70,'a-牛羊肉'!$B:$AO,20,0),0)</f>
        <v>77.27</v>
      </c>
      <c r="T70" s="49">
        <f t="shared" si="12"/>
        <v>-31.78</v>
      </c>
      <c r="U70" s="56">
        <f t="shared" si="13"/>
        <v>-0.411285104180147</v>
      </c>
      <c r="V70" s="56">
        <f>IFERROR(VLOOKUP($B70,'a-牛羊肉'!$B:$AO,22,0),0)</f>
        <v>0.433302182668559</v>
      </c>
      <c r="W70" s="56">
        <f>IFERROR(VLOOKUP($B70,'a-牛羊肉'!$B:$AO,23,0),0)</f>
        <v>0</v>
      </c>
      <c r="X70" s="56">
        <f t="shared" si="14"/>
        <v>0.433302182668559</v>
      </c>
      <c r="Y70" s="54">
        <f>IFERROR(VLOOKUP($B70,'a-牛羊肉'!$B:$AO,37,0),0)</f>
        <v>-0.231039788964608</v>
      </c>
      <c r="Z70" s="54">
        <f>IFERROR(VLOOKUP($B70,'a-牛羊肉'!$B:$AO,38,0),0)</f>
        <v>0.126439756697295</v>
      </c>
      <c r="AA70" s="54">
        <f t="shared" si="15"/>
        <v>-0.357479545661903</v>
      </c>
      <c r="AB70" s="54">
        <f>IFERROR(VLOOKUP($B70,'a-牛羊肉'!$B:$AO,33,0),0)</f>
        <v>-0.0514398598090651</v>
      </c>
      <c r="AC70" s="54">
        <f>IFERROR(VLOOKUP($B70,'a-牛羊肉'!$B:$AO,34,0),0)</f>
        <v>0.324156628548457</v>
      </c>
      <c r="AD70" s="54">
        <f t="shared" si="16"/>
        <v>-0.375596488357522</v>
      </c>
    </row>
    <row r="71" spans="1:30">
      <c r="A71" s="50" t="s">
        <v>84</v>
      </c>
      <c r="B71" s="51" t="s">
        <v>106</v>
      </c>
      <c r="C71" s="50" t="s">
        <v>107</v>
      </c>
      <c r="D71" s="49">
        <f>IFERROR(VLOOKUP($B71,'a-牛羊肉'!$B:$AO,5,0),0)</f>
        <v>546</v>
      </c>
      <c r="E71" s="49">
        <f>IFERROR(VLOOKUP($B71,'a-牛羊肉'!$B:$AO,6,0),0)</f>
        <v>28281.23</v>
      </c>
      <c r="F71" s="49">
        <f>IFERROR(VLOOKUP($B71,'a-牛羊肉'!$B:$AO,7,0),0)</f>
        <v>99.4008764534811</v>
      </c>
      <c r="G71" s="49">
        <f>IFERROR(VLOOKUP($B71,'a-牛羊肉'!$B:$AO,24,0),0)</f>
        <v>192.17</v>
      </c>
      <c r="H71" s="49">
        <f>IFERROR(VLOOKUP($B71,'a-牛羊肉'!$B:$AO,25,0),0)</f>
        <v>175.52</v>
      </c>
      <c r="I71" s="49">
        <f>IFERROR(VLOOKUP($B71,'a-牛羊肉'!$B:$AO,26,0),0)</f>
        <v>16.65</v>
      </c>
      <c r="J71" s="56">
        <f>IFERROR(VLOOKUP($B71,'a-牛羊肉'!$B:$AO,27,0),0)</f>
        <v>0.0948609845031905</v>
      </c>
      <c r="K71" s="56">
        <f>IFERROR(VLOOKUP($B71,'a-牛羊肉'!$B:$AO,28,0),0)</f>
        <v>0.0874756468381858</v>
      </c>
      <c r="L71" s="56">
        <f>IFERROR(VLOOKUP($B71,'a-牛羊肉'!$B:$AO,29,0),0)</f>
        <v>0.0429685300561832</v>
      </c>
      <c r="M71" s="56">
        <f>IFERROR(VLOOKUP($B71,'a-牛羊肉'!$B:$AO,30,0),0)</f>
        <v>0.0445071167820025</v>
      </c>
      <c r="N71" s="49">
        <f>IFERROR(VLOOKUP($B71,'a-牛羊肉'!$B:$AO,15,0),0)</f>
        <v>2196.84</v>
      </c>
      <c r="O71" s="49">
        <f>IFERROR(VLOOKUP($B71,'a-牛羊肉'!$B:$AO,19,0),0)</f>
        <v>4084.85</v>
      </c>
      <c r="P71" s="49">
        <f t="shared" si="10"/>
        <v>-1888.01</v>
      </c>
      <c r="Q71" s="56">
        <f t="shared" si="11"/>
        <v>-0.462198122330073</v>
      </c>
      <c r="R71" s="49">
        <f>IFERROR(VLOOKUP($B71,'a-牛羊肉'!$B:$AO,16,0),0)</f>
        <v>37.09</v>
      </c>
      <c r="S71" s="49">
        <f>IFERROR(VLOOKUP($B71,'a-牛羊肉'!$B:$AO,20,0),0)</f>
        <v>57.56</v>
      </c>
      <c r="T71" s="49">
        <f t="shared" si="12"/>
        <v>-20.47</v>
      </c>
      <c r="U71" s="56">
        <f t="shared" si="13"/>
        <v>-0.355628908964559</v>
      </c>
      <c r="V71" s="56">
        <f>IFERROR(VLOOKUP($B71,'a-牛羊肉'!$B:$AO,22,0),0)</f>
        <v>0.0330810661684024</v>
      </c>
      <c r="W71" s="56">
        <f>IFERROR(VLOOKUP($B71,'a-牛羊肉'!$B:$AO,23,0),0)</f>
        <v>0.223565814382593</v>
      </c>
      <c r="X71" s="56">
        <f t="shared" si="14"/>
        <v>-0.190484748214191</v>
      </c>
      <c r="Y71" s="54">
        <f>IFERROR(VLOOKUP($B71,'a-牛羊肉'!$B:$AO,37,0),0)</f>
        <v>-0.051496360204907</v>
      </c>
      <c r="Z71" s="54">
        <f>IFERROR(VLOOKUP($B71,'a-牛羊肉'!$B:$AO,38,0),0)</f>
        <v>-0.410701876302988</v>
      </c>
      <c r="AA71" s="54">
        <f t="shared" si="15"/>
        <v>0.359205516098081</v>
      </c>
      <c r="AB71" s="54">
        <f>IFERROR(VLOOKUP($B71,'a-牛羊肉'!$B:$AO,33,0),0)</f>
        <v>-0.146420707647643</v>
      </c>
      <c r="AC71" s="54">
        <f>IFERROR(VLOOKUP($B71,'a-牛羊肉'!$B:$AO,34,0),0)</f>
        <v>-0.200636498280231</v>
      </c>
      <c r="AD71" s="54">
        <f t="shared" si="16"/>
        <v>0.0542157906325879</v>
      </c>
    </row>
    <row r="72" spans="1:30">
      <c r="A72" s="50" t="s">
        <v>67</v>
      </c>
      <c r="B72" s="51" t="s">
        <v>114</v>
      </c>
      <c r="C72" s="50" t="s">
        <v>115</v>
      </c>
      <c r="D72" s="49">
        <f>IFERROR(VLOOKUP($B72,'a-牛羊肉'!$B:$AO,5,0),0)</f>
        <v>494.3</v>
      </c>
      <c r="E72" s="49">
        <f>IFERROR(VLOOKUP($B72,'a-牛羊肉'!$B:$AO,6,0),0)</f>
        <v>24076.28</v>
      </c>
      <c r="F72" s="49">
        <f>IFERROR(VLOOKUP($B72,'a-牛羊肉'!$B:$AO,7,0),0)</f>
        <v>55.724999053353</v>
      </c>
      <c r="G72" s="49">
        <f>IFERROR(VLOOKUP($B72,'a-牛羊肉'!$B:$AO,24,0),0)</f>
        <v>902.44</v>
      </c>
      <c r="H72" s="49">
        <f>IFERROR(VLOOKUP($B72,'a-牛羊肉'!$B:$AO,25,0),0)</f>
        <v>797.18</v>
      </c>
      <c r="I72" s="49">
        <f>IFERROR(VLOOKUP($B72,'a-牛羊肉'!$B:$AO,26,0),0)</f>
        <v>105.26</v>
      </c>
      <c r="J72" s="56">
        <f>IFERROR(VLOOKUP($B72,'a-牛羊肉'!$B:$AO,27,0),0)</f>
        <v>0.132040442560024</v>
      </c>
      <c r="K72" s="56">
        <f>IFERROR(VLOOKUP($B72,'a-牛羊肉'!$B:$AO,28,0),0)</f>
        <v>0.221646952489488</v>
      </c>
      <c r="L72" s="56">
        <f>IFERROR(VLOOKUP($B72,'a-牛羊肉'!$B:$AO,29,0),0)</f>
        <v>0.120360850035859</v>
      </c>
      <c r="M72" s="56">
        <f>IFERROR(VLOOKUP($B72,'a-牛羊肉'!$B:$AO,30,0),0)</f>
        <v>0.101286102453629</v>
      </c>
      <c r="N72" s="49">
        <f>IFERROR(VLOOKUP($B72,'a-牛羊肉'!$B:$AO,15,0),0)</f>
        <v>4071.52</v>
      </c>
      <c r="O72" s="49">
        <f>IFERROR(VLOOKUP($B72,'a-牛羊肉'!$B:$AO,19,0),0)</f>
        <v>6623.25</v>
      </c>
      <c r="P72" s="49">
        <f t="shared" si="10"/>
        <v>-2551.73</v>
      </c>
      <c r="Q72" s="56">
        <f t="shared" si="11"/>
        <v>-0.385268561506813</v>
      </c>
      <c r="R72" s="49">
        <f>IFERROR(VLOOKUP($B72,'a-牛羊肉'!$B:$AO,16,0),0)</f>
        <v>70.61</v>
      </c>
      <c r="S72" s="49">
        <f>IFERROR(VLOOKUP($B72,'a-牛羊肉'!$B:$AO,20,0),0)</f>
        <v>94.73</v>
      </c>
      <c r="T72" s="49">
        <f t="shared" si="12"/>
        <v>-24.12</v>
      </c>
      <c r="U72" s="56">
        <f t="shared" si="13"/>
        <v>-0.25461838910588</v>
      </c>
      <c r="V72" s="56">
        <f>IFERROR(VLOOKUP($B72,'a-牛羊肉'!$B:$AO,22,0),0)</f>
        <v>-0.0847287694759724</v>
      </c>
      <c r="W72" s="56">
        <f>IFERROR(VLOOKUP($B72,'a-牛羊肉'!$B:$AO,23,0),0)</f>
        <v>0.165285548400718</v>
      </c>
      <c r="X72" s="56">
        <f t="shared" si="14"/>
        <v>-0.25001431787669</v>
      </c>
      <c r="Y72" s="54">
        <f>IFERROR(VLOOKUP($B72,'a-牛羊肉'!$B:$AO,37,0),0)</f>
        <v>-0.0366803568899589</v>
      </c>
      <c r="Z72" s="54">
        <f>IFERROR(VLOOKUP($B72,'a-牛羊肉'!$B:$AO,38,0),0)</f>
        <v>-0.177029452127098</v>
      </c>
      <c r="AA72" s="54">
        <f t="shared" si="15"/>
        <v>0.140349095237139</v>
      </c>
      <c r="AB72" s="54">
        <f>IFERROR(VLOOKUP($B72,'a-牛羊肉'!$B:$AO,33,0),0)</f>
        <v>0.20986396682949</v>
      </c>
      <c r="AC72" s="54">
        <f>IFERROR(VLOOKUP($B72,'a-牛羊肉'!$B:$AO,34,0),0)</f>
        <v>-0.102655871362247</v>
      </c>
      <c r="AD72" s="54">
        <f t="shared" si="16"/>
        <v>0.312519838191737</v>
      </c>
    </row>
    <row r="73" spans="1:30">
      <c r="A73" s="50" t="s">
        <v>118</v>
      </c>
      <c r="B73" s="51" t="s">
        <v>119</v>
      </c>
      <c r="C73" s="50" t="s">
        <v>120</v>
      </c>
      <c r="D73" s="49">
        <f>IFERROR(VLOOKUP($B73,'a-牛羊肉'!$B:$AO,5,0),0)</f>
        <v>525.1</v>
      </c>
      <c r="E73" s="49">
        <f>IFERROR(VLOOKUP($B73,'a-牛羊肉'!$B:$AO,6,0),0)</f>
        <v>31338.44</v>
      </c>
      <c r="F73" s="49">
        <f>IFERROR(VLOOKUP($B73,'a-牛羊肉'!$B:$AO,7,0),0)</f>
        <v>49.2296075471054</v>
      </c>
      <c r="G73" s="49">
        <f>IFERROR(VLOOKUP($B73,'a-牛羊肉'!$B:$AO,24,0),0)</f>
        <v>770.72</v>
      </c>
      <c r="H73" s="49">
        <f>IFERROR(VLOOKUP($B73,'a-牛羊肉'!$B:$AO,25,0),0)</f>
        <v>766.69</v>
      </c>
      <c r="I73" s="49">
        <f>IFERROR(VLOOKUP($B73,'a-牛羊肉'!$B:$AO,26,0),0)</f>
        <v>4.03</v>
      </c>
      <c r="J73" s="56">
        <f>IFERROR(VLOOKUP($B73,'a-牛羊肉'!$B:$AO,27,0),0)</f>
        <v>0.00525636176290287</v>
      </c>
      <c r="K73" s="56">
        <f>IFERROR(VLOOKUP($B73,'a-牛羊肉'!$B:$AO,28,0),0)</f>
        <v>0.141152338742171</v>
      </c>
      <c r="L73" s="56">
        <f>IFERROR(VLOOKUP($B73,'a-牛羊肉'!$B:$AO,29,0),0)</f>
        <v>0.119745730283554</v>
      </c>
      <c r="M73" s="56">
        <f>IFERROR(VLOOKUP($B73,'a-牛羊肉'!$B:$AO,30,0),0)</f>
        <v>0.0214066084586161</v>
      </c>
      <c r="N73" s="49">
        <f>IFERROR(VLOOKUP($B73,'a-牛羊肉'!$B:$AO,15,0),0)</f>
        <v>5460.2</v>
      </c>
      <c r="O73" s="49">
        <f>IFERROR(VLOOKUP($B73,'a-牛羊肉'!$B:$AO,19,0),0)</f>
        <v>6402.65</v>
      </c>
      <c r="P73" s="49">
        <f t="shared" si="10"/>
        <v>-942.45</v>
      </c>
      <c r="Q73" s="56">
        <f t="shared" si="11"/>
        <v>-0.147196863798583</v>
      </c>
      <c r="R73" s="49">
        <f>IFERROR(VLOOKUP($B73,'a-牛羊肉'!$B:$AO,16,0),0)</f>
        <v>71.49</v>
      </c>
      <c r="S73" s="49">
        <f>IFERROR(VLOOKUP($B73,'a-牛羊肉'!$B:$AO,20,0),0)</f>
        <v>95.51</v>
      </c>
      <c r="T73" s="49">
        <f t="shared" si="12"/>
        <v>-24.02</v>
      </c>
      <c r="U73" s="56">
        <f t="shared" si="13"/>
        <v>-0.251491990367501</v>
      </c>
      <c r="V73" s="56">
        <f>IFERROR(VLOOKUP($B73,'a-牛羊肉'!$B:$AO,22,0),0)</f>
        <v>0.032123184871821</v>
      </c>
      <c r="W73" s="56">
        <f>IFERROR(VLOOKUP($B73,'a-牛羊肉'!$B:$AO,23,0),0)</f>
        <v>-0.117941631904072</v>
      </c>
      <c r="X73" s="56">
        <f t="shared" si="14"/>
        <v>0.150064816775893</v>
      </c>
      <c r="Y73" s="54">
        <f>IFERROR(VLOOKUP($B73,'a-牛羊肉'!$B:$AO,37,0),0)</f>
        <v>-0.0309134144635613</v>
      </c>
      <c r="Z73" s="54">
        <f>IFERROR(VLOOKUP($B73,'a-牛羊肉'!$B:$AO,38,0),0)</f>
        <v>-0.0221966286252748</v>
      </c>
      <c r="AA73" s="54">
        <f t="shared" si="15"/>
        <v>-0.0087167858382865</v>
      </c>
      <c r="AB73" s="54">
        <f>IFERROR(VLOOKUP($B73,'a-牛羊肉'!$B:$AO,33,0),0)</f>
        <v>-0.00878259423219632</v>
      </c>
      <c r="AC73" s="54">
        <f>IFERROR(VLOOKUP($B73,'a-牛羊肉'!$B:$AO,34,0),0)</f>
        <v>-0.0142131929747839</v>
      </c>
      <c r="AD73" s="54">
        <f t="shared" si="16"/>
        <v>0.00543059874258756</v>
      </c>
    </row>
    <row r="74" spans="1:30">
      <c r="A74" s="50" t="s">
        <v>67</v>
      </c>
      <c r="B74" s="51" t="s">
        <v>203</v>
      </c>
      <c r="C74" s="50" t="s">
        <v>204</v>
      </c>
      <c r="D74" s="49">
        <f>IFERROR(VLOOKUP($B74,'a-牛羊肉'!$B:$AO,5,0),0)</f>
        <v>381</v>
      </c>
      <c r="E74" s="49">
        <f>IFERROR(VLOOKUP($B74,'a-牛羊肉'!$B:$AO,6,0),0)</f>
        <v>23216.31</v>
      </c>
      <c r="F74" s="49">
        <f>IFERROR(VLOOKUP($B74,'a-牛羊肉'!$B:$AO,7,0),0)</f>
        <v>40.1115161864685</v>
      </c>
      <c r="G74" s="49">
        <f>IFERROR(VLOOKUP($B74,'a-牛羊肉'!$B:$AO,24,0),0)</f>
        <v>237.66</v>
      </c>
      <c r="H74" s="49">
        <f>IFERROR(VLOOKUP($B74,'a-牛羊肉'!$B:$AO,25,0),0)</f>
        <v>360.24</v>
      </c>
      <c r="I74" s="49">
        <f>IFERROR(VLOOKUP($B74,'a-牛羊肉'!$B:$AO,26,0),0)</f>
        <v>-122.58</v>
      </c>
      <c r="J74" s="56">
        <f>IFERROR(VLOOKUP($B74,'a-牛羊肉'!$B:$AO,27,0),0)</f>
        <v>-0.340273151232512</v>
      </c>
      <c r="K74" s="56">
        <f>IFERROR(VLOOKUP($B74,'a-牛羊肉'!$B:$AO,28,0),0)</f>
        <v>0.048454278741567</v>
      </c>
      <c r="L74" s="56">
        <f>IFERROR(VLOOKUP($B74,'a-牛羊肉'!$B:$AO,29,0),0)</f>
        <v>0.101708122758971</v>
      </c>
      <c r="M74" s="56">
        <f>IFERROR(VLOOKUP($B74,'a-牛羊肉'!$B:$AO,30,0),0)</f>
        <v>-0.0532538440174042</v>
      </c>
      <c r="N74" s="49">
        <f>IFERROR(VLOOKUP($B74,'a-牛羊肉'!$B:$AO,15,0),0)</f>
        <v>4904.83</v>
      </c>
      <c r="O74" s="49">
        <f>IFERROR(VLOOKUP($B74,'a-牛羊肉'!$B:$AO,19,0),0)</f>
        <v>3541.9</v>
      </c>
      <c r="P74" s="49">
        <f t="shared" si="10"/>
        <v>1362.93</v>
      </c>
      <c r="Q74" s="56">
        <f t="shared" si="11"/>
        <v>0.384801942460261</v>
      </c>
      <c r="R74" s="49">
        <f>IFERROR(VLOOKUP($B74,'a-牛羊肉'!$B:$AO,16,0),0)</f>
        <v>61.24</v>
      </c>
      <c r="S74" s="49">
        <f>IFERROR(VLOOKUP($B74,'a-牛羊肉'!$B:$AO,20,0),0)</f>
        <v>52.37</v>
      </c>
      <c r="T74" s="49">
        <f t="shared" si="12"/>
        <v>8.87</v>
      </c>
      <c r="U74" s="56">
        <f t="shared" si="13"/>
        <v>0.169371777735345</v>
      </c>
      <c r="V74" s="56">
        <f>IFERROR(VLOOKUP($B74,'a-牛羊肉'!$B:$AO,22,0),0)</f>
        <v>-0.211825613753505</v>
      </c>
      <c r="W74" s="56">
        <f>IFERROR(VLOOKUP($B74,'a-牛羊肉'!$B:$AO,23,0),0)</f>
        <v>0</v>
      </c>
      <c r="X74" s="56">
        <f t="shared" si="14"/>
        <v>-0.211825613753505</v>
      </c>
      <c r="Y74" s="54">
        <f>IFERROR(VLOOKUP($B74,'a-牛羊肉'!$B:$AO,37,0),0)</f>
        <v>-0.0532331809274984</v>
      </c>
      <c r="Z74" s="54">
        <f>IFERROR(VLOOKUP($B74,'a-牛羊肉'!$B:$AO,38,0),0)</f>
        <v>-0.193431353828528</v>
      </c>
      <c r="AA74" s="54">
        <f t="shared" si="15"/>
        <v>0.140198172901029</v>
      </c>
      <c r="AB74" s="54">
        <f>IFERROR(VLOOKUP($B74,'a-牛羊肉'!$B:$AO,33,0),0)</f>
        <v>-0.162743804061133</v>
      </c>
      <c r="AC74" s="54">
        <f>IFERROR(VLOOKUP($B74,'a-牛羊肉'!$B:$AO,34,0),0)</f>
        <v>-0.147942601428612</v>
      </c>
      <c r="AD74" s="54">
        <f t="shared" si="16"/>
        <v>-0.0148012026325216</v>
      </c>
    </row>
    <row r="75" spans="1:30">
      <c r="A75" s="50" t="s">
        <v>62</v>
      </c>
      <c r="B75" s="51" t="s">
        <v>63</v>
      </c>
      <c r="C75" s="50" t="s">
        <v>64</v>
      </c>
      <c r="D75" s="49">
        <f>IFERROR(VLOOKUP($B75,'a-牛羊肉'!$B:$AO,5,0),0)</f>
        <v>807.8</v>
      </c>
      <c r="E75" s="49">
        <f>IFERROR(VLOOKUP($B75,'a-牛羊肉'!$B:$AO,6,0),0)</f>
        <v>49051.12</v>
      </c>
      <c r="F75" s="49">
        <f>IFERROR(VLOOKUP($B75,'a-牛羊肉'!$B:$AO,7,0),0)</f>
        <v>44.3728888216609</v>
      </c>
      <c r="G75" s="49">
        <f>IFERROR(VLOOKUP($B75,'a-牛羊肉'!$B:$AO,24,0),0)</f>
        <v>3071.67</v>
      </c>
      <c r="H75" s="49">
        <f>IFERROR(VLOOKUP($B75,'a-牛羊肉'!$B:$AO,25,0),0)</f>
        <v>5626.55</v>
      </c>
      <c r="I75" s="49">
        <f>IFERROR(VLOOKUP($B75,'a-牛羊肉'!$B:$AO,26,0),0)</f>
        <v>-2554.88</v>
      </c>
      <c r="J75" s="56">
        <f>IFERROR(VLOOKUP($B75,'a-牛羊肉'!$B:$AO,27,0),0)</f>
        <v>-0.454075765788983</v>
      </c>
      <c r="K75" s="56">
        <f>IFERROR(VLOOKUP($B75,'a-牛羊肉'!$B:$AO,28,0),0)</f>
        <v>0.270979813716651</v>
      </c>
      <c r="L75" s="56">
        <f>IFERROR(VLOOKUP($B75,'a-牛羊肉'!$B:$AO,29,0),0)</f>
        <v>0.269906928149222</v>
      </c>
      <c r="M75" s="56">
        <f>IFERROR(VLOOKUP($B75,'a-牛羊肉'!$B:$AO,30,0),0)</f>
        <v>0.00107288556742902</v>
      </c>
      <c r="N75" s="49">
        <f>IFERROR(VLOOKUP($B75,'a-牛羊肉'!$B:$AO,15,0),0)</f>
        <v>11335.42</v>
      </c>
      <c r="O75" s="49">
        <f>IFERROR(VLOOKUP($B75,'a-牛羊肉'!$B:$AO,19,0),0)</f>
        <v>20846.26</v>
      </c>
      <c r="P75" s="49">
        <f t="shared" si="10"/>
        <v>-9510.84</v>
      </c>
      <c r="Q75" s="56">
        <f t="shared" si="11"/>
        <v>-0.456237233921097</v>
      </c>
      <c r="R75" s="49">
        <f>IFERROR(VLOOKUP($B75,'a-牛羊肉'!$B:$AO,16,0),0)</f>
        <v>135</v>
      </c>
      <c r="S75" s="49">
        <f>IFERROR(VLOOKUP($B75,'a-牛羊肉'!$B:$AO,20,0),0)</f>
        <v>227.49</v>
      </c>
      <c r="T75" s="49">
        <f t="shared" si="12"/>
        <v>-92.49</v>
      </c>
      <c r="U75" s="56">
        <f t="shared" si="13"/>
        <v>-0.406567321640512</v>
      </c>
      <c r="V75" s="56">
        <f>IFERROR(VLOOKUP($B75,'a-牛羊肉'!$B:$AO,22,0),0)</f>
        <v>0.166195473251029</v>
      </c>
      <c r="W75" s="56">
        <f>IFERROR(VLOOKUP($B75,'a-牛羊肉'!$B:$AO,23,0),0)</f>
        <v>0.397202923524886</v>
      </c>
      <c r="X75" s="56">
        <f t="shared" si="14"/>
        <v>-0.231007450273857</v>
      </c>
      <c r="Y75" s="54">
        <f>IFERROR(VLOOKUP($B75,'a-牛羊肉'!$B:$AO,37,0),0)</f>
        <v>0.121481481481481</v>
      </c>
      <c r="Z75" s="54">
        <f>IFERROR(VLOOKUP($B75,'a-牛羊肉'!$B:$AO,38,0),0)</f>
        <v>-0.0389907248670271</v>
      </c>
      <c r="AA75" s="54">
        <f t="shared" si="15"/>
        <v>0.160472206348509</v>
      </c>
      <c r="AB75" s="54">
        <f>IFERROR(VLOOKUP($B75,'a-牛羊肉'!$B:$AO,33,0),0)</f>
        <v>-0.0892637482982907</v>
      </c>
      <c r="AC75" s="54">
        <f>IFERROR(VLOOKUP($B75,'a-牛羊肉'!$B:$AO,34,0),0)</f>
        <v>-0.0734416916991345</v>
      </c>
      <c r="AD75" s="54">
        <f t="shared" si="16"/>
        <v>-0.0158220565991562</v>
      </c>
    </row>
    <row r="76" spans="1:30">
      <c r="A76" s="50" t="s">
        <v>186</v>
      </c>
      <c r="B76" s="51" t="s">
        <v>197</v>
      </c>
      <c r="C76" s="50" t="s">
        <v>198</v>
      </c>
      <c r="D76" s="49">
        <f>IFERROR(VLOOKUP($B76,'a-牛羊肉'!$B:$AO,5,0),0)</f>
        <v>294.4</v>
      </c>
      <c r="E76" s="49">
        <f>IFERROR(VLOOKUP($B76,'a-牛羊肉'!$B:$AO,6,0),0)</f>
        <v>22385.28</v>
      </c>
      <c r="F76" s="49">
        <f>IFERROR(VLOOKUP($B76,'a-牛羊肉'!$B:$AO,7,0),0)</f>
        <v>37.2779631120398</v>
      </c>
      <c r="G76" s="49">
        <f>IFERROR(VLOOKUP($B76,'a-牛羊肉'!$B:$AO,24,0),0)</f>
        <v>495.12</v>
      </c>
      <c r="H76" s="49">
        <f>IFERROR(VLOOKUP($B76,'a-牛羊肉'!$B:$AO,25,0),0)</f>
        <v>436.22</v>
      </c>
      <c r="I76" s="49">
        <f>IFERROR(VLOOKUP($B76,'a-牛羊肉'!$B:$AO,26,0),0)</f>
        <v>58.9</v>
      </c>
      <c r="J76" s="56">
        <f>IFERROR(VLOOKUP($B76,'a-牛羊肉'!$B:$AO,27,0),0)</f>
        <v>0.13502361193893</v>
      </c>
      <c r="K76" s="56">
        <f>IFERROR(VLOOKUP($B76,'a-牛羊肉'!$B:$AO,28,0),0)</f>
        <v>0.0994314701647351</v>
      </c>
      <c r="L76" s="56">
        <f>IFERROR(VLOOKUP($B76,'a-牛羊肉'!$B:$AO,29,0),0)</f>
        <v>0.106377478857165</v>
      </c>
      <c r="M76" s="56">
        <f>IFERROR(VLOOKUP($B76,'a-牛羊肉'!$B:$AO,30,0),0)</f>
        <v>-0.00694600869243007</v>
      </c>
      <c r="N76" s="49">
        <f>IFERROR(VLOOKUP($B76,'a-牛羊肉'!$B:$AO,15,0),0)</f>
        <v>4979.51</v>
      </c>
      <c r="O76" s="49">
        <f>IFERROR(VLOOKUP($B76,'a-牛羊肉'!$B:$AO,19,0),0)</f>
        <v>4100.68</v>
      </c>
      <c r="P76" s="49">
        <f t="shared" si="10"/>
        <v>878.83</v>
      </c>
      <c r="Q76" s="56">
        <f t="shared" si="11"/>
        <v>0.214313235853566</v>
      </c>
      <c r="R76" s="49">
        <f>IFERROR(VLOOKUP($B76,'a-牛羊肉'!$B:$AO,16,0),0)</f>
        <v>84.32</v>
      </c>
      <c r="S76" s="49">
        <f>IFERROR(VLOOKUP($B76,'a-牛羊肉'!$B:$AO,20,0),0)</f>
        <v>64.31</v>
      </c>
      <c r="T76" s="49">
        <f t="shared" si="12"/>
        <v>20.01</v>
      </c>
      <c r="U76" s="56">
        <f t="shared" si="13"/>
        <v>0.31114912144301</v>
      </c>
      <c r="V76" s="56">
        <f>IFERROR(VLOOKUP($B76,'a-牛羊肉'!$B:$AO,22,0),0)</f>
        <v>0.167327687671934</v>
      </c>
      <c r="W76" s="56">
        <f>IFERROR(VLOOKUP($B76,'a-牛羊肉'!$B:$AO,23,0),0)</f>
        <v>0</v>
      </c>
      <c r="X76" s="56">
        <f t="shared" si="14"/>
        <v>0.167327687671934</v>
      </c>
      <c r="Y76" s="54">
        <f>IFERROR(VLOOKUP($B76,'a-牛羊肉'!$B:$AO,37,0),0)</f>
        <v>-0.0282258064516129</v>
      </c>
      <c r="Z76" s="54">
        <f>IFERROR(VLOOKUP($B76,'a-牛羊肉'!$B:$AO,38,0),0)</f>
        <v>0.00684185974187529</v>
      </c>
      <c r="AA76" s="54">
        <f t="shared" si="15"/>
        <v>-0.0350676661934882</v>
      </c>
      <c r="AB76" s="54">
        <f>IFERROR(VLOOKUP($B76,'a-牛羊肉'!$B:$AO,33,0),0)</f>
        <v>0.113050671328765</v>
      </c>
      <c r="AC76" s="54">
        <f>IFERROR(VLOOKUP($B76,'a-牛羊肉'!$B:$AO,34,0),0)</f>
        <v>-0.0258718310133929</v>
      </c>
      <c r="AD76" s="54">
        <f t="shared" si="16"/>
        <v>0.138922502342158</v>
      </c>
    </row>
    <row r="77" spans="1:30">
      <c r="A77" s="50" t="s">
        <v>67</v>
      </c>
      <c r="B77" s="51" t="s">
        <v>191</v>
      </c>
      <c r="C77" s="50" t="s">
        <v>192</v>
      </c>
      <c r="D77" s="49">
        <f>IFERROR(VLOOKUP($B77,'a-牛羊肉'!$B:$AO,5,0),0)</f>
        <v>37.5</v>
      </c>
      <c r="E77" s="49">
        <f>IFERROR(VLOOKUP($B77,'a-牛羊肉'!$B:$AO,6,0),0)</f>
        <v>2350.88</v>
      </c>
      <c r="F77" s="49">
        <f>IFERROR(VLOOKUP($B77,'a-牛羊肉'!$B:$AO,7,0),0)</f>
        <v>5.34356608478803</v>
      </c>
      <c r="G77" s="49">
        <f>IFERROR(VLOOKUP($B77,'a-牛羊肉'!$B:$AO,24,0),0)</f>
        <v>25.97</v>
      </c>
      <c r="H77" s="49">
        <f>IFERROR(VLOOKUP($B77,'a-牛羊肉'!$B:$AO,25,0),0)</f>
        <v>-238.3</v>
      </c>
      <c r="I77" s="49">
        <f>IFERROR(VLOOKUP($B77,'a-牛羊肉'!$B:$AO,26,0),0)</f>
        <v>264.27</v>
      </c>
      <c r="J77" s="56">
        <f>IFERROR(VLOOKUP($B77,'a-牛羊肉'!$B:$AO,27,0),0)</f>
        <v>-1.10898027696181</v>
      </c>
      <c r="K77" s="56">
        <f>IFERROR(VLOOKUP($B77,'a-牛羊肉'!$B:$AO,28,0),0)</f>
        <v>0.00803037752360102</v>
      </c>
      <c r="L77" s="56">
        <f>IFERROR(VLOOKUP($B77,'a-牛羊肉'!$B:$AO,29,0),0)</f>
        <v>-0.45201062215478</v>
      </c>
      <c r="M77" s="56">
        <f>IFERROR(VLOOKUP($B77,'a-牛羊肉'!$B:$AO,30,0),0)</f>
        <v>0.460040999678381</v>
      </c>
      <c r="N77" s="49">
        <f>IFERROR(VLOOKUP($B77,'a-牛羊肉'!$B:$AO,15,0),0)</f>
        <v>3233.97</v>
      </c>
      <c r="O77" s="49">
        <f>IFERROR(VLOOKUP($B77,'a-牛羊肉'!$B:$AO,19,0),0)</f>
        <v>527.2</v>
      </c>
      <c r="P77" s="49">
        <f t="shared" si="10"/>
        <v>2706.77</v>
      </c>
      <c r="Q77" s="56">
        <f t="shared" si="11"/>
        <v>5.13423748103186</v>
      </c>
      <c r="R77" s="49">
        <f>IFERROR(VLOOKUP($B77,'a-牛羊肉'!$B:$AO,16,0),0)</f>
        <v>52.49</v>
      </c>
      <c r="S77" s="49">
        <f>IFERROR(VLOOKUP($B77,'a-牛羊肉'!$B:$AO,20,0),0)</f>
        <v>7.59</v>
      </c>
      <c r="T77" s="49">
        <f t="shared" si="12"/>
        <v>44.9</v>
      </c>
      <c r="U77" s="56">
        <f t="shared" si="13"/>
        <v>5.91567852437418</v>
      </c>
      <c r="V77" s="56">
        <f>IFERROR(VLOOKUP($B77,'a-牛羊肉'!$B:$AO,22,0),0)</f>
        <v>0.0841273883319835</v>
      </c>
      <c r="W77" s="56">
        <f>IFERROR(VLOOKUP($B77,'a-牛羊肉'!$B:$AO,23,0),0)</f>
        <v>0</v>
      </c>
      <c r="X77" s="56">
        <f t="shared" si="14"/>
        <v>0.0841273883319835</v>
      </c>
      <c r="Y77" s="54">
        <f>IFERROR(VLOOKUP($B77,'a-牛羊肉'!$B:$AO,37,0),0)</f>
        <v>-0.0382930081920366</v>
      </c>
      <c r="Z77" s="54">
        <f>IFERROR(VLOOKUP($B77,'a-牛羊肉'!$B:$AO,38,0),0)</f>
        <v>-0.752305665349144</v>
      </c>
      <c r="AA77" s="54">
        <f t="shared" si="15"/>
        <v>0.714012657157107</v>
      </c>
      <c r="AB77" s="54">
        <f>IFERROR(VLOOKUP($B77,'a-牛羊肉'!$B:$AO,33,0),0)</f>
        <v>0.0311596009975062</v>
      </c>
      <c r="AC77" s="54">
        <f>IFERROR(VLOOKUP($B77,'a-牛羊肉'!$B:$AO,34,0),0)</f>
        <v>-0.631980273141123</v>
      </c>
      <c r="AD77" s="54">
        <f t="shared" si="16"/>
        <v>0.663139874138629</v>
      </c>
    </row>
    <row r="78" spans="1:30">
      <c r="A78" s="50" t="s">
        <v>155</v>
      </c>
      <c r="B78" s="51" t="s">
        <v>156</v>
      </c>
      <c r="C78" s="50" t="s">
        <v>157</v>
      </c>
      <c r="D78" s="49">
        <f>IFERROR(VLOOKUP($B78,'a-牛羊肉'!$B:$AO,5,0),0)</f>
        <v>323</v>
      </c>
      <c r="E78" s="49">
        <f>IFERROR(VLOOKUP($B78,'a-牛羊肉'!$B:$AO,6,0),0)</f>
        <v>15677.89</v>
      </c>
      <c r="F78" s="49">
        <f>IFERROR(VLOOKUP($B78,'a-牛羊肉'!$B:$AO,7,0),0)</f>
        <v>196.431508535063</v>
      </c>
      <c r="G78" s="49">
        <f>IFERROR(VLOOKUP($B78,'a-牛羊肉'!$B:$AO,24,0),0)</f>
        <v>-55.43</v>
      </c>
      <c r="H78" s="49">
        <f>IFERROR(VLOOKUP($B78,'a-牛羊肉'!$B:$AO,25,0),0)</f>
        <v>126.71</v>
      </c>
      <c r="I78" s="49">
        <f>IFERROR(VLOOKUP($B78,'a-牛羊肉'!$B:$AO,26,0),0)</f>
        <v>-182.14</v>
      </c>
      <c r="J78" s="56">
        <f>IFERROR(VLOOKUP($B78,'a-牛羊肉'!$B:$AO,27,0),0)</f>
        <v>-1.43745560729224</v>
      </c>
      <c r="K78" s="56">
        <f>IFERROR(VLOOKUP($B78,'a-牛羊肉'!$B:$AO,28,0),0)</f>
        <v>-0.107966497857421</v>
      </c>
      <c r="L78" s="56">
        <f>IFERROR(VLOOKUP($B78,'a-牛羊肉'!$B:$AO,29,0),0)</f>
        <v>0.110815703628556</v>
      </c>
      <c r="M78" s="56">
        <f>IFERROR(VLOOKUP($B78,'a-牛羊肉'!$B:$AO,30,0),0)</f>
        <v>-0.218782201485977</v>
      </c>
      <c r="N78" s="49">
        <f>IFERROR(VLOOKUP($B78,'a-牛羊肉'!$B:$AO,15,0),0)</f>
        <v>513.4</v>
      </c>
      <c r="O78" s="49">
        <f>IFERROR(VLOOKUP($B78,'a-牛羊肉'!$B:$AO,19,0),0)</f>
        <v>1143.43</v>
      </c>
      <c r="P78" s="49">
        <f t="shared" si="10"/>
        <v>-630.03</v>
      </c>
      <c r="Q78" s="56">
        <f t="shared" si="11"/>
        <v>-0.551000061219314</v>
      </c>
      <c r="R78" s="49">
        <f>IFERROR(VLOOKUP($B78,'a-牛羊肉'!$B:$AO,16,0),0)</f>
        <v>8.59</v>
      </c>
      <c r="S78" s="49">
        <f>IFERROR(VLOOKUP($B78,'a-牛羊肉'!$B:$AO,20,0),0)</f>
        <v>25.23</v>
      </c>
      <c r="T78" s="49">
        <f t="shared" si="12"/>
        <v>-16.64</v>
      </c>
      <c r="U78" s="56">
        <f t="shared" si="13"/>
        <v>-0.65953230281411</v>
      </c>
      <c r="V78" s="56">
        <f>IFERROR(VLOOKUP($B78,'a-牛羊肉'!$B:$AO,22,0),0)</f>
        <v>0</v>
      </c>
      <c r="W78" s="56">
        <f>IFERROR(VLOOKUP($B78,'a-牛羊肉'!$B:$AO,23,0),0)</f>
        <v>-0.271638780363513</v>
      </c>
      <c r="X78" s="56">
        <f t="shared" si="14"/>
        <v>0.271638780363513</v>
      </c>
      <c r="Y78" s="54">
        <f>IFERROR(VLOOKUP($B78,'a-牛羊肉'!$B:$AO,37,0),0)</f>
        <v>-0.0360884749708964</v>
      </c>
      <c r="Z78" s="54">
        <f>IFERROR(VLOOKUP($B78,'a-牛羊肉'!$B:$AO,38,0),0)</f>
        <v>0.183511692429647</v>
      </c>
      <c r="AA78" s="54">
        <f t="shared" si="15"/>
        <v>-0.219600167400544</v>
      </c>
      <c r="AB78" s="54">
        <f>IFERROR(VLOOKUP($B78,'a-牛羊肉'!$B:$AO,33,0),0)</f>
        <v>-0.0323594043914702</v>
      </c>
      <c r="AC78" s="54">
        <f>IFERROR(VLOOKUP($B78,'a-牛羊肉'!$B:$AO,34,0),0)</f>
        <v>0.160693877194056</v>
      </c>
      <c r="AD78" s="54">
        <f t="shared" si="16"/>
        <v>-0.193053281585527</v>
      </c>
    </row>
    <row r="79" spans="1:30">
      <c r="A79" s="50" t="s">
        <v>94</v>
      </c>
      <c r="B79" s="51" t="s">
        <v>164</v>
      </c>
      <c r="C79" s="50" t="s">
        <v>165</v>
      </c>
      <c r="D79" s="49">
        <f>IFERROR(VLOOKUP($B79,'a-牛羊肉'!$B:$AO,5,0),0)</f>
        <v>95.9</v>
      </c>
      <c r="E79" s="49">
        <f>IFERROR(VLOOKUP($B79,'a-牛羊肉'!$B:$AO,6,0),0)</f>
        <v>6337.75</v>
      </c>
      <c r="F79" s="49">
        <f>IFERROR(VLOOKUP($B79,'a-牛羊肉'!$B:$AO,7,0),0)</f>
        <v>12.5883828934915</v>
      </c>
      <c r="G79" s="49">
        <f>IFERROR(VLOOKUP($B79,'a-牛羊肉'!$B:$AO,24,0),0)</f>
        <v>599.58</v>
      </c>
      <c r="H79" s="49">
        <f>IFERROR(VLOOKUP($B79,'a-牛羊肉'!$B:$AO,25,0),0)</f>
        <v>534.28</v>
      </c>
      <c r="I79" s="49">
        <f>IFERROR(VLOOKUP($B79,'a-牛羊肉'!$B:$AO,26,0),0)</f>
        <v>65.3</v>
      </c>
      <c r="J79" s="56">
        <f>IFERROR(VLOOKUP($B79,'a-牛羊肉'!$B:$AO,27,0),0)</f>
        <v>0.122220558508647</v>
      </c>
      <c r="K79" s="56">
        <f>IFERROR(VLOOKUP($B79,'a-牛羊肉'!$B:$AO,28,0),0)</f>
        <v>0.116584481846747</v>
      </c>
      <c r="L79" s="56">
        <f>IFERROR(VLOOKUP($B79,'a-牛羊肉'!$B:$AO,29,0),0)</f>
        <v>0.10560458565993</v>
      </c>
      <c r="M79" s="56">
        <f>IFERROR(VLOOKUP($B79,'a-牛羊肉'!$B:$AO,30,0),0)</f>
        <v>0.0109798961868175</v>
      </c>
      <c r="N79" s="49">
        <f>IFERROR(VLOOKUP($B79,'a-牛羊肉'!$B:$AO,15,0),0)</f>
        <v>5142.88</v>
      </c>
      <c r="O79" s="49">
        <f>IFERROR(VLOOKUP($B79,'a-牛羊肉'!$B:$AO,19,0),0)</f>
        <v>5059.25</v>
      </c>
      <c r="P79" s="49">
        <f t="shared" si="10"/>
        <v>83.6300000000001</v>
      </c>
      <c r="Q79" s="56">
        <f t="shared" si="11"/>
        <v>0.016530118100509</v>
      </c>
      <c r="R79" s="49">
        <f>IFERROR(VLOOKUP($B79,'a-牛羊肉'!$B:$AO,16,0),0)</f>
        <v>58.78</v>
      </c>
      <c r="S79" s="49">
        <f>IFERROR(VLOOKUP($B79,'a-牛羊肉'!$B:$AO,20,0),0)</f>
        <v>80.63</v>
      </c>
      <c r="T79" s="49">
        <f t="shared" si="12"/>
        <v>-21.85</v>
      </c>
      <c r="U79" s="56">
        <f t="shared" si="13"/>
        <v>-0.270990946297904</v>
      </c>
      <c r="V79" s="56">
        <f>IFERROR(VLOOKUP($B79,'a-牛羊肉'!$B:$AO,22,0),0)</f>
        <v>0.943197328209663</v>
      </c>
      <c r="W79" s="56">
        <f>IFERROR(VLOOKUP($B79,'a-牛羊肉'!$B:$AO,23,0),0)</f>
        <v>0.082650141899346</v>
      </c>
      <c r="X79" s="56">
        <f t="shared" si="14"/>
        <v>0.860547186310317</v>
      </c>
      <c r="Y79" s="54">
        <f>IFERROR(VLOOKUP($B79,'a-牛羊肉'!$B:$AO,37,0),0)</f>
        <v>-0.0309629125552909</v>
      </c>
      <c r="Z79" s="54">
        <f>IFERROR(VLOOKUP($B79,'a-牛羊肉'!$B:$AO,38,0),0)</f>
        <v>-0.142874860473769</v>
      </c>
      <c r="AA79" s="54">
        <f t="shared" si="15"/>
        <v>0.111911947918478</v>
      </c>
      <c r="AB79" s="54">
        <f>IFERROR(VLOOKUP($B79,'a-牛羊肉'!$B:$AO,33,0),0)</f>
        <v>-0.14127995069663</v>
      </c>
      <c r="AC79" s="54">
        <f>IFERROR(VLOOKUP($B79,'a-牛羊肉'!$B:$AO,34,0),0)</f>
        <v>-0.157081780896378</v>
      </c>
      <c r="AD79" s="54">
        <f t="shared" si="16"/>
        <v>0.0158018301997477</v>
      </c>
    </row>
    <row r="80" spans="1:30">
      <c r="A80" s="50" t="s">
        <v>94</v>
      </c>
      <c r="B80" s="51" t="s">
        <v>205</v>
      </c>
      <c r="C80" s="50" t="s">
        <v>206</v>
      </c>
      <c r="D80" s="49">
        <f>IFERROR(VLOOKUP($B80,'a-牛羊肉'!$B:$AO,5,0),0)</f>
        <v>584.4</v>
      </c>
      <c r="E80" s="49">
        <f>IFERROR(VLOOKUP($B80,'a-牛羊肉'!$B:$AO,6,0),0)</f>
        <v>33762.09</v>
      </c>
      <c r="F80" s="49">
        <f>IFERROR(VLOOKUP($B80,'a-牛羊肉'!$B:$AO,7,0),0)</f>
        <v>39.6231685813781</v>
      </c>
      <c r="G80" s="49">
        <f>IFERROR(VLOOKUP($B80,'a-牛羊肉'!$B:$AO,24,0),0)</f>
        <v>393.8</v>
      </c>
      <c r="H80" s="49">
        <f>IFERROR(VLOOKUP($B80,'a-牛羊肉'!$B:$AO,25,0),0)</f>
        <v>270.65</v>
      </c>
      <c r="I80" s="49">
        <f>IFERROR(VLOOKUP($B80,'a-牛羊肉'!$B:$AO,26,0),0)</f>
        <v>123.15</v>
      </c>
      <c r="J80" s="56">
        <f>IFERROR(VLOOKUP($B80,'a-牛羊肉'!$B:$AO,27,0),0)</f>
        <v>0.455015702937373</v>
      </c>
      <c r="K80" s="56">
        <f>IFERROR(VLOOKUP($B80,'a-牛羊肉'!$B:$AO,28,0),0)</f>
        <v>0.0605681222190265</v>
      </c>
      <c r="L80" s="56">
        <f>IFERROR(VLOOKUP($B80,'a-牛羊肉'!$B:$AO,29,0),0)</f>
        <v>0.0735999956489934</v>
      </c>
      <c r="M80" s="56">
        <f>IFERROR(VLOOKUP($B80,'a-牛羊肉'!$B:$AO,30,0),0)</f>
        <v>-0.0130318734299669</v>
      </c>
      <c r="N80" s="49">
        <f>IFERROR(VLOOKUP($B80,'a-牛羊肉'!$B:$AO,15,0),0)</f>
        <v>6501.77</v>
      </c>
      <c r="O80" s="49">
        <f>IFERROR(VLOOKUP($B80,'a-牛羊肉'!$B:$AO,19,0),0)</f>
        <v>3677.31</v>
      </c>
      <c r="P80" s="49">
        <f t="shared" si="10"/>
        <v>2824.46</v>
      </c>
      <c r="Q80" s="56">
        <f t="shared" si="11"/>
        <v>0.768077752487552</v>
      </c>
      <c r="R80" s="49">
        <f>IFERROR(VLOOKUP($B80,'a-牛羊肉'!$B:$AO,16,0),0)</f>
        <v>96.32</v>
      </c>
      <c r="S80" s="49">
        <f>IFERROR(VLOOKUP($B80,'a-牛羊肉'!$B:$AO,20,0),0)</f>
        <v>66.94</v>
      </c>
      <c r="T80" s="49">
        <f t="shared" si="12"/>
        <v>29.38</v>
      </c>
      <c r="U80" s="56">
        <f t="shared" si="13"/>
        <v>0.438900507917538</v>
      </c>
      <c r="V80" s="56">
        <f>IFERROR(VLOOKUP($B80,'a-牛羊肉'!$B:$AO,22,0),0)</f>
        <v>0.377310563941709</v>
      </c>
      <c r="W80" s="56">
        <f>IFERROR(VLOOKUP($B80,'a-牛羊肉'!$B:$AO,23,0),0)</f>
        <v>0.156998983846796</v>
      </c>
      <c r="X80" s="56">
        <f t="shared" si="14"/>
        <v>0.220311580094913</v>
      </c>
      <c r="Y80" s="54">
        <f>IFERROR(VLOOKUP($B80,'a-牛羊肉'!$B:$AO,37,0),0)</f>
        <v>-0.0361295681063123</v>
      </c>
      <c r="Z80" s="54">
        <f>IFERROR(VLOOKUP($B80,'a-牛羊肉'!$B:$AO,38,0),0)</f>
        <v>0.0089632506722438</v>
      </c>
      <c r="AA80" s="54">
        <f t="shared" si="15"/>
        <v>-0.0450928187785561</v>
      </c>
      <c r="AB80" s="54">
        <f>IFERROR(VLOOKUP($B80,'a-牛羊肉'!$B:$AO,33,0),0)</f>
        <v>-0.0386829339371346</v>
      </c>
      <c r="AC80" s="54">
        <f>IFERROR(VLOOKUP($B80,'a-牛羊肉'!$B:$AO,34,0),0)</f>
        <v>0.0968002153748256</v>
      </c>
      <c r="AD80" s="54">
        <f t="shared" si="16"/>
        <v>-0.13548314931196</v>
      </c>
    </row>
    <row r="81" spans="1:30">
      <c r="A81" s="50" t="s">
        <v>67</v>
      </c>
      <c r="B81" s="51" t="s">
        <v>135</v>
      </c>
      <c r="C81" s="50" t="s">
        <v>136</v>
      </c>
      <c r="D81" s="49">
        <f>IFERROR(VLOOKUP($B81,'a-牛羊肉'!$B:$AO,5,0),0)</f>
        <v>767.8</v>
      </c>
      <c r="E81" s="49">
        <f>IFERROR(VLOOKUP($B81,'a-牛羊肉'!$B:$AO,6,0),0)</f>
        <v>46738.04</v>
      </c>
      <c r="F81" s="49">
        <f>IFERROR(VLOOKUP($B81,'a-牛羊肉'!$B:$AO,7,0),0)</f>
        <v>17.9094014287502</v>
      </c>
      <c r="G81" s="49">
        <f>IFERROR(VLOOKUP($B81,'a-牛羊肉'!$B:$AO,24,0),0)</f>
        <v>3459.39</v>
      </c>
      <c r="H81" s="49">
        <f>IFERROR(VLOOKUP($B81,'a-牛羊肉'!$B:$AO,25,0),0)</f>
        <v>-1036.23</v>
      </c>
      <c r="I81" s="49">
        <f>IFERROR(VLOOKUP($B81,'a-牛羊肉'!$B:$AO,26,0),0)</f>
        <v>4495.62</v>
      </c>
      <c r="J81" s="56">
        <f>IFERROR(VLOOKUP($B81,'a-牛羊肉'!$B:$AO,27,0),0)</f>
        <v>-4.33843837758027</v>
      </c>
      <c r="K81" s="56">
        <f>IFERROR(VLOOKUP($B81,'a-牛羊肉'!$B:$AO,28,0),0)</f>
        <v>0.15612198616768</v>
      </c>
      <c r="L81" s="56">
        <f>IFERROR(VLOOKUP($B81,'a-牛羊肉'!$B:$AO,29,0),0)</f>
        <v>-0.0641362009963662</v>
      </c>
      <c r="M81" s="56">
        <f>IFERROR(VLOOKUP($B81,'a-牛羊肉'!$B:$AO,30,0),0)</f>
        <v>0.220258187164046</v>
      </c>
      <c r="N81" s="49">
        <f>IFERROR(VLOOKUP($B81,'a-牛羊肉'!$B:$AO,15,0),0)</f>
        <v>22158.25</v>
      </c>
      <c r="O81" s="49">
        <f>IFERROR(VLOOKUP($B81,'a-牛羊肉'!$B:$AO,19,0),0)</f>
        <v>16156.71</v>
      </c>
      <c r="P81" s="49">
        <f t="shared" si="10"/>
        <v>6001.54</v>
      </c>
      <c r="Q81" s="56">
        <f t="shared" si="11"/>
        <v>0.371458050556085</v>
      </c>
      <c r="R81" s="49">
        <f>IFERROR(VLOOKUP($B81,'a-牛羊肉'!$B:$AO,16,0),0)</f>
        <v>264.38</v>
      </c>
      <c r="S81" s="49">
        <f>IFERROR(VLOOKUP($B81,'a-牛羊肉'!$B:$AO,20,0),0)</f>
        <v>188.33</v>
      </c>
      <c r="T81" s="49">
        <f t="shared" si="12"/>
        <v>76.05</v>
      </c>
      <c r="U81" s="56">
        <f t="shared" si="13"/>
        <v>0.403812456857643</v>
      </c>
      <c r="V81" s="56">
        <f>IFERROR(VLOOKUP($B81,'a-牛羊肉'!$B:$AO,22,0),0)</f>
        <v>0.338989858288379</v>
      </c>
      <c r="W81" s="56">
        <f>IFERROR(VLOOKUP($B81,'a-牛羊肉'!$B:$AO,23,0),0)</f>
        <v>0.443135478746378</v>
      </c>
      <c r="X81" s="56">
        <f t="shared" si="14"/>
        <v>-0.104145620457999</v>
      </c>
      <c r="Y81" s="54">
        <f>IFERROR(VLOOKUP($B81,'a-牛羊肉'!$B:$AO,37,0),0)</f>
        <v>-0.0571904077464256</v>
      </c>
      <c r="Z81" s="54">
        <f>IFERROR(VLOOKUP($B81,'a-牛羊肉'!$B:$AO,38,0),0)</f>
        <v>-0.36728083682897</v>
      </c>
      <c r="AA81" s="54">
        <f t="shared" si="15"/>
        <v>0.310090429082545</v>
      </c>
      <c r="AB81" s="54">
        <f>IFERROR(VLOOKUP($B81,'a-牛羊肉'!$B:$AO,33,0),0)</f>
        <v>-0.114233835645596</v>
      </c>
      <c r="AC81" s="54">
        <f>IFERROR(VLOOKUP($B81,'a-牛羊肉'!$B:$AO,34,0),0)</f>
        <v>-0.288817642948348</v>
      </c>
      <c r="AD81" s="54">
        <f t="shared" si="16"/>
        <v>0.174583807302752</v>
      </c>
    </row>
    <row r="82" spans="1:30">
      <c r="A82" s="50" t="s">
        <v>155</v>
      </c>
      <c r="B82" s="51" t="s">
        <v>162</v>
      </c>
      <c r="C82" s="50" t="s">
        <v>163</v>
      </c>
      <c r="D82" s="49">
        <f>IFERROR(VLOOKUP($B82,'a-牛羊肉'!$B:$AO,5,0),0)</f>
        <v>945.9</v>
      </c>
      <c r="E82" s="49">
        <f>IFERROR(VLOOKUP($B82,'a-牛羊肉'!$B:$AO,6,0),0)</f>
        <v>56168.25</v>
      </c>
      <c r="F82" s="49">
        <f>IFERROR(VLOOKUP($B82,'a-牛羊肉'!$B:$AO,7,0),0)</f>
        <v>37.2675926950125</v>
      </c>
      <c r="G82" s="49">
        <f>IFERROR(VLOOKUP($B82,'a-牛羊肉'!$B:$AO,24,0),0)</f>
        <v>1296.16</v>
      </c>
      <c r="H82" s="49">
        <f>IFERROR(VLOOKUP($B82,'a-牛羊肉'!$B:$AO,25,0),0)</f>
        <v>1012.06</v>
      </c>
      <c r="I82" s="49">
        <f>IFERROR(VLOOKUP($B82,'a-牛羊肉'!$B:$AO,26,0),0)</f>
        <v>284.1</v>
      </c>
      <c r="J82" s="56">
        <f>IFERROR(VLOOKUP($B82,'a-牛羊肉'!$B:$AO,27,0),0)</f>
        <v>0.280714582139399</v>
      </c>
      <c r="K82" s="56">
        <f>IFERROR(VLOOKUP($B82,'a-牛羊肉'!$B:$AO,28,0),0)</f>
        <v>0.108338891702901</v>
      </c>
      <c r="L82" s="56">
        <f>IFERROR(VLOOKUP($B82,'a-牛羊肉'!$B:$AO,29,0),0)</f>
        <v>0.111422434435858</v>
      </c>
      <c r="M82" s="56">
        <f>IFERROR(VLOOKUP($B82,'a-牛羊肉'!$B:$AO,30,0),0)</f>
        <v>-0.00308354273295773</v>
      </c>
      <c r="N82" s="49">
        <f>IFERROR(VLOOKUP($B82,'a-牛羊肉'!$B:$AO,15,0),0)</f>
        <v>11963.94</v>
      </c>
      <c r="O82" s="49">
        <f>IFERROR(VLOOKUP($B82,'a-牛羊肉'!$B:$AO,19,0),0)</f>
        <v>9083.09</v>
      </c>
      <c r="P82" s="49">
        <f t="shared" si="10"/>
        <v>2880.85</v>
      </c>
      <c r="Q82" s="56">
        <f t="shared" si="11"/>
        <v>0.317166294730097</v>
      </c>
      <c r="R82" s="49">
        <f>IFERROR(VLOOKUP($B82,'a-牛羊肉'!$B:$AO,16,0),0)</f>
        <v>189.68</v>
      </c>
      <c r="S82" s="49">
        <f>IFERROR(VLOOKUP($B82,'a-牛羊肉'!$B:$AO,20,0),0)</f>
        <v>130.56</v>
      </c>
      <c r="T82" s="49">
        <f t="shared" si="12"/>
        <v>59.12</v>
      </c>
      <c r="U82" s="56">
        <f t="shared" si="13"/>
        <v>0.45281862745098</v>
      </c>
      <c r="V82" s="56">
        <f>IFERROR(VLOOKUP($B82,'a-牛羊肉'!$B:$AO,22,0),0)</f>
        <v>-0.162581841166709</v>
      </c>
      <c r="W82" s="56">
        <f>IFERROR(VLOOKUP($B82,'a-牛羊肉'!$B:$AO,23,0),0)</f>
        <v>0.465256131896158</v>
      </c>
      <c r="X82" s="56">
        <f t="shared" si="14"/>
        <v>-0.627837973062867</v>
      </c>
      <c r="Y82" s="54">
        <f>IFERROR(VLOOKUP($B82,'a-牛羊肉'!$B:$AO,37,0),0)</f>
        <v>0.167018135807676</v>
      </c>
      <c r="Z82" s="54">
        <f>IFERROR(VLOOKUP($B82,'a-牛羊肉'!$B:$AO,38,0),0)</f>
        <v>-0.0209865196078431</v>
      </c>
      <c r="AA82" s="54">
        <f t="shared" si="15"/>
        <v>0.188004655415519</v>
      </c>
      <c r="AB82" s="54">
        <f>IFERROR(VLOOKUP($B82,'a-牛羊肉'!$B:$AO,33,0),0)</f>
        <v>0.0501057952076252</v>
      </c>
      <c r="AC82" s="54">
        <f>IFERROR(VLOOKUP($B82,'a-牛羊肉'!$B:$AO,34,0),0)</f>
        <v>-0.108690456661775</v>
      </c>
      <c r="AD82" s="54">
        <f t="shared" si="16"/>
        <v>0.1587962518694</v>
      </c>
    </row>
    <row r="83" spans="1:30">
      <c r="A83" s="50" t="s">
        <v>101</v>
      </c>
      <c r="B83" s="51" t="s">
        <v>131</v>
      </c>
      <c r="C83" s="50" t="s">
        <v>132</v>
      </c>
      <c r="D83" s="49">
        <f>IFERROR(VLOOKUP($B83,'a-牛羊肉'!$B:$AO,5,0),0)</f>
        <v>877.5</v>
      </c>
      <c r="E83" s="49">
        <f>IFERROR(VLOOKUP($B83,'a-牛羊肉'!$B:$AO,6,0),0)</f>
        <v>41308.72</v>
      </c>
      <c r="F83" s="49">
        <f>IFERROR(VLOOKUP($B83,'a-牛羊肉'!$B:$AO,7,0),0)</f>
        <v>94.0927719785405</v>
      </c>
      <c r="G83" s="49">
        <f>IFERROR(VLOOKUP($B83,'a-牛羊肉'!$B:$AO,24,0),0)</f>
        <v>638.06</v>
      </c>
      <c r="H83" s="49">
        <f>IFERROR(VLOOKUP($B83,'a-牛羊肉'!$B:$AO,25,0),0)</f>
        <v>522.49</v>
      </c>
      <c r="I83" s="49">
        <f>IFERROR(VLOOKUP($B83,'a-牛羊肉'!$B:$AO,26,0),0)</f>
        <v>115.57</v>
      </c>
      <c r="J83" s="56">
        <f>IFERROR(VLOOKUP($B83,'a-牛羊肉'!$B:$AO,27,0),0)</f>
        <v>0.221190836188252</v>
      </c>
      <c r="K83" s="56">
        <f>IFERROR(VLOOKUP($B83,'a-牛羊肉'!$B:$AO,28,0),0)</f>
        <v>0.169518723681239</v>
      </c>
      <c r="L83" s="56">
        <f>IFERROR(VLOOKUP($B83,'a-牛羊肉'!$B:$AO,29,0),0)</f>
        <v>0.0827446080364368</v>
      </c>
      <c r="M83" s="56">
        <f>IFERROR(VLOOKUP($B83,'a-牛羊肉'!$B:$AO,30,0),0)</f>
        <v>0.0867741156448023</v>
      </c>
      <c r="N83" s="49">
        <f>IFERROR(VLOOKUP($B83,'a-牛羊肉'!$B:$AO,15,0),0)</f>
        <v>3763.95</v>
      </c>
      <c r="O83" s="49">
        <f>IFERROR(VLOOKUP($B83,'a-牛羊肉'!$B:$AO,19,0),0)</f>
        <v>6314.49</v>
      </c>
      <c r="P83" s="49">
        <f t="shared" si="10"/>
        <v>-2550.54</v>
      </c>
      <c r="Q83" s="56">
        <f t="shared" si="11"/>
        <v>-0.403918606253237</v>
      </c>
      <c r="R83" s="49">
        <f>IFERROR(VLOOKUP($B83,'a-牛羊肉'!$B:$AO,16,0),0)</f>
        <v>60.88</v>
      </c>
      <c r="S83" s="49">
        <f>IFERROR(VLOOKUP($B83,'a-牛羊肉'!$B:$AO,20,0),0)</f>
        <v>103.14</v>
      </c>
      <c r="T83" s="49">
        <f t="shared" si="12"/>
        <v>-42.26</v>
      </c>
      <c r="U83" s="56">
        <f t="shared" si="13"/>
        <v>-0.409734341671514</v>
      </c>
      <c r="V83" s="56">
        <f>IFERROR(VLOOKUP($B83,'a-牛羊肉'!$B:$AO,22,0),0)</f>
        <v>0.0678330331561762</v>
      </c>
      <c r="W83" s="56">
        <f>IFERROR(VLOOKUP($B83,'a-牛羊肉'!$B:$AO,23,0),0)</f>
        <v>-0.0175441311730579</v>
      </c>
      <c r="X83" s="56">
        <f t="shared" si="14"/>
        <v>0.0853771643292341</v>
      </c>
      <c r="Y83" s="54">
        <f>IFERROR(VLOOKUP($B83,'a-牛羊肉'!$B:$AO,37,0),0)</f>
        <v>0.0686596583442838</v>
      </c>
      <c r="Z83" s="54">
        <f>IFERROR(VLOOKUP($B83,'a-牛羊肉'!$B:$AO,38,0),0)</f>
        <v>-0.0665115377157262</v>
      </c>
      <c r="AA83" s="54">
        <f t="shared" si="15"/>
        <v>0.13517119606001</v>
      </c>
      <c r="AB83" s="54">
        <f>IFERROR(VLOOKUP($B83,'a-牛羊肉'!$B:$AO,33,0),0)</f>
        <v>-0.0327395077881819</v>
      </c>
      <c r="AC83" s="54">
        <f>IFERROR(VLOOKUP($B83,'a-牛羊肉'!$B:$AO,34,0),0)</f>
        <v>-0.163891937432793</v>
      </c>
      <c r="AD83" s="54">
        <f t="shared" si="16"/>
        <v>0.131152429644612</v>
      </c>
    </row>
  </sheetData>
  <mergeCells count="24">
    <mergeCell ref="A1:AD1"/>
    <mergeCell ref="A2:AD2"/>
    <mergeCell ref="D3:E3"/>
    <mergeCell ref="G3:J3"/>
    <mergeCell ref="K3:M3"/>
    <mergeCell ref="N3:Q3"/>
    <mergeCell ref="R3:U3"/>
    <mergeCell ref="V3:X3"/>
    <mergeCell ref="Y3:AA3"/>
    <mergeCell ref="AB3:AD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ageMargins left="0.75" right="0.75" top="1" bottom="1" header="0.5" footer="0.5"/>
  <pageSetup paperSize="9" orientation="portrait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2"/>
  <dimension ref="A1:AD83"/>
  <sheetViews>
    <sheetView workbookViewId="0">
      <selection activeCell="A3" sqref="A3:A4"/>
    </sheetView>
  </sheetViews>
  <sheetFormatPr defaultColWidth="9" defaultRowHeight="13.5"/>
  <cols>
    <col min="4" max="4" width="6.875" customWidth="1"/>
    <col min="5" max="5" width="8.125" customWidth="1"/>
    <col min="6" max="13" width="6.875" customWidth="1"/>
    <col min="14" max="15" width="8.125" customWidth="1"/>
    <col min="16" max="30" width="6.875" customWidth="1"/>
  </cols>
  <sheetData>
    <row r="1" ht="18.75" spans="1:30">
      <c r="A1" s="44" t="s">
        <v>227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</row>
    <row r="2" spans="1:30">
      <c r="A2" s="45" t="str">
        <f>'处-1'!A2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</row>
    <row r="3" spans="1:30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  <c r="Y3" s="47" t="s">
        <v>212</v>
      </c>
      <c r="Z3" s="47"/>
      <c r="AA3" s="47"/>
      <c r="AB3" s="47" t="s">
        <v>213</v>
      </c>
      <c r="AC3" s="47"/>
      <c r="AD3" s="47"/>
    </row>
    <row r="4" spans="1:30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  <c r="Y4" s="47" t="s">
        <v>11</v>
      </c>
      <c r="Z4" s="47" t="s">
        <v>12</v>
      </c>
      <c r="AA4" s="47" t="s">
        <v>15</v>
      </c>
      <c r="AB4" s="47" t="s">
        <v>11</v>
      </c>
      <c r="AC4" s="47" t="s">
        <v>12</v>
      </c>
      <c r="AD4" s="47" t="s">
        <v>15</v>
      </c>
    </row>
    <row r="5" spans="1:30">
      <c r="A5" s="45" t="s">
        <v>61</v>
      </c>
      <c r="B5" s="45"/>
      <c r="C5" s="45"/>
      <c r="D5" s="48">
        <f>VLOOKUP($A5,'禽肉-汇总'!$A:$AM,4,0)</f>
        <v>63480.47</v>
      </c>
      <c r="E5" s="49">
        <f>VLOOKUP($A5,'禽肉-汇总'!$A:$AM,5,0)</f>
        <v>1142753.33</v>
      </c>
      <c r="F5" s="49">
        <f>VLOOKUP($A5,'禽肉-汇总'!$A:$AM,6,0)</f>
        <v>19.6804269422532</v>
      </c>
      <c r="G5" s="49">
        <f>VLOOKUP($A5,'禽肉-汇总'!$A:$AM,23,0)</f>
        <v>53865.87</v>
      </c>
      <c r="H5" s="49">
        <f>VLOOKUP($A5,'禽肉-汇总'!$A:$AM,24,0)</f>
        <v>80618.15</v>
      </c>
      <c r="I5" s="52">
        <f t="shared" ref="I5:I14" si="0">G5-H5</f>
        <v>-26752.28</v>
      </c>
      <c r="J5" s="53">
        <f t="shared" ref="J5:J14" si="1">I5/H5</f>
        <v>-0.331839418294764</v>
      </c>
      <c r="K5" s="54">
        <f>VLOOKUP($A5,'禽肉-汇总'!$A:$AM,27,0)</f>
        <v>0.12602371411447</v>
      </c>
      <c r="L5" s="54">
        <f>VLOOKUP($A5,'禽肉-汇总'!$A:$AM,28,0)</f>
        <v>0.139063004334891</v>
      </c>
      <c r="M5" s="55">
        <f t="shared" ref="M5:M14" si="2">K5-L5</f>
        <v>-0.0130392902204208</v>
      </c>
      <c r="N5" s="49">
        <f>VLOOKUP($A5,'禽肉-汇总'!$A:$AM,13,0)</f>
        <v>427426.46</v>
      </c>
      <c r="O5" s="49">
        <f>VLOOKUP($A5,'禽肉-汇总'!$A:$AM,14,0)</f>
        <v>579723.92</v>
      </c>
      <c r="P5" s="52">
        <f t="shared" ref="P5:P68" si="3">N5-O5</f>
        <v>-152297.46</v>
      </c>
      <c r="Q5" s="55">
        <f t="shared" ref="Q5:Q68" si="4">P5/O5</f>
        <v>-0.262706876059211</v>
      </c>
      <c r="R5" s="49">
        <f>VLOOKUP($A5,'禽肉-汇总'!$A:$AM,15,0)</f>
        <v>21389.98</v>
      </c>
      <c r="S5" s="49">
        <f>VLOOKUP($A5,'禽肉-汇总'!$A:$AM,16,0)</f>
        <v>23445.69</v>
      </c>
      <c r="T5" s="52">
        <f t="shared" ref="T5:T68" si="5">R5-S5</f>
        <v>-2055.71</v>
      </c>
      <c r="U5" s="55">
        <f t="shared" ref="U5:U68" si="6">T5/S5</f>
        <v>-0.0876796545548457</v>
      </c>
      <c r="V5" s="54">
        <f>VLOOKUP($A5,'禽肉-汇总'!$A:$AM,21,0)</f>
        <v>0.0805700191285683</v>
      </c>
      <c r="W5" s="54">
        <f>VLOOKUP($A5,'禽肉-汇总'!$A:$AM,22,0)</f>
        <v>0.175154936440405</v>
      </c>
      <c r="X5" s="55">
        <f t="shared" ref="X5:X68" si="7">V5-W5</f>
        <v>-0.0945849173118367</v>
      </c>
      <c r="Y5" s="54">
        <f>VLOOKUP($A5,'禽肉-汇总'!$A:$AM,36,0)</f>
        <v>-0.0198518184682735</v>
      </c>
      <c r="Z5" s="54">
        <f>VLOOKUP($A5,'禽肉-汇总'!$A:$AM,37,0)</f>
        <v>-0.0617614580760899</v>
      </c>
      <c r="AA5" s="55">
        <f t="shared" ref="AA5:AA68" si="8">Y5-Z5</f>
        <v>0.0419096396078164</v>
      </c>
      <c r="AB5" s="54">
        <f>VLOOKUP($A5,'禽肉-汇总'!$A:$AM,32,0)</f>
        <v>-0.0519482230931609</v>
      </c>
      <c r="AC5" s="54">
        <f>VLOOKUP($A5,'禽肉-汇总'!$A:$AM,33,0)</f>
        <v>-0.0756378577582239</v>
      </c>
      <c r="AD5" s="55">
        <f t="shared" ref="AD5:AD68" si="9">AB5-AC5</f>
        <v>0.0236896346650631</v>
      </c>
    </row>
    <row r="6" spans="1:30">
      <c r="A6" s="45" t="s">
        <v>67</v>
      </c>
      <c r="B6" s="45"/>
      <c r="C6" s="45"/>
      <c r="D6" s="48">
        <f>VLOOKUP($A6,'禽肉-汇总'!$A:$AM,4,0)</f>
        <v>15441</v>
      </c>
      <c r="E6" s="49">
        <f>VLOOKUP($A6,'禽肉-汇总'!$A:$AM,5,0)</f>
        <v>314286.07</v>
      </c>
      <c r="F6" s="49">
        <f>VLOOKUP($A6,'禽肉-汇总'!$A:$AM,6,0)</f>
        <v>15.9189345928074</v>
      </c>
      <c r="G6" s="49">
        <f>VLOOKUP($A6,'禽肉-汇总'!$A:$AM,23,0)</f>
        <v>19927.34</v>
      </c>
      <c r="H6" s="49">
        <f>VLOOKUP($A6,'禽肉-汇总'!$A:$AM,24,0)</f>
        <v>29612.59</v>
      </c>
      <c r="I6" s="52">
        <f t="shared" si="0"/>
        <v>-9685.25</v>
      </c>
      <c r="J6" s="53">
        <f t="shared" si="1"/>
        <v>-0.327065278653438</v>
      </c>
      <c r="K6" s="54">
        <f>VLOOKUP($A6,'禽肉-汇总'!$A:$AM,27,0)</f>
        <v>0.132095058030814</v>
      </c>
      <c r="L6" s="54">
        <f>VLOOKUP($A6,'禽肉-汇总'!$A:$AM,28,0)</f>
        <v>0.136764632258629</v>
      </c>
      <c r="M6" s="55">
        <f t="shared" si="2"/>
        <v>-0.00466957422781517</v>
      </c>
      <c r="N6" s="49">
        <f>VLOOKUP($A6,'禽肉-汇总'!$A:$AM,13,0)</f>
        <v>150856.06</v>
      </c>
      <c r="O6" s="49">
        <f>VLOOKUP($A6,'禽肉-汇总'!$A:$AM,14,0)</f>
        <v>216522.28</v>
      </c>
      <c r="P6" s="52">
        <f t="shared" si="3"/>
        <v>-65666.22</v>
      </c>
      <c r="Q6" s="55">
        <f t="shared" si="4"/>
        <v>-0.303276965308143</v>
      </c>
      <c r="R6" s="49">
        <f>VLOOKUP($A6,'禽肉-汇总'!$A:$AM,15,0)</f>
        <v>6679.53</v>
      </c>
      <c r="S6" s="49">
        <f>VLOOKUP($A6,'禽肉-汇总'!$A:$AM,16,0)</f>
        <v>7660.39</v>
      </c>
      <c r="T6" s="52">
        <f t="shared" si="5"/>
        <v>-980.860000000001</v>
      </c>
      <c r="U6" s="55">
        <f t="shared" si="6"/>
        <v>-0.128043089189976</v>
      </c>
      <c r="V6" s="54">
        <f>VLOOKUP($A6,'禽肉-汇总'!$A:$AM,21,0)</f>
        <v>0.0207650440495873</v>
      </c>
      <c r="W6" s="54">
        <f>VLOOKUP($A6,'禽肉-汇总'!$A:$AM,22,0)</f>
        <v>0.238501662162962</v>
      </c>
      <c r="X6" s="55">
        <f t="shared" si="7"/>
        <v>-0.217736618113374</v>
      </c>
      <c r="Y6" s="54">
        <f>VLOOKUP($A6,'禽肉-汇总'!$A:$AM,36,0)</f>
        <v>-0.0213308421400907</v>
      </c>
      <c r="Z6" s="54">
        <f>VLOOKUP($A6,'禽肉-汇总'!$A:$AM,37,0)</f>
        <v>-0.0673164160049292</v>
      </c>
      <c r="AA6" s="55">
        <f t="shared" si="8"/>
        <v>0.0459855738648385</v>
      </c>
      <c r="AB6" s="54">
        <f>VLOOKUP($A6,'禽肉-汇总'!$A:$AM,32,0)</f>
        <v>-0.0538771455386015</v>
      </c>
      <c r="AC6" s="54">
        <f>VLOOKUP($A6,'禽肉-汇总'!$A:$AM,33,0)</f>
        <v>-0.0648050334589124</v>
      </c>
      <c r="AD6" s="55">
        <f t="shared" si="9"/>
        <v>0.0109278879203109</v>
      </c>
    </row>
    <row r="7" spans="1:30">
      <c r="A7" s="45" t="s">
        <v>62</v>
      </c>
      <c r="B7" s="45"/>
      <c r="C7" s="45"/>
      <c r="D7" s="48">
        <f>VLOOKUP($A7,'禽肉-汇总'!$A:$AM,4,0)</f>
        <v>16928.97</v>
      </c>
      <c r="E7" s="49">
        <f>VLOOKUP($A7,'禽肉-汇总'!$A:$AM,5,0)</f>
        <v>334240.68</v>
      </c>
      <c r="F7" s="49">
        <f>VLOOKUP($A7,'禽肉-汇总'!$A:$AM,6,0)</f>
        <v>19.0115596811427</v>
      </c>
      <c r="G7" s="49">
        <f>VLOOKUP($A7,'禽肉-汇总'!$A:$AM,23,0)</f>
        <v>20933.89</v>
      </c>
      <c r="H7" s="49">
        <f>VLOOKUP($A7,'禽肉-汇总'!$A:$AM,24,0)</f>
        <v>30864.49</v>
      </c>
      <c r="I7" s="52">
        <f t="shared" si="0"/>
        <v>-9930.6</v>
      </c>
      <c r="J7" s="53">
        <f t="shared" si="1"/>
        <v>-0.321748391112246</v>
      </c>
      <c r="K7" s="54">
        <f>VLOOKUP($A7,'禽肉-汇总'!$A:$AM,27,0)</f>
        <v>0.158108646905676</v>
      </c>
      <c r="L7" s="54">
        <f>VLOOKUP($A7,'禽肉-汇总'!$A:$AM,28,0)</f>
        <v>0.163959349308881</v>
      </c>
      <c r="M7" s="55">
        <f t="shared" si="2"/>
        <v>-0.00585070240320543</v>
      </c>
      <c r="N7" s="49">
        <f>VLOOKUP($A7,'禽肉-汇总'!$A:$AM,13,0)</f>
        <v>132401.93</v>
      </c>
      <c r="O7" s="49">
        <f>VLOOKUP($A7,'禽肉-汇总'!$A:$AM,14,0)</f>
        <v>188244.77</v>
      </c>
      <c r="P7" s="52">
        <f t="shared" si="3"/>
        <v>-55842.84</v>
      </c>
      <c r="Q7" s="55">
        <f t="shared" si="4"/>
        <v>-0.296650153945844</v>
      </c>
      <c r="R7" s="49">
        <f>VLOOKUP($A7,'禽肉-汇总'!$A:$AM,15,0)</f>
        <v>6492.81</v>
      </c>
      <c r="S7" s="49">
        <f>VLOOKUP($A7,'禽肉-汇总'!$A:$AM,16,0)</f>
        <v>7579.44</v>
      </c>
      <c r="T7" s="52">
        <f t="shared" si="5"/>
        <v>-1086.63</v>
      </c>
      <c r="U7" s="55">
        <f t="shared" si="6"/>
        <v>-0.143365472910927</v>
      </c>
      <c r="V7" s="54">
        <f>VLOOKUP($A7,'禽肉-汇总'!$A:$AM,21,0)</f>
        <v>0.0216009032498071</v>
      </c>
      <c r="W7" s="54">
        <f>VLOOKUP($A7,'禽肉-汇总'!$A:$AM,22,0)</f>
        <v>0.168955549895035</v>
      </c>
      <c r="X7" s="55">
        <f t="shared" si="7"/>
        <v>-0.147354646645228</v>
      </c>
      <c r="Y7" s="54">
        <f>VLOOKUP($A7,'禽肉-汇总'!$A:$AM,36,0)</f>
        <v>-0.0219627557251791</v>
      </c>
      <c r="Z7" s="54">
        <f>VLOOKUP($A7,'禽肉-汇总'!$A:$AM,37,0)</f>
        <v>-0.0357084428401043</v>
      </c>
      <c r="AA7" s="55">
        <f t="shared" si="8"/>
        <v>0.0137456871149252</v>
      </c>
      <c r="AB7" s="54">
        <f>VLOOKUP($A7,'禽肉-汇总'!$A:$AM,32,0)</f>
        <v>-0.0301644198086841</v>
      </c>
      <c r="AC7" s="54">
        <f>VLOOKUP($A7,'禽肉-汇总'!$A:$AM,33,0)</f>
        <v>-0.0648393142608955</v>
      </c>
      <c r="AD7" s="55">
        <f t="shared" si="9"/>
        <v>0.0346748944522115</v>
      </c>
    </row>
    <row r="8" spans="1:30">
      <c r="A8" s="45" t="s">
        <v>84</v>
      </c>
      <c r="B8" s="45"/>
      <c r="C8" s="45"/>
      <c r="D8" s="48">
        <f>VLOOKUP($A8,'禽肉-汇总'!$A:$AM,4,0)</f>
        <v>8709.4</v>
      </c>
      <c r="E8" s="49">
        <f>VLOOKUP($A8,'禽肉-汇总'!$A:$AM,5,0)</f>
        <v>117746.41</v>
      </c>
      <c r="F8" s="49">
        <f>VLOOKUP($A8,'禽肉-汇总'!$A:$AM,6,0)</f>
        <v>26.6925861972026</v>
      </c>
      <c r="G8" s="49">
        <f>VLOOKUP($A8,'禽肉-汇总'!$A:$AM,23,0)</f>
        <v>1904.17</v>
      </c>
      <c r="H8" s="49">
        <f>VLOOKUP($A8,'禽肉-汇总'!$A:$AM,24,0)</f>
        <v>4364.13</v>
      </c>
      <c r="I8" s="52">
        <f t="shared" si="0"/>
        <v>-2459.96</v>
      </c>
      <c r="J8" s="53">
        <f t="shared" si="1"/>
        <v>-0.563677067365088</v>
      </c>
      <c r="K8" s="54">
        <f>VLOOKUP($A8,'禽肉-汇总'!$A:$AM,27,0)</f>
        <v>0.0642219100602533</v>
      </c>
      <c r="L8" s="54">
        <f>VLOOKUP($A8,'禽肉-汇总'!$A:$AM,28,0)</f>
        <v>0.121689402351067</v>
      </c>
      <c r="M8" s="55">
        <f t="shared" si="2"/>
        <v>-0.0574674922908141</v>
      </c>
      <c r="N8" s="49">
        <f>VLOOKUP($A8,'禽肉-汇总'!$A:$AM,13,0)</f>
        <v>29649.85</v>
      </c>
      <c r="O8" s="49">
        <f>VLOOKUP($A8,'禽肉-汇总'!$A:$AM,14,0)</f>
        <v>35862.86</v>
      </c>
      <c r="P8" s="52">
        <f t="shared" si="3"/>
        <v>-6213.01</v>
      </c>
      <c r="Q8" s="55">
        <f t="shared" si="4"/>
        <v>-0.173243572877344</v>
      </c>
      <c r="R8" s="49">
        <f>VLOOKUP($A8,'禽肉-汇总'!$A:$AM,15,0)</f>
        <v>2153.69</v>
      </c>
      <c r="S8" s="49">
        <f>VLOOKUP($A8,'禽肉-汇总'!$A:$AM,16,0)</f>
        <v>1984.13</v>
      </c>
      <c r="T8" s="52">
        <f t="shared" si="5"/>
        <v>169.56</v>
      </c>
      <c r="U8" s="55">
        <f t="shared" si="6"/>
        <v>0.0854581101036726</v>
      </c>
      <c r="V8" s="54">
        <f>VLOOKUP($A8,'禽肉-汇总'!$A:$AM,21,0)</f>
        <v>0.113319053459338</v>
      </c>
      <c r="W8" s="54">
        <f>VLOOKUP($A8,'禽肉-汇总'!$A:$AM,22,0)</f>
        <v>-0.0515895385037579</v>
      </c>
      <c r="X8" s="55">
        <f t="shared" si="7"/>
        <v>0.164908591963096</v>
      </c>
      <c r="Y8" s="54">
        <f>VLOOKUP($A8,'禽肉-汇总'!$A:$AM,36,0)</f>
        <v>0.0129777265994642</v>
      </c>
      <c r="Z8" s="54">
        <f>VLOOKUP($A8,'禽肉-汇总'!$A:$AM,37,0)</f>
        <v>-0.0629747042784495</v>
      </c>
      <c r="AA8" s="55">
        <f t="shared" si="8"/>
        <v>0.0759524308779137</v>
      </c>
      <c r="AB8" s="54">
        <f>VLOOKUP($A8,'禽肉-汇总'!$A:$AM,32,0)</f>
        <v>-0.0828034543176441</v>
      </c>
      <c r="AC8" s="54">
        <f>VLOOKUP($A8,'禽肉-汇总'!$A:$AM,33,0)</f>
        <v>-0.0785475029041186</v>
      </c>
      <c r="AD8" s="55">
        <f t="shared" si="9"/>
        <v>-0.00425595141352549</v>
      </c>
    </row>
    <row r="9" spans="1:30">
      <c r="A9" s="45" t="s">
        <v>118</v>
      </c>
      <c r="B9" s="45"/>
      <c r="C9" s="45"/>
      <c r="D9" s="48">
        <f>VLOOKUP($A9,'禽肉-汇总'!$A:$AM,4,0)</f>
        <v>2331.8</v>
      </c>
      <c r="E9" s="49">
        <f>VLOOKUP($A9,'禽肉-汇总'!$A:$AM,5,0)</f>
        <v>44015.99</v>
      </c>
      <c r="F9" s="49">
        <f>VLOOKUP($A9,'禽肉-汇总'!$A:$AM,6,0)</f>
        <v>18.6536550769386</v>
      </c>
      <c r="G9" s="49">
        <f>VLOOKUP($A9,'禽肉-汇总'!$A:$AM,23,0)</f>
        <v>1789.23</v>
      </c>
      <c r="H9" s="49">
        <f>VLOOKUP($A9,'禽肉-汇总'!$A:$AM,24,0)</f>
        <v>2216.73</v>
      </c>
      <c r="I9" s="52">
        <f t="shared" si="0"/>
        <v>-427.5</v>
      </c>
      <c r="J9" s="53">
        <f t="shared" si="1"/>
        <v>-0.192851632810491</v>
      </c>
      <c r="K9" s="54">
        <f>VLOOKUP($A9,'禽肉-汇总'!$A:$AM,27,0)</f>
        <v>0.108654371091086</v>
      </c>
      <c r="L9" s="54">
        <f>VLOOKUP($A9,'禽肉-汇总'!$A:$AM,28,0)</f>
        <v>0.109254225676638</v>
      </c>
      <c r="M9" s="55">
        <f t="shared" si="2"/>
        <v>-0.000599854585551979</v>
      </c>
      <c r="N9" s="49">
        <f>VLOOKUP($A9,'禽肉-汇总'!$A:$AM,13,0)</f>
        <v>16467.17</v>
      </c>
      <c r="O9" s="49">
        <f>VLOOKUP($A9,'禽肉-汇总'!$A:$AM,14,0)</f>
        <v>20289.65</v>
      </c>
      <c r="P9" s="52">
        <f t="shared" si="3"/>
        <v>-3822.48</v>
      </c>
      <c r="Q9" s="55">
        <f t="shared" si="4"/>
        <v>-0.188395561283709</v>
      </c>
      <c r="R9" s="49">
        <f>VLOOKUP($A9,'禽肉-汇总'!$A:$AM,15,0)</f>
        <v>786.84</v>
      </c>
      <c r="S9" s="49">
        <f>VLOOKUP($A9,'禽肉-汇总'!$A:$AM,16,0)</f>
        <v>904.25</v>
      </c>
      <c r="T9" s="52">
        <f t="shared" si="5"/>
        <v>-117.41</v>
      </c>
      <c r="U9" s="55">
        <f t="shared" si="6"/>
        <v>-0.129842410837711</v>
      </c>
      <c r="V9" s="54">
        <f>VLOOKUP($A9,'禽肉-汇总'!$A:$AM,21,0)</f>
        <v>0.181016130144372</v>
      </c>
      <c r="W9" s="54">
        <f>VLOOKUP($A9,'禽肉-汇总'!$A:$AM,22,0)</f>
        <v>0.0828301733956673</v>
      </c>
      <c r="X9" s="55">
        <f t="shared" si="7"/>
        <v>0.0981859567487043</v>
      </c>
      <c r="Y9" s="54">
        <f>VLOOKUP($A9,'禽肉-汇总'!$A:$AM,36,0)</f>
        <v>-0.07654669310152</v>
      </c>
      <c r="Z9" s="54">
        <f>VLOOKUP($A9,'禽肉-汇总'!$A:$AM,37,0)</f>
        <v>-0.0755875034559027</v>
      </c>
      <c r="AA9" s="55">
        <f t="shared" si="8"/>
        <v>-0.000959189645617323</v>
      </c>
      <c r="AB9" s="54">
        <f>VLOOKUP($A9,'禽肉-汇总'!$A:$AM,32,0)</f>
        <v>-0.114042315710593</v>
      </c>
      <c r="AC9" s="54">
        <f>VLOOKUP($A9,'禽肉-汇总'!$A:$AM,33,0)</f>
        <v>-0.0895940836830601</v>
      </c>
      <c r="AD9" s="55">
        <f t="shared" si="9"/>
        <v>-0.0244482320275326</v>
      </c>
    </row>
    <row r="10" spans="1:30">
      <c r="A10" s="45" t="s">
        <v>89</v>
      </c>
      <c r="B10" s="45"/>
      <c r="C10" s="45"/>
      <c r="D10" s="48">
        <f>VLOOKUP($A10,'禽肉-汇总'!$A:$AM,4,0)</f>
        <v>2507.2</v>
      </c>
      <c r="E10" s="49">
        <f>VLOOKUP($A10,'禽肉-汇总'!$A:$AM,5,0)</f>
        <v>48622.22</v>
      </c>
      <c r="F10" s="49">
        <f>VLOOKUP($A10,'禽肉-汇总'!$A:$AM,6,0)</f>
        <v>30.7570583746662</v>
      </c>
      <c r="G10" s="49">
        <f>VLOOKUP($A10,'禽肉-汇总'!$A:$AM,23,0)</f>
        <v>1865.94</v>
      </c>
      <c r="H10" s="49">
        <f>VLOOKUP($A10,'禽肉-汇总'!$A:$AM,24,0)</f>
        <v>3730.65</v>
      </c>
      <c r="I10" s="52">
        <f t="shared" si="0"/>
        <v>-1864.71</v>
      </c>
      <c r="J10" s="53">
        <f t="shared" si="1"/>
        <v>-0.499835149370753</v>
      </c>
      <c r="K10" s="54">
        <f>VLOOKUP($A10,'禽肉-汇总'!$A:$AM,27,0)</f>
        <v>0.153698520460023</v>
      </c>
      <c r="L10" s="54">
        <f>VLOOKUP($A10,'禽肉-汇总'!$A:$AM,28,0)</f>
        <v>0.183037849851706</v>
      </c>
      <c r="M10" s="55">
        <f t="shared" si="2"/>
        <v>-0.0293393293916832</v>
      </c>
      <c r="N10" s="49">
        <f>VLOOKUP($A10,'禽肉-汇总'!$A:$AM,13,0)</f>
        <v>12140.26</v>
      </c>
      <c r="O10" s="49">
        <f>VLOOKUP($A10,'禽肉-汇总'!$A:$AM,14,0)</f>
        <v>20381.85</v>
      </c>
      <c r="P10" s="52">
        <f t="shared" si="3"/>
        <v>-8241.59</v>
      </c>
      <c r="Q10" s="55">
        <f t="shared" si="4"/>
        <v>-0.404359270625581</v>
      </c>
      <c r="R10" s="49">
        <f>VLOOKUP($A10,'禽肉-汇总'!$A:$AM,15,0)</f>
        <v>693.23</v>
      </c>
      <c r="S10" s="49">
        <f>VLOOKUP($A10,'禽肉-汇总'!$A:$AM,16,0)</f>
        <v>768.47</v>
      </c>
      <c r="T10" s="52">
        <f t="shared" si="5"/>
        <v>-75.24</v>
      </c>
      <c r="U10" s="55">
        <f t="shared" si="6"/>
        <v>-0.0979088318346845</v>
      </c>
      <c r="V10" s="54">
        <f>VLOOKUP($A10,'禽肉-汇总'!$A:$AM,21,0)</f>
        <v>-0.0157913087343218</v>
      </c>
      <c r="W10" s="54">
        <f>VLOOKUP($A10,'禽肉-汇总'!$A:$AM,22,0)</f>
        <v>0.235033512102952</v>
      </c>
      <c r="X10" s="55">
        <f t="shared" si="7"/>
        <v>-0.250824820837274</v>
      </c>
      <c r="Y10" s="54">
        <f>VLOOKUP($A10,'禽肉-汇总'!$A:$AM,36,0)</f>
        <v>-0.00442854463886445</v>
      </c>
      <c r="Z10" s="54">
        <f>VLOOKUP($A10,'禽肉-汇总'!$A:$AM,37,0)</f>
        <v>-0.0389475190963863</v>
      </c>
      <c r="AA10" s="55">
        <f t="shared" si="8"/>
        <v>0.0345189744575219</v>
      </c>
      <c r="AB10" s="54">
        <f>VLOOKUP($A10,'禽肉-汇总'!$A:$AM,32,0)</f>
        <v>0.146861541680326</v>
      </c>
      <c r="AC10" s="54">
        <f>VLOOKUP($A10,'禽肉-汇总'!$A:$AM,33,0)</f>
        <v>-0.111201897766886</v>
      </c>
      <c r="AD10" s="55">
        <f t="shared" si="9"/>
        <v>0.258063439447212</v>
      </c>
    </row>
    <row r="11" spans="1:30">
      <c r="A11" s="45" t="s">
        <v>155</v>
      </c>
      <c r="B11" s="45"/>
      <c r="C11" s="45"/>
      <c r="D11" s="48">
        <f>VLOOKUP($A11,'禽肉-汇总'!$A:$AM,4,0)</f>
        <v>3402.69</v>
      </c>
      <c r="E11" s="49">
        <f>VLOOKUP($A11,'禽肉-汇总'!$A:$AM,5,0)</f>
        <v>46676.78</v>
      </c>
      <c r="F11" s="49">
        <f>VLOOKUP($A11,'禽肉-汇总'!$A:$AM,6,0)</f>
        <v>22.0430209853408</v>
      </c>
      <c r="G11" s="49">
        <f>VLOOKUP($A11,'禽肉-汇总'!$A:$AM,23,0)</f>
        <v>1323.46</v>
      </c>
      <c r="H11" s="49">
        <f>VLOOKUP($A11,'禽肉-汇总'!$A:$AM,24,0)</f>
        <v>3390.04</v>
      </c>
      <c r="I11" s="52">
        <f t="shared" si="0"/>
        <v>-2066.58</v>
      </c>
      <c r="J11" s="53">
        <f t="shared" si="1"/>
        <v>-0.609603426508242</v>
      </c>
      <c r="K11" s="54">
        <f>VLOOKUP($A11,'禽肉-汇总'!$A:$AM,27,0)</f>
        <v>0.0864447752400573</v>
      </c>
      <c r="L11" s="54">
        <f>VLOOKUP($A11,'禽肉-汇总'!$A:$AM,28,0)</f>
        <v>0.161179113525335</v>
      </c>
      <c r="M11" s="55">
        <f t="shared" si="2"/>
        <v>-0.0747343382852782</v>
      </c>
      <c r="N11" s="49">
        <f>VLOOKUP($A11,'禽肉-汇总'!$A:$AM,13,0)</f>
        <v>15309.89</v>
      </c>
      <c r="O11" s="49">
        <f>VLOOKUP($A11,'禽肉-汇总'!$A:$AM,14,0)</f>
        <v>21032.75</v>
      </c>
      <c r="P11" s="52">
        <f t="shared" si="3"/>
        <v>-5722.86</v>
      </c>
      <c r="Q11" s="55">
        <f t="shared" si="4"/>
        <v>-0.27209280764522</v>
      </c>
      <c r="R11" s="49">
        <f>VLOOKUP($A11,'禽肉-汇总'!$A:$AM,15,0)</f>
        <v>984.81</v>
      </c>
      <c r="S11" s="49">
        <f>VLOOKUP($A11,'禽肉-汇总'!$A:$AM,16,0)</f>
        <v>1172.89</v>
      </c>
      <c r="T11" s="52">
        <f t="shared" si="5"/>
        <v>-188.08</v>
      </c>
      <c r="U11" s="55">
        <f t="shared" si="6"/>
        <v>-0.160356043618754</v>
      </c>
      <c r="V11" s="54">
        <f>VLOOKUP($A11,'禽肉-汇总'!$A:$AM,21,0)</f>
        <v>0.196631859808775</v>
      </c>
      <c r="W11" s="54">
        <f>VLOOKUP($A11,'禽肉-汇总'!$A:$AM,22,0)</f>
        <v>0.514407132095853</v>
      </c>
      <c r="X11" s="55">
        <f t="shared" si="7"/>
        <v>-0.317775272287078</v>
      </c>
      <c r="Y11" s="54">
        <f>VLOOKUP($A11,'禽肉-汇总'!$A:$AM,36,0)</f>
        <v>0.0156375341436419</v>
      </c>
      <c r="Z11" s="54">
        <f>VLOOKUP($A11,'禽肉-汇总'!$A:$AM,37,0)</f>
        <v>-0.10044420192857</v>
      </c>
      <c r="AA11" s="55">
        <f t="shared" si="8"/>
        <v>0.116081736072212</v>
      </c>
      <c r="AB11" s="54">
        <f>VLOOKUP($A11,'禽肉-汇总'!$A:$AM,32,0)</f>
        <v>-0.108833597106184</v>
      </c>
      <c r="AC11" s="54">
        <f>VLOOKUP($A11,'禽肉-汇总'!$A:$AM,33,0)</f>
        <v>-0.103805322651579</v>
      </c>
      <c r="AD11" s="55">
        <f t="shared" si="9"/>
        <v>-0.00502827445460521</v>
      </c>
    </row>
    <row r="12" spans="1:30">
      <c r="A12" s="45" t="s">
        <v>101</v>
      </c>
      <c r="B12" s="45"/>
      <c r="C12" s="45"/>
      <c r="D12" s="48">
        <f>VLOOKUP($A12,'禽肉-汇总'!$A:$AM,4,0)</f>
        <v>4826.91</v>
      </c>
      <c r="E12" s="49">
        <f>VLOOKUP($A12,'禽肉-汇总'!$A:$AM,5,0)</f>
        <v>74138.95</v>
      </c>
      <c r="F12" s="49">
        <f>VLOOKUP($A12,'禽肉-汇总'!$A:$AM,6,0)</f>
        <v>22.5410607003902</v>
      </c>
      <c r="G12" s="49">
        <f>VLOOKUP($A12,'禽肉-汇总'!$A:$AM,23,0)</f>
        <v>2167.72</v>
      </c>
      <c r="H12" s="49">
        <f>VLOOKUP($A12,'禽肉-汇总'!$A:$AM,24,0)</f>
        <v>3001.32</v>
      </c>
      <c r="I12" s="52">
        <f t="shared" si="0"/>
        <v>-833.6</v>
      </c>
      <c r="J12" s="53">
        <f t="shared" si="1"/>
        <v>-0.277744459104661</v>
      </c>
      <c r="K12" s="54">
        <f>VLOOKUP($A12,'禽肉-汇总'!$A:$AM,27,0)</f>
        <v>0.090821525638399</v>
      </c>
      <c r="L12" s="54">
        <f>VLOOKUP($A12,'禽肉-汇总'!$A:$AM,28,0)</f>
        <v>0.126712130685764</v>
      </c>
      <c r="M12" s="55">
        <f t="shared" si="2"/>
        <v>-0.0358906050473652</v>
      </c>
      <c r="N12" s="49">
        <f>VLOOKUP($A12,'禽肉-汇总'!$A:$AM,13,0)</f>
        <v>23867.91</v>
      </c>
      <c r="O12" s="49">
        <f>VLOOKUP($A12,'禽肉-汇总'!$A:$AM,14,0)</f>
        <v>23686.13</v>
      </c>
      <c r="P12" s="52">
        <f t="shared" si="3"/>
        <v>181.779999999999</v>
      </c>
      <c r="Q12" s="55">
        <f t="shared" si="4"/>
        <v>0.00767453357724537</v>
      </c>
      <c r="R12" s="49">
        <f>VLOOKUP($A12,'禽肉-汇总'!$A:$AM,15,0)</f>
        <v>1504.62</v>
      </c>
      <c r="S12" s="49">
        <f>VLOOKUP($A12,'禽肉-汇总'!$A:$AM,16,0)</f>
        <v>1196.4</v>
      </c>
      <c r="T12" s="52">
        <f t="shared" si="5"/>
        <v>308.22</v>
      </c>
      <c r="U12" s="55">
        <f t="shared" si="6"/>
        <v>0.257622868605817</v>
      </c>
      <c r="V12" s="54">
        <f>VLOOKUP($A12,'禽肉-汇总'!$A:$AM,21,0)</f>
        <v>0.070300374480312</v>
      </c>
      <c r="W12" s="54">
        <f>VLOOKUP($A12,'禽肉-汇总'!$A:$AM,22,0)</f>
        <v>0.19301823639274</v>
      </c>
      <c r="X12" s="55">
        <f t="shared" si="7"/>
        <v>-0.122717861912428</v>
      </c>
      <c r="Y12" s="54">
        <f>VLOOKUP($A12,'禽肉-汇总'!$A:$AM,36,0)</f>
        <v>-0.0365208491180497</v>
      </c>
      <c r="Z12" s="54">
        <f>VLOOKUP($A12,'禽肉-汇总'!$A:$AM,37,0)</f>
        <v>-0.0364426613172852</v>
      </c>
      <c r="AA12" s="55">
        <f t="shared" si="8"/>
        <v>-7.81878007645592e-5</v>
      </c>
      <c r="AB12" s="54">
        <f>VLOOKUP($A12,'禽肉-汇总'!$A:$AM,32,0)</f>
        <v>-0.0512688165825998</v>
      </c>
      <c r="AC12" s="54">
        <f>VLOOKUP($A12,'禽肉-汇总'!$A:$AM,33,0)</f>
        <v>-0.0961527020243493</v>
      </c>
      <c r="AD12" s="55">
        <f t="shared" si="9"/>
        <v>0.0448838854417494</v>
      </c>
    </row>
    <row r="13" spans="1:30">
      <c r="A13" s="45" t="s">
        <v>94</v>
      </c>
      <c r="B13" s="45"/>
      <c r="C13" s="45"/>
      <c r="D13" s="48">
        <f>VLOOKUP($A13,'禽肉-汇总'!$A:$AM,4,0)</f>
        <v>5376.6</v>
      </c>
      <c r="E13" s="49">
        <f>VLOOKUP($A13,'禽肉-汇总'!$A:$AM,5,0)</f>
        <v>107077.67</v>
      </c>
      <c r="F13" s="49">
        <f>VLOOKUP($A13,'禽肉-汇总'!$A:$AM,6,0)</f>
        <v>26.0754741826282</v>
      </c>
      <c r="G13" s="49">
        <f>VLOOKUP($A13,'禽肉-汇总'!$A:$AM,23,0)</f>
        <v>1642.63</v>
      </c>
      <c r="H13" s="49">
        <f>VLOOKUP($A13,'禽肉-汇总'!$A:$AM,24,0)</f>
        <v>1110.77</v>
      </c>
      <c r="I13" s="52">
        <f t="shared" si="0"/>
        <v>531.86</v>
      </c>
      <c r="J13" s="53">
        <f t="shared" si="1"/>
        <v>0.4788209980464</v>
      </c>
      <c r="K13" s="54">
        <f>VLOOKUP($A13,'禽肉-汇总'!$A:$AM,27,0)</f>
        <v>0.0604815979280663</v>
      </c>
      <c r="L13" s="54">
        <f>VLOOKUP($A13,'禽肉-汇总'!$A:$AM,28,0)</f>
        <v>0.0368543431103278</v>
      </c>
      <c r="M13" s="55">
        <f t="shared" si="2"/>
        <v>0.0236272548177385</v>
      </c>
      <c r="N13" s="49">
        <f>VLOOKUP($A13,'禽肉-汇总'!$A:$AM,13,0)</f>
        <v>27159.17</v>
      </c>
      <c r="O13" s="49">
        <f>VLOOKUP($A13,'禽肉-汇总'!$A:$AM,14,0)</f>
        <v>30139.46</v>
      </c>
      <c r="P13" s="52">
        <f t="shared" si="3"/>
        <v>-2980.29</v>
      </c>
      <c r="Q13" s="55">
        <f t="shared" si="4"/>
        <v>-0.0988833243860375</v>
      </c>
      <c r="R13" s="49">
        <f>VLOOKUP($A13,'禽肉-汇总'!$A:$AM,15,0)</f>
        <v>1185.65</v>
      </c>
      <c r="S13" s="49">
        <f>VLOOKUP($A13,'禽肉-汇总'!$A:$AM,16,0)</f>
        <v>1181.15</v>
      </c>
      <c r="T13" s="52">
        <f t="shared" si="5"/>
        <v>4.5</v>
      </c>
      <c r="U13" s="55">
        <f t="shared" si="6"/>
        <v>0.00380984633619777</v>
      </c>
      <c r="V13" s="54">
        <f>VLOOKUP($A13,'禽肉-汇总'!$A:$AM,21,0)</f>
        <v>0.0971613374268675</v>
      </c>
      <c r="W13" s="54">
        <f>VLOOKUP($A13,'禽肉-汇总'!$A:$AM,22,0)</f>
        <v>-0.00406509783756321</v>
      </c>
      <c r="X13" s="55">
        <f t="shared" si="7"/>
        <v>0.101226435264431</v>
      </c>
      <c r="Y13" s="54">
        <f>VLOOKUP($A13,'禽肉-汇总'!$A:$AM,36,0)</f>
        <v>-0.0304896048580947</v>
      </c>
      <c r="Z13" s="54">
        <f>VLOOKUP($A13,'禽肉-汇总'!$A:$AM,37,0)</f>
        <v>-0.118469288405368</v>
      </c>
      <c r="AA13" s="55">
        <f t="shared" si="8"/>
        <v>0.0879796835472729</v>
      </c>
      <c r="AB13" s="54">
        <f>VLOOKUP($A13,'禽肉-汇总'!$A:$AM,32,0)</f>
        <v>-0.090937447646596</v>
      </c>
      <c r="AC13" s="54">
        <f>VLOOKUP($A13,'禽肉-汇总'!$A:$AM,33,0)</f>
        <v>-0.171260526897297</v>
      </c>
      <c r="AD13" s="55">
        <f t="shared" si="9"/>
        <v>0.0803230792507008</v>
      </c>
    </row>
    <row r="14" spans="1:30">
      <c r="A14" s="45" t="s">
        <v>186</v>
      </c>
      <c r="B14" s="45"/>
      <c r="C14" s="45"/>
      <c r="D14" s="48">
        <f>VLOOKUP($A14,'禽肉-汇总'!$A:$AM,4,0)</f>
        <v>3955.9</v>
      </c>
      <c r="E14" s="49">
        <f>VLOOKUP($A14,'禽肉-汇总'!$A:$AM,5,0)</f>
        <v>55948.56</v>
      </c>
      <c r="F14" s="49">
        <f>VLOOKUP($A14,'禽肉-汇总'!$A:$AM,6,0)</f>
        <v>20.5756262190279</v>
      </c>
      <c r="G14" s="49">
        <f>VLOOKUP($A14,'禽肉-汇总'!$A:$AM,23,0)</f>
        <v>2311.49</v>
      </c>
      <c r="H14" s="49">
        <f>VLOOKUP($A14,'禽肉-汇总'!$A:$AM,24,0)</f>
        <v>2327.43</v>
      </c>
      <c r="I14" s="52">
        <f t="shared" si="0"/>
        <v>-15.9400000000001</v>
      </c>
      <c r="J14" s="53">
        <f t="shared" si="1"/>
        <v>-0.0068487559239161</v>
      </c>
      <c r="K14" s="54">
        <f>VLOOKUP($A14,'禽肉-汇总'!$A:$AM,27,0)</f>
        <v>0.118088485773635</v>
      </c>
      <c r="L14" s="54">
        <f>VLOOKUP($A14,'禽肉-汇总'!$A:$AM,28,0)</f>
        <v>0.098769869679263</v>
      </c>
      <c r="M14" s="55">
        <f t="shared" si="2"/>
        <v>0.0193186160943719</v>
      </c>
      <c r="N14" s="49">
        <f>VLOOKUP($A14,'禽肉-汇总'!$A:$AM,13,0)</f>
        <v>19574.22</v>
      </c>
      <c r="O14" s="49">
        <f>VLOOKUP($A14,'禽肉-汇总'!$A:$AM,14,0)</f>
        <v>23564.17</v>
      </c>
      <c r="P14" s="52">
        <f t="shared" si="3"/>
        <v>-3989.95</v>
      </c>
      <c r="Q14" s="55">
        <f t="shared" si="4"/>
        <v>-0.16932274720476</v>
      </c>
      <c r="R14" s="49">
        <f>VLOOKUP($A14,'禽肉-汇总'!$A:$AM,15,0)</f>
        <v>908.8</v>
      </c>
      <c r="S14" s="49">
        <f>VLOOKUP($A14,'禽肉-汇总'!$A:$AM,16,0)</f>
        <v>998.57</v>
      </c>
      <c r="T14" s="52">
        <f t="shared" si="5"/>
        <v>-89.7700000000001</v>
      </c>
      <c r="U14" s="55">
        <f t="shared" si="6"/>
        <v>-0.0898985549335551</v>
      </c>
      <c r="V14" s="54">
        <f>VLOOKUP($A14,'禽肉-汇总'!$A:$AM,21,0)</f>
        <v>0.219132580428175</v>
      </c>
      <c r="W14" s="54">
        <f>VLOOKUP($A14,'禽肉-汇总'!$A:$AM,22,0)</f>
        <v>0.0545758756750806</v>
      </c>
      <c r="X14" s="55">
        <f t="shared" si="7"/>
        <v>0.164556704753094</v>
      </c>
      <c r="Y14" s="54">
        <f>VLOOKUP($A14,'禽肉-汇总'!$A:$AM,36,0)</f>
        <v>-0.0313600352112676</v>
      </c>
      <c r="Z14" s="54">
        <f>VLOOKUP($A14,'禽肉-汇总'!$A:$AM,37,0)</f>
        <v>-0.137346405359664</v>
      </c>
      <c r="AA14" s="55">
        <f t="shared" si="8"/>
        <v>0.105986370148397</v>
      </c>
      <c r="AB14" s="54">
        <f>VLOOKUP($A14,'禽肉-汇总'!$A:$AM,32,0)</f>
        <v>-0.1109981087369</v>
      </c>
      <c r="AC14" s="54">
        <f>VLOOKUP($A14,'禽肉-汇总'!$A:$AM,33,0)</f>
        <v>-0.046168072119663</v>
      </c>
      <c r="AD14" s="55">
        <f t="shared" si="9"/>
        <v>-0.0648300366172368</v>
      </c>
    </row>
    <row r="15" spans="1:30">
      <c r="A15" s="50" t="s">
        <v>62</v>
      </c>
      <c r="B15" s="51" t="s">
        <v>74</v>
      </c>
      <c r="C15" s="50" t="s">
        <v>75</v>
      </c>
      <c r="D15" s="49">
        <f>IFERROR(VLOOKUP($B15,'a-禽肉'!$B:$AO,5,0),0)</f>
        <v>427.4</v>
      </c>
      <c r="E15" s="49">
        <f>IFERROR(VLOOKUP($B15,'a-禽肉'!$B:$AO,6,0),0)</f>
        <v>19350.53</v>
      </c>
      <c r="F15" s="49">
        <f>IFERROR(VLOOKUP($B15,'a-禽肉'!$B:$AO,7,0),0)</f>
        <v>21.6553268295958</v>
      </c>
      <c r="G15" s="49">
        <f>IFERROR(VLOOKUP($B15,'a-禽肉'!$B:$AO,24,0),0)</f>
        <v>539.76</v>
      </c>
      <c r="H15" s="49">
        <f>IFERROR(VLOOKUP($B15,'a-禽肉'!$B:$AO,25,0),0)</f>
        <v>1503.9</v>
      </c>
      <c r="I15" s="49">
        <f>IFERROR(VLOOKUP($B15,'a-禽肉'!$B:$AO,26,0),0)</f>
        <v>-964.14</v>
      </c>
      <c r="J15" s="56">
        <f>IFERROR(VLOOKUP($B15,'a-禽肉'!$B:$AO,27,0),0)</f>
        <v>-0.641093157789747</v>
      </c>
      <c r="K15" s="56">
        <f>IFERROR(VLOOKUP($B15,'a-禽肉'!$B:$AO,28,0),0)</f>
        <v>0.0760874774807794</v>
      </c>
      <c r="L15" s="56">
        <f>IFERROR(VLOOKUP($B15,'a-禽肉'!$B:$AO,29,0),0)</f>
        <v>0.140505310874657</v>
      </c>
      <c r="M15" s="56">
        <f>IFERROR(VLOOKUP($B15,'a-禽肉'!$B:$AO,30,0),0)</f>
        <v>-0.0644178333938776</v>
      </c>
      <c r="N15" s="49">
        <f>IFERROR(VLOOKUP($B15,'a-禽肉'!$B:$AO,15,0),0)</f>
        <v>7093.94</v>
      </c>
      <c r="O15" s="49">
        <f>IFERROR(VLOOKUP($B15,'a-禽肉'!$B:$AO,19,0),0)</f>
        <v>10703.51</v>
      </c>
      <c r="P15" s="49">
        <f t="shared" si="3"/>
        <v>-3609.57</v>
      </c>
      <c r="Q15" s="56">
        <f t="shared" si="4"/>
        <v>-0.337232365831396</v>
      </c>
      <c r="R15" s="49">
        <f>IFERROR(VLOOKUP($B15,'a-禽肉'!$B:$AO,16,0),0)</f>
        <v>380.24</v>
      </c>
      <c r="S15" s="49">
        <f>IFERROR(VLOOKUP($B15,'a-禽肉'!$B:$AO,20,0),0)</f>
        <v>536.75</v>
      </c>
      <c r="T15" s="49">
        <f t="shared" si="5"/>
        <v>-156.51</v>
      </c>
      <c r="U15" s="56">
        <f t="shared" si="6"/>
        <v>-0.291588262692129</v>
      </c>
      <c r="V15" s="56">
        <f>IFERROR(VLOOKUP($B15,'a-禽肉'!$B:$AO,22,0),0)</f>
        <v>-0.0975191842610167</v>
      </c>
      <c r="W15" s="56">
        <f>IFERROR(VLOOKUP($B15,'a-禽肉'!$B:$AO,23,0),0)</f>
        <v>-0.0612918258016317</v>
      </c>
      <c r="X15" s="56">
        <f t="shared" si="7"/>
        <v>-0.036227358459385</v>
      </c>
      <c r="Y15" s="54">
        <f>IFERROR(VLOOKUP($B15,'a-禽肉'!$B:$AO,37,0),0)</f>
        <v>-0.0322427940248264</v>
      </c>
      <c r="Z15" s="54">
        <f>IFERROR(VLOOKUP($B15,'a-禽肉'!$B:$AO,38,0),0)</f>
        <v>0.0585933861201677</v>
      </c>
      <c r="AA15" s="54">
        <f t="shared" si="8"/>
        <v>-0.0908361801449941</v>
      </c>
      <c r="AB15" s="54">
        <f>IFERROR(VLOOKUP($B15,'a-禽肉'!$B:$AO,33,0),0)</f>
        <v>0.0970955024122011</v>
      </c>
      <c r="AC15" s="54">
        <f>IFERROR(VLOOKUP($B15,'a-禽肉'!$B:$AO,34,0),0)</f>
        <v>-0.0635083257735079</v>
      </c>
      <c r="AD15" s="54">
        <f t="shared" si="9"/>
        <v>0.160603828185709</v>
      </c>
    </row>
    <row r="16" spans="1:30">
      <c r="A16" s="50" t="s">
        <v>67</v>
      </c>
      <c r="B16" s="51" t="s">
        <v>76</v>
      </c>
      <c r="C16" s="50" t="s">
        <v>77</v>
      </c>
      <c r="D16" s="49">
        <f>IFERROR(VLOOKUP($B16,'a-禽肉'!$B:$AO,5,0),0)</f>
        <v>927.7</v>
      </c>
      <c r="E16" s="49">
        <f>IFERROR(VLOOKUP($B16,'a-禽肉'!$B:$AO,6,0),0)</f>
        <v>19507.07</v>
      </c>
      <c r="F16" s="49">
        <f>IFERROR(VLOOKUP($B16,'a-禽肉'!$B:$AO,7,0),0)</f>
        <v>21.3002840542102</v>
      </c>
      <c r="G16" s="49">
        <f>IFERROR(VLOOKUP($B16,'a-禽肉'!$B:$AO,24,0),0)</f>
        <v>620.64</v>
      </c>
      <c r="H16" s="49">
        <f>IFERROR(VLOOKUP($B16,'a-禽肉'!$B:$AO,25,0),0)</f>
        <v>1941.36</v>
      </c>
      <c r="I16" s="49">
        <f>IFERROR(VLOOKUP($B16,'a-禽肉'!$B:$AO,26,0),0)</f>
        <v>-1320.72</v>
      </c>
      <c r="J16" s="56">
        <f>IFERROR(VLOOKUP($B16,'a-禽肉'!$B:$AO,27,0),0)</f>
        <v>-0.680306589195203</v>
      </c>
      <c r="K16" s="56">
        <f>IFERROR(VLOOKUP($B16,'a-禽肉'!$B:$AO,28,0),0)</f>
        <v>0.0809699063413641</v>
      </c>
      <c r="L16" s="56">
        <f>IFERROR(VLOOKUP($B16,'a-禽肉'!$B:$AO,29,0),0)</f>
        <v>0.122865053874025</v>
      </c>
      <c r="M16" s="56">
        <f>IFERROR(VLOOKUP($B16,'a-禽肉'!$B:$AO,30,0),0)</f>
        <v>-0.0418951475326608</v>
      </c>
      <c r="N16" s="49">
        <f>IFERROR(VLOOKUP($B16,'a-禽肉'!$B:$AO,15,0),0)</f>
        <v>7665.07</v>
      </c>
      <c r="O16" s="49">
        <f>IFERROR(VLOOKUP($B16,'a-禽肉'!$B:$AO,19,0),0)</f>
        <v>15800.75</v>
      </c>
      <c r="P16" s="49">
        <f t="shared" si="3"/>
        <v>-8135.68</v>
      </c>
      <c r="Q16" s="56">
        <f t="shared" si="4"/>
        <v>-0.514892014619559</v>
      </c>
      <c r="R16" s="49">
        <f>IFERROR(VLOOKUP($B16,'a-禽肉'!$B:$AO,16,0),0)</f>
        <v>274.7</v>
      </c>
      <c r="S16" s="49">
        <f>IFERROR(VLOOKUP($B16,'a-禽肉'!$B:$AO,20,0),0)</f>
        <v>536.26</v>
      </c>
      <c r="T16" s="49">
        <f t="shared" si="5"/>
        <v>-261.56</v>
      </c>
      <c r="U16" s="56">
        <f t="shared" si="6"/>
        <v>-0.487748480214821</v>
      </c>
      <c r="V16" s="56">
        <f>IFERROR(VLOOKUP($B16,'a-禽肉'!$B:$AO,22,0),0)</f>
        <v>0.899555640594398</v>
      </c>
      <c r="W16" s="56">
        <f>IFERROR(VLOOKUP($B16,'a-禽肉'!$B:$AO,23,0),0)</f>
        <v>0.110171481308592</v>
      </c>
      <c r="X16" s="56">
        <f t="shared" si="7"/>
        <v>0.789384159285806</v>
      </c>
      <c r="Y16" s="54">
        <f>IFERROR(VLOOKUP($B16,'a-禽肉'!$B:$AO,37,0),0)</f>
        <v>-0.0116490717145977</v>
      </c>
      <c r="Z16" s="54">
        <f>IFERROR(VLOOKUP($B16,'a-禽肉'!$B:$AO,38,0),0)</f>
        <v>-0.0560176034013352</v>
      </c>
      <c r="AA16" s="54">
        <f t="shared" si="8"/>
        <v>0.0443685316867374</v>
      </c>
      <c r="AB16" s="54">
        <f>IFERROR(VLOOKUP($B16,'a-禽肉'!$B:$AO,33,0),0)</f>
        <v>-0.136968200407982</v>
      </c>
      <c r="AC16" s="54">
        <f>IFERROR(VLOOKUP($B16,'a-禽肉'!$B:$AO,34,0),0)</f>
        <v>-0.0988705725994019</v>
      </c>
      <c r="AD16" s="54">
        <f t="shared" si="9"/>
        <v>-0.03809762780858</v>
      </c>
    </row>
    <row r="17" spans="1:30">
      <c r="A17" s="50" t="s">
        <v>84</v>
      </c>
      <c r="B17" s="51" t="s">
        <v>180</v>
      </c>
      <c r="C17" s="50" t="s">
        <v>181</v>
      </c>
      <c r="D17" s="49">
        <f>IFERROR(VLOOKUP($B17,'a-禽肉'!$B:$AO,5,0),0)</f>
        <v>958</v>
      </c>
      <c r="E17" s="49">
        <f>IFERROR(VLOOKUP($B17,'a-禽肉'!$B:$AO,6,0),0)</f>
        <v>11668.19</v>
      </c>
      <c r="F17" s="49">
        <f>IFERROR(VLOOKUP($B17,'a-禽肉'!$B:$AO,7,0),0)</f>
        <v>30.8458312633332</v>
      </c>
      <c r="G17" s="49">
        <f>IFERROR(VLOOKUP($B17,'a-禽肉'!$B:$AO,24,0),0)</f>
        <v>452.84</v>
      </c>
      <c r="H17" s="49">
        <f>IFERROR(VLOOKUP($B17,'a-禽肉'!$B:$AO,25,0),0)</f>
        <v>425.79</v>
      </c>
      <c r="I17" s="49">
        <f>IFERROR(VLOOKUP($B17,'a-禽肉'!$B:$AO,26,0),0)</f>
        <v>27.05</v>
      </c>
      <c r="J17" s="56">
        <f>IFERROR(VLOOKUP($B17,'a-禽肉'!$B:$AO,27,0),0)</f>
        <v>0.0635289696798891</v>
      </c>
      <c r="K17" s="56">
        <f>IFERROR(VLOOKUP($B17,'a-禽肉'!$B:$AO,28,0),0)</f>
        <v>0.158993318516802</v>
      </c>
      <c r="L17" s="56">
        <f>IFERROR(VLOOKUP($B17,'a-禽肉'!$B:$AO,29,0),0)</f>
        <v>0.166933264331585</v>
      </c>
      <c r="M17" s="56">
        <f>IFERROR(VLOOKUP($B17,'a-禽肉'!$B:$AO,30,0),0)</f>
        <v>-0.00793994581478275</v>
      </c>
      <c r="N17" s="49">
        <f>IFERROR(VLOOKUP($B17,'a-禽肉'!$B:$AO,15,0),0)</f>
        <v>2848.17</v>
      </c>
      <c r="O17" s="49">
        <f>IFERROR(VLOOKUP($B17,'a-禽肉'!$B:$AO,19,0),0)</f>
        <v>2550.66</v>
      </c>
      <c r="P17" s="49">
        <f t="shared" si="3"/>
        <v>297.51</v>
      </c>
      <c r="Q17" s="56">
        <f t="shared" si="4"/>
        <v>0.116640398955565</v>
      </c>
      <c r="R17" s="49">
        <f>IFERROR(VLOOKUP($B17,'a-禽肉'!$B:$AO,16,0),0)</f>
        <v>215.15</v>
      </c>
      <c r="S17" s="49">
        <f>IFERROR(VLOOKUP($B17,'a-禽肉'!$B:$AO,20,0),0)</f>
        <v>135.23</v>
      </c>
      <c r="T17" s="49">
        <f t="shared" si="5"/>
        <v>79.92</v>
      </c>
      <c r="U17" s="56">
        <f t="shared" si="6"/>
        <v>0.590993122827775</v>
      </c>
      <c r="V17" s="56">
        <f>IFERROR(VLOOKUP($B17,'a-禽肉'!$B:$AO,22,0),0)</f>
        <v>-0.00458989045043598</v>
      </c>
      <c r="W17" s="56">
        <f>IFERROR(VLOOKUP($B17,'a-禽肉'!$B:$AO,23,0),0)</f>
        <v>0.889376252281396</v>
      </c>
      <c r="X17" s="56">
        <f t="shared" si="7"/>
        <v>-0.893966142731832</v>
      </c>
      <c r="Y17" s="54">
        <f>IFERROR(VLOOKUP($B17,'a-禽肉'!$B:$AO,37,0),0)</f>
        <v>0.14338833372066</v>
      </c>
      <c r="Z17" s="54">
        <f>IFERROR(VLOOKUP($B17,'a-禽肉'!$B:$AO,38,0),0)</f>
        <v>-0.0670709162168158</v>
      </c>
      <c r="AA17" s="54">
        <f t="shared" si="8"/>
        <v>0.210459249937476</v>
      </c>
      <c r="AB17" s="54">
        <f>IFERROR(VLOOKUP($B17,'a-禽肉'!$B:$AO,33,0),0)</f>
        <v>0.218890382536018</v>
      </c>
      <c r="AC17" s="54">
        <f>IFERROR(VLOOKUP($B17,'a-禽肉'!$B:$AO,34,0),0)</f>
        <v>-0.103710529823653</v>
      </c>
      <c r="AD17" s="54">
        <f t="shared" si="9"/>
        <v>0.322600912359671</v>
      </c>
    </row>
    <row r="18" spans="1:30">
      <c r="A18" s="50" t="s">
        <v>84</v>
      </c>
      <c r="B18" s="51" t="s">
        <v>87</v>
      </c>
      <c r="C18" s="50" t="s">
        <v>88</v>
      </c>
      <c r="D18" s="49">
        <f>IFERROR(VLOOKUP($B18,'a-禽肉'!$B:$AO,5,0),0)</f>
        <v>340.5</v>
      </c>
      <c r="E18" s="49">
        <f>IFERROR(VLOOKUP($B18,'a-禽肉'!$B:$AO,6,0),0)</f>
        <v>6396.41</v>
      </c>
      <c r="F18" s="49">
        <f>IFERROR(VLOOKUP($B18,'a-禽肉'!$B:$AO,7,0),0)</f>
        <v>32.7852475177804</v>
      </c>
      <c r="G18" s="49">
        <f>IFERROR(VLOOKUP($B18,'a-禽肉'!$B:$AO,24,0),0)</f>
        <v>-859.37</v>
      </c>
      <c r="H18" s="49">
        <f>IFERROR(VLOOKUP($B18,'a-禽肉'!$B:$AO,25,0),0)</f>
        <v>104.69</v>
      </c>
      <c r="I18" s="49">
        <f>IFERROR(VLOOKUP($B18,'a-禽肉'!$B:$AO,26,0),0)</f>
        <v>-964.06</v>
      </c>
      <c r="J18" s="56">
        <f>IFERROR(VLOOKUP($B18,'a-禽肉'!$B:$AO,27,0),0)</f>
        <v>-9.20871143375681</v>
      </c>
      <c r="K18" s="56">
        <f>IFERROR(VLOOKUP($B18,'a-禽肉'!$B:$AO,28,0),0)</f>
        <v>-1.53259144329713</v>
      </c>
      <c r="L18" s="56">
        <f>IFERROR(VLOOKUP($B18,'a-禽肉'!$B:$AO,29,0),0)</f>
        <v>0.0729852203011712</v>
      </c>
      <c r="M18" s="56">
        <f>IFERROR(VLOOKUP($B18,'a-禽肉'!$B:$AO,30,0),0)</f>
        <v>-1.6055766635983</v>
      </c>
      <c r="N18" s="49">
        <f>IFERROR(VLOOKUP($B18,'a-禽肉'!$B:$AO,15,0),0)</f>
        <v>560.73</v>
      </c>
      <c r="O18" s="49">
        <f>IFERROR(VLOOKUP($B18,'a-禽肉'!$B:$AO,19,0),0)</f>
        <v>1434.4</v>
      </c>
      <c r="P18" s="49">
        <f t="shared" si="3"/>
        <v>-873.67</v>
      </c>
      <c r="Q18" s="56">
        <f t="shared" si="4"/>
        <v>-0.609083937534858</v>
      </c>
      <c r="R18" s="49">
        <f>IFERROR(VLOOKUP($B18,'a-禽肉'!$B:$AO,16,0),0)</f>
        <v>40</v>
      </c>
      <c r="S18" s="49">
        <f>IFERROR(VLOOKUP($B18,'a-禽肉'!$B:$AO,20,0),0)</f>
        <v>78.36</v>
      </c>
      <c r="T18" s="49">
        <f t="shared" si="5"/>
        <v>-38.36</v>
      </c>
      <c r="U18" s="56">
        <f t="shared" si="6"/>
        <v>-0.489535477284329</v>
      </c>
      <c r="V18" s="56">
        <f>IFERROR(VLOOKUP($B18,'a-禽肉'!$B:$AO,22,0),0)</f>
        <v>-0.244079255167263</v>
      </c>
      <c r="W18" s="56">
        <f>IFERROR(VLOOKUP($B18,'a-禽肉'!$B:$AO,23,0),0)</f>
        <v>-0.457461239342502</v>
      </c>
      <c r="X18" s="56">
        <f t="shared" si="7"/>
        <v>0.213381984175239</v>
      </c>
      <c r="Y18" s="54">
        <f>IFERROR(VLOOKUP($B18,'a-禽肉'!$B:$AO,37,0),0)</f>
        <v>-0.0675</v>
      </c>
      <c r="Z18" s="54">
        <f>IFERROR(VLOOKUP($B18,'a-禽肉'!$B:$AO,38,0),0)</f>
        <v>-0.0796324655436447</v>
      </c>
      <c r="AA18" s="54">
        <f t="shared" si="8"/>
        <v>0.0121324655436447</v>
      </c>
      <c r="AB18" s="54">
        <f>IFERROR(VLOOKUP($B18,'a-禽肉'!$B:$AO,33,0),0)</f>
        <v>-0.476971692134357</v>
      </c>
      <c r="AC18" s="54">
        <f>IFERROR(VLOOKUP($B18,'a-禽肉'!$B:$AO,34,0),0)</f>
        <v>-0.16396200501952</v>
      </c>
      <c r="AD18" s="54">
        <f t="shared" si="9"/>
        <v>-0.313009687114836</v>
      </c>
    </row>
    <row r="19" spans="1:30">
      <c r="A19" s="50" t="s">
        <v>67</v>
      </c>
      <c r="B19" s="51" t="s">
        <v>72</v>
      </c>
      <c r="C19" s="50" t="s">
        <v>73</v>
      </c>
      <c r="D19" s="49">
        <f>IFERROR(VLOOKUP($B19,'a-禽肉'!$B:$AO,5,0),0)</f>
        <v>1112.5</v>
      </c>
      <c r="E19" s="49">
        <f>IFERROR(VLOOKUP($B19,'a-禽肉'!$B:$AO,6,0),0)</f>
        <v>21935.99</v>
      </c>
      <c r="F19" s="49">
        <f>IFERROR(VLOOKUP($B19,'a-禽肉'!$B:$AO,7,0),0)</f>
        <v>19.313910768373</v>
      </c>
      <c r="G19" s="49">
        <f>IFERROR(VLOOKUP($B19,'a-禽肉'!$B:$AO,24,0),0)</f>
        <v>391.76</v>
      </c>
      <c r="H19" s="49">
        <f>IFERROR(VLOOKUP($B19,'a-禽肉'!$B:$AO,25,0),0)</f>
        <v>2308.46</v>
      </c>
      <c r="I19" s="49">
        <f>IFERROR(VLOOKUP($B19,'a-禽肉'!$B:$AO,26,0),0)</f>
        <v>-1916.7</v>
      </c>
      <c r="J19" s="56">
        <f>IFERROR(VLOOKUP($B19,'a-禽肉'!$B:$AO,27,0),0)</f>
        <v>-0.830293788932882</v>
      </c>
      <c r="K19" s="56">
        <f>IFERROR(VLOOKUP($B19,'a-禽肉'!$B:$AO,28,0),0)</f>
        <v>0.0466859483351388</v>
      </c>
      <c r="L19" s="56">
        <f>IFERROR(VLOOKUP($B19,'a-禽肉'!$B:$AO,29,0),0)</f>
        <v>0.143791566199769</v>
      </c>
      <c r="M19" s="56">
        <f>IFERROR(VLOOKUP($B19,'a-禽肉'!$B:$AO,30,0),0)</f>
        <v>-0.0971056178646306</v>
      </c>
      <c r="N19" s="49">
        <f>IFERROR(VLOOKUP($B19,'a-禽肉'!$B:$AO,15,0),0)</f>
        <v>8391.39</v>
      </c>
      <c r="O19" s="49">
        <f>IFERROR(VLOOKUP($B19,'a-禽肉'!$B:$AO,19,0),0)</f>
        <v>16054.21</v>
      </c>
      <c r="P19" s="49">
        <f t="shared" si="3"/>
        <v>-7662.82</v>
      </c>
      <c r="Q19" s="56">
        <f t="shared" si="4"/>
        <v>-0.477309067216637</v>
      </c>
      <c r="R19" s="49">
        <f>IFERROR(VLOOKUP($B19,'a-禽肉'!$B:$AO,16,0),0)</f>
        <v>381.32</v>
      </c>
      <c r="S19" s="49">
        <f>IFERROR(VLOOKUP($B19,'a-禽肉'!$B:$AO,20,0),0)</f>
        <v>616.8</v>
      </c>
      <c r="T19" s="49">
        <f t="shared" si="5"/>
        <v>-235.48</v>
      </c>
      <c r="U19" s="56">
        <f t="shared" si="6"/>
        <v>-0.38177691309987</v>
      </c>
      <c r="V19" s="56">
        <f>IFERROR(VLOOKUP($B19,'a-禽肉'!$B:$AO,22,0),0)</f>
        <v>0.0422753318131891</v>
      </c>
      <c r="W19" s="56">
        <f>IFERROR(VLOOKUP($B19,'a-禽肉'!$B:$AO,23,0),0)</f>
        <v>0.0563290033570925</v>
      </c>
      <c r="X19" s="56">
        <f t="shared" si="7"/>
        <v>-0.0140536715439034</v>
      </c>
      <c r="Y19" s="54">
        <f>IFERROR(VLOOKUP($B19,'a-禽肉'!$B:$AO,37,0),0)</f>
        <v>-0.0196160704919752</v>
      </c>
      <c r="Z19" s="54">
        <f>IFERROR(VLOOKUP($B19,'a-禽肉'!$B:$AO,38,0),0)</f>
        <v>-0.0356679636835279</v>
      </c>
      <c r="AA19" s="54">
        <f t="shared" si="8"/>
        <v>0.0160518931915526</v>
      </c>
      <c r="AB19" s="54">
        <f>IFERROR(VLOOKUP($B19,'a-禽肉'!$B:$AO,33,0),0)</f>
        <v>-0.131471980579102</v>
      </c>
      <c r="AC19" s="54">
        <f>IFERROR(VLOOKUP($B19,'a-禽肉'!$B:$AO,34,0),0)</f>
        <v>0.0130795660452928</v>
      </c>
      <c r="AD19" s="54">
        <f t="shared" si="9"/>
        <v>-0.144551546624395</v>
      </c>
    </row>
    <row r="20" spans="1:30">
      <c r="A20" s="50" t="s">
        <v>62</v>
      </c>
      <c r="B20" s="51" t="s">
        <v>65</v>
      </c>
      <c r="C20" s="50" t="s">
        <v>66</v>
      </c>
      <c r="D20" s="49">
        <f>IFERROR(VLOOKUP($B20,'a-禽肉'!$B:$AO,5,0),0)</f>
        <v>1085.5</v>
      </c>
      <c r="E20" s="49">
        <f>IFERROR(VLOOKUP($B20,'a-禽肉'!$B:$AO,6,0),0)</f>
        <v>17456.82</v>
      </c>
      <c r="F20" s="49">
        <f>IFERROR(VLOOKUP($B20,'a-禽肉'!$B:$AO,7,0),0)</f>
        <v>28.4109450997888</v>
      </c>
      <c r="G20" s="49">
        <f>IFERROR(VLOOKUP($B20,'a-禽肉'!$B:$AO,24,0),0)</f>
        <v>104.83</v>
      </c>
      <c r="H20" s="49">
        <f>IFERROR(VLOOKUP($B20,'a-禽肉'!$B:$AO,25,0),0)</f>
        <v>583.39</v>
      </c>
      <c r="I20" s="49">
        <f>IFERROR(VLOOKUP($B20,'a-禽肉'!$B:$AO,26,0),0)</f>
        <v>-478.56</v>
      </c>
      <c r="J20" s="56">
        <f>IFERROR(VLOOKUP($B20,'a-禽肉'!$B:$AO,27,0),0)</f>
        <v>-0.820308884279813</v>
      </c>
      <c r="K20" s="56">
        <f>IFERROR(VLOOKUP($B20,'a-禽肉'!$B:$AO,28,0),0)</f>
        <v>0.0316697380743784</v>
      </c>
      <c r="L20" s="56">
        <f>IFERROR(VLOOKUP($B20,'a-禽肉'!$B:$AO,29,0),0)</f>
        <v>0.0480401917358584</v>
      </c>
      <c r="M20" s="56">
        <f>IFERROR(VLOOKUP($B20,'a-禽肉'!$B:$AO,30,0),0)</f>
        <v>-0.01637045366148</v>
      </c>
      <c r="N20" s="49">
        <f>IFERROR(VLOOKUP($B20,'a-禽肉'!$B:$AO,15,0),0)</f>
        <v>3310.1</v>
      </c>
      <c r="O20" s="49">
        <f>IFERROR(VLOOKUP($B20,'a-禽肉'!$B:$AO,19,0),0)</f>
        <v>12143.79</v>
      </c>
      <c r="P20" s="49">
        <f t="shared" si="3"/>
        <v>-8833.69</v>
      </c>
      <c r="Q20" s="56">
        <f t="shared" si="4"/>
        <v>-0.727424469626039</v>
      </c>
      <c r="R20" s="49">
        <f>IFERROR(VLOOKUP($B20,'a-禽肉'!$B:$AO,16,0),0)</f>
        <v>168.28</v>
      </c>
      <c r="S20" s="49">
        <f>IFERROR(VLOOKUP($B20,'a-禽肉'!$B:$AO,20,0),0)</f>
        <v>406.5</v>
      </c>
      <c r="T20" s="49">
        <f t="shared" si="5"/>
        <v>-238.22</v>
      </c>
      <c r="U20" s="56">
        <f t="shared" si="6"/>
        <v>-0.586027060270603</v>
      </c>
      <c r="V20" s="56">
        <f>IFERROR(VLOOKUP($B20,'a-禽肉'!$B:$AO,22,0),0)</f>
        <v>-0.223135000130289</v>
      </c>
      <c r="W20" s="56">
        <f>IFERROR(VLOOKUP($B20,'a-禽肉'!$B:$AO,23,0),0)</f>
        <v>-0.139723810586777</v>
      </c>
      <c r="X20" s="56">
        <f t="shared" si="7"/>
        <v>-0.083411189543512</v>
      </c>
      <c r="Y20" s="54">
        <f>IFERROR(VLOOKUP($B20,'a-禽肉'!$B:$AO,37,0),0)</f>
        <v>-0.0244830045162824</v>
      </c>
      <c r="Z20" s="54">
        <f>IFERROR(VLOOKUP($B20,'a-禽肉'!$B:$AO,38,0),0)</f>
        <v>-0.139975399753998</v>
      </c>
      <c r="AA20" s="54">
        <f t="shared" si="8"/>
        <v>0.115492395237715</v>
      </c>
      <c r="AB20" s="54">
        <f>IFERROR(VLOOKUP($B20,'a-禽肉'!$B:$AO,33,0),0)</f>
        <v>-0.251444246506535</v>
      </c>
      <c r="AC20" s="54">
        <f>IFERROR(VLOOKUP($B20,'a-禽肉'!$B:$AO,34,0),0)</f>
        <v>-0.134431828943024</v>
      </c>
      <c r="AD20" s="54">
        <f t="shared" si="9"/>
        <v>-0.117012417563511</v>
      </c>
    </row>
    <row r="21" spans="1:30">
      <c r="A21" s="50" t="s">
        <v>67</v>
      </c>
      <c r="B21" s="51" t="s">
        <v>82</v>
      </c>
      <c r="C21" s="50" t="s">
        <v>83</v>
      </c>
      <c r="D21" s="49">
        <f>IFERROR(VLOOKUP($B21,'a-禽肉'!$B:$AO,5,0),0)</f>
        <v>1049</v>
      </c>
      <c r="E21" s="49">
        <f>IFERROR(VLOOKUP($B21,'a-禽肉'!$B:$AO,6,0),0)</f>
        <v>16392.74</v>
      </c>
      <c r="F21" s="49">
        <f>IFERROR(VLOOKUP($B21,'a-禽肉'!$B:$AO,7,0),0)</f>
        <v>27.0526199954069</v>
      </c>
      <c r="G21" s="49">
        <f>IFERROR(VLOOKUP($B21,'a-禽肉'!$B:$AO,24,0),0)</f>
        <v>453.46</v>
      </c>
      <c r="H21" s="49">
        <f>IFERROR(VLOOKUP($B21,'a-禽肉'!$B:$AO,25,0),0)</f>
        <v>1167.8</v>
      </c>
      <c r="I21" s="49">
        <f>IFERROR(VLOOKUP($B21,'a-禽肉'!$B:$AO,26,0),0)</f>
        <v>-714.34</v>
      </c>
      <c r="J21" s="56">
        <f>IFERROR(VLOOKUP($B21,'a-禽肉'!$B:$AO,27,0),0)</f>
        <v>-0.6116972084261</v>
      </c>
      <c r="K21" s="56">
        <f>IFERROR(VLOOKUP($B21,'a-禽肉'!$B:$AO,28,0),0)</f>
        <v>0.110301379192917</v>
      </c>
      <c r="L21" s="56">
        <f>IFERROR(VLOOKUP($B21,'a-禽肉'!$B:$AO,29,0),0)</f>
        <v>0.130077859585417</v>
      </c>
      <c r="M21" s="56">
        <f>IFERROR(VLOOKUP($B21,'a-禽肉'!$B:$AO,30,0),0)</f>
        <v>-0.0197764803925005</v>
      </c>
      <c r="N21" s="49">
        <f>IFERROR(VLOOKUP($B21,'a-禽肉'!$B:$AO,15,0),0)</f>
        <v>4111.1</v>
      </c>
      <c r="O21" s="49">
        <f>IFERROR(VLOOKUP($B21,'a-禽肉'!$B:$AO,19,0),0)</f>
        <v>8977.7</v>
      </c>
      <c r="P21" s="49">
        <f t="shared" si="3"/>
        <v>-4866.6</v>
      </c>
      <c r="Q21" s="56">
        <f t="shared" si="4"/>
        <v>-0.542076478385333</v>
      </c>
      <c r="R21" s="49">
        <f>IFERROR(VLOOKUP($B21,'a-禽肉'!$B:$AO,16,0),0)</f>
        <v>233.57</v>
      </c>
      <c r="S21" s="49">
        <f>IFERROR(VLOOKUP($B21,'a-禽肉'!$B:$AO,20,0),0)</f>
        <v>214.16</v>
      </c>
      <c r="T21" s="49">
        <f t="shared" si="5"/>
        <v>19.41</v>
      </c>
      <c r="U21" s="56">
        <f t="shared" si="6"/>
        <v>0.0906331714605902</v>
      </c>
      <c r="V21" s="56">
        <f>IFERROR(VLOOKUP($B21,'a-禽肉'!$B:$AO,22,0),0)</f>
        <v>-0.0546871840959679</v>
      </c>
      <c r="W21" s="56">
        <f>IFERROR(VLOOKUP($B21,'a-禽肉'!$B:$AO,23,0),0)</f>
        <v>-0.108256539650205</v>
      </c>
      <c r="X21" s="56">
        <f t="shared" si="7"/>
        <v>0.053569355554237</v>
      </c>
      <c r="Y21" s="54">
        <f>IFERROR(VLOOKUP($B21,'a-禽肉'!$B:$AO,37,0),0)</f>
        <v>-0.0142569679325256</v>
      </c>
      <c r="Z21" s="54">
        <f>IFERROR(VLOOKUP($B21,'a-禽肉'!$B:$AO,38,0),0)</f>
        <v>-0.124859917818453</v>
      </c>
      <c r="AA21" s="54">
        <f t="shared" si="8"/>
        <v>0.110602949885928</v>
      </c>
      <c r="AB21" s="54">
        <f>IFERROR(VLOOKUP($B21,'a-禽肉'!$B:$AO,33,0),0)</f>
        <v>-0.0355671689942148</v>
      </c>
      <c r="AC21" s="54">
        <f>IFERROR(VLOOKUP($B21,'a-禽肉'!$B:$AO,34,0),0)</f>
        <v>-0.125073482072246</v>
      </c>
      <c r="AD21" s="54">
        <f t="shared" si="9"/>
        <v>0.0895063130780308</v>
      </c>
    </row>
    <row r="22" spans="1:30">
      <c r="A22" s="50" t="s">
        <v>67</v>
      </c>
      <c r="B22" s="51" t="s">
        <v>70</v>
      </c>
      <c r="C22" s="50" t="s">
        <v>71</v>
      </c>
      <c r="D22" s="49">
        <f>IFERROR(VLOOKUP($B22,'a-禽肉'!$B:$AO,5,0),0)</f>
        <v>1110.6</v>
      </c>
      <c r="E22" s="49">
        <f>IFERROR(VLOOKUP($B22,'a-禽肉'!$B:$AO,6,0),0)</f>
        <v>27192.46</v>
      </c>
      <c r="F22" s="49">
        <f>IFERROR(VLOOKUP($B22,'a-禽肉'!$B:$AO,7,0),0)</f>
        <v>16.9432155923204</v>
      </c>
      <c r="G22" s="49">
        <f>IFERROR(VLOOKUP($B22,'a-禽肉'!$B:$AO,24,0),0)</f>
        <v>2300.13</v>
      </c>
      <c r="H22" s="49">
        <f>IFERROR(VLOOKUP($B22,'a-禽肉'!$B:$AO,25,0),0)</f>
        <v>2753.58</v>
      </c>
      <c r="I22" s="49">
        <f>IFERROR(VLOOKUP($B22,'a-禽肉'!$B:$AO,26,0),0)</f>
        <v>-453.45</v>
      </c>
      <c r="J22" s="56">
        <f>IFERROR(VLOOKUP($B22,'a-禽肉'!$B:$AO,27,0),0)</f>
        <v>-0.164676530189789</v>
      </c>
      <c r="K22" s="56">
        <f>IFERROR(VLOOKUP($B22,'a-禽肉'!$B:$AO,28,0),0)</f>
        <v>0.175440750904994</v>
      </c>
      <c r="L22" s="56">
        <f>IFERROR(VLOOKUP($B22,'a-禽肉'!$B:$AO,29,0),0)</f>
        <v>0.137142020419049</v>
      </c>
      <c r="M22" s="56">
        <f>IFERROR(VLOOKUP($B22,'a-禽肉'!$B:$AO,30,0),0)</f>
        <v>0.0382987304859451</v>
      </c>
      <c r="N22" s="49">
        <f>IFERROR(VLOOKUP($B22,'a-禽肉'!$B:$AO,15,0),0)</f>
        <v>13110.58</v>
      </c>
      <c r="O22" s="49">
        <f>IFERROR(VLOOKUP($B22,'a-禽肉'!$B:$AO,19,0),0)</f>
        <v>20078.31</v>
      </c>
      <c r="P22" s="49">
        <f t="shared" si="3"/>
        <v>-6967.73</v>
      </c>
      <c r="Q22" s="56">
        <f t="shared" si="4"/>
        <v>-0.347027712989789</v>
      </c>
      <c r="R22" s="49">
        <f>IFERROR(VLOOKUP($B22,'a-禽肉'!$B:$AO,16,0),0)</f>
        <v>434.26</v>
      </c>
      <c r="S22" s="49">
        <f>IFERROR(VLOOKUP($B22,'a-禽肉'!$B:$AO,20,0),0)</f>
        <v>556.11</v>
      </c>
      <c r="T22" s="49">
        <f t="shared" si="5"/>
        <v>-121.85</v>
      </c>
      <c r="U22" s="56">
        <f t="shared" si="6"/>
        <v>-0.219111326895758</v>
      </c>
      <c r="V22" s="56">
        <f>IFERROR(VLOOKUP($B22,'a-禽肉'!$B:$AO,22,0),0)</f>
        <v>-0.0238345003092982</v>
      </c>
      <c r="W22" s="56">
        <f>IFERROR(VLOOKUP($B22,'a-禽肉'!$B:$AO,23,0),0)</f>
        <v>0.193986363104549</v>
      </c>
      <c r="X22" s="56">
        <f t="shared" si="7"/>
        <v>-0.217820863413847</v>
      </c>
      <c r="Y22" s="54">
        <f>IFERROR(VLOOKUP($B22,'a-禽肉'!$B:$AO,37,0),0)</f>
        <v>-0.0316400313176438</v>
      </c>
      <c r="Z22" s="54">
        <f>IFERROR(VLOOKUP($B22,'a-禽肉'!$B:$AO,38,0),0)</f>
        <v>0.0231069392746039</v>
      </c>
      <c r="AA22" s="54">
        <f t="shared" si="8"/>
        <v>-0.0547469705922477</v>
      </c>
      <c r="AB22" s="54">
        <f>IFERROR(VLOOKUP($B22,'a-禽肉'!$B:$AO,33,0),0)</f>
        <v>-0.00642325712620659</v>
      </c>
      <c r="AC22" s="54">
        <f>IFERROR(VLOOKUP($B22,'a-禽肉'!$B:$AO,34,0),0)</f>
        <v>-0.014992960064866</v>
      </c>
      <c r="AD22" s="54">
        <f t="shared" si="9"/>
        <v>0.00856970293865943</v>
      </c>
    </row>
    <row r="23" spans="1:30">
      <c r="A23" s="50" t="s">
        <v>67</v>
      </c>
      <c r="B23" s="51" t="s">
        <v>112</v>
      </c>
      <c r="C23" s="50" t="s">
        <v>113</v>
      </c>
      <c r="D23" s="49">
        <f>IFERROR(VLOOKUP($B23,'a-禽肉'!$B:$AO,5,0),0)</f>
        <v>647</v>
      </c>
      <c r="E23" s="49">
        <f>IFERROR(VLOOKUP($B23,'a-禽肉'!$B:$AO,6,0),0)</f>
        <v>7605.05</v>
      </c>
      <c r="F23" s="49">
        <f>IFERROR(VLOOKUP($B23,'a-禽肉'!$B:$AO,7,0),0)</f>
        <v>15.9832553137067</v>
      </c>
      <c r="G23" s="49">
        <f>IFERROR(VLOOKUP($B23,'a-禽肉'!$B:$AO,24,0),0)</f>
        <v>593.43</v>
      </c>
      <c r="H23" s="49">
        <f>IFERROR(VLOOKUP($B23,'a-禽肉'!$B:$AO,25,0),0)</f>
        <v>1094.81</v>
      </c>
      <c r="I23" s="49">
        <f>IFERROR(VLOOKUP($B23,'a-禽肉'!$B:$AO,26,0),0)</f>
        <v>-501.38</v>
      </c>
      <c r="J23" s="56">
        <f>IFERROR(VLOOKUP($B23,'a-禽肉'!$B:$AO,27,0),0)</f>
        <v>-0.457960742046565</v>
      </c>
      <c r="K23" s="56">
        <f>IFERROR(VLOOKUP($B23,'a-禽肉'!$B:$AO,28,0),0)</f>
        <v>0.154605897341038</v>
      </c>
      <c r="L23" s="56">
        <f>IFERROR(VLOOKUP($B23,'a-禽肉'!$B:$AO,29,0),0)</f>
        <v>0.160660775238392</v>
      </c>
      <c r="M23" s="56">
        <f>IFERROR(VLOOKUP($B23,'a-禽肉'!$B:$AO,30,0),0)</f>
        <v>-0.00605487789735348</v>
      </c>
      <c r="N23" s="49">
        <f>IFERROR(VLOOKUP($B23,'a-禽肉'!$B:$AO,15,0),0)</f>
        <v>3838.34</v>
      </c>
      <c r="O23" s="49">
        <f>IFERROR(VLOOKUP($B23,'a-禽肉'!$B:$AO,19,0),0)</f>
        <v>6814.42</v>
      </c>
      <c r="P23" s="49">
        <f t="shared" si="3"/>
        <v>-2976.08</v>
      </c>
      <c r="Q23" s="56">
        <f t="shared" si="4"/>
        <v>-0.436732693317993</v>
      </c>
      <c r="R23" s="49">
        <f>IFERROR(VLOOKUP($B23,'a-禽肉'!$B:$AO,16,0),0)</f>
        <v>214.49</v>
      </c>
      <c r="S23" s="49">
        <f>IFERROR(VLOOKUP($B23,'a-禽肉'!$B:$AO,20,0),0)</f>
        <v>331.68</v>
      </c>
      <c r="T23" s="49">
        <f t="shared" si="5"/>
        <v>-117.19</v>
      </c>
      <c r="U23" s="56">
        <f t="shared" si="6"/>
        <v>-0.353322479498312</v>
      </c>
      <c r="V23" s="56">
        <f>IFERROR(VLOOKUP($B23,'a-禽肉'!$B:$AO,22,0),0)</f>
        <v>0.468851964400605</v>
      </c>
      <c r="W23" s="56">
        <f>IFERROR(VLOOKUP($B23,'a-禽肉'!$B:$AO,23,0),0)</f>
        <v>0.330758773559832</v>
      </c>
      <c r="X23" s="56">
        <f t="shared" si="7"/>
        <v>0.138093190840772</v>
      </c>
      <c r="Y23" s="54">
        <f>IFERROR(VLOOKUP($B23,'a-禽肉'!$B:$AO,37,0),0)</f>
        <v>-0.0233577322952119</v>
      </c>
      <c r="Z23" s="54">
        <f>IFERROR(VLOOKUP($B23,'a-禽肉'!$B:$AO,38,0),0)</f>
        <v>-0.0223709599614086</v>
      </c>
      <c r="AA23" s="54">
        <f t="shared" si="8"/>
        <v>-0.000986772333803312</v>
      </c>
      <c r="AB23" s="54">
        <f>IFERROR(VLOOKUP($B23,'a-禽肉'!$B:$AO,33,0),0)</f>
        <v>-0.119352431962674</v>
      </c>
      <c r="AC23" s="54">
        <f>IFERROR(VLOOKUP($B23,'a-禽肉'!$B:$AO,34,0),0)</f>
        <v>-0.121226120491546</v>
      </c>
      <c r="AD23" s="54">
        <f t="shared" si="9"/>
        <v>0.00187368852887201</v>
      </c>
    </row>
    <row r="24" spans="1:30">
      <c r="A24" s="50" t="s">
        <v>89</v>
      </c>
      <c r="B24" s="51" t="s">
        <v>90</v>
      </c>
      <c r="C24" s="50" t="s">
        <v>91</v>
      </c>
      <c r="D24" s="49">
        <f>IFERROR(VLOOKUP($B24,'a-禽肉'!$B:$AO,5,0),0)</f>
        <v>1292.5</v>
      </c>
      <c r="E24" s="49">
        <f>IFERROR(VLOOKUP($B24,'a-禽肉'!$B:$AO,6,0),0)</f>
        <v>22977.3</v>
      </c>
      <c r="F24" s="49">
        <f>IFERROR(VLOOKUP($B24,'a-禽肉'!$B:$AO,7,0),0)</f>
        <v>33.4646716899892</v>
      </c>
      <c r="G24" s="49">
        <f>IFERROR(VLOOKUP($B24,'a-禽肉'!$B:$AO,24,0),0)</f>
        <v>605.73</v>
      </c>
      <c r="H24" s="49">
        <f>IFERROR(VLOOKUP($B24,'a-禽肉'!$B:$AO,25,0),0)</f>
        <v>1409.14</v>
      </c>
      <c r="I24" s="49">
        <f>IFERROR(VLOOKUP($B24,'a-禽肉'!$B:$AO,26,0),0)</f>
        <v>-803.41</v>
      </c>
      <c r="J24" s="56">
        <f>IFERROR(VLOOKUP($B24,'a-禽肉'!$B:$AO,27,0),0)</f>
        <v>-0.570142072469733</v>
      </c>
      <c r="K24" s="56">
        <f>IFERROR(VLOOKUP($B24,'a-禽肉'!$B:$AO,28,0),0)</f>
        <v>0.126556809848252</v>
      </c>
      <c r="L24" s="56">
        <f>IFERROR(VLOOKUP($B24,'a-禽肉'!$B:$AO,29,0),0)</f>
        <v>0.124710269919137</v>
      </c>
      <c r="M24" s="56">
        <f>IFERROR(VLOOKUP($B24,'a-禽肉'!$B:$AO,30,0),0)</f>
        <v>0.00184653992911552</v>
      </c>
      <c r="N24" s="49">
        <f>IFERROR(VLOOKUP($B24,'a-禽肉'!$B:$AO,15,0),0)</f>
        <v>4786.23</v>
      </c>
      <c r="O24" s="49">
        <f>IFERROR(VLOOKUP($B24,'a-禽肉'!$B:$AO,19,0),0)</f>
        <v>11299.31</v>
      </c>
      <c r="P24" s="49">
        <f t="shared" si="3"/>
        <v>-6513.08</v>
      </c>
      <c r="Q24" s="56">
        <f t="shared" si="4"/>
        <v>-0.576413958020445</v>
      </c>
      <c r="R24" s="49">
        <f>IFERROR(VLOOKUP($B24,'a-禽肉'!$B:$AO,16,0),0)</f>
        <v>262.04</v>
      </c>
      <c r="S24" s="49">
        <f>IFERROR(VLOOKUP($B24,'a-禽肉'!$B:$AO,20,0),0)</f>
        <v>355.33</v>
      </c>
      <c r="T24" s="49">
        <f t="shared" si="5"/>
        <v>-93.29</v>
      </c>
      <c r="U24" s="56">
        <f t="shared" si="6"/>
        <v>-0.262544676779332</v>
      </c>
      <c r="V24" s="56">
        <f>IFERROR(VLOOKUP($B24,'a-禽肉'!$B:$AO,22,0),0)</f>
        <v>-0.0759489741841462</v>
      </c>
      <c r="W24" s="56">
        <f>IFERROR(VLOOKUP($B24,'a-禽肉'!$B:$AO,23,0),0)</f>
        <v>0.242345737148154</v>
      </c>
      <c r="X24" s="56">
        <f t="shared" si="7"/>
        <v>-0.3182947113323</v>
      </c>
      <c r="Y24" s="54">
        <f>IFERROR(VLOOKUP($B24,'a-禽肉'!$B:$AO,37,0),0)</f>
        <v>-0.0273240726606625</v>
      </c>
      <c r="Z24" s="54">
        <f>IFERROR(VLOOKUP($B24,'a-禽肉'!$B:$AO,38,0),0)</f>
        <v>-0.0407227084681845</v>
      </c>
      <c r="AA24" s="54">
        <f t="shared" si="8"/>
        <v>0.013398635807522</v>
      </c>
      <c r="AB24" s="54">
        <f>IFERROR(VLOOKUP($B24,'a-禽肉'!$B:$AO,33,0),0)</f>
        <v>0.0933959813419447</v>
      </c>
      <c r="AC24" s="54">
        <f>IFERROR(VLOOKUP($B24,'a-禽肉'!$B:$AO,34,0),0)</f>
        <v>-0.176059759401238</v>
      </c>
      <c r="AD24" s="54">
        <f t="shared" si="9"/>
        <v>0.269455740743183</v>
      </c>
    </row>
    <row r="25" spans="1:30">
      <c r="A25" s="50" t="s">
        <v>101</v>
      </c>
      <c r="B25" s="51" t="s">
        <v>182</v>
      </c>
      <c r="C25" s="50" t="s">
        <v>183</v>
      </c>
      <c r="D25" s="49">
        <f>IFERROR(VLOOKUP($B25,'a-禽肉'!$B:$AO,5,0),0)</f>
        <v>458.9</v>
      </c>
      <c r="E25" s="49">
        <f>IFERROR(VLOOKUP($B25,'a-禽肉'!$B:$AO,6,0),0)</f>
        <v>5855.38</v>
      </c>
      <c r="F25" s="49">
        <f>IFERROR(VLOOKUP($B25,'a-禽肉'!$B:$AO,7,0),0)</f>
        <v>36.1469231855978</v>
      </c>
      <c r="G25" s="49">
        <f>IFERROR(VLOOKUP($B25,'a-禽肉'!$B:$AO,24,0),0)</f>
        <v>139.14</v>
      </c>
      <c r="H25" s="49">
        <f>IFERROR(VLOOKUP($B25,'a-禽肉'!$B:$AO,25,0),0)</f>
        <v>94.74</v>
      </c>
      <c r="I25" s="49">
        <f>IFERROR(VLOOKUP($B25,'a-禽肉'!$B:$AO,26,0),0)</f>
        <v>44.4</v>
      </c>
      <c r="J25" s="56">
        <f>IFERROR(VLOOKUP($B25,'a-禽肉'!$B:$AO,27,0),0)</f>
        <v>0.468651044965168</v>
      </c>
      <c r="K25" s="56">
        <f>IFERROR(VLOOKUP($B25,'a-禽肉'!$B:$AO,28,0),0)</f>
        <v>0.123121847624104</v>
      </c>
      <c r="L25" s="56">
        <f>IFERROR(VLOOKUP($B25,'a-禽肉'!$B:$AO,29,0),0)</f>
        <v>0.0661181249084019</v>
      </c>
      <c r="M25" s="56">
        <f>IFERROR(VLOOKUP($B25,'a-禽肉'!$B:$AO,30,0),0)</f>
        <v>0.0570037227157022</v>
      </c>
      <c r="N25" s="49">
        <f>IFERROR(VLOOKUP($B25,'a-禽肉'!$B:$AO,15,0),0)</f>
        <v>1130.1</v>
      </c>
      <c r="O25" s="49">
        <f>IFERROR(VLOOKUP($B25,'a-禽肉'!$B:$AO,19,0),0)</f>
        <v>1432.89</v>
      </c>
      <c r="P25" s="49">
        <f t="shared" si="3"/>
        <v>-302.79</v>
      </c>
      <c r="Q25" s="56">
        <f t="shared" si="4"/>
        <v>-0.211314197181919</v>
      </c>
      <c r="R25" s="49">
        <f>IFERROR(VLOOKUP($B25,'a-禽肉'!$B:$AO,16,0),0)</f>
        <v>77.62</v>
      </c>
      <c r="S25" s="49">
        <f>IFERROR(VLOOKUP($B25,'a-禽肉'!$B:$AO,20,0),0)</f>
        <v>89.84</v>
      </c>
      <c r="T25" s="49">
        <f t="shared" si="5"/>
        <v>-12.22</v>
      </c>
      <c r="U25" s="56">
        <f t="shared" si="6"/>
        <v>-0.136019590382903</v>
      </c>
      <c r="V25" s="56">
        <f>IFERROR(VLOOKUP($B25,'a-禽肉'!$B:$AO,22,0),0)</f>
        <v>-0.302534206720679</v>
      </c>
      <c r="W25" s="56">
        <f>IFERROR(VLOOKUP($B25,'a-禽肉'!$B:$AO,23,0),0)</f>
        <v>-0.0138592729726407</v>
      </c>
      <c r="X25" s="56">
        <f t="shared" si="7"/>
        <v>-0.288674933748038</v>
      </c>
      <c r="Y25" s="54">
        <f>IFERROR(VLOOKUP($B25,'a-禽肉'!$B:$AO,37,0),0)</f>
        <v>-0.0396804947178562</v>
      </c>
      <c r="Z25" s="54">
        <f>IFERROR(VLOOKUP($B25,'a-禽肉'!$B:$AO,38,0),0)</f>
        <v>-0.00289403383793411</v>
      </c>
      <c r="AA25" s="54">
        <f t="shared" si="8"/>
        <v>-0.0367864608799221</v>
      </c>
      <c r="AB25" s="54">
        <f>IFERROR(VLOOKUP($B25,'a-禽肉'!$B:$AO,33,0),0)</f>
        <v>-0.105773996932268</v>
      </c>
      <c r="AC25" s="54">
        <f>IFERROR(VLOOKUP($B25,'a-禽肉'!$B:$AO,34,0),0)</f>
        <v>-0.00951161638367216</v>
      </c>
      <c r="AD25" s="54">
        <f t="shared" si="9"/>
        <v>-0.0962623805485955</v>
      </c>
    </row>
    <row r="26" spans="1:30">
      <c r="A26" s="50" t="s">
        <v>67</v>
      </c>
      <c r="B26" s="51" t="s">
        <v>168</v>
      </c>
      <c r="C26" s="50" t="s">
        <v>169</v>
      </c>
      <c r="D26" s="49">
        <f>IFERROR(VLOOKUP($B26,'a-禽肉'!$B:$AO,5,0),0)</f>
        <v>1026</v>
      </c>
      <c r="E26" s="49">
        <f>IFERROR(VLOOKUP($B26,'a-禽肉'!$B:$AO,6,0),0)</f>
        <v>19171.82</v>
      </c>
      <c r="F26" s="49">
        <f>IFERROR(VLOOKUP($B26,'a-禽肉'!$B:$AO,7,0),0)</f>
        <v>17.3867126939978</v>
      </c>
      <c r="G26" s="49">
        <f>IFERROR(VLOOKUP($B26,'a-禽肉'!$B:$AO,24,0),0)</f>
        <v>1081.85</v>
      </c>
      <c r="H26" s="49">
        <f>IFERROR(VLOOKUP($B26,'a-禽肉'!$B:$AO,25,0),0)</f>
        <v>1014.86</v>
      </c>
      <c r="I26" s="49">
        <f>IFERROR(VLOOKUP($B26,'a-禽肉'!$B:$AO,26,0),0)</f>
        <v>66.99</v>
      </c>
      <c r="J26" s="56">
        <f>IFERROR(VLOOKUP($B26,'a-禽肉'!$B:$AO,27,0),0)</f>
        <v>0.0660091047040971</v>
      </c>
      <c r="K26" s="56">
        <f>IFERROR(VLOOKUP($B26,'a-禽肉'!$B:$AO,28,0),0)</f>
        <v>0.151139641936588</v>
      </c>
      <c r="L26" s="56">
        <f>IFERROR(VLOOKUP($B26,'a-禽肉'!$B:$AO,29,0),0)</f>
        <v>0.0990361429322841</v>
      </c>
      <c r="M26" s="56">
        <f>IFERROR(VLOOKUP($B26,'a-禽肉'!$B:$AO,30,0),0)</f>
        <v>0.0521034990043039</v>
      </c>
      <c r="N26" s="49">
        <f>IFERROR(VLOOKUP($B26,'a-禽肉'!$B:$AO,15,0),0)</f>
        <v>7157.95</v>
      </c>
      <c r="O26" s="49">
        <f>IFERROR(VLOOKUP($B26,'a-禽肉'!$B:$AO,19,0),0)</f>
        <v>10247.37</v>
      </c>
      <c r="P26" s="49">
        <f t="shared" si="3"/>
        <v>-3089.42</v>
      </c>
      <c r="Q26" s="56">
        <f t="shared" si="4"/>
        <v>-0.301484185698379</v>
      </c>
      <c r="R26" s="49">
        <f>IFERROR(VLOOKUP($B26,'a-禽肉'!$B:$AO,16,0),0)</f>
        <v>367.18</v>
      </c>
      <c r="S26" s="49">
        <f>IFERROR(VLOOKUP($B26,'a-禽肉'!$B:$AO,20,0),0)</f>
        <v>427.38</v>
      </c>
      <c r="T26" s="49">
        <f t="shared" si="5"/>
        <v>-60.2</v>
      </c>
      <c r="U26" s="56">
        <f t="shared" si="6"/>
        <v>-0.140858252608919</v>
      </c>
      <c r="V26" s="56">
        <f>IFERROR(VLOOKUP($B26,'a-禽肉'!$B:$AO,22,0),0)</f>
        <v>-0.0870334530950835</v>
      </c>
      <c r="W26" s="56">
        <f>IFERROR(VLOOKUP($B26,'a-禽肉'!$B:$AO,23,0),0)</f>
        <v>0.157423565296812</v>
      </c>
      <c r="X26" s="56">
        <f t="shared" si="7"/>
        <v>-0.244457018391895</v>
      </c>
      <c r="Y26" s="54">
        <f>IFERROR(VLOOKUP($B26,'a-禽肉'!$B:$AO,37,0),0)</f>
        <v>-0.0136717686148483</v>
      </c>
      <c r="Z26" s="54">
        <f>IFERROR(VLOOKUP($B26,'a-禽肉'!$B:$AO,38,0),0)</f>
        <v>-0.146520660770275</v>
      </c>
      <c r="AA26" s="54">
        <f t="shared" si="8"/>
        <v>0.132848892155426</v>
      </c>
      <c r="AB26" s="54">
        <f>IFERROR(VLOOKUP($B26,'a-禽肉'!$B:$AO,33,0),0)</f>
        <v>-0.125543605273119</v>
      </c>
      <c r="AC26" s="54">
        <f>IFERROR(VLOOKUP($B26,'a-禽肉'!$B:$AO,34,0),0)</f>
        <v>-0.112811911739305</v>
      </c>
      <c r="AD26" s="54">
        <f t="shared" si="9"/>
        <v>-0.0127316935338145</v>
      </c>
    </row>
    <row r="27" spans="1:30">
      <c r="A27" s="50" t="s">
        <v>62</v>
      </c>
      <c r="B27" s="51" t="s">
        <v>153</v>
      </c>
      <c r="C27" s="50" t="s">
        <v>154</v>
      </c>
      <c r="D27" s="49">
        <f>IFERROR(VLOOKUP($B27,'a-禽肉'!$B:$AO,5,0),0)</f>
        <v>781.1</v>
      </c>
      <c r="E27" s="49">
        <f>IFERROR(VLOOKUP($B27,'a-禽肉'!$B:$AO,6,0),0)</f>
        <v>19349.7</v>
      </c>
      <c r="F27" s="49">
        <f>IFERROR(VLOOKUP($B27,'a-禽肉'!$B:$AO,7,0),0)</f>
        <v>13.6186252732195</v>
      </c>
      <c r="G27" s="49">
        <f>IFERROR(VLOOKUP($B27,'a-禽肉'!$B:$AO,24,0),0)</f>
        <v>1874.81</v>
      </c>
      <c r="H27" s="49">
        <f>IFERROR(VLOOKUP($B27,'a-禽肉'!$B:$AO,25,0),0)</f>
        <v>1600.36</v>
      </c>
      <c r="I27" s="49">
        <f>IFERROR(VLOOKUP($B27,'a-禽肉'!$B:$AO,26,0),0)</f>
        <v>274.45</v>
      </c>
      <c r="J27" s="56">
        <f>IFERROR(VLOOKUP($B27,'a-禽肉'!$B:$AO,27,0),0)</f>
        <v>0.171492664150566</v>
      </c>
      <c r="K27" s="56">
        <f>IFERROR(VLOOKUP($B27,'a-禽肉'!$B:$AO,28,0),0)</f>
        <v>0.181821796581404</v>
      </c>
      <c r="L27" s="56">
        <f>IFERROR(VLOOKUP($B27,'a-禽肉'!$B:$AO,29,0),0)</f>
        <v>0.170675209883284</v>
      </c>
      <c r="M27" s="56">
        <f>IFERROR(VLOOKUP($B27,'a-禽肉'!$B:$AO,30,0),0)</f>
        <v>0.0111465866981194</v>
      </c>
      <c r="N27" s="49">
        <f>IFERROR(VLOOKUP($B27,'a-禽肉'!$B:$AO,15,0),0)</f>
        <v>10311.25</v>
      </c>
      <c r="O27" s="49">
        <f>IFERROR(VLOOKUP($B27,'a-禽肉'!$B:$AO,19,0),0)</f>
        <v>9376.64</v>
      </c>
      <c r="P27" s="49">
        <f t="shared" si="3"/>
        <v>934.610000000001</v>
      </c>
      <c r="Q27" s="56">
        <f t="shared" si="4"/>
        <v>0.0996742969763157</v>
      </c>
      <c r="R27" s="49">
        <f>IFERROR(VLOOKUP($B27,'a-禽肉'!$B:$AO,16,0),0)</f>
        <v>337.04</v>
      </c>
      <c r="S27" s="49">
        <f>IFERROR(VLOOKUP($B27,'a-禽肉'!$B:$AO,20,0),0)</f>
        <v>278.29</v>
      </c>
      <c r="T27" s="49">
        <f t="shared" si="5"/>
        <v>58.75</v>
      </c>
      <c r="U27" s="56">
        <f t="shared" si="6"/>
        <v>0.211110711847353</v>
      </c>
      <c r="V27" s="56">
        <f>IFERROR(VLOOKUP($B27,'a-禽肉'!$B:$AO,22,0),0)</f>
        <v>0.21716974283257</v>
      </c>
      <c r="W27" s="56">
        <f>IFERROR(VLOOKUP($B27,'a-禽肉'!$B:$AO,23,0),0)</f>
        <v>0.505687845528701</v>
      </c>
      <c r="X27" s="56">
        <f t="shared" si="7"/>
        <v>-0.288518102696131</v>
      </c>
      <c r="Y27" s="54">
        <f>IFERROR(VLOOKUP($B27,'a-禽肉'!$B:$AO,37,0),0)</f>
        <v>-0.0230239734156183</v>
      </c>
      <c r="Z27" s="54">
        <f>IFERROR(VLOOKUP($B27,'a-禽肉'!$B:$AO,38,0),0)</f>
        <v>-0.11574257069963</v>
      </c>
      <c r="AA27" s="54">
        <f t="shared" si="8"/>
        <v>0.0927185972840116</v>
      </c>
      <c r="AB27" s="54">
        <f>IFERROR(VLOOKUP($B27,'a-禽肉'!$B:$AO,33,0),0)</f>
        <v>-0.0982972675678367</v>
      </c>
      <c r="AC27" s="54">
        <f>IFERROR(VLOOKUP($B27,'a-禽肉'!$B:$AO,34,0),0)</f>
        <v>-0.0535852288239711</v>
      </c>
      <c r="AD27" s="54">
        <f t="shared" si="9"/>
        <v>-0.0447120387438656</v>
      </c>
    </row>
    <row r="28" spans="1:30">
      <c r="A28" s="50" t="s">
        <v>62</v>
      </c>
      <c r="B28" s="51" t="s">
        <v>139</v>
      </c>
      <c r="C28" s="50" t="s">
        <v>140</v>
      </c>
      <c r="D28" s="49">
        <f>IFERROR(VLOOKUP($B28,'a-禽肉'!$B:$AO,5,0),0)</f>
        <v>332.4</v>
      </c>
      <c r="E28" s="49">
        <f>IFERROR(VLOOKUP($B28,'a-禽肉'!$B:$AO,6,0),0)</f>
        <v>5007.44</v>
      </c>
      <c r="F28" s="49">
        <f>IFERROR(VLOOKUP($B28,'a-禽肉'!$B:$AO,7,0),0)</f>
        <v>15.6851560073288</v>
      </c>
      <c r="G28" s="49">
        <f>IFERROR(VLOOKUP($B28,'a-禽肉'!$B:$AO,24,0),0)</f>
        <v>489.15</v>
      </c>
      <c r="H28" s="49">
        <f>IFERROR(VLOOKUP($B28,'a-禽肉'!$B:$AO,25,0),0)</f>
        <v>963.48</v>
      </c>
      <c r="I28" s="49">
        <f>IFERROR(VLOOKUP($B28,'a-禽肉'!$B:$AO,26,0),0)</f>
        <v>-474.33</v>
      </c>
      <c r="J28" s="56">
        <f>IFERROR(VLOOKUP($B28,'a-禽肉'!$B:$AO,27,0),0)</f>
        <v>-0.492309129405904</v>
      </c>
      <c r="K28" s="56">
        <f>IFERROR(VLOOKUP($B28,'a-禽肉'!$B:$AO,28,0),0)</f>
        <v>0.180463527293656</v>
      </c>
      <c r="L28" s="56">
        <f>IFERROR(VLOOKUP($B28,'a-禽肉'!$B:$AO,29,0),0)</f>
        <v>0.329394871794872</v>
      </c>
      <c r="M28" s="56">
        <f>IFERROR(VLOOKUP($B28,'a-禽肉'!$B:$AO,30,0),0)</f>
        <v>-0.148931344501216</v>
      </c>
      <c r="N28" s="49">
        <f>IFERROR(VLOOKUP($B28,'a-禽肉'!$B:$AO,15,0),0)</f>
        <v>2710.52</v>
      </c>
      <c r="O28" s="49">
        <f>IFERROR(VLOOKUP($B28,'a-禽肉'!$B:$AO,19,0),0)</f>
        <v>2925</v>
      </c>
      <c r="P28" s="49">
        <f t="shared" si="3"/>
        <v>-214.48</v>
      </c>
      <c r="Q28" s="56">
        <f t="shared" si="4"/>
        <v>-0.0733264957264957</v>
      </c>
      <c r="R28" s="49">
        <f>IFERROR(VLOOKUP($B28,'a-禽肉'!$B:$AO,16,0),0)</f>
        <v>187.73</v>
      </c>
      <c r="S28" s="49">
        <f>IFERROR(VLOOKUP($B28,'a-禽肉'!$B:$AO,20,0),0)</f>
        <v>155.04</v>
      </c>
      <c r="T28" s="49">
        <f t="shared" si="5"/>
        <v>32.69</v>
      </c>
      <c r="U28" s="56">
        <f t="shared" si="6"/>
        <v>0.210848813209494</v>
      </c>
      <c r="V28" s="56">
        <f>IFERROR(VLOOKUP($B28,'a-禽肉'!$B:$AO,22,0),0)</f>
        <v>0.374066594411456</v>
      </c>
      <c r="W28" s="56">
        <f>IFERROR(VLOOKUP($B28,'a-禽肉'!$B:$AO,23,0),0)</f>
        <v>0.0142072611830795</v>
      </c>
      <c r="X28" s="56">
        <f t="shared" si="7"/>
        <v>0.359859333228376</v>
      </c>
      <c r="Y28" s="54">
        <f>IFERROR(VLOOKUP($B28,'a-禽肉'!$B:$AO,37,0),0)</f>
        <v>-0.00783039471581527</v>
      </c>
      <c r="Z28" s="54">
        <f>IFERROR(VLOOKUP($B28,'a-禽肉'!$B:$AO,38,0),0)</f>
        <v>0.109907120743034</v>
      </c>
      <c r="AA28" s="54">
        <f t="shared" si="8"/>
        <v>-0.117737515458849</v>
      </c>
      <c r="AB28" s="54">
        <f>IFERROR(VLOOKUP($B28,'a-禽肉'!$B:$AO,33,0),0)</f>
        <v>-0.115195757573029</v>
      </c>
      <c r="AC28" s="54">
        <f>IFERROR(VLOOKUP($B28,'a-禽肉'!$B:$AO,34,0),0)</f>
        <v>0.044398358974359</v>
      </c>
      <c r="AD28" s="54">
        <f t="shared" si="9"/>
        <v>-0.159594116547388</v>
      </c>
    </row>
    <row r="29" spans="1:30">
      <c r="A29" s="50" t="s">
        <v>62</v>
      </c>
      <c r="B29" s="51" t="s">
        <v>97</v>
      </c>
      <c r="C29" s="50" t="s">
        <v>98</v>
      </c>
      <c r="D29" s="49">
        <f>IFERROR(VLOOKUP($B29,'a-禽肉'!$B:$AO,5,0),0)</f>
        <v>837.2</v>
      </c>
      <c r="E29" s="49">
        <f>IFERROR(VLOOKUP($B29,'a-禽肉'!$B:$AO,6,0),0)</f>
        <v>13849.55</v>
      </c>
      <c r="F29" s="49">
        <f>IFERROR(VLOOKUP($B29,'a-禽肉'!$B:$AO,7,0),0)</f>
        <v>30.3200070627529</v>
      </c>
      <c r="G29" s="49">
        <f>IFERROR(VLOOKUP($B29,'a-禽肉'!$B:$AO,24,0),0)</f>
        <v>401.8</v>
      </c>
      <c r="H29" s="49">
        <f>IFERROR(VLOOKUP($B29,'a-禽肉'!$B:$AO,25,0),0)</f>
        <v>686.64</v>
      </c>
      <c r="I29" s="49">
        <f>IFERROR(VLOOKUP($B29,'a-禽肉'!$B:$AO,26,0),0)</f>
        <v>-284.84</v>
      </c>
      <c r="J29" s="56">
        <f>IFERROR(VLOOKUP($B29,'a-禽肉'!$B:$AO,27,0),0)</f>
        <v>-0.414831643947338</v>
      </c>
      <c r="K29" s="56">
        <f>IFERROR(VLOOKUP($B29,'a-禽肉'!$B:$AO,28,0),0)</f>
        <v>0.117082097337242</v>
      </c>
      <c r="L29" s="56">
        <f>IFERROR(VLOOKUP($B29,'a-禽肉'!$B:$AO,29,0),0)</f>
        <v>0.0943322869369895</v>
      </c>
      <c r="M29" s="56">
        <f>IFERROR(VLOOKUP($B29,'a-禽肉'!$B:$AO,30,0),0)</f>
        <v>0.0227498104002524</v>
      </c>
      <c r="N29" s="49">
        <f>IFERROR(VLOOKUP($B29,'a-禽肉'!$B:$AO,15,0),0)</f>
        <v>3431.78</v>
      </c>
      <c r="O29" s="49">
        <f>IFERROR(VLOOKUP($B29,'a-禽肉'!$B:$AO,19,0),0)</f>
        <v>7278.95</v>
      </c>
      <c r="P29" s="49">
        <f t="shared" si="3"/>
        <v>-3847.17</v>
      </c>
      <c r="Q29" s="56">
        <f t="shared" si="4"/>
        <v>-0.52853364839709</v>
      </c>
      <c r="R29" s="49">
        <f>IFERROR(VLOOKUP($B29,'a-禽肉'!$B:$AO,16,0),0)</f>
        <v>179.82</v>
      </c>
      <c r="S29" s="49">
        <f>IFERROR(VLOOKUP($B29,'a-禽肉'!$B:$AO,20,0),0)</f>
        <v>339.91</v>
      </c>
      <c r="T29" s="49">
        <f t="shared" si="5"/>
        <v>-160.09</v>
      </c>
      <c r="U29" s="56">
        <f t="shared" si="6"/>
        <v>-0.47097761172075</v>
      </c>
      <c r="V29" s="56">
        <f>IFERROR(VLOOKUP($B29,'a-禽肉'!$B:$AO,22,0),0)</f>
        <v>-0.0259236036010023</v>
      </c>
      <c r="W29" s="56">
        <f>IFERROR(VLOOKUP($B29,'a-禽肉'!$B:$AO,23,0),0)</f>
        <v>0.569850739995103</v>
      </c>
      <c r="X29" s="56">
        <f t="shared" si="7"/>
        <v>-0.595774343596105</v>
      </c>
      <c r="Y29" s="54">
        <f>IFERROR(VLOOKUP($B29,'a-禽肉'!$B:$AO,37,0),0)</f>
        <v>-0.0293626960293627</v>
      </c>
      <c r="Z29" s="54">
        <f>IFERROR(VLOOKUP($B29,'a-禽肉'!$B:$AO,38,0),0)</f>
        <v>-0.0582212938719073</v>
      </c>
      <c r="AA29" s="54">
        <f t="shared" si="8"/>
        <v>0.0288585978425446</v>
      </c>
      <c r="AB29" s="54">
        <f>IFERROR(VLOOKUP($B29,'a-禽肉'!$B:$AO,33,0),0)</f>
        <v>-0.18477069155572</v>
      </c>
      <c r="AC29" s="54">
        <f>IFERROR(VLOOKUP($B29,'a-禽肉'!$B:$AO,34,0),0)</f>
        <v>-0.120959533998722</v>
      </c>
      <c r="AD29" s="54">
        <f t="shared" si="9"/>
        <v>-0.0638111575569975</v>
      </c>
    </row>
    <row r="30" spans="1:30">
      <c r="A30" s="50" t="s">
        <v>67</v>
      </c>
      <c r="B30" s="51" t="s">
        <v>166</v>
      </c>
      <c r="C30" s="50" t="s">
        <v>167</v>
      </c>
      <c r="D30" s="49">
        <f>IFERROR(VLOOKUP($B30,'a-禽肉'!$B:$AO,5,0),0)</f>
        <v>662.7</v>
      </c>
      <c r="E30" s="49">
        <f>IFERROR(VLOOKUP($B30,'a-禽肉'!$B:$AO,6,0),0)</f>
        <v>17531.66</v>
      </c>
      <c r="F30" s="49">
        <f>IFERROR(VLOOKUP($B30,'a-禽肉'!$B:$AO,7,0),0)</f>
        <v>15.2701315583048</v>
      </c>
      <c r="G30" s="49">
        <f>IFERROR(VLOOKUP($B30,'a-禽肉'!$B:$AO,24,0),0)</f>
        <v>1077.37</v>
      </c>
      <c r="H30" s="49">
        <f>IFERROR(VLOOKUP($B30,'a-禽肉'!$B:$AO,25,0),0)</f>
        <v>1471.66</v>
      </c>
      <c r="I30" s="49">
        <f>IFERROR(VLOOKUP($B30,'a-禽肉'!$B:$AO,26,0),0)</f>
        <v>-394.29</v>
      </c>
      <c r="J30" s="56">
        <f>IFERROR(VLOOKUP($B30,'a-禽肉'!$B:$AO,27,0),0)</f>
        <v>-0.267921938491228</v>
      </c>
      <c r="K30" s="56">
        <f>IFERROR(VLOOKUP($B30,'a-禽肉'!$B:$AO,28,0),0)</f>
        <v>0.138653731811969</v>
      </c>
      <c r="L30" s="56">
        <f>IFERROR(VLOOKUP($B30,'a-禽肉'!$B:$AO,29,0),0)</f>
        <v>0.182906019023141</v>
      </c>
      <c r="M30" s="56">
        <f>IFERROR(VLOOKUP($B30,'a-禽肉'!$B:$AO,30,0),0)</f>
        <v>-0.0442522872111714</v>
      </c>
      <c r="N30" s="49">
        <f>IFERROR(VLOOKUP($B30,'a-禽肉'!$B:$AO,15,0),0)</f>
        <v>7770.22</v>
      </c>
      <c r="O30" s="49">
        <f>IFERROR(VLOOKUP($B30,'a-禽肉'!$B:$AO,19,0),0)</f>
        <v>8045.99</v>
      </c>
      <c r="P30" s="49">
        <f t="shared" si="3"/>
        <v>-275.77</v>
      </c>
      <c r="Q30" s="56">
        <f t="shared" si="4"/>
        <v>-0.034274216100194</v>
      </c>
      <c r="R30" s="49">
        <f>IFERROR(VLOOKUP($B30,'a-禽肉'!$B:$AO,16,0),0)</f>
        <v>223.37</v>
      </c>
      <c r="S30" s="49">
        <f>IFERROR(VLOOKUP($B30,'a-禽肉'!$B:$AO,20,0),0)</f>
        <v>257.92</v>
      </c>
      <c r="T30" s="49">
        <f t="shared" si="5"/>
        <v>-34.55</v>
      </c>
      <c r="U30" s="56">
        <f t="shared" si="6"/>
        <v>-0.133956265508685</v>
      </c>
      <c r="V30" s="56">
        <f>IFERROR(VLOOKUP($B30,'a-禽肉'!$B:$AO,22,0),0)</f>
        <v>0.222344732792519</v>
      </c>
      <c r="W30" s="56">
        <f>IFERROR(VLOOKUP($B30,'a-禽肉'!$B:$AO,23,0),0)</f>
        <v>-0.0597988496919973</v>
      </c>
      <c r="X30" s="56">
        <f t="shared" si="7"/>
        <v>0.282143582484516</v>
      </c>
      <c r="Y30" s="54">
        <f>IFERROR(VLOOKUP($B30,'a-禽肉'!$B:$AO,37,0),0)</f>
        <v>-0.0399785109907329</v>
      </c>
      <c r="Z30" s="54">
        <f>IFERROR(VLOOKUP($B30,'a-禽肉'!$B:$AO,38,0),0)</f>
        <v>-0.0452853598014888</v>
      </c>
      <c r="AA30" s="54">
        <f t="shared" si="8"/>
        <v>0.00530684881075597</v>
      </c>
      <c r="AB30" s="54">
        <f>IFERROR(VLOOKUP($B30,'a-禽肉'!$B:$AO,33,0),0)</f>
        <v>-0.0468657149047117</v>
      </c>
      <c r="AC30" s="54">
        <f>IFERROR(VLOOKUP($B30,'a-禽肉'!$B:$AO,34,0),0)</f>
        <v>0.0145352653930716</v>
      </c>
      <c r="AD30" s="54">
        <f t="shared" si="9"/>
        <v>-0.0614009802977833</v>
      </c>
    </row>
    <row r="31" spans="1:30">
      <c r="A31" s="50" t="s">
        <v>62</v>
      </c>
      <c r="B31" s="51" t="s">
        <v>99</v>
      </c>
      <c r="C31" s="50" t="s">
        <v>100</v>
      </c>
      <c r="D31" s="49">
        <f>IFERROR(VLOOKUP($B31,'a-禽肉'!$B:$AO,5,0),0)</f>
        <v>415</v>
      </c>
      <c r="E31" s="49">
        <f>IFERROR(VLOOKUP($B31,'a-禽肉'!$B:$AO,6,0),0)</f>
        <v>9959</v>
      </c>
      <c r="F31" s="49">
        <f>IFERROR(VLOOKUP($B31,'a-禽肉'!$B:$AO,7,0),0)</f>
        <v>13.191534959677</v>
      </c>
      <c r="G31" s="49">
        <f>IFERROR(VLOOKUP($B31,'a-禽肉'!$B:$AO,24,0),0)</f>
        <v>261.64</v>
      </c>
      <c r="H31" s="49">
        <f>IFERROR(VLOOKUP($B31,'a-禽肉'!$B:$AO,25,0),0)</f>
        <v>644.89</v>
      </c>
      <c r="I31" s="49">
        <f>IFERROR(VLOOKUP($B31,'a-禽肉'!$B:$AO,26,0),0)</f>
        <v>-383.25</v>
      </c>
      <c r="J31" s="56">
        <f>IFERROR(VLOOKUP($B31,'a-禽肉'!$B:$AO,27,0),0)</f>
        <v>-0.594287397850796</v>
      </c>
      <c r="K31" s="56">
        <f>IFERROR(VLOOKUP($B31,'a-禽肉'!$B:$AO,28,0),0)</f>
        <v>0.0552940853250039</v>
      </c>
      <c r="L31" s="56">
        <f>IFERROR(VLOOKUP($B31,'a-禽肉'!$B:$AO,29,0),0)</f>
        <v>0.100776502099478</v>
      </c>
      <c r="M31" s="56">
        <f>IFERROR(VLOOKUP($B31,'a-禽肉'!$B:$AO,30,0),0)</f>
        <v>-0.045482416774474</v>
      </c>
      <c r="N31" s="49">
        <f>IFERROR(VLOOKUP($B31,'a-禽肉'!$B:$AO,15,0),0)</f>
        <v>4731.79</v>
      </c>
      <c r="O31" s="49">
        <f>IFERROR(VLOOKUP($B31,'a-禽肉'!$B:$AO,19,0),0)</f>
        <v>6399.21</v>
      </c>
      <c r="P31" s="49">
        <f t="shared" si="3"/>
        <v>-1667.42</v>
      </c>
      <c r="Q31" s="56">
        <f t="shared" si="4"/>
        <v>-0.260566538682119</v>
      </c>
      <c r="R31" s="49">
        <f>IFERROR(VLOOKUP($B31,'a-禽肉'!$B:$AO,16,0),0)</f>
        <v>255.35</v>
      </c>
      <c r="S31" s="49">
        <f>IFERROR(VLOOKUP($B31,'a-禽肉'!$B:$AO,20,0),0)</f>
        <v>331.04</v>
      </c>
      <c r="T31" s="49">
        <f t="shared" si="5"/>
        <v>-75.69</v>
      </c>
      <c r="U31" s="56">
        <f t="shared" si="6"/>
        <v>-0.228643064282262</v>
      </c>
      <c r="V31" s="56">
        <f>IFERROR(VLOOKUP($B31,'a-禽肉'!$B:$AO,22,0),0)</f>
        <v>-0.101745711075086</v>
      </c>
      <c r="W31" s="56">
        <f>IFERROR(VLOOKUP($B31,'a-禽肉'!$B:$AO,23,0),0)</f>
        <v>0.783430622396684</v>
      </c>
      <c r="X31" s="56">
        <f t="shared" si="7"/>
        <v>-0.88517633347177</v>
      </c>
      <c r="Y31" s="54">
        <f>IFERROR(VLOOKUP($B31,'a-禽肉'!$B:$AO,37,0),0)</f>
        <v>-0.0342666927746231</v>
      </c>
      <c r="Z31" s="54">
        <f>IFERROR(VLOOKUP($B31,'a-禽肉'!$B:$AO,38,0),0)</f>
        <v>-0.0506283228612856</v>
      </c>
      <c r="AA31" s="54">
        <f t="shared" si="8"/>
        <v>0.0163616300866626</v>
      </c>
      <c r="AB31" s="54">
        <f>IFERROR(VLOOKUP($B31,'a-禽肉'!$B:$AO,33,0),0)</f>
        <v>-0.196933682314911</v>
      </c>
      <c r="AC31" s="54">
        <f>IFERROR(VLOOKUP($B31,'a-禽肉'!$B:$AO,34,0),0)</f>
        <v>-0.0809577432214289</v>
      </c>
      <c r="AD31" s="54">
        <f t="shared" si="9"/>
        <v>-0.115975939093482</v>
      </c>
    </row>
    <row r="32" spans="1:30">
      <c r="A32" s="50" t="s">
        <v>67</v>
      </c>
      <c r="B32" s="51" t="s">
        <v>127</v>
      </c>
      <c r="C32" s="50" t="s">
        <v>128</v>
      </c>
      <c r="D32" s="49">
        <f>IFERROR(VLOOKUP($B32,'a-禽肉'!$B:$AO,5,0),0)</f>
        <v>81</v>
      </c>
      <c r="E32" s="49">
        <f>IFERROR(VLOOKUP($B32,'a-禽肉'!$B:$AO,6,0),0)</f>
        <v>4062.48</v>
      </c>
      <c r="F32" s="49">
        <f>IFERROR(VLOOKUP($B32,'a-禽肉'!$B:$AO,7,0),0)</f>
        <v>15.499423237135</v>
      </c>
      <c r="G32" s="49">
        <f>IFERROR(VLOOKUP($B32,'a-禽肉'!$B:$AO,24,0),0)</f>
        <v>357.2</v>
      </c>
      <c r="H32" s="49">
        <f>IFERROR(VLOOKUP($B32,'a-禽肉'!$B:$AO,25,0),0)</f>
        <v>362.92</v>
      </c>
      <c r="I32" s="49">
        <f>IFERROR(VLOOKUP($B32,'a-禽肉'!$B:$AO,26,0),0)</f>
        <v>-5.72</v>
      </c>
      <c r="J32" s="56">
        <f>IFERROR(VLOOKUP($B32,'a-禽肉'!$B:$AO,27,0),0)</f>
        <v>-0.0157610492670561</v>
      </c>
      <c r="K32" s="56">
        <f>IFERROR(VLOOKUP($B32,'a-禽肉'!$B:$AO,28,0),0)</f>
        <v>0.160199486931094</v>
      </c>
      <c r="L32" s="56">
        <f>IFERROR(VLOOKUP($B32,'a-禽肉'!$B:$AO,29,0),0)</f>
        <v>0.180872165462248</v>
      </c>
      <c r="M32" s="56">
        <f>IFERROR(VLOOKUP($B32,'a-禽肉'!$B:$AO,30,0),0)</f>
        <v>-0.0206726785311532</v>
      </c>
      <c r="N32" s="49">
        <f>IFERROR(VLOOKUP($B32,'a-禽肉'!$B:$AO,15,0),0)</f>
        <v>2229.72</v>
      </c>
      <c r="O32" s="49">
        <f>IFERROR(VLOOKUP($B32,'a-禽肉'!$B:$AO,19,0),0)</f>
        <v>2006.5</v>
      </c>
      <c r="P32" s="49">
        <f t="shared" si="3"/>
        <v>223.22</v>
      </c>
      <c r="Q32" s="56">
        <f t="shared" si="4"/>
        <v>0.111248442561674</v>
      </c>
      <c r="R32" s="49">
        <f>IFERROR(VLOOKUP($B32,'a-禽肉'!$B:$AO,16,0),0)</f>
        <v>78.9</v>
      </c>
      <c r="S32" s="49">
        <f>IFERROR(VLOOKUP($B32,'a-禽肉'!$B:$AO,20,0),0)</f>
        <v>81.92</v>
      </c>
      <c r="T32" s="49">
        <f t="shared" si="5"/>
        <v>-3.02</v>
      </c>
      <c r="U32" s="56">
        <f t="shared" si="6"/>
        <v>-0.036865234375</v>
      </c>
      <c r="V32" s="56">
        <f>IFERROR(VLOOKUP($B32,'a-禽肉'!$B:$AO,22,0),0)</f>
        <v>0.292684688927361</v>
      </c>
      <c r="W32" s="56">
        <f>IFERROR(VLOOKUP($B32,'a-禽肉'!$B:$AO,23,0),0)</f>
        <v>-0.0721433947133006</v>
      </c>
      <c r="X32" s="56">
        <f t="shared" si="7"/>
        <v>0.364828083640661</v>
      </c>
      <c r="Y32" s="54">
        <f>IFERROR(VLOOKUP($B32,'a-禽肉'!$B:$AO,37,0),0)</f>
        <v>-0.0139416983523447</v>
      </c>
      <c r="Z32" s="54">
        <f>IFERROR(VLOOKUP($B32,'a-禽肉'!$B:$AO,38,0),0)</f>
        <v>0.36767578125</v>
      </c>
      <c r="AA32" s="54">
        <f t="shared" si="8"/>
        <v>-0.381617479602345</v>
      </c>
      <c r="AB32" s="54">
        <f>IFERROR(VLOOKUP($B32,'a-禽肉'!$B:$AO,33,0),0)</f>
        <v>0.01144927691026</v>
      </c>
      <c r="AC32" s="54">
        <f>IFERROR(VLOOKUP($B32,'a-禽肉'!$B:$AO,34,0),0)</f>
        <v>0.0862197856964864</v>
      </c>
      <c r="AD32" s="54">
        <f t="shared" si="9"/>
        <v>-0.0747705087862264</v>
      </c>
    </row>
    <row r="33" spans="1:30">
      <c r="A33" s="50" t="s">
        <v>62</v>
      </c>
      <c r="B33" s="51" t="s">
        <v>145</v>
      </c>
      <c r="C33" s="50" t="s">
        <v>146</v>
      </c>
      <c r="D33" s="49">
        <f>IFERROR(VLOOKUP($B33,'a-禽肉'!$B:$AO,5,0),0)</f>
        <v>928</v>
      </c>
      <c r="E33" s="49">
        <f>IFERROR(VLOOKUP($B33,'a-禽肉'!$B:$AO,6,0),0)</f>
        <v>14502.67</v>
      </c>
      <c r="F33" s="49">
        <f>IFERROR(VLOOKUP($B33,'a-禽肉'!$B:$AO,7,0),0)</f>
        <v>25.9227287142083</v>
      </c>
      <c r="G33" s="49">
        <f>IFERROR(VLOOKUP($B33,'a-禽肉'!$B:$AO,24,0),0)</f>
        <v>1718.3</v>
      </c>
      <c r="H33" s="49">
        <f>IFERROR(VLOOKUP($B33,'a-禽肉'!$B:$AO,25,0),0)</f>
        <v>1466.34</v>
      </c>
      <c r="I33" s="49">
        <f>IFERROR(VLOOKUP($B33,'a-禽肉'!$B:$AO,26,0),0)</f>
        <v>251.96</v>
      </c>
      <c r="J33" s="56">
        <f>IFERROR(VLOOKUP($B33,'a-禽肉'!$B:$AO,27,0),0)</f>
        <v>0.171829180135576</v>
      </c>
      <c r="K33" s="56">
        <f>IFERROR(VLOOKUP($B33,'a-禽肉'!$B:$AO,28,0),0)</f>
        <v>0.305289939272478</v>
      </c>
      <c r="L33" s="56">
        <f>IFERROR(VLOOKUP($B33,'a-禽肉'!$B:$AO,29,0),0)</f>
        <v>0.246069423817555</v>
      </c>
      <c r="M33" s="56">
        <f>IFERROR(VLOOKUP($B33,'a-禽肉'!$B:$AO,30,0),0)</f>
        <v>0.0592205154549231</v>
      </c>
      <c r="N33" s="49">
        <f>IFERROR(VLOOKUP($B33,'a-禽肉'!$B:$AO,15,0),0)</f>
        <v>5628.42</v>
      </c>
      <c r="O33" s="49">
        <f>IFERROR(VLOOKUP($B33,'a-禽肉'!$B:$AO,19,0),0)</f>
        <v>5959.05</v>
      </c>
      <c r="P33" s="49">
        <f t="shared" si="3"/>
        <v>-330.63</v>
      </c>
      <c r="Q33" s="56">
        <f t="shared" si="4"/>
        <v>-0.0554836760893096</v>
      </c>
      <c r="R33" s="49">
        <f>IFERROR(VLOOKUP($B33,'a-禽肉'!$B:$AO,16,0),0)</f>
        <v>344.97</v>
      </c>
      <c r="S33" s="49">
        <f>IFERROR(VLOOKUP($B33,'a-禽肉'!$B:$AO,20,0),0)</f>
        <v>265.69</v>
      </c>
      <c r="T33" s="49">
        <f t="shared" si="5"/>
        <v>79.28</v>
      </c>
      <c r="U33" s="56">
        <f t="shared" si="6"/>
        <v>0.298392863863902</v>
      </c>
      <c r="V33" s="56">
        <f>IFERROR(VLOOKUP($B33,'a-禽肉'!$B:$AO,22,0),0)</f>
        <v>0.180203161554358</v>
      </c>
      <c r="W33" s="56">
        <f>IFERROR(VLOOKUP($B33,'a-禽肉'!$B:$AO,23,0),0)</f>
        <v>0.0542224292475893</v>
      </c>
      <c r="X33" s="56">
        <f t="shared" si="7"/>
        <v>0.125980732306769</v>
      </c>
      <c r="Y33" s="54">
        <f>IFERROR(VLOOKUP($B33,'a-禽肉'!$B:$AO,37,0),0)</f>
        <v>-0.0537148157810824</v>
      </c>
      <c r="Z33" s="54">
        <f>IFERROR(VLOOKUP($B33,'a-禽肉'!$B:$AO,38,0),0)</f>
        <v>-0.0549888968346569</v>
      </c>
      <c r="AA33" s="54">
        <f t="shared" si="8"/>
        <v>0.00127408105357452</v>
      </c>
      <c r="AB33" s="54">
        <f>IFERROR(VLOOKUP($B33,'a-禽肉'!$B:$AO,33,0),0)</f>
        <v>0.145187590150686</v>
      </c>
      <c r="AC33" s="54">
        <f>IFERROR(VLOOKUP($B33,'a-禽肉'!$B:$AO,34,0),0)</f>
        <v>-0.0396751160000336</v>
      </c>
      <c r="AD33" s="54">
        <f t="shared" si="9"/>
        <v>0.184862706150719</v>
      </c>
    </row>
    <row r="34" spans="1:30">
      <c r="A34" s="50" t="s">
        <v>62</v>
      </c>
      <c r="B34" s="51" t="s">
        <v>104</v>
      </c>
      <c r="C34" s="50" t="s">
        <v>105</v>
      </c>
      <c r="D34" s="49">
        <f>IFERROR(VLOOKUP($B34,'a-禽肉'!$B:$AO,5,0),0)</f>
        <v>1902.5</v>
      </c>
      <c r="E34" s="49">
        <f>IFERROR(VLOOKUP($B34,'a-禽肉'!$B:$AO,6,0),0)</f>
        <v>35982.23</v>
      </c>
      <c r="F34" s="49">
        <f>IFERROR(VLOOKUP($B34,'a-禽肉'!$B:$AO,7,0),0)</f>
        <v>21.2995534459371</v>
      </c>
      <c r="G34" s="49">
        <f>IFERROR(VLOOKUP($B34,'a-禽肉'!$B:$AO,24,0),0)</f>
        <v>1688.13</v>
      </c>
      <c r="H34" s="49">
        <f>IFERROR(VLOOKUP($B34,'a-禽肉'!$B:$AO,25,0),0)</f>
        <v>4259.7</v>
      </c>
      <c r="I34" s="49">
        <f>IFERROR(VLOOKUP($B34,'a-禽肉'!$B:$AO,26,0),0)</f>
        <v>-2571.57</v>
      </c>
      <c r="J34" s="56">
        <f>IFERROR(VLOOKUP($B34,'a-禽肉'!$B:$AO,27,0),0)</f>
        <v>-0.603697443481935</v>
      </c>
      <c r="K34" s="56">
        <f>IFERROR(VLOOKUP($B34,'a-禽肉'!$B:$AO,28,0),0)</f>
        <v>0.137365726798331</v>
      </c>
      <c r="L34" s="56">
        <f>IFERROR(VLOOKUP($B34,'a-禽肉'!$B:$AO,29,0),0)</f>
        <v>0.208441496480467</v>
      </c>
      <c r="M34" s="56">
        <f>IFERROR(VLOOKUP($B34,'a-禽肉'!$B:$AO,30,0),0)</f>
        <v>-0.0710757696821358</v>
      </c>
      <c r="N34" s="49">
        <f>IFERROR(VLOOKUP($B34,'a-禽肉'!$B:$AO,15,0),0)</f>
        <v>12289.31</v>
      </c>
      <c r="O34" s="49">
        <f>IFERROR(VLOOKUP($B34,'a-禽肉'!$B:$AO,19,0),0)</f>
        <v>20435.95</v>
      </c>
      <c r="P34" s="49">
        <f t="shared" si="3"/>
        <v>-8146.64</v>
      </c>
      <c r="Q34" s="56">
        <f t="shared" si="4"/>
        <v>-0.398642588184058</v>
      </c>
      <c r="R34" s="49">
        <f>IFERROR(VLOOKUP($B34,'a-禽肉'!$B:$AO,16,0),0)</f>
        <v>411.49</v>
      </c>
      <c r="S34" s="49">
        <f>IFERROR(VLOOKUP($B34,'a-禽肉'!$B:$AO,20,0),0)</f>
        <v>698.51</v>
      </c>
      <c r="T34" s="49">
        <f t="shared" si="5"/>
        <v>-287.02</v>
      </c>
      <c r="U34" s="56">
        <f t="shared" si="6"/>
        <v>-0.410903208257577</v>
      </c>
      <c r="V34" s="56">
        <f>IFERROR(VLOOKUP($B34,'a-禽肉'!$B:$AO,22,0),0)</f>
        <v>0.278250223802049</v>
      </c>
      <c r="W34" s="56">
        <f>IFERROR(VLOOKUP($B34,'a-禽肉'!$B:$AO,23,0),0)</f>
        <v>0.230364648251044</v>
      </c>
      <c r="X34" s="56">
        <f t="shared" si="7"/>
        <v>0.0478855755510044</v>
      </c>
      <c r="Y34" s="54">
        <f>IFERROR(VLOOKUP($B34,'a-禽肉'!$B:$AO,37,0),0)</f>
        <v>-0.0396364431699434</v>
      </c>
      <c r="Z34" s="54">
        <f>IFERROR(VLOOKUP($B34,'a-禽肉'!$B:$AO,38,0),0)</f>
        <v>-0.0403573320353324</v>
      </c>
      <c r="AA34" s="54">
        <f t="shared" si="8"/>
        <v>0.000720888865388972</v>
      </c>
      <c r="AB34" s="54">
        <f>IFERROR(VLOOKUP($B34,'a-禽肉'!$B:$AO,33,0),0)</f>
        <v>-0.0532962368340128</v>
      </c>
      <c r="AC34" s="54">
        <f>IFERROR(VLOOKUP($B34,'a-禽肉'!$B:$AO,34,0),0)</f>
        <v>-0.0214366985630715</v>
      </c>
      <c r="AD34" s="54">
        <f t="shared" si="9"/>
        <v>-0.0318595382709414</v>
      </c>
    </row>
    <row r="35" spans="1:30">
      <c r="A35" s="50" t="s">
        <v>67</v>
      </c>
      <c r="B35" s="51" t="s">
        <v>80</v>
      </c>
      <c r="C35" s="50" t="s">
        <v>81</v>
      </c>
      <c r="D35" s="49">
        <f>IFERROR(VLOOKUP($B35,'a-禽肉'!$B:$AO,5,0),0)</f>
        <v>1130.6</v>
      </c>
      <c r="E35" s="49">
        <f>IFERROR(VLOOKUP($B35,'a-禽肉'!$B:$AO,6,0),0)</f>
        <v>25428.61</v>
      </c>
      <c r="F35" s="49">
        <f>IFERROR(VLOOKUP($B35,'a-禽肉'!$B:$AO,7,0),0)</f>
        <v>9.55228922732465</v>
      </c>
      <c r="G35" s="49">
        <f>IFERROR(VLOOKUP($B35,'a-禽肉'!$B:$AO,24,0),0)</f>
        <v>2428.49</v>
      </c>
      <c r="H35" s="49">
        <f>IFERROR(VLOOKUP($B35,'a-禽肉'!$B:$AO,25,0),0)</f>
        <v>3638.04</v>
      </c>
      <c r="I35" s="49">
        <f>IFERROR(VLOOKUP($B35,'a-禽肉'!$B:$AO,26,0),0)</f>
        <v>-1209.55</v>
      </c>
      <c r="J35" s="56">
        <f>IFERROR(VLOOKUP($B35,'a-禽肉'!$B:$AO,27,0),0)</f>
        <v>-0.33247297995624</v>
      </c>
      <c r="K35" s="56">
        <f>IFERROR(VLOOKUP($B35,'a-禽肉'!$B:$AO,28,0),0)</f>
        <v>0.144159968656876</v>
      </c>
      <c r="L35" s="56">
        <f>IFERROR(VLOOKUP($B35,'a-禽肉'!$B:$AO,29,0),0)</f>
        <v>0.174701922324288</v>
      </c>
      <c r="M35" s="56">
        <f>IFERROR(VLOOKUP($B35,'a-禽肉'!$B:$AO,30,0),0)</f>
        <v>-0.0305419536674121</v>
      </c>
      <c r="N35" s="49">
        <f>IFERROR(VLOOKUP($B35,'a-禽肉'!$B:$AO,15,0),0)</f>
        <v>16845.8</v>
      </c>
      <c r="O35" s="49">
        <f>IFERROR(VLOOKUP($B35,'a-禽肉'!$B:$AO,19,0),0)</f>
        <v>20824.27</v>
      </c>
      <c r="P35" s="49">
        <f t="shared" si="3"/>
        <v>-3978.47</v>
      </c>
      <c r="Q35" s="56">
        <f t="shared" si="4"/>
        <v>-0.191049674250286</v>
      </c>
      <c r="R35" s="49">
        <f>IFERROR(VLOOKUP($B35,'a-禽肉'!$B:$AO,16,0),0)</f>
        <v>644.86</v>
      </c>
      <c r="S35" s="49">
        <f>IFERROR(VLOOKUP($B35,'a-禽肉'!$B:$AO,20,0),0)</f>
        <v>760.02</v>
      </c>
      <c r="T35" s="49">
        <f t="shared" si="5"/>
        <v>-115.16</v>
      </c>
      <c r="U35" s="56">
        <f t="shared" si="6"/>
        <v>-0.15152232835978</v>
      </c>
      <c r="V35" s="56">
        <f>IFERROR(VLOOKUP($B35,'a-禽肉'!$B:$AO,22,0),0)</f>
        <v>0.0972641595852225</v>
      </c>
      <c r="W35" s="56">
        <f>IFERROR(VLOOKUP($B35,'a-禽肉'!$B:$AO,23,0),0)</f>
        <v>0.18191813287488</v>
      </c>
      <c r="X35" s="56">
        <f t="shared" si="7"/>
        <v>-0.0846539732896577</v>
      </c>
      <c r="Y35" s="54">
        <f>IFERROR(VLOOKUP($B35,'a-禽肉'!$B:$AO,37,0),0)</f>
        <v>0.0163756474273486</v>
      </c>
      <c r="Z35" s="54">
        <f>IFERROR(VLOOKUP($B35,'a-禽肉'!$B:$AO,38,0),0)</f>
        <v>-0.0368148206626141</v>
      </c>
      <c r="AA35" s="54">
        <f t="shared" si="8"/>
        <v>0.0531904680899627</v>
      </c>
      <c r="AB35" s="54">
        <f>IFERROR(VLOOKUP($B35,'a-禽肉'!$B:$AO,33,0),0)</f>
        <v>-0.0137648007846124</v>
      </c>
      <c r="AC35" s="54">
        <f>IFERROR(VLOOKUP($B35,'a-禽肉'!$B:$AO,34,0),0)</f>
        <v>-0.0159927334787726</v>
      </c>
      <c r="AD35" s="54">
        <f t="shared" si="9"/>
        <v>0.00222793269416022</v>
      </c>
    </row>
    <row r="36" spans="1:30">
      <c r="A36" s="50" t="s">
        <v>101</v>
      </c>
      <c r="B36" s="51" t="s">
        <v>170</v>
      </c>
      <c r="C36" s="50" t="s">
        <v>171</v>
      </c>
      <c r="D36" s="49">
        <f>IFERROR(VLOOKUP($B36,'a-禽肉'!$B:$AO,5,0),0)</f>
        <v>362.6</v>
      </c>
      <c r="E36" s="49">
        <f>IFERROR(VLOOKUP($B36,'a-禽肉'!$B:$AO,6,0),0)</f>
        <v>6702.54</v>
      </c>
      <c r="F36" s="49">
        <f>IFERROR(VLOOKUP($B36,'a-禽肉'!$B:$AO,7,0),0)</f>
        <v>19.2292909382375</v>
      </c>
      <c r="G36" s="49">
        <f>IFERROR(VLOOKUP($B36,'a-禽肉'!$B:$AO,24,0),0)</f>
        <v>-678.16</v>
      </c>
      <c r="H36" s="49">
        <f>IFERROR(VLOOKUP($B36,'a-禽肉'!$B:$AO,25,0),0)</f>
        <v>0</v>
      </c>
      <c r="I36" s="49">
        <f>IFERROR(VLOOKUP($B36,'a-禽肉'!$B:$AO,26,0),0)</f>
        <v>-678.16</v>
      </c>
      <c r="J36" s="56">
        <f>IFERROR(VLOOKUP($B36,'a-禽肉'!$B:$AO,27,0),0)</f>
        <v>0</v>
      </c>
      <c r="K36" s="56">
        <f>IFERROR(VLOOKUP($B36,'a-禽肉'!$B:$AO,28,0),0)</f>
        <v>-0.304274087168765</v>
      </c>
      <c r="L36" s="56">
        <f>IFERROR(VLOOKUP($B36,'a-禽肉'!$B:$AO,29,0),0)</f>
        <v>0</v>
      </c>
      <c r="M36" s="56">
        <f>IFERROR(VLOOKUP($B36,'a-禽肉'!$B:$AO,30,0),0)</f>
        <v>-0.304274087168765</v>
      </c>
      <c r="N36" s="49">
        <f>IFERROR(VLOOKUP($B36,'a-禽肉'!$B:$AO,15,0),0)</f>
        <v>2228.78</v>
      </c>
      <c r="O36" s="49">
        <f>IFERROR(VLOOKUP($B36,'a-禽肉'!$B:$AO,19,0),0)</f>
        <v>0</v>
      </c>
      <c r="P36" s="49">
        <f t="shared" si="3"/>
        <v>2228.78</v>
      </c>
      <c r="Q36" s="56" t="e">
        <f t="shared" si="4"/>
        <v>#DIV/0!</v>
      </c>
      <c r="R36" s="49">
        <f>IFERROR(VLOOKUP($B36,'a-禽肉'!$B:$AO,16,0),0)</f>
        <v>141.02</v>
      </c>
      <c r="S36" s="49">
        <f>IFERROR(VLOOKUP($B36,'a-禽肉'!$B:$AO,20,0),0)</f>
        <v>0</v>
      </c>
      <c r="T36" s="49">
        <f t="shared" si="5"/>
        <v>141.02</v>
      </c>
      <c r="U36" s="56" t="e">
        <f t="shared" si="6"/>
        <v>#DIV/0!</v>
      </c>
      <c r="V36" s="56">
        <f>IFERROR(VLOOKUP($B36,'a-禽肉'!$B:$AO,22,0),0)</f>
        <v>0.811389918447012</v>
      </c>
      <c r="W36" s="56">
        <f>IFERROR(VLOOKUP($B36,'a-禽肉'!$B:$AO,23,0),0)</f>
        <v>0</v>
      </c>
      <c r="X36" s="56">
        <f t="shared" si="7"/>
        <v>0.811389918447012</v>
      </c>
      <c r="Y36" s="54">
        <f>IFERROR(VLOOKUP($B36,'a-禽肉'!$B:$AO,37,0),0)</f>
        <v>-0.176145227627287</v>
      </c>
      <c r="Z36" s="54">
        <f>IFERROR(VLOOKUP($B36,'a-禽肉'!$B:$AO,38,0),0)</f>
        <v>0</v>
      </c>
      <c r="AA36" s="54">
        <f t="shared" si="8"/>
        <v>-0.176145227627287</v>
      </c>
      <c r="AB36" s="54">
        <f>IFERROR(VLOOKUP($B36,'a-禽肉'!$B:$AO,33,0),0)</f>
        <v>-0.333762031552079</v>
      </c>
      <c r="AC36" s="54">
        <f>IFERROR(VLOOKUP($B36,'a-禽肉'!$B:$AO,34,0),0)</f>
        <v>0</v>
      </c>
      <c r="AD36" s="54">
        <f t="shared" si="9"/>
        <v>-0.333762031552079</v>
      </c>
    </row>
    <row r="37" spans="1:30">
      <c r="A37" s="50" t="s">
        <v>67</v>
      </c>
      <c r="B37" s="51" t="s">
        <v>68</v>
      </c>
      <c r="C37" s="50" t="s">
        <v>69</v>
      </c>
      <c r="D37" s="49">
        <f>IFERROR(VLOOKUP($B37,'a-禽肉'!$B:$AO,5,0),0)</f>
        <v>415.8</v>
      </c>
      <c r="E37" s="49">
        <f>IFERROR(VLOOKUP($B37,'a-禽肉'!$B:$AO,6,0),0)</f>
        <v>12234.16</v>
      </c>
      <c r="F37" s="49">
        <f>IFERROR(VLOOKUP($B37,'a-禽肉'!$B:$AO,7,0),0)</f>
        <v>9.13962170378785</v>
      </c>
      <c r="G37" s="49">
        <f>IFERROR(VLOOKUP($B37,'a-禽肉'!$B:$AO,24,0),0)</f>
        <v>1439.94</v>
      </c>
      <c r="H37" s="49">
        <f>IFERROR(VLOOKUP($B37,'a-禽肉'!$B:$AO,25,0),0)</f>
        <v>1651.58</v>
      </c>
      <c r="I37" s="49">
        <f>IFERROR(VLOOKUP($B37,'a-禽肉'!$B:$AO,26,0),0)</f>
        <v>-211.64</v>
      </c>
      <c r="J37" s="56">
        <f>IFERROR(VLOOKUP($B37,'a-禽肉'!$B:$AO,27,0),0)</f>
        <v>-0.128143959117936</v>
      </c>
      <c r="K37" s="56">
        <f>IFERROR(VLOOKUP($B37,'a-禽肉'!$B:$AO,28,0),0)</f>
        <v>0.143540126121205</v>
      </c>
      <c r="L37" s="56">
        <f>IFERROR(VLOOKUP($B37,'a-禽肉'!$B:$AO,29,0),0)</f>
        <v>0.0855781282951683</v>
      </c>
      <c r="M37" s="56">
        <f>IFERROR(VLOOKUP($B37,'a-禽肉'!$B:$AO,30,0),0)</f>
        <v>0.0579619978260364</v>
      </c>
      <c r="N37" s="49">
        <f>IFERROR(VLOOKUP($B37,'a-禽肉'!$B:$AO,15,0),0)</f>
        <v>10031.62</v>
      </c>
      <c r="O37" s="49">
        <f>IFERROR(VLOOKUP($B37,'a-禽肉'!$B:$AO,19,0),0)</f>
        <v>19299.09</v>
      </c>
      <c r="P37" s="49">
        <f t="shared" si="3"/>
        <v>-9267.47</v>
      </c>
      <c r="Q37" s="56">
        <f t="shared" si="4"/>
        <v>-0.480202434415301</v>
      </c>
      <c r="R37" s="49">
        <f>IFERROR(VLOOKUP($B37,'a-禽肉'!$B:$AO,16,0),0)</f>
        <v>365.81</v>
      </c>
      <c r="S37" s="49">
        <f>IFERROR(VLOOKUP($B37,'a-禽肉'!$B:$AO,20,0),0)</f>
        <v>627.84</v>
      </c>
      <c r="T37" s="49">
        <f t="shared" si="5"/>
        <v>-262.03</v>
      </c>
      <c r="U37" s="56">
        <f t="shared" si="6"/>
        <v>-0.417351554536188</v>
      </c>
      <c r="V37" s="56">
        <f>IFERROR(VLOOKUP($B37,'a-禽肉'!$B:$AO,22,0),0)</f>
        <v>-0.0147771578619525</v>
      </c>
      <c r="W37" s="56">
        <f>IFERROR(VLOOKUP($B37,'a-禽肉'!$B:$AO,23,0),0)</f>
        <v>0.199039663961389</v>
      </c>
      <c r="X37" s="56">
        <f t="shared" si="7"/>
        <v>-0.213816821823341</v>
      </c>
      <c r="Y37" s="54">
        <f>IFERROR(VLOOKUP($B37,'a-禽肉'!$B:$AO,37,0),0)</f>
        <v>-0.0174680845247533</v>
      </c>
      <c r="Z37" s="54">
        <f>IFERROR(VLOOKUP($B37,'a-禽肉'!$B:$AO,38,0),0)</f>
        <v>-0.126083078491335</v>
      </c>
      <c r="AA37" s="54">
        <f t="shared" si="8"/>
        <v>0.108614993966582</v>
      </c>
      <c r="AB37" s="54">
        <f>IFERROR(VLOOKUP($B37,'a-禽肉'!$B:$AO,33,0),0)</f>
        <v>-0.0920083033818764</v>
      </c>
      <c r="AC37" s="54">
        <f>IFERROR(VLOOKUP($B37,'a-禽肉'!$B:$AO,34,0),0)</f>
        <v>-0.172386910470908</v>
      </c>
      <c r="AD37" s="54">
        <f t="shared" si="9"/>
        <v>0.0803786070890318</v>
      </c>
    </row>
    <row r="38" spans="1:30">
      <c r="A38" s="50" t="s">
        <v>62</v>
      </c>
      <c r="B38" s="51" t="s">
        <v>110</v>
      </c>
      <c r="C38" s="50" t="s">
        <v>111</v>
      </c>
      <c r="D38" s="49">
        <f>IFERROR(VLOOKUP($B38,'a-禽肉'!$B:$AO,5,0),0)</f>
        <v>642.6</v>
      </c>
      <c r="E38" s="49">
        <f>IFERROR(VLOOKUP($B38,'a-禽肉'!$B:$AO,6,0),0)</f>
        <v>9006.8</v>
      </c>
      <c r="F38" s="49">
        <f>IFERROR(VLOOKUP($B38,'a-禽肉'!$B:$AO,7,0),0)</f>
        <v>8.46328447533582</v>
      </c>
      <c r="G38" s="49">
        <f>IFERROR(VLOOKUP($B38,'a-禽肉'!$B:$AO,24,0),0)</f>
        <v>571.34</v>
      </c>
      <c r="H38" s="49">
        <f>IFERROR(VLOOKUP($B38,'a-禽肉'!$B:$AO,25,0),0)</f>
        <v>847.76</v>
      </c>
      <c r="I38" s="49">
        <f>IFERROR(VLOOKUP($B38,'a-禽肉'!$B:$AO,26,0),0)</f>
        <v>-276.42</v>
      </c>
      <c r="J38" s="56">
        <f>IFERROR(VLOOKUP($B38,'a-禽肉'!$B:$AO,27,0),0)</f>
        <v>-0.326059262055299</v>
      </c>
      <c r="K38" s="56">
        <f>IFERROR(VLOOKUP($B38,'a-禽肉'!$B:$AO,28,0),0)</f>
        <v>0.0855273794197779</v>
      </c>
      <c r="L38" s="56">
        <f>IFERROR(VLOOKUP($B38,'a-禽肉'!$B:$AO,29,0),0)</f>
        <v>0.0839938492755461</v>
      </c>
      <c r="M38" s="56">
        <f>IFERROR(VLOOKUP($B38,'a-禽肉'!$B:$AO,30,0),0)</f>
        <v>0.00153353014423174</v>
      </c>
      <c r="N38" s="49">
        <f>IFERROR(VLOOKUP($B38,'a-禽肉'!$B:$AO,15,0),0)</f>
        <v>6680.2</v>
      </c>
      <c r="O38" s="49">
        <f>IFERROR(VLOOKUP($B38,'a-禽肉'!$B:$AO,19,0),0)</f>
        <v>10093.12</v>
      </c>
      <c r="P38" s="49">
        <f t="shared" si="3"/>
        <v>-3412.92</v>
      </c>
      <c r="Q38" s="56">
        <f t="shared" si="4"/>
        <v>-0.338143210424527</v>
      </c>
      <c r="R38" s="49">
        <f>IFERROR(VLOOKUP($B38,'a-禽肉'!$B:$AO,16,0),0)</f>
        <v>371.13</v>
      </c>
      <c r="S38" s="49">
        <f>IFERROR(VLOOKUP($B38,'a-禽肉'!$B:$AO,20,0),0)</f>
        <v>411.51</v>
      </c>
      <c r="T38" s="49">
        <f t="shared" si="5"/>
        <v>-40.38</v>
      </c>
      <c r="U38" s="56">
        <f t="shared" si="6"/>
        <v>-0.0981264124808632</v>
      </c>
      <c r="V38" s="56">
        <f>IFERROR(VLOOKUP($B38,'a-禽肉'!$B:$AO,22,0),0)</f>
        <v>0.0592452963079123</v>
      </c>
      <c r="W38" s="56">
        <f>IFERROR(VLOOKUP($B38,'a-禽肉'!$B:$AO,23,0),0)</f>
        <v>0.484534201402374</v>
      </c>
      <c r="X38" s="56">
        <f t="shared" si="7"/>
        <v>-0.425288905094461</v>
      </c>
      <c r="Y38" s="54">
        <f>IFERROR(VLOOKUP($B38,'a-禽肉'!$B:$AO,37,0),0)</f>
        <v>-0.0252472179559723</v>
      </c>
      <c r="Z38" s="54">
        <f>IFERROR(VLOOKUP($B38,'a-禽肉'!$B:$AO,38,0),0)</f>
        <v>-0.0470705450657335</v>
      </c>
      <c r="AA38" s="54">
        <f t="shared" si="8"/>
        <v>0.0218233271097612</v>
      </c>
      <c r="AB38" s="54">
        <f>IFERROR(VLOOKUP($B38,'a-禽肉'!$B:$AO,33,0),0)</f>
        <v>-0.216570260244956</v>
      </c>
      <c r="AC38" s="54">
        <f>IFERROR(VLOOKUP($B38,'a-禽肉'!$B:$AO,34,0),0)</f>
        <v>-0.106667740005073</v>
      </c>
      <c r="AD38" s="54">
        <f t="shared" si="9"/>
        <v>-0.109902520239883</v>
      </c>
    </row>
    <row r="39" spans="1:30">
      <c r="A39" s="50" t="s">
        <v>67</v>
      </c>
      <c r="B39" s="51" t="s">
        <v>199</v>
      </c>
      <c r="C39" s="50" t="s">
        <v>200</v>
      </c>
      <c r="D39" s="49">
        <f>IFERROR(VLOOKUP($B39,'a-禽肉'!$B:$AO,5,0),0)</f>
        <v>1890</v>
      </c>
      <c r="E39" s="49">
        <f>IFERROR(VLOOKUP($B39,'a-禽肉'!$B:$AO,6,0),0)</f>
        <v>24988.92</v>
      </c>
      <c r="F39" s="49">
        <f>IFERROR(VLOOKUP($B39,'a-禽肉'!$B:$AO,7,0),0)</f>
        <v>40.7481469475683</v>
      </c>
      <c r="G39" s="49">
        <f>IFERROR(VLOOKUP($B39,'a-禽肉'!$B:$AO,24,0),0)</f>
        <v>1020.28</v>
      </c>
      <c r="H39" s="49">
        <f>IFERROR(VLOOKUP($B39,'a-禽肉'!$B:$AO,25,0),0)</f>
        <v>1402.98</v>
      </c>
      <c r="I39" s="49">
        <f>IFERROR(VLOOKUP($B39,'a-禽肉'!$B:$AO,26,0),0)</f>
        <v>-382.7</v>
      </c>
      <c r="J39" s="56">
        <f>IFERROR(VLOOKUP($B39,'a-禽肉'!$B:$AO,27,0),0)</f>
        <v>-0.272776518553365</v>
      </c>
      <c r="K39" s="56">
        <f>IFERROR(VLOOKUP($B39,'a-禽肉'!$B:$AO,28,0),0)</f>
        <v>0.206612206215296</v>
      </c>
      <c r="L39" s="56">
        <f>IFERROR(VLOOKUP($B39,'a-禽肉'!$B:$AO,29,0),0)</f>
        <v>0.176249340468832</v>
      </c>
      <c r="M39" s="56">
        <f>IFERROR(VLOOKUP($B39,'a-禽肉'!$B:$AO,30,0),0)</f>
        <v>0.0303628657464632</v>
      </c>
      <c r="N39" s="49">
        <f>IFERROR(VLOOKUP($B39,'a-禽肉'!$B:$AO,15,0),0)</f>
        <v>4938.14</v>
      </c>
      <c r="O39" s="49">
        <f>IFERROR(VLOOKUP($B39,'a-禽肉'!$B:$AO,19,0),0)</f>
        <v>7960.2</v>
      </c>
      <c r="P39" s="49">
        <f t="shared" si="3"/>
        <v>-3022.06</v>
      </c>
      <c r="Q39" s="56">
        <f t="shared" si="4"/>
        <v>-0.37964624004422</v>
      </c>
      <c r="R39" s="49">
        <f>IFERROR(VLOOKUP($B39,'a-禽肉'!$B:$AO,16,0),0)</f>
        <v>308.18</v>
      </c>
      <c r="S39" s="49">
        <f>IFERROR(VLOOKUP($B39,'a-禽肉'!$B:$AO,20,0),0)</f>
        <v>388.3</v>
      </c>
      <c r="T39" s="49">
        <f t="shared" si="5"/>
        <v>-80.12</v>
      </c>
      <c r="U39" s="56">
        <f t="shared" si="6"/>
        <v>-0.206335307751738</v>
      </c>
      <c r="V39" s="56">
        <f>IFERROR(VLOOKUP($B39,'a-禽肉'!$B:$AO,22,0),0)</f>
        <v>-0.215526280522518</v>
      </c>
      <c r="W39" s="56">
        <f>IFERROR(VLOOKUP($B39,'a-禽肉'!$B:$AO,23,0),0)</f>
        <v>0.216016829985264</v>
      </c>
      <c r="X39" s="56">
        <f t="shared" si="7"/>
        <v>-0.431543110507782</v>
      </c>
      <c r="Y39" s="54">
        <f>IFERROR(VLOOKUP($B39,'a-禽肉'!$B:$AO,37,0),0)</f>
        <v>-0.0237523525212538</v>
      </c>
      <c r="Z39" s="54">
        <f>IFERROR(VLOOKUP($B39,'a-禽肉'!$B:$AO,38,0),0)</f>
        <v>-0.057172289466907</v>
      </c>
      <c r="AA39" s="54">
        <f t="shared" si="8"/>
        <v>0.0334199369456532</v>
      </c>
      <c r="AB39" s="54">
        <f>IFERROR(VLOOKUP($B39,'a-禽肉'!$B:$AO,33,0),0)</f>
        <v>0.0143948482079503</v>
      </c>
      <c r="AC39" s="54">
        <f>IFERROR(VLOOKUP($B39,'a-禽肉'!$B:$AO,34,0),0)</f>
        <v>0.00617481972814753</v>
      </c>
      <c r="AD39" s="54">
        <f t="shared" si="9"/>
        <v>0.00822002847980272</v>
      </c>
    </row>
    <row r="40" spans="1:30">
      <c r="A40" s="50" t="s">
        <v>84</v>
      </c>
      <c r="B40" s="51" t="s">
        <v>129</v>
      </c>
      <c r="C40" s="50" t="s">
        <v>130</v>
      </c>
      <c r="D40" s="49">
        <f>IFERROR(VLOOKUP($B40,'a-禽肉'!$B:$AO,5,0),0)</f>
        <v>3160.1</v>
      </c>
      <c r="E40" s="49">
        <f>IFERROR(VLOOKUP($B40,'a-禽肉'!$B:$AO,6,0),0)</f>
        <v>40541.32</v>
      </c>
      <c r="F40" s="49">
        <f>IFERROR(VLOOKUP($B40,'a-禽肉'!$B:$AO,7,0),0)</f>
        <v>37.8482936361202</v>
      </c>
      <c r="G40" s="49">
        <f>IFERROR(VLOOKUP($B40,'a-禽肉'!$B:$AO,24,0),0)</f>
        <v>728.83</v>
      </c>
      <c r="H40" s="49">
        <f>IFERROR(VLOOKUP($B40,'a-禽肉'!$B:$AO,25,0),0)</f>
        <v>1171.27</v>
      </c>
      <c r="I40" s="49">
        <f>IFERROR(VLOOKUP($B40,'a-禽肉'!$B:$AO,26,0),0)</f>
        <v>-442.44</v>
      </c>
      <c r="J40" s="56">
        <f>IFERROR(VLOOKUP($B40,'a-禽肉'!$B:$AO,27,0),0)</f>
        <v>-0.37774381654102</v>
      </c>
      <c r="K40" s="56">
        <f>IFERROR(VLOOKUP($B40,'a-禽肉'!$B:$AO,28,0),0)</f>
        <v>0.104074116912919</v>
      </c>
      <c r="L40" s="56">
        <f>IFERROR(VLOOKUP($B40,'a-禽肉'!$B:$AO,29,0),0)</f>
        <v>0.138583461610818</v>
      </c>
      <c r="M40" s="56">
        <f>IFERROR(VLOOKUP($B40,'a-禽肉'!$B:$AO,30,0),0)</f>
        <v>-0.0345093446978995</v>
      </c>
      <c r="N40" s="49">
        <f>IFERROR(VLOOKUP($B40,'a-禽肉'!$B:$AO,15,0),0)</f>
        <v>7002.99</v>
      </c>
      <c r="O40" s="49">
        <f>IFERROR(VLOOKUP($B40,'a-禽肉'!$B:$AO,19,0),0)</f>
        <v>8451.73</v>
      </c>
      <c r="P40" s="49">
        <f t="shared" si="3"/>
        <v>-1448.74</v>
      </c>
      <c r="Q40" s="56">
        <f t="shared" si="4"/>
        <v>-0.171413426600234</v>
      </c>
      <c r="R40" s="49">
        <f>IFERROR(VLOOKUP($B40,'a-禽肉'!$B:$AO,16,0),0)</f>
        <v>487.15</v>
      </c>
      <c r="S40" s="49">
        <f>IFERROR(VLOOKUP($B40,'a-禽肉'!$B:$AO,20,0),0)</f>
        <v>475.96</v>
      </c>
      <c r="T40" s="49">
        <f t="shared" si="5"/>
        <v>11.19</v>
      </c>
      <c r="U40" s="56">
        <f t="shared" si="6"/>
        <v>0.0235103790234473</v>
      </c>
      <c r="V40" s="56">
        <f>IFERROR(VLOOKUP($B40,'a-禽肉'!$B:$AO,22,0),0)</f>
        <v>0.43626810070621</v>
      </c>
      <c r="W40" s="56">
        <f>IFERROR(VLOOKUP($B40,'a-禽肉'!$B:$AO,23,0),0)</f>
        <v>-0.340812888751439</v>
      </c>
      <c r="X40" s="56">
        <f t="shared" si="7"/>
        <v>0.777080989457649</v>
      </c>
      <c r="Y40" s="54">
        <f>IFERROR(VLOOKUP($B40,'a-禽肉'!$B:$AO,37,0),0)</f>
        <v>-0.0483423996715591</v>
      </c>
      <c r="Z40" s="54">
        <f>IFERROR(VLOOKUP($B40,'a-禽肉'!$B:$AO,38,0),0)</f>
        <v>-0.12404403731406</v>
      </c>
      <c r="AA40" s="54">
        <f t="shared" si="8"/>
        <v>0.0757016376425009</v>
      </c>
      <c r="AB40" s="54">
        <f>IFERROR(VLOOKUP($B40,'a-禽肉'!$B:$AO,33,0),0)</f>
        <v>-0.111571158529588</v>
      </c>
      <c r="AC40" s="54">
        <f>IFERROR(VLOOKUP($B40,'a-禽肉'!$B:$AO,34,0),0)</f>
        <v>-0.12350502204874</v>
      </c>
      <c r="AD40" s="54">
        <f t="shared" si="9"/>
        <v>0.0119338635191523</v>
      </c>
    </row>
    <row r="41" spans="1:30">
      <c r="A41" s="50" t="s">
        <v>84</v>
      </c>
      <c r="B41" s="51" t="s">
        <v>193</v>
      </c>
      <c r="C41" s="50" t="s">
        <v>194</v>
      </c>
      <c r="D41" s="49">
        <f>IFERROR(VLOOKUP($B41,'a-禽肉'!$B:$AO,5,0),0)</f>
        <v>777</v>
      </c>
      <c r="E41" s="49">
        <f>IFERROR(VLOOKUP($B41,'a-禽肉'!$B:$AO,6,0),0)</f>
        <v>10624.82</v>
      </c>
      <c r="F41" s="49">
        <f>IFERROR(VLOOKUP($B41,'a-禽肉'!$B:$AO,7,0),0)</f>
        <v>19.5881237313297</v>
      </c>
      <c r="G41" s="49">
        <f>IFERROR(VLOOKUP($B41,'a-禽肉'!$B:$AO,24,0),0)</f>
        <v>771.94</v>
      </c>
      <c r="H41" s="49">
        <f>IFERROR(VLOOKUP($B41,'a-禽肉'!$B:$AO,25,0),0)</f>
        <v>677.24</v>
      </c>
      <c r="I41" s="49">
        <f>IFERROR(VLOOKUP($B41,'a-禽肉'!$B:$AO,26,0),0)</f>
        <v>94.7</v>
      </c>
      <c r="J41" s="56">
        <f>IFERROR(VLOOKUP($B41,'a-禽肉'!$B:$AO,27,0),0)</f>
        <v>0.139832260350836</v>
      </c>
      <c r="K41" s="56">
        <f>IFERROR(VLOOKUP($B41,'a-禽肉'!$B:$AO,28,0),0)</f>
        <v>0.189542900919305</v>
      </c>
      <c r="L41" s="56">
        <f>IFERROR(VLOOKUP($B41,'a-禽肉'!$B:$AO,29,0),0)</f>
        <v>0.169914897033439</v>
      </c>
      <c r="M41" s="56">
        <f>IFERROR(VLOOKUP($B41,'a-禽肉'!$B:$AO,30,0),0)</f>
        <v>0.0196280038858664</v>
      </c>
      <c r="N41" s="49">
        <f>IFERROR(VLOOKUP($B41,'a-禽肉'!$B:$AO,15,0),0)</f>
        <v>4072.64</v>
      </c>
      <c r="O41" s="49">
        <f>IFERROR(VLOOKUP($B41,'a-禽肉'!$B:$AO,19,0),0)</f>
        <v>3985.76</v>
      </c>
      <c r="P41" s="49">
        <f t="shared" si="3"/>
        <v>86.8799999999997</v>
      </c>
      <c r="Q41" s="56">
        <f t="shared" si="4"/>
        <v>0.0217975994540564</v>
      </c>
      <c r="R41" s="49">
        <f>IFERROR(VLOOKUP($B41,'a-禽肉'!$B:$AO,16,0),0)</f>
        <v>257.24</v>
      </c>
      <c r="S41" s="49">
        <f>IFERROR(VLOOKUP($B41,'a-禽肉'!$B:$AO,20,0),0)</f>
        <v>221.85</v>
      </c>
      <c r="T41" s="49">
        <f t="shared" si="5"/>
        <v>35.39</v>
      </c>
      <c r="U41" s="56">
        <f t="shared" si="6"/>
        <v>0.159522199684472</v>
      </c>
      <c r="V41" s="56">
        <f>IFERROR(VLOOKUP($B41,'a-禽肉'!$B:$AO,22,0),0)</f>
        <v>0.321505093191318</v>
      </c>
      <c r="W41" s="56">
        <f>IFERROR(VLOOKUP($B41,'a-禽肉'!$B:$AO,23,0),0)</f>
        <v>0.526856635005277</v>
      </c>
      <c r="X41" s="56">
        <f t="shared" si="7"/>
        <v>-0.205351541813959</v>
      </c>
      <c r="Y41" s="54">
        <f>IFERROR(VLOOKUP($B41,'a-禽肉'!$B:$AO,37,0),0)</f>
        <v>0.170813248328409</v>
      </c>
      <c r="Z41" s="54">
        <f>IFERROR(VLOOKUP($B41,'a-禽肉'!$B:$AO,38,0),0)</f>
        <v>-0.180978138381789</v>
      </c>
      <c r="AA41" s="54">
        <f t="shared" si="8"/>
        <v>0.351791386710199</v>
      </c>
      <c r="AB41" s="54">
        <f>IFERROR(VLOOKUP($B41,'a-禽肉'!$B:$AO,33,0),0)</f>
        <v>-0.0400568970218439</v>
      </c>
      <c r="AC41" s="54">
        <f>IFERROR(VLOOKUP($B41,'a-禽肉'!$B:$AO,34,0),0)</f>
        <v>-0.107569121071013</v>
      </c>
      <c r="AD41" s="54">
        <f t="shared" si="9"/>
        <v>0.067512224049169</v>
      </c>
    </row>
    <row r="42" spans="1:30">
      <c r="A42" s="50" t="s">
        <v>94</v>
      </c>
      <c r="B42" s="51" t="s">
        <v>95</v>
      </c>
      <c r="C42" s="50" t="s">
        <v>96</v>
      </c>
      <c r="D42" s="49">
        <f>IFERROR(VLOOKUP($B42,'a-禽肉'!$B:$AO,5,0),0)</f>
        <v>1072.6</v>
      </c>
      <c r="E42" s="49">
        <f>IFERROR(VLOOKUP($B42,'a-禽肉'!$B:$AO,6,0),0)</f>
        <v>13739.52</v>
      </c>
      <c r="F42" s="49">
        <f>IFERROR(VLOOKUP($B42,'a-禽肉'!$B:$AO,7,0),0)</f>
        <v>50.1338677599353</v>
      </c>
      <c r="G42" s="49">
        <f>IFERROR(VLOOKUP($B42,'a-禽肉'!$B:$AO,24,0),0)</f>
        <v>-372.4</v>
      </c>
      <c r="H42" s="49">
        <f>IFERROR(VLOOKUP($B42,'a-禽肉'!$B:$AO,25,0),0)</f>
        <v>97.44</v>
      </c>
      <c r="I42" s="49">
        <f>IFERROR(VLOOKUP($B42,'a-禽肉'!$B:$AO,26,0),0)</f>
        <v>-469.84</v>
      </c>
      <c r="J42" s="56">
        <f>IFERROR(VLOOKUP($B42,'a-禽肉'!$B:$AO,27,0),0)</f>
        <v>-4.82183908045977</v>
      </c>
      <c r="K42" s="56">
        <f>IFERROR(VLOOKUP($B42,'a-禽肉'!$B:$AO,28,0),0)</f>
        <v>-0.233689138224239</v>
      </c>
      <c r="L42" s="56">
        <f>IFERROR(VLOOKUP($B42,'a-禽肉'!$B:$AO,29,0),0)</f>
        <v>0.0658022690437601</v>
      </c>
      <c r="M42" s="56">
        <f>IFERROR(VLOOKUP($B42,'a-禽肉'!$B:$AO,30,0),0)</f>
        <v>-0.299491407267999</v>
      </c>
      <c r="N42" s="49">
        <f>IFERROR(VLOOKUP($B42,'a-禽肉'!$B:$AO,15,0),0)</f>
        <v>1593.57</v>
      </c>
      <c r="O42" s="49">
        <f>IFERROR(VLOOKUP($B42,'a-禽肉'!$B:$AO,19,0),0)</f>
        <v>1480.8</v>
      </c>
      <c r="P42" s="49">
        <f t="shared" si="3"/>
        <v>112.77</v>
      </c>
      <c r="Q42" s="56">
        <f t="shared" si="4"/>
        <v>0.0761547811993517</v>
      </c>
      <c r="R42" s="49">
        <f>IFERROR(VLOOKUP($B42,'a-禽肉'!$B:$AO,16,0),0)</f>
        <v>93.16</v>
      </c>
      <c r="S42" s="49">
        <f>IFERROR(VLOOKUP($B42,'a-禽肉'!$B:$AO,20,0),0)</f>
        <v>81.45</v>
      </c>
      <c r="T42" s="49">
        <f t="shared" si="5"/>
        <v>11.71</v>
      </c>
      <c r="U42" s="56">
        <f t="shared" si="6"/>
        <v>0.143769183548189</v>
      </c>
      <c r="V42" s="56">
        <f>IFERROR(VLOOKUP($B42,'a-禽肉'!$B:$AO,22,0),0)</f>
        <v>0.311697359559035</v>
      </c>
      <c r="W42" s="56">
        <f>IFERROR(VLOOKUP($B42,'a-禽肉'!$B:$AO,23,0),0)</f>
        <v>0.101847201294715</v>
      </c>
      <c r="X42" s="56">
        <f t="shared" si="7"/>
        <v>0.209850158264319</v>
      </c>
      <c r="Y42" s="54">
        <f>IFERROR(VLOOKUP($B42,'a-禽肉'!$B:$AO,37,0),0)</f>
        <v>-0.0240446543580936</v>
      </c>
      <c r="Z42" s="54">
        <f>IFERROR(VLOOKUP($B42,'a-禽肉'!$B:$AO,38,0),0)</f>
        <v>-0.0399017802332719</v>
      </c>
      <c r="AA42" s="54">
        <f t="shared" si="8"/>
        <v>0.0158571258751783</v>
      </c>
      <c r="AB42" s="54">
        <f>IFERROR(VLOOKUP($B42,'a-禽肉'!$B:$AO,33,0),0)</f>
        <v>-0.399571610960493</v>
      </c>
      <c r="AC42" s="54">
        <f>IFERROR(VLOOKUP($B42,'a-禽肉'!$B:$AO,34,0),0)</f>
        <v>-0.144481564019449</v>
      </c>
      <c r="AD42" s="54">
        <f t="shared" si="9"/>
        <v>-0.255090046941044</v>
      </c>
    </row>
    <row r="43" spans="1:30">
      <c r="A43" s="50" t="s">
        <v>62</v>
      </c>
      <c r="B43" s="51" t="s">
        <v>92</v>
      </c>
      <c r="C43" s="50" t="s">
        <v>93</v>
      </c>
      <c r="D43" s="49">
        <f>IFERROR(VLOOKUP($B43,'a-禽肉'!$B:$AO,5,0),0)</f>
        <v>2538.6</v>
      </c>
      <c r="E43" s="49">
        <f>IFERROR(VLOOKUP($B43,'a-禽肉'!$B:$AO,6,0),0)</f>
        <v>42866.79</v>
      </c>
      <c r="F43" s="49">
        <f>IFERROR(VLOOKUP($B43,'a-禽肉'!$B:$AO,7,0),0)</f>
        <v>20.9469259965473</v>
      </c>
      <c r="G43" s="49">
        <f>IFERROR(VLOOKUP($B43,'a-禽肉'!$B:$AO,24,0),0)</f>
        <v>3764.29</v>
      </c>
      <c r="H43" s="49">
        <f>IFERROR(VLOOKUP($B43,'a-禽肉'!$B:$AO,25,0),0)</f>
        <v>4151.34</v>
      </c>
      <c r="I43" s="49">
        <f>IFERROR(VLOOKUP($B43,'a-禽肉'!$B:$AO,26,0),0)</f>
        <v>-387.05</v>
      </c>
      <c r="J43" s="56">
        <f>IFERROR(VLOOKUP($B43,'a-禽肉'!$B:$AO,27,0),0)</f>
        <v>-0.0932349554601647</v>
      </c>
      <c r="K43" s="56">
        <f>IFERROR(VLOOKUP($B43,'a-禽肉'!$B:$AO,28,0),0)</f>
        <v>0.220595620893086</v>
      </c>
      <c r="L43" s="56">
        <f>IFERROR(VLOOKUP($B43,'a-禽肉'!$B:$AO,29,0),0)</f>
        <v>0.159817889514095</v>
      </c>
      <c r="M43" s="56">
        <f>IFERROR(VLOOKUP($B43,'a-禽肉'!$B:$AO,30,0),0)</f>
        <v>0.0607777313789907</v>
      </c>
      <c r="N43" s="49">
        <f>IFERROR(VLOOKUP($B43,'a-禽肉'!$B:$AO,15,0),0)</f>
        <v>17064.21</v>
      </c>
      <c r="O43" s="49">
        <f>IFERROR(VLOOKUP($B43,'a-禽肉'!$B:$AO,19,0),0)</f>
        <v>25975.44</v>
      </c>
      <c r="P43" s="49">
        <f t="shared" si="3"/>
        <v>-8911.23</v>
      </c>
      <c r="Q43" s="56">
        <f t="shared" si="4"/>
        <v>-0.343063678613336</v>
      </c>
      <c r="R43" s="49">
        <f>IFERROR(VLOOKUP($B43,'a-禽肉'!$B:$AO,16,0),0)</f>
        <v>1039.75</v>
      </c>
      <c r="S43" s="49">
        <f>IFERROR(VLOOKUP($B43,'a-禽肉'!$B:$AO,20,0),0)</f>
        <v>1066.63</v>
      </c>
      <c r="T43" s="49">
        <f t="shared" si="5"/>
        <v>-26.8800000000001</v>
      </c>
      <c r="U43" s="56">
        <f t="shared" si="6"/>
        <v>-0.0252008662797785</v>
      </c>
      <c r="V43" s="56">
        <f>IFERROR(VLOOKUP($B43,'a-禽肉'!$B:$AO,22,0),0)</f>
        <v>0.01026281791186</v>
      </c>
      <c r="W43" s="56">
        <f>IFERROR(VLOOKUP($B43,'a-禽肉'!$B:$AO,23,0),0)</f>
        <v>-0.00394067757091963</v>
      </c>
      <c r="X43" s="56">
        <f t="shared" si="7"/>
        <v>0.0142034954827797</v>
      </c>
      <c r="Y43" s="54">
        <f>IFERROR(VLOOKUP($B43,'a-禽肉'!$B:$AO,37,0),0)</f>
        <v>0.0133205097379178</v>
      </c>
      <c r="Z43" s="54">
        <f>IFERROR(VLOOKUP($B43,'a-禽肉'!$B:$AO,38,0),0)</f>
        <v>-0.0317542165511939</v>
      </c>
      <c r="AA43" s="54">
        <f t="shared" si="8"/>
        <v>0.0450747262891117</v>
      </c>
      <c r="AB43" s="54">
        <f>IFERROR(VLOOKUP($B43,'a-禽肉'!$B:$AO,33,0),0)</f>
        <v>0.162434067272585</v>
      </c>
      <c r="AC43" s="54">
        <f>IFERROR(VLOOKUP($B43,'a-禽肉'!$B:$AO,34,0),0)</f>
        <v>-0.0763890159319727</v>
      </c>
      <c r="AD43" s="54">
        <f t="shared" si="9"/>
        <v>0.238823083204558</v>
      </c>
    </row>
    <row r="44" spans="1:30">
      <c r="A44" s="50" t="s">
        <v>186</v>
      </c>
      <c r="B44" s="51" t="s">
        <v>187</v>
      </c>
      <c r="C44" s="50" t="s">
        <v>188</v>
      </c>
      <c r="D44" s="49">
        <f>IFERROR(VLOOKUP($B44,'a-禽肉'!$B:$AO,5,0),0)</f>
        <v>1473</v>
      </c>
      <c r="E44" s="49">
        <f>IFERROR(VLOOKUP($B44,'a-禽肉'!$B:$AO,6,0),0)</f>
        <v>15398</v>
      </c>
      <c r="F44" s="49">
        <f>IFERROR(VLOOKUP($B44,'a-禽肉'!$B:$AO,7,0),0)</f>
        <v>31.3146445507444</v>
      </c>
      <c r="G44" s="49">
        <f>IFERROR(VLOOKUP($B44,'a-禽肉'!$B:$AO,24,0),0)</f>
        <v>234.61</v>
      </c>
      <c r="H44" s="49">
        <f>IFERROR(VLOOKUP($B44,'a-禽肉'!$B:$AO,25,0),0)</f>
        <v>352.15</v>
      </c>
      <c r="I44" s="49">
        <f>IFERROR(VLOOKUP($B44,'a-禽肉'!$B:$AO,26,0),0)</f>
        <v>-117.54</v>
      </c>
      <c r="J44" s="56">
        <f>IFERROR(VLOOKUP($B44,'a-禽肉'!$B:$AO,27,0),0)</f>
        <v>-0.333778219508732</v>
      </c>
      <c r="K44" s="56">
        <f>IFERROR(VLOOKUP($B44,'a-禽肉'!$B:$AO,28,0),0)</f>
        <v>0.0648993908679993</v>
      </c>
      <c r="L44" s="56">
        <f>IFERROR(VLOOKUP($B44,'a-禽肉'!$B:$AO,29,0),0)</f>
        <v>0.0891216650553989</v>
      </c>
      <c r="M44" s="56">
        <f>IFERROR(VLOOKUP($B44,'a-禽肉'!$B:$AO,30,0),0)</f>
        <v>-0.0242222741873997</v>
      </c>
      <c r="N44" s="49">
        <f>IFERROR(VLOOKUP($B44,'a-禽肉'!$B:$AO,15,0),0)</f>
        <v>3614.98</v>
      </c>
      <c r="O44" s="49">
        <f>IFERROR(VLOOKUP($B44,'a-禽肉'!$B:$AO,19,0),0)</f>
        <v>3951.34</v>
      </c>
      <c r="P44" s="49">
        <f t="shared" si="3"/>
        <v>-336.36</v>
      </c>
      <c r="Q44" s="56">
        <f t="shared" si="4"/>
        <v>-0.0851255523442681</v>
      </c>
      <c r="R44" s="49">
        <f>IFERROR(VLOOKUP($B44,'a-禽肉'!$B:$AO,16,0),0)</f>
        <v>211.36</v>
      </c>
      <c r="S44" s="49">
        <f>IFERROR(VLOOKUP($B44,'a-禽肉'!$B:$AO,20,0),0)</f>
        <v>226.76</v>
      </c>
      <c r="T44" s="49">
        <f t="shared" si="5"/>
        <v>-15.4</v>
      </c>
      <c r="U44" s="56">
        <f t="shared" si="6"/>
        <v>-0.0679132122067383</v>
      </c>
      <c r="V44" s="56">
        <f>IFERROR(VLOOKUP($B44,'a-禽肉'!$B:$AO,22,0),0)</f>
        <v>-0.31274161157926</v>
      </c>
      <c r="W44" s="56">
        <f>IFERROR(VLOOKUP($B44,'a-禽肉'!$B:$AO,23,0),0)</f>
        <v>-0.0941146868740685</v>
      </c>
      <c r="X44" s="56">
        <f t="shared" si="7"/>
        <v>-0.218626924705191</v>
      </c>
      <c r="Y44" s="54">
        <f>IFERROR(VLOOKUP($B44,'a-禽肉'!$B:$AO,37,0),0)</f>
        <v>-0.017221801665405</v>
      </c>
      <c r="Z44" s="54">
        <f>IFERROR(VLOOKUP($B44,'a-禽肉'!$B:$AO,38,0),0)</f>
        <v>-0.108661139530781</v>
      </c>
      <c r="AA44" s="54">
        <f t="shared" si="8"/>
        <v>0.0914393378653764</v>
      </c>
      <c r="AB44" s="54">
        <f>IFERROR(VLOOKUP($B44,'a-禽肉'!$B:$AO,33,0),0)</f>
        <v>-0.250940015442097</v>
      </c>
      <c r="AC44" s="54">
        <f>IFERROR(VLOOKUP($B44,'a-禽肉'!$B:$AO,34,0),0)</f>
        <v>-0.217650872868445</v>
      </c>
      <c r="AD44" s="54">
        <f t="shared" si="9"/>
        <v>-0.033289142573652</v>
      </c>
    </row>
    <row r="45" spans="1:30">
      <c r="A45" s="50" t="s">
        <v>155</v>
      </c>
      <c r="B45" s="51" t="s">
        <v>174</v>
      </c>
      <c r="C45" s="50" t="s">
        <v>175</v>
      </c>
      <c r="D45" s="49">
        <f>IFERROR(VLOOKUP($B45,'a-禽肉'!$B:$AO,5,0),0)</f>
        <v>344.6</v>
      </c>
      <c r="E45" s="49">
        <f>IFERROR(VLOOKUP($B45,'a-禽肉'!$B:$AO,6,0),0)</f>
        <v>5595.66</v>
      </c>
      <c r="F45" s="49">
        <f>IFERROR(VLOOKUP($B45,'a-禽肉'!$B:$AO,7,0),0)</f>
        <v>14.256144981676</v>
      </c>
      <c r="G45" s="49">
        <f>IFERROR(VLOOKUP($B45,'a-禽肉'!$B:$AO,24,0),0)</f>
        <v>273.87</v>
      </c>
      <c r="H45" s="49">
        <f>IFERROR(VLOOKUP($B45,'a-禽肉'!$B:$AO,25,0),0)</f>
        <v>336.33</v>
      </c>
      <c r="I45" s="49">
        <f>IFERROR(VLOOKUP($B45,'a-禽肉'!$B:$AO,26,0),0)</f>
        <v>-62.46</v>
      </c>
      <c r="J45" s="56">
        <f>IFERROR(VLOOKUP($B45,'a-禽肉'!$B:$AO,27,0),0)</f>
        <v>-0.185710462938186</v>
      </c>
      <c r="K45" s="56">
        <f>IFERROR(VLOOKUP($B45,'a-禽肉'!$B:$AO,28,0),0)</f>
        <v>0.092644462034951</v>
      </c>
      <c r="L45" s="56">
        <f>IFERROR(VLOOKUP($B45,'a-禽肉'!$B:$AO,29,0),0)</f>
        <v>0.122112654578725</v>
      </c>
      <c r="M45" s="56">
        <f>IFERROR(VLOOKUP($B45,'a-禽肉'!$B:$AO,30,0),0)</f>
        <v>-0.0294681925437743</v>
      </c>
      <c r="N45" s="49">
        <f>IFERROR(VLOOKUP($B45,'a-禽肉'!$B:$AO,15,0),0)</f>
        <v>2956.14</v>
      </c>
      <c r="O45" s="49">
        <f>IFERROR(VLOOKUP($B45,'a-禽肉'!$B:$AO,19,0),0)</f>
        <v>2754.26</v>
      </c>
      <c r="P45" s="49">
        <f t="shared" si="3"/>
        <v>201.88</v>
      </c>
      <c r="Q45" s="56">
        <f t="shared" si="4"/>
        <v>0.0732973648094224</v>
      </c>
      <c r="R45" s="49">
        <f>IFERROR(VLOOKUP($B45,'a-禽肉'!$B:$AO,16,0),0)</f>
        <v>132.76</v>
      </c>
      <c r="S45" s="49">
        <f>IFERROR(VLOOKUP($B45,'a-禽肉'!$B:$AO,20,0),0)</f>
        <v>123.04</v>
      </c>
      <c r="T45" s="49">
        <f t="shared" si="5"/>
        <v>9.71999999999998</v>
      </c>
      <c r="U45" s="56">
        <f t="shared" si="6"/>
        <v>0.0789986996098828</v>
      </c>
      <c r="V45" s="56">
        <f>IFERROR(VLOOKUP($B45,'a-禽肉'!$B:$AO,22,0),0)</f>
        <v>0.185010730268831</v>
      </c>
      <c r="W45" s="56">
        <f>IFERROR(VLOOKUP($B45,'a-禽肉'!$B:$AO,23,0),0)</f>
        <v>0.348498676108857</v>
      </c>
      <c r="X45" s="56">
        <f t="shared" si="7"/>
        <v>-0.163487945840026</v>
      </c>
      <c r="Y45" s="54">
        <f>IFERROR(VLOOKUP($B45,'a-禽肉'!$B:$AO,37,0),0)</f>
        <v>-0.0146128351913227</v>
      </c>
      <c r="Z45" s="54">
        <f>IFERROR(VLOOKUP($B45,'a-禽肉'!$B:$AO,38,0),0)</f>
        <v>-0.134590377113134</v>
      </c>
      <c r="AA45" s="54">
        <f t="shared" si="8"/>
        <v>0.119977541921811</v>
      </c>
      <c r="AB45" s="54">
        <f>IFERROR(VLOOKUP($B45,'a-禽肉'!$B:$AO,33,0),0)</f>
        <v>-0.229010800553263</v>
      </c>
      <c r="AC45" s="54">
        <f>IFERROR(VLOOKUP($B45,'a-禽肉'!$B:$AO,34,0),0)</f>
        <v>-0.174682854922919</v>
      </c>
      <c r="AD45" s="54">
        <f t="shared" si="9"/>
        <v>-0.0543279456303433</v>
      </c>
    </row>
    <row r="46" spans="1:30">
      <c r="A46" s="50" t="s">
        <v>155</v>
      </c>
      <c r="B46" s="51" t="s">
        <v>172</v>
      </c>
      <c r="C46" s="50" t="s">
        <v>173</v>
      </c>
      <c r="D46" s="49">
        <f>IFERROR(VLOOKUP($B46,'a-禽肉'!$B:$AO,5,0),0)</f>
        <v>575.5</v>
      </c>
      <c r="E46" s="49">
        <f>IFERROR(VLOOKUP($B46,'a-禽肉'!$B:$AO,6,0),0)</f>
        <v>4621.39</v>
      </c>
      <c r="F46" s="49">
        <f>IFERROR(VLOOKUP($B46,'a-禽肉'!$B:$AO,7,0),0)</f>
        <v>14.0538660493455</v>
      </c>
      <c r="G46" s="49">
        <f>IFERROR(VLOOKUP($B46,'a-禽肉'!$B:$AO,24,0),0)</f>
        <v>256.57</v>
      </c>
      <c r="H46" s="49">
        <f>IFERROR(VLOOKUP($B46,'a-禽肉'!$B:$AO,25,0),0)</f>
        <v>365.1</v>
      </c>
      <c r="I46" s="49">
        <f>IFERROR(VLOOKUP($B46,'a-禽肉'!$B:$AO,26,0),0)</f>
        <v>-108.53</v>
      </c>
      <c r="J46" s="56">
        <f>IFERROR(VLOOKUP($B46,'a-禽肉'!$B:$AO,27,0),0)</f>
        <v>-0.297261024376883</v>
      </c>
      <c r="K46" s="56">
        <f>IFERROR(VLOOKUP($B46,'a-禽肉'!$B:$AO,28,0),0)</f>
        <v>0.0882020289526245</v>
      </c>
      <c r="L46" s="56">
        <f>IFERROR(VLOOKUP($B46,'a-禽肉'!$B:$AO,29,0),0)</f>
        <v>0.0846257437492612</v>
      </c>
      <c r="M46" s="56">
        <f>IFERROR(VLOOKUP($B46,'a-禽肉'!$B:$AO,30,0),0)</f>
        <v>0.00357628520336336</v>
      </c>
      <c r="N46" s="49">
        <f>IFERROR(VLOOKUP($B46,'a-禽肉'!$B:$AO,15,0),0)</f>
        <v>2908.89</v>
      </c>
      <c r="O46" s="49">
        <f>IFERROR(VLOOKUP($B46,'a-禽肉'!$B:$AO,19,0),0)</f>
        <v>4314.29</v>
      </c>
      <c r="P46" s="49">
        <f t="shared" si="3"/>
        <v>-1405.4</v>
      </c>
      <c r="Q46" s="56">
        <f t="shared" si="4"/>
        <v>-0.325754643290089</v>
      </c>
      <c r="R46" s="49">
        <f>IFERROR(VLOOKUP($B46,'a-禽肉'!$B:$AO,16,0),0)</f>
        <v>232.53</v>
      </c>
      <c r="S46" s="49">
        <f>IFERROR(VLOOKUP($B46,'a-禽肉'!$B:$AO,20,0),0)</f>
        <v>249.43</v>
      </c>
      <c r="T46" s="49">
        <f t="shared" si="5"/>
        <v>-16.9</v>
      </c>
      <c r="U46" s="56">
        <f t="shared" si="6"/>
        <v>-0.06775448021489</v>
      </c>
      <c r="V46" s="56">
        <f>IFERROR(VLOOKUP($B46,'a-禽肉'!$B:$AO,22,0),0)</f>
        <v>0.00479844808209745</v>
      </c>
      <c r="W46" s="56">
        <f>IFERROR(VLOOKUP($B46,'a-禽肉'!$B:$AO,23,0),0)</f>
        <v>0.76637016304925</v>
      </c>
      <c r="X46" s="56">
        <f t="shared" si="7"/>
        <v>-0.761571714967152</v>
      </c>
      <c r="Y46" s="54">
        <f>IFERROR(VLOOKUP($B46,'a-禽肉'!$B:$AO,37,0),0)</f>
        <v>-0.0605083215069023</v>
      </c>
      <c r="Z46" s="54">
        <f>IFERROR(VLOOKUP($B46,'a-禽肉'!$B:$AO,38,0),0)</f>
        <v>-0.0339574229242673</v>
      </c>
      <c r="AA46" s="54">
        <f t="shared" si="8"/>
        <v>-0.026550898582635</v>
      </c>
      <c r="AB46" s="54">
        <f>IFERROR(VLOOKUP($B46,'a-禽肉'!$B:$AO,33,0),0)</f>
        <v>-0.185561433009592</v>
      </c>
      <c r="AC46" s="54">
        <f>IFERROR(VLOOKUP($B46,'a-禽肉'!$B:$AO,34,0),0)</f>
        <v>-0.120484830644208</v>
      </c>
      <c r="AD46" s="54">
        <f t="shared" si="9"/>
        <v>-0.0650766023653836</v>
      </c>
    </row>
    <row r="47" spans="1:30">
      <c r="A47" s="50" t="s">
        <v>62</v>
      </c>
      <c r="B47" s="51" t="s">
        <v>151</v>
      </c>
      <c r="C47" s="50" t="s">
        <v>152</v>
      </c>
      <c r="D47" s="49">
        <f>IFERROR(VLOOKUP($B47,'a-禽肉'!$B:$AO,5,0),0)</f>
        <v>197.2</v>
      </c>
      <c r="E47" s="49">
        <f>IFERROR(VLOOKUP($B47,'a-禽肉'!$B:$AO,6,0),0)</f>
        <v>4286.2</v>
      </c>
      <c r="F47" s="49">
        <f>IFERROR(VLOOKUP($B47,'a-禽肉'!$B:$AO,7,0),0)</f>
        <v>8.9744129858349</v>
      </c>
      <c r="G47" s="49">
        <f>IFERROR(VLOOKUP($B47,'a-禽肉'!$B:$AO,24,0),0)</f>
        <v>251.84</v>
      </c>
      <c r="H47" s="49">
        <f>IFERROR(VLOOKUP($B47,'a-禽肉'!$B:$AO,25,0),0)</f>
        <v>543.19</v>
      </c>
      <c r="I47" s="49">
        <f>IFERROR(VLOOKUP($B47,'a-禽肉'!$B:$AO,26,0),0)</f>
        <v>-291.35</v>
      </c>
      <c r="J47" s="56">
        <f>IFERROR(VLOOKUP($B47,'a-禽肉'!$B:$AO,27,0),0)</f>
        <v>-0.536368489847015</v>
      </c>
      <c r="K47" s="56">
        <f>IFERROR(VLOOKUP($B47,'a-禽肉'!$B:$AO,28,0),0)</f>
        <v>0.0989625903803835</v>
      </c>
      <c r="L47" s="56">
        <f>IFERROR(VLOOKUP($B47,'a-禽肉'!$B:$AO,29,0),0)</f>
        <v>0.168483773212696</v>
      </c>
      <c r="M47" s="56">
        <f>IFERROR(VLOOKUP($B47,'a-禽肉'!$B:$AO,30,0),0)</f>
        <v>-0.0695211828323125</v>
      </c>
      <c r="N47" s="49">
        <f>IFERROR(VLOOKUP($B47,'a-禽肉'!$B:$AO,15,0),0)</f>
        <v>2544.8</v>
      </c>
      <c r="O47" s="49">
        <f>IFERROR(VLOOKUP($B47,'a-禽肉'!$B:$AO,19,0),0)</f>
        <v>3223.99</v>
      </c>
      <c r="P47" s="49">
        <f t="shared" si="3"/>
        <v>-679.19</v>
      </c>
      <c r="Q47" s="56">
        <f t="shared" si="4"/>
        <v>-0.210667526884389</v>
      </c>
      <c r="R47" s="49">
        <f>IFERROR(VLOOKUP($B47,'a-禽肉'!$B:$AO,16,0),0)</f>
        <v>151.9</v>
      </c>
      <c r="S47" s="49">
        <f>IFERROR(VLOOKUP($B47,'a-禽肉'!$B:$AO,20,0),0)</f>
        <v>153.52</v>
      </c>
      <c r="T47" s="49">
        <f t="shared" si="5"/>
        <v>-1.62</v>
      </c>
      <c r="U47" s="56">
        <f t="shared" si="6"/>
        <v>-0.0105523710265764</v>
      </c>
      <c r="V47" s="56">
        <f>IFERROR(VLOOKUP($B47,'a-禽肉'!$B:$AO,22,0),0)</f>
        <v>0.148288931697303</v>
      </c>
      <c r="W47" s="56">
        <f>IFERROR(VLOOKUP($B47,'a-禽肉'!$B:$AO,23,0),0)</f>
        <v>0.741360363916501</v>
      </c>
      <c r="X47" s="56">
        <f t="shared" si="7"/>
        <v>-0.593071432219198</v>
      </c>
      <c r="Y47" s="54">
        <f>IFERROR(VLOOKUP($B47,'a-禽肉'!$B:$AO,37,0),0)</f>
        <v>-0.0362080315997367</v>
      </c>
      <c r="Z47" s="54">
        <f>IFERROR(VLOOKUP($B47,'a-禽肉'!$B:$AO,38,0),0)</f>
        <v>-0.195935383011985</v>
      </c>
      <c r="AA47" s="54">
        <f t="shared" si="8"/>
        <v>0.159727351412249</v>
      </c>
      <c r="AB47" s="54">
        <f>IFERROR(VLOOKUP($B47,'a-禽肉'!$B:$AO,33,0),0)</f>
        <v>-0.0755611960086526</v>
      </c>
      <c r="AC47" s="54">
        <f>IFERROR(VLOOKUP($B47,'a-禽肉'!$B:$AO,34,0),0)</f>
        <v>-0.107378372761702</v>
      </c>
      <c r="AD47" s="54">
        <f t="shared" si="9"/>
        <v>0.0318171767530495</v>
      </c>
    </row>
    <row r="48" spans="1:30">
      <c r="A48" s="50" t="s">
        <v>84</v>
      </c>
      <c r="B48" s="51" t="s">
        <v>207</v>
      </c>
      <c r="C48" s="50" t="s">
        <v>208</v>
      </c>
      <c r="D48" s="49">
        <f>IFERROR(VLOOKUP($B48,'a-禽肉'!$B:$AO,5,0),0)</f>
        <v>1030.3</v>
      </c>
      <c r="E48" s="49">
        <f>IFERROR(VLOOKUP($B48,'a-禽肉'!$B:$AO,6,0),0)</f>
        <v>14017.15</v>
      </c>
      <c r="F48" s="49">
        <f>IFERROR(VLOOKUP($B48,'a-禽肉'!$B:$AO,7,0),0)</f>
        <v>22.6306294556399</v>
      </c>
      <c r="G48" s="49">
        <f>IFERROR(VLOOKUP($B48,'a-禽肉'!$B:$AO,24,0),0)</f>
        <v>-176.21</v>
      </c>
      <c r="H48" s="49">
        <f>IFERROR(VLOOKUP($B48,'a-禽肉'!$B:$AO,25,0),0)</f>
        <v>746.2</v>
      </c>
      <c r="I48" s="49">
        <f>IFERROR(VLOOKUP($B48,'a-禽肉'!$B:$AO,26,0),0)</f>
        <v>-922.41</v>
      </c>
      <c r="J48" s="56">
        <f>IFERROR(VLOOKUP($B48,'a-禽肉'!$B:$AO,27,0),0)</f>
        <v>-1.23614312516752</v>
      </c>
      <c r="K48" s="56">
        <f>IFERROR(VLOOKUP($B48,'a-禽肉'!$B:$AO,28,0),0)</f>
        <v>-0.0453277975850555</v>
      </c>
      <c r="L48" s="56">
        <f>IFERROR(VLOOKUP($B48,'a-禽肉'!$B:$AO,29,0),0)</f>
        <v>0.105747523889559</v>
      </c>
      <c r="M48" s="56">
        <f>IFERROR(VLOOKUP($B48,'a-禽肉'!$B:$AO,30,0),0)</f>
        <v>-0.151075321474614</v>
      </c>
      <c r="N48" s="49">
        <f>IFERROR(VLOOKUP($B48,'a-禽肉'!$B:$AO,15,0),0)</f>
        <v>3887.46</v>
      </c>
      <c r="O48" s="49">
        <f>IFERROR(VLOOKUP($B48,'a-禽肉'!$B:$AO,19,0),0)</f>
        <v>7056.43</v>
      </c>
      <c r="P48" s="49">
        <f t="shared" si="3"/>
        <v>-3168.97</v>
      </c>
      <c r="Q48" s="56">
        <f t="shared" si="4"/>
        <v>-0.449089695497582</v>
      </c>
      <c r="R48" s="49">
        <f>IFERROR(VLOOKUP($B48,'a-禽肉'!$B:$AO,16,0),0)</f>
        <v>289.19</v>
      </c>
      <c r="S48" s="49">
        <f>IFERROR(VLOOKUP($B48,'a-禽肉'!$B:$AO,20,0),0)</f>
        <v>383.74</v>
      </c>
      <c r="T48" s="49">
        <f t="shared" si="5"/>
        <v>-94.55</v>
      </c>
      <c r="U48" s="56">
        <f t="shared" si="6"/>
        <v>-0.246390785427633</v>
      </c>
      <c r="V48" s="56">
        <f>IFERROR(VLOOKUP($B48,'a-禽肉'!$B:$AO,22,0),0)</f>
        <v>-0.231182959216789</v>
      </c>
      <c r="W48" s="56">
        <f>IFERROR(VLOOKUP($B48,'a-禽肉'!$B:$AO,23,0),0)</f>
        <v>0.0139348457769257</v>
      </c>
      <c r="X48" s="56">
        <f t="shared" si="7"/>
        <v>-0.245117804993715</v>
      </c>
      <c r="Y48" s="54">
        <f>IFERROR(VLOOKUP($B48,'a-禽肉'!$B:$AO,37,0),0)</f>
        <v>-0.044296137487465</v>
      </c>
      <c r="Z48" s="54">
        <f>IFERROR(VLOOKUP($B48,'a-禽肉'!$B:$AO,38,0),0)</f>
        <v>0.186949497055298</v>
      </c>
      <c r="AA48" s="54">
        <f t="shared" si="8"/>
        <v>-0.231245634542763</v>
      </c>
      <c r="AB48" s="54">
        <f>IFERROR(VLOOKUP($B48,'a-禽肉'!$B:$AO,33,0),0)</f>
        <v>-0.206807171842202</v>
      </c>
      <c r="AC48" s="54">
        <f>IFERROR(VLOOKUP($B48,'a-禽肉'!$B:$AO,34,0),0)</f>
        <v>0.131462694308595</v>
      </c>
      <c r="AD48" s="54">
        <f t="shared" si="9"/>
        <v>-0.338269866150797</v>
      </c>
    </row>
    <row r="49" spans="1:30">
      <c r="A49" s="50" t="s">
        <v>101</v>
      </c>
      <c r="B49" s="51" t="s">
        <v>147</v>
      </c>
      <c r="C49" s="50" t="s">
        <v>148</v>
      </c>
      <c r="D49" s="49">
        <f>IFERROR(VLOOKUP($B49,'a-禽肉'!$B:$AO,5,0),0)</f>
        <v>612.8</v>
      </c>
      <c r="E49" s="49">
        <f>IFERROR(VLOOKUP($B49,'a-禽肉'!$B:$AO,6,0),0)</f>
        <v>10612.69</v>
      </c>
      <c r="F49" s="49">
        <f>IFERROR(VLOOKUP($B49,'a-禽肉'!$B:$AO,7,0),0)</f>
        <v>14.4426120292879</v>
      </c>
      <c r="G49" s="49">
        <f>IFERROR(VLOOKUP($B49,'a-禽肉'!$B:$AO,24,0),0)</f>
        <v>954.37</v>
      </c>
      <c r="H49" s="49">
        <f>IFERROR(VLOOKUP($B49,'a-禽肉'!$B:$AO,25,0),0)</f>
        <v>876.8</v>
      </c>
      <c r="I49" s="49">
        <f>IFERROR(VLOOKUP($B49,'a-禽肉'!$B:$AO,26,0),0)</f>
        <v>77.57</v>
      </c>
      <c r="J49" s="56">
        <f>IFERROR(VLOOKUP($B49,'a-禽肉'!$B:$AO,27,0),0)</f>
        <v>0.0884694343065693</v>
      </c>
      <c r="K49" s="56">
        <f>IFERROR(VLOOKUP($B49,'a-禽肉'!$B:$AO,28,0),0)</f>
        <v>0.147835758355911</v>
      </c>
      <c r="L49" s="56">
        <f>IFERROR(VLOOKUP($B49,'a-禽肉'!$B:$AO,29,0),0)</f>
        <v>0.139425125781563</v>
      </c>
      <c r="M49" s="56">
        <f>IFERROR(VLOOKUP($B49,'a-禽肉'!$B:$AO,30,0),0)</f>
        <v>0.00841063257434753</v>
      </c>
      <c r="N49" s="49">
        <f>IFERROR(VLOOKUP($B49,'a-禽肉'!$B:$AO,15,0),0)</f>
        <v>6455.61</v>
      </c>
      <c r="O49" s="49">
        <f>IFERROR(VLOOKUP($B49,'a-禽肉'!$B:$AO,19,0),0)</f>
        <v>6288.68</v>
      </c>
      <c r="P49" s="49">
        <f t="shared" si="3"/>
        <v>166.929999999999</v>
      </c>
      <c r="Q49" s="56">
        <f t="shared" si="4"/>
        <v>0.026544521266784</v>
      </c>
      <c r="R49" s="49">
        <f>IFERROR(VLOOKUP($B49,'a-禽肉'!$B:$AO,16,0),0)</f>
        <v>440.5</v>
      </c>
      <c r="S49" s="49">
        <f>IFERROR(VLOOKUP($B49,'a-禽肉'!$B:$AO,20,0),0)</f>
        <v>362.8</v>
      </c>
      <c r="T49" s="49">
        <f t="shared" si="5"/>
        <v>77.7</v>
      </c>
      <c r="U49" s="56">
        <f t="shared" si="6"/>
        <v>0.214167585446527</v>
      </c>
      <c r="V49" s="56">
        <f>IFERROR(VLOOKUP($B49,'a-禽肉'!$B:$AO,22,0),0)</f>
        <v>0.0774882666794351</v>
      </c>
      <c r="W49" s="56">
        <f>IFERROR(VLOOKUP($B49,'a-禽肉'!$B:$AO,23,0),0)</f>
        <v>0.421144737351676</v>
      </c>
      <c r="X49" s="56">
        <f t="shared" si="7"/>
        <v>-0.343656470672241</v>
      </c>
      <c r="Y49" s="54">
        <f>IFERROR(VLOOKUP($B49,'a-禽肉'!$B:$AO,37,0),0)</f>
        <v>-0.0154370034052213</v>
      </c>
      <c r="Z49" s="54">
        <f>IFERROR(VLOOKUP($B49,'a-禽肉'!$B:$AO,38,0),0)</f>
        <v>-0.0780044101433297</v>
      </c>
      <c r="AA49" s="54">
        <f t="shared" si="8"/>
        <v>0.0625674067381083</v>
      </c>
      <c r="AB49" s="54">
        <f>IFERROR(VLOOKUP($B49,'a-禽肉'!$B:$AO,33,0),0)</f>
        <v>-0.041785942805622</v>
      </c>
      <c r="AC49" s="54">
        <f>IFERROR(VLOOKUP($B49,'a-禽肉'!$B:$AO,34,0),0)</f>
        <v>-0.137811384901124</v>
      </c>
      <c r="AD49" s="54">
        <f t="shared" si="9"/>
        <v>0.0960254420955019</v>
      </c>
    </row>
    <row r="50" spans="1:30">
      <c r="A50" s="50" t="s">
        <v>62</v>
      </c>
      <c r="B50" s="51" t="s">
        <v>158</v>
      </c>
      <c r="C50" s="50" t="s">
        <v>159</v>
      </c>
      <c r="D50" s="49">
        <f>IFERROR(VLOOKUP($B50,'a-禽肉'!$B:$AO,5,0),0)</f>
        <v>353.6</v>
      </c>
      <c r="E50" s="49">
        <f>IFERROR(VLOOKUP($B50,'a-禽肉'!$B:$AO,6,0),0)</f>
        <v>6798.22</v>
      </c>
      <c r="F50" s="49">
        <f>IFERROR(VLOOKUP($B50,'a-禽肉'!$B:$AO,7,0),0)</f>
        <v>27.1273176958672</v>
      </c>
      <c r="G50" s="49">
        <f>IFERROR(VLOOKUP($B50,'a-禽肉'!$B:$AO,24,0),0)</f>
        <v>251.59</v>
      </c>
      <c r="H50" s="49">
        <f>IFERROR(VLOOKUP($B50,'a-禽肉'!$B:$AO,25,0),0)</f>
        <v>406.02</v>
      </c>
      <c r="I50" s="49">
        <f>IFERROR(VLOOKUP($B50,'a-禽肉'!$B:$AO,26,0),0)</f>
        <v>-154.43</v>
      </c>
      <c r="J50" s="56">
        <f>IFERROR(VLOOKUP($B50,'a-禽肉'!$B:$AO,27,0),0)</f>
        <v>-0.380350721639328</v>
      </c>
      <c r="K50" s="56">
        <f>IFERROR(VLOOKUP($B50,'a-禽肉'!$B:$AO,28,0),0)</f>
        <v>0.118023727652707</v>
      </c>
      <c r="L50" s="56">
        <f>IFERROR(VLOOKUP($B50,'a-禽肉'!$B:$AO,29,0),0)</f>
        <v>0.17927885761721</v>
      </c>
      <c r="M50" s="56">
        <f>IFERROR(VLOOKUP($B50,'a-禽肉'!$B:$AO,30,0),0)</f>
        <v>-0.0612551299645024</v>
      </c>
      <c r="N50" s="49">
        <f>IFERROR(VLOOKUP($B50,'a-禽肉'!$B:$AO,15,0),0)</f>
        <v>2131.69</v>
      </c>
      <c r="O50" s="49">
        <f>IFERROR(VLOOKUP($B50,'a-禽肉'!$B:$AO,19,0),0)</f>
        <v>2264.74</v>
      </c>
      <c r="P50" s="49">
        <f t="shared" si="3"/>
        <v>-133.05</v>
      </c>
      <c r="Q50" s="56">
        <f t="shared" si="4"/>
        <v>-0.058748465607531</v>
      </c>
      <c r="R50" s="49">
        <f>IFERROR(VLOOKUP($B50,'a-禽肉'!$B:$AO,16,0),0)</f>
        <v>123.51</v>
      </c>
      <c r="S50" s="49">
        <f>IFERROR(VLOOKUP($B50,'a-禽肉'!$B:$AO,20,0),0)</f>
        <v>114.58</v>
      </c>
      <c r="T50" s="49">
        <f t="shared" si="5"/>
        <v>8.93000000000001</v>
      </c>
      <c r="U50" s="56">
        <f t="shared" si="6"/>
        <v>0.0779368127072788</v>
      </c>
      <c r="V50" s="56">
        <f>IFERROR(VLOOKUP($B50,'a-禽肉'!$B:$AO,22,0),0)</f>
        <v>-0.0841064734549195</v>
      </c>
      <c r="W50" s="56">
        <f>IFERROR(VLOOKUP($B50,'a-禽肉'!$B:$AO,23,0),0)</f>
        <v>-0.101836778172607</v>
      </c>
      <c r="X50" s="56">
        <f t="shared" si="7"/>
        <v>0.0177303047176871</v>
      </c>
      <c r="Y50" s="54">
        <f>IFERROR(VLOOKUP($B50,'a-禽肉'!$B:$AO,37,0),0)</f>
        <v>-0.0436401910776455</v>
      </c>
      <c r="Z50" s="54">
        <f>IFERROR(VLOOKUP($B50,'a-禽肉'!$B:$AO,38,0),0)</f>
        <v>0.267760516669576</v>
      </c>
      <c r="AA50" s="54">
        <f t="shared" si="8"/>
        <v>-0.311400707747221</v>
      </c>
      <c r="AB50" s="54">
        <f>IFERROR(VLOOKUP($B50,'a-禽肉'!$B:$AO,33,0),0)</f>
        <v>0.203856922504122</v>
      </c>
      <c r="AC50" s="54">
        <f>IFERROR(VLOOKUP($B50,'a-禽肉'!$B:$AO,34,0),0)</f>
        <v>-0.0051547639022581</v>
      </c>
      <c r="AD50" s="54">
        <f t="shared" si="9"/>
        <v>0.20901168640638</v>
      </c>
    </row>
    <row r="51" spans="1:30">
      <c r="A51" s="50" t="s">
        <v>84</v>
      </c>
      <c r="B51" s="51" t="s">
        <v>143</v>
      </c>
      <c r="C51" s="50" t="s">
        <v>144</v>
      </c>
      <c r="D51" s="49">
        <f>IFERROR(VLOOKUP($B51,'a-禽肉'!$B:$AO,5,0),0)</f>
        <v>736.5</v>
      </c>
      <c r="E51" s="49">
        <f>IFERROR(VLOOKUP($B51,'a-禽肉'!$B:$AO,6,0),0)</f>
        <v>6990.43</v>
      </c>
      <c r="F51" s="49">
        <f>IFERROR(VLOOKUP($B51,'a-禽肉'!$B:$AO,7,0),0)</f>
        <v>13.9075336645498</v>
      </c>
      <c r="G51" s="49">
        <f>IFERROR(VLOOKUP($B51,'a-禽肉'!$B:$AO,24,0),0)</f>
        <v>154.67</v>
      </c>
      <c r="H51" s="49">
        <f>IFERROR(VLOOKUP($B51,'a-禽肉'!$B:$AO,25,0),0)</f>
        <v>208.55</v>
      </c>
      <c r="I51" s="49">
        <f>IFERROR(VLOOKUP($B51,'a-禽肉'!$B:$AO,26,0),0)</f>
        <v>-53.88</v>
      </c>
      <c r="J51" s="56">
        <f>IFERROR(VLOOKUP($B51,'a-禽肉'!$B:$AO,27,0),0)</f>
        <v>-0.258355310477104</v>
      </c>
      <c r="K51" s="56">
        <f>IFERROR(VLOOKUP($B51,'a-禽肉'!$B:$AO,28,0),0)</f>
        <v>0.0419718378655609</v>
      </c>
      <c r="L51" s="56">
        <f>IFERROR(VLOOKUP($B51,'a-禽肉'!$B:$AO,29,0),0)</f>
        <v>0.0612915455579426</v>
      </c>
      <c r="M51" s="56">
        <f>IFERROR(VLOOKUP($B51,'a-禽肉'!$B:$AO,30,0),0)</f>
        <v>-0.0193197076923817</v>
      </c>
      <c r="N51" s="49">
        <f>IFERROR(VLOOKUP($B51,'a-禽肉'!$B:$AO,15,0),0)</f>
        <v>3685.09</v>
      </c>
      <c r="O51" s="49">
        <f>IFERROR(VLOOKUP($B51,'a-禽肉'!$B:$AO,19,0),0)</f>
        <v>3402.59</v>
      </c>
      <c r="P51" s="49">
        <f t="shared" si="3"/>
        <v>282.5</v>
      </c>
      <c r="Q51" s="56">
        <f t="shared" si="4"/>
        <v>0.0830249897871915</v>
      </c>
      <c r="R51" s="49">
        <f>IFERROR(VLOOKUP($B51,'a-禽肉'!$B:$AO,16,0),0)</f>
        <v>361.44</v>
      </c>
      <c r="S51" s="49">
        <f>IFERROR(VLOOKUP($B51,'a-禽肉'!$B:$AO,20,0),0)</f>
        <v>229.44</v>
      </c>
      <c r="T51" s="49">
        <f t="shared" si="5"/>
        <v>132</v>
      </c>
      <c r="U51" s="56">
        <f t="shared" si="6"/>
        <v>0.575313807531381</v>
      </c>
      <c r="V51" s="56">
        <f>IFERROR(VLOOKUP($B51,'a-禽肉'!$B:$AO,22,0),0)</f>
        <v>-0.0772993432208733</v>
      </c>
      <c r="W51" s="56">
        <f>IFERROR(VLOOKUP($B51,'a-禽肉'!$B:$AO,23,0),0)</f>
        <v>0.49600770753065</v>
      </c>
      <c r="X51" s="56">
        <f t="shared" si="7"/>
        <v>-0.573307050751523</v>
      </c>
      <c r="Y51" s="54">
        <f>IFERROR(VLOOKUP($B51,'a-禽肉'!$B:$AO,37,0),0)</f>
        <v>-0.00984949092518814</v>
      </c>
      <c r="Z51" s="54">
        <f>IFERROR(VLOOKUP($B51,'a-禽肉'!$B:$AO,38,0),0)</f>
        <v>-0.147140864714086</v>
      </c>
      <c r="AA51" s="54">
        <f t="shared" si="8"/>
        <v>0.137291373788898</v>
      </c>
      <c r="AB51" s="54">
        <f>IFERROR(VLOOKUP($B51,'a-禽肉'!$B:$AO,33,0),0)</f>
        <v>-0.0135998549747622</v>
      </c>
      <c r="AC51" s="54">
        <f>IFERROR(VLOOKUP($B51,'a-禽肉'!$B:$AO,34,0),0)</f>
        <v>0.00529261533126236</v>
      </c>
      <c r="AD51" s="54">
        <f t="shared" si="9"/>
        <v>-0.0188924703060246</v>
      </c>
    </row>
    <row r="52" spans="1:30">
      <c r="A52" s="50" t="s">
        <v>62</v>
      </c>
      <c r="B52" s="51" t="s">
        <v>108</v>
      </c>
      <c r="C52" s="50" t="s">
        <v>109</v>
      </c>
      <c r="D52" s="49">
        <f>IFERROR(VLOOKUP($B52,'a-禽肉'!$B:$AO,5,0),0)</f>
        <v>949</v>
      </c>
      <c r="E52" s="49">
        <f>IFERROR(VLOOKUP($B52,'a-禽肉'!$B:$AO,6,0),0)</f>
        <v>17801.99</v>
      </c>
      <c r="F52" s="49">
        <f>IFERROR(VLOOKUP($B52,'a-禽肉'!$B:$AO,7,0),0)</f>
        <v>18.1881281990081</v>
      </c>
      <c r="G52" s="49">
        <f>IFERROR(VLOOKUP($B52,'a-禽肉'!$B:$AO,24,0),0)</f>
        <v>492.49</v>
      </c>
      <c r="H52" s="49">
        <f>IFERROR(VLOOKUP($B52,'a-禽肉'!$B:$AO,25,0),0)</f>
        <v>1486.08</v>
      </c>
      <c r="I52" s="49">
        <f>IFERROR(VLOOKUP($B52,'a-禽肉'!$B:$AO,26,0),0)</f>
        <v>-993.59</v>
      </c>
      <c r="J52" s="56">
        <f>IFERROR(VLOOKUP($B52,'a-禽肉'!$B:$AO,27,0),0)</f>
        <v>-0.668597922049957</v>
      </c>
      <c r="K52" s="56">
        <f>IFERROR(VLOOKUP($B52,'a-禽肉'!$B:$AO,28,0),0)</f>
        <v>0.0676520484906762</v>
      </c>
      <c r="L52" s="56">
        <f>IFERROR(VLOOKUP($B52,'a-禽肉'!$B:$AO,29,0),0)</f>
        <v>0.148829607285248</v>
      </c>
      <c r="M52" s="56">
        <f>IFERROR(VLOOKUP($B52,'a-禽肉'!$B:$AO,30,0),0)</f>
        <v>-0.0811775587945715</v>
      </c>
      <c r="N52" s="49">
        <f>IFERROR(VLOOKUP($B52,'a-禽肉'!$B:$AO,15,0),0)</f>
        <v>7279.75</v>
      </c>
      <c r="O52" s="49">
        <f>IFERROR(VLOOKUP($B52,'a-禽肉'!$B:$AO,19,0),0)</f>
        <v>9985.11</v>
      </c>
      <c r="P52" s="49">
        <f t="shared" si="3"/>
        <v>-2705.36</v>
      </c>
      <c r="Q52" s="56">
        <f t="shared" si="4"/>
        <v>-0.270939428809497</v>
      </c>
      <c r="R52" s="49">
        <f>IFERROR(VLOOKUP($B52,'a-禽肉'!$B:$AO,16,0),0)</f>
        <v>502.42</v>
      </c>
      <c r="S52" s="49">
        <f>IFERROR(VLOOKUP($B52,'a-禽肉'!$B:$AO,20,0),0)</f>
        <v>507.87</v>
      </c>
      <c r="T52" s="49">
        <f t="shared" si="5"/>
        <v>-5.44999999999999</v>
      </c>
      <c r="U52" s="56">
        <f t="shared" si="6"/>
        <v>-0.0107310926024376</v>
      </c>
      <c r="V52" s="56">
        <f>IFERROR(VLOOKUP($B52,'a-禽肉'!$B:$AO,22,0),0)</f>
        <v>-0.196019574887054</v>
      </c>
      <c r="W52" s="56">
        <f>IFERROR(VLOOKUP($B52,'a-禽肉'!$B:$AO,23,0),0)</f>
        <v>0.113964344718803</v>
      </c>
      <c r="X52" s="56">
        <f t="shared" si="7"/>
        <v>-0.309983919605857</v>
      </c>
      <c r="Y52" s="54">
        <f>IFERROR(VLOOKUP($B52,'a-禽肉'!$B:$AO,37,0),0)</f>
        <v>-0.0212571155606863</v>
      </c>
      <c r="Z52" s="54">
        <f>IFERROR(VLOOKUP($B52,'a-禽肉'!$B:$AO,38,0),0)</f>
        <v>-0.0414082343906905</v>
      </c>
      <c r="AA52" s="54">
        <f t="shared" si="8"/>
        <v>0.0201511188300043</v>
      </c>
      <c r="AB52" s="54">
        <f>IFERROR(VLOOKUP($B52,'a-禽肉'!$B:$AO,33,0),0)</f>
        <v>-0.155931981388661</v>
      </c>
      <c r="AC52" s="54">
        <f>IFERROR(VLOOKUP($B52,'a-禽肉'!$B:$AO,34,0),0)</f>
        <v>-0.0945083329076996</v>
      </c>
      <c r="AD52" s="54">
        <f t="shared" si="9"/>
        <v>-0.0614236484809609</v>
      </c>
    </row>
    <row r="53" spans="1:30">
      <c r="A53" s="50" t="s">
        <v>67</v>
      </c>
      <c r="B53" s="51" t="s">
        <v>176</v>
      </c>
      <c r="C53" s="50" t="s">
        <v>177</v>
      </c>
      <c r="D53" s="49">
        <f>IFERROR(VLOOKUP($B53,'a-禽肉'!$B:$AO,5,0),0)</f>
        <v>203</v>
      </c>
      <c r="E53" s="49">
        <f>IFERROR(VLOOKUP($B53,'a-禽肉'!$B:$AO,6,0),0)</f>
        <v>6472.88</v>
      </c>
      <c r="F53" s="49">
        <f>IFERROR(VLOOKUP($B53,'a-禽肉'!$B:$AO,7,0),0)</f>
        <v>22.6028883318888</v>
      </c>
      <c r="G53" s="49">
        <f>IFERROR(VLOOKUP($B53,'a-禽肉'!$B:$AO,24,0),0)</f>
        <v>531.96</v>
      </c>
      <c r="H53" s="49">
        <f>IFERROR(VLOOKUP($B53,'a-禽肉'!$B:$AO,25,0),0)</f>
        <v>102.79</v>
      </c>
      <c r="I53" s="49">
        <f>IFERROR(VLOOKUP($B53,'a-禽肉'!$B:$AO,26,0),0)</f>
        <v>429.17</v>
      </c>
      <c r="J53" s="56">
        <f>IFERROR(VLOOKUP($B53,'a-禽肉'!$B:$AO,27,0),0)</f>
        <v>4.1752115964588</v>
      </c>
      <c r="K53" s="56">
        <f>IFERROR(VLOOKUP($B53,'a-禽肉'!$B:$AO,28,0),0)</f>
        <v>0.199504202279469</v>
      </c>
      <c r="L53" s="56">
        <f>IFERROR(VLOOKUP($B53,'a-禽肉'!$B:$AO,29,0),0)</f>
        <v>0.105252918287938</v>
      </c>
      <c r="M53" s="56">
        <f>IFERROR(VLOOKUP($B53,'a-禽肉'!$B:$AO,30,0),0)</f>
        <v>0.0942512839915317</v>
      </c>
      <c r="N53" s="49">
        <f>IFERROR(VLOOKUP($B53,'a-禽肉'!$B:$AO,15,0),0)</f>
        <v>2666.41</v>
      </c>
      <c r="O53" s="49">
        <f>IFERROR(VLOOKUP($B53,'a-禽肉'!$B:$AO,19,0),0)</f>
        <v>976.6</v>
      </c>
      <c r="P53" s="49">
        <f t="shared" si="3"/>
        <v>1689.81</v>
      </c>
      <c r="Q53" s="56">
        <f t="shared" si="4"/>
        <v>1.73029899651853</v>
      </c>
      <c r="R53" s="49">
        <f>IFERROR(VLOOKUP($B53,'a-禽肉'!$B:$AO,16,0),0)</f>
        <v>91.51</v>
      </c>
      <c r="S53" s="49">
        <f>IFERROR(VLOOKUP($B53,'a-禽肉'!$B:$AO,20,0),0)</f>
        <v>37.76</v>
      </c>
      <c r="T53" s="49">
        <f t="shared" si="5"/>
        <v>53.75</v>
      </c>
      <c r="U53" s="56">
        <f t="shared" si="6"/>
        <v>1.42346398305085</v>
      </c>
      <c r="V53" s="56">
        <f>IFERROR(VLOOKUP($B53,'a-禽肉'!$B:$AO,22,0),0)</f>
        <v>0.393943149976188</v>
      </c>
      <c r="W53" s="56">
        <f>IFERROR(VLOOKUP($B53,'a-禽肉'!$B:$AO,23,0),0)</f>
        <v>0.188572953015952</v>
      </c>
      <c r="X53" s="56">
        <f t="shared" si="7"/>
        <v>0.205370196960236</v>
      </c>
      <c r="Y53" s="54">
        <f>IFERROR(VLOOKUP($B53,'a-禽肉'!$B:$AO,37,0),0)</f>
        <v>-0.0938695224565621</v>
      </c>
      <c r="Z53" s="54">
        <f>IFERROR(VLOOKUP($B53,'a-禽肉'!$B:$AO,38,0),0)</f>
        <v>-0.133474576271186</v>
      </c>
      <c r="AA53" s="54">
        <f t="shared" si="8"/>
        <v>0.0396050538146243</v>
      </c>
      <c r="AB53" s="54">
        <f>IFERROR(VLOOKUP($B53,'a-禽肉'!$B:$AO,33,0),0)</f>
        <v>-0.0403913888823819</v>
      </c>
      <c r="AC53" s="54">
        <f>IFERROR(VLOOKUP($B53,'a-禽肉'!$B:$AO,34,0),0)</f>
        <v>-0.0789479827974606</v>
      </c>
      <c r="AD53" s="54">
        <f t="shared" si="9"/>
        <v>0.0385565939150787</v>
      </c>
    </row>
    <row r="54" spans="1:30">
      <c r="A54" s="50" t="s">
        <v>62</v>
      </c>
      <c r="B54" s="51" t="s">
        <v>184</v>
      </c>
      <c r="C54" s="50" t="s">
        <v>185</v>
      </c>
      <c r="D54" s="49">
        <f>IFERROR(VLOOKUP($B54,'a-禽肉'!$B:$AO,5,0),0)</f>
        <v>268</v>
      </c>
      <c r="E54" s="49">
        <f>IFERROR(VLOOKUP($B54,'a-禽肉'!$B:$AO,6,0),0)</f>
        <v>3627.46</v>
      </c>
      <c r="F54" s="49">
        <f>IFERROR(VLOOKUP($B54,'a-禽肉'!$B:$AO,7,0),0)</f>
        <v>8.42503393718111</v>
      </c>
      <c r="G54" s="49">
        <f>IFERROR(VLOOKUP($B54,'a-禽肉'!$B:$AO,24,0),0)</f>
        <v>456.79</v>
      </c>
      <c r="H54" s="49">
        <f>IFERROR(VLOOKUP($B54,'a-禽肉'!$B:$AO,25,0),0)</f>
        <v>1350.91</v>
      </c>
      <c r="I54" s="49">
        <f>IFERROR(VLOOKUP($B54,'a-禽肉'!$B:$AO,26,0),0)</f>
        <v>-894.12</v>
      </c>
      <c r="J54" s="56">
        <f>IFERROR(VLOOKUP($B54,'a-禽肉'!$B:$AO,27,0),0)</f>
        <v>-0.661864965097601</v>
      </c>
      <c r="K54" s="56">
        <f>IFERROR(VLOOKUP($B54,'a-禽肉'!$B:$AO,28,0),0)</f>
        <v>0.162748688861019</v>
      </c>
      <c r="L54" s="56">
        <f>IFERROR(VLOOKUP($B54,'a-禽肉'!$B:$AO,29,0),0)</f>
        <v>0.516022200746391</v>
      </c>
      <c r="M54" s="56">
        <f>IFERROR(VLOOKUP($B54,'a-禽肉'!$B:$AO,30,0),0)</f>
        <v>-0.353273511885372</v>
      </c>
      <c r="N54" s="49">
        <f>IFERROR(VLOOKUP($B54,'a-禽肉'!$B:$AO,15,0),0)</f>
        <v>2806.72</v>
      </c>
      <c r="O54" s="49">
        <f>IFERROR(VLOOKUP($B54,'a-禽肉'!$B:$AO,19,0),0)</f>
        <v>2617.93</v>
      </c>
      <c r="P54" s="49">
        <f t="shared" si="3"/>
        <v>188.79</v>
      </c>
      <c r="Q54" s="56">
        <f t="shared" si="4"/>
        <v>0.0721142276531458</v>
      </c>
      <c r="R54" s="49">
        <f>IFERROR(VLOOKUP($B54,'a-禽肉'!$B:$AO,16,0),0)</f>
        <v>130.58</v>
      </c>
      <c r="S54" s="49">
        <f>IFERROR(VLOOKUP($B54,'a-禽肉'!$B:$AO,20,0),0)</f>
        <v>110.28</v>
      </c>
      <c r="T54" s="49">
        <f t="shared" si="5"/>
        <v>20.3</v>
      </c>
      <c r="U54" s="56">
        <f t="shared" si="6"/>
        <v>0.184076895175916</v>
      </c>
      <c r="V54" s="56">
        <f>IFERROR(VLOOKUP($B54,'a-禽肉'!$B:$AO,22,0),0)</f>
        <v>0.243965641684227</v>
      </c>
      <c r="W54" s="56">
        <f>IFERROR(VLOOKUP($B54,'a-禽肉'!$B:$AO,23,0),0)</f>
        <v>-0.04026936524622</v>
      </c>
      <c r="X54" s="56">
        <f t="shared" si="7"/>
        <v>0.284235006930447</v>
      </c>
      <c r="Y54" s="54">
        <f>IFERROR(VLOOKUP($B54,'a-禽肉'!$B:$AO,37,0),0)</f>
        <v>-0.0729054985449533</v>
      </c>
      <c r="Z54" s="54">
        <f>IFERROR(VLOOKUP($B54,'a-禽肉'!$B:$AO,38,0),0)</f>
        <v>0.285455204932898</v>
      </c>
      <c r="AA54" s="54">
        <f t="shared" si="8"/>
        <v>-0.358360703477851</v>
      </c>
      <c r="AB54" s="54">
        <f>IFERROR(VLOOKUP($B54,'a-禽肉'!$B:$AO,33,0),0)</f>
        <v>-0.110450864493836</v>
      </c>
      <c r="AC54" s="54">
        <f>IFERROR(VLOOKUP($B54,'a-禽肉'!$B:$AO,34,0),0)</f>
        <v>0.260704144113861</v>
      </c>
      <c r="AD54" s="54">
        <f t="shared" si="9"/>
        <v>-0.371155008607697</v>
      </c>
    </row>
    <row r="55" spans="1:30">
      <c r="A55" s="50" t="s">
        <v>62</v>
      </c>
      <c r="B55" s="51" t="s">
        <v>133</v>
      </c>
      <c r="C55" s="50" t="s">
        <v>134</v>
      </c>
      <c r="D55" s="49">
        <f>IFERROR(VLOOKUP($B55,'a-禽肉'!$B:$AO,5,0),0)</f>
        <v>224</v>
      </c>
      <c r="E55" s="49">
        <f>IFERROR(VLOOKUP($B55,'a-禽肉'!$B:$AO,6,0),0)</f>
        <v>2751.29</v>
      </c>
      <c r="F55" s="49">
        <f>IFERROR(VLOOKUP($B55,'a-禽肉'!$B:$AO,7,0),0)</f>
        <v>5.48654969132151</v>
      </c>
      <c r="G55" s="49">
        <f>IFERROR(VLOOKUP($B55,'a-禽肉'!$B:$AO,24,0),0)</f>
        <v>434.97</v>
      </c>
      <c r="H55" s="49">
        <f>IFERROR(VLOOKUP($B55,'a-禽肉'!$B:$AO,25,0),0)</f>
        <v>689.64</v>
      </c>
      <c r="I55" s="49">
        <f>IFERROR(VLOOKUP($B55,'a-禽肉'!$B:$AO,26,0),0)</f>
        <v>-254.67</v>
      </c>
      <c r="J55" s="56">
        <f>IFERROR(VLOOKUP($B55,'a-禽肉'!$B:$AO,27,0),0)</f>
        <v>-0.369279624151731</v>
      </c>
      <c r="K55" s="56">
        <f>IFERROR(VLOOKUP($B55,'a-禽肉'!$B:$AO,28,0),0)</f>
        <v>0.131470057518339</v>
      </c>
      <c r="L55" s="56">
        <f>IFERROR(VLOOKUP($B55,'a-禽肉'!$B:$AO,29,0),0)</f>
        <v>0.166949903409008</v>
      </c>
      <c r="M55" s="56">
        <f>IFERROR(VLOOKUP($B55,'a-禽肉'!$B:$AO,30,0),0)</f>
        <v>-0.0354798458906693</v>
      </c>
      <c r="N55" s="49">
        <f>IFERROR(VLOOKUP($B55,'a-禽肉'!$B:$AO,15,0),0)</f>
        <v>3308.51</v>
      </c>
      <c r="O55" s="49">
        <f>IFERROR(VLOOKUP($B55,'a-禽肉'!$B:$AO,19,0),0)</f>
        <v>4130.82</v>
      </c>
      <c r="P55" s="49">
        <f t="shared" si="3"/>
        <v>-822.309999999999</v>
      </c>
      <c r="Q55" s="56">
        <f t="shared" si="4"/>
        <v>-0.199067013329073</v>
      </c>
      <c r="R55" s="49">
        <f>IFERROR(VLOOKUP($B55,'a-禽肉'!$B:$AO,16,0),0)</f>
        <v>205.76</v>
      </c>
      <c r="S55" s="49">
        <f>IFERROR(VLOOKUP($B55,'a-禽肉'!$B:$AO,20,0),0)</f>
        <v>179.57</v>
      </c>
      <c r="T55" s="49">
        <f t="shared" si="5"/>
        <v>26.19</v>
      </c>
      <c r="U55" s="56">
        <f t="shared" si="6"/>
        <v>0.145848415659631</v>
      </c>
      <c r="V55" s="56">
        <f>IFERROR(VLOOKUP($B55,'a-禽肉'!$B:$AO,22,0),0)</f>
        <v>0.0266667230381402</v>
      </c>
      <c r="W55" s="56">
        <f>IFERROR(VLOOKUP($B55,'a-禽肉'!$B:$AO,23,0),0)</f>
        <v>0.158801269308796</v>
      </c>
      <c r="X55" s="56">
        <f t="shared" si="7"/>
        <v>-0.132134546270656</v>
      </c>
      <c r="Y55" s="54">
        <f>IFERROR(VLOOKUP($B55,'a-禽肉'!$B:$AO,37,0),0)</f>
        <v>-0.0167185069984448</v>
      </c>
      <c r="Z55" s="54">
        <f>IFERROR(VLOOKUP($B55,'a-禽肉'!$B:$AO,38,0),0)</f>
        <v>-0.0369215347775241</v>
      </c>
      <c r="AA55" s="54">
        <f t="shared" si="8"/>
        <v>0.0202030277790793</v>
      </c>
      <c r="AB55" s="54">
        <f>IFERROR(VLOOKUP($B55,'a-禽肉'!$B:$AO,33,0),0)</f>
        <v>0.083451213485805</v>
      </c>
      <c r="AC55" s="54">
        <f>IFERROR(VLOOKUP($B55,'a-禽肉'!$B:$AO,34,0),0)</f>
        <v>-0.139803501483967</v>
      </c>
      <c r="AD55" s="54">
        <f t="shared" si="9"/>
        <v>0.223254714969772</v>
      </c>
    </row>
    <row r="56" spans="1:30">
      <c r="A56" s="50" t="s">
        <v>84</v>
      </c>
      <c r="B56" s="51" t="s">
        <v>85</v>
      </c>
      <c r="C56" s="50" t="s">
        <v>86</v>
      </c>
      <c r="D56" s="49">
        <f>IFERROR(VLOOKUP($B56,'a-禽肉'!$B:$AO,5,0),0)</f>
        <v>889</v>
      </c>
      <c r="E56" s="49">
        <f>IFERROR(VLOOKUP($B56,'a-禽肉'!$B:$AO,6,0),0)</f>
        <v>15629.49</v>
      </c>
      <c r="F56" s="49">
        <f>IFERROR(VLOOKUP($B56,'a-禽肉'!$B:$AO,7,0),0)</f>
        <v>26.0175118093466</v>
      </c>
      <c r="G56" s="49">
        <f>IFERROR(VLOOKUP($B56,'a-禽肉'!$B:$AO,24,0),0)</f>
        <v>482.97</v>
      </c>
      <c r="H56" s="49">
        <f>IFERROR(VLOOKUP($B56,'a-禽肉'!$B:$AO,25,0),0)</f>
        <v>605.76</v>
      </c>
      <c r="I56" s="49">
        <f>IFERROR(VLOOKUP($B56,'a-禽肉'!$B:$AO,26,0),0)</f>
        <v>-122.79</v>
      </c>
      <c r="J56" s="56">
        <f>IFERROR(VLOOKUP($B56,'a-禽肉'!$B:$AO,27,0),0)</f>
        <v>-0.202704041204437</v>
      </c>
      <c r="K56" s="56">
        <f>IFERROR(VLOOKUP($B56,'a-禽肉'!$B:$AO,28,0),0)</f>
        <v>0.109099410871765</v>
      </c>
      <c r="L56" s="56">
        <f>IFERROR(VLOOKUP($B56,'a-禽肉'!$B:$AO,29,0),0)</f>
        <v>0.115098727712162</v>
      </c>
      <c r="M56" s="56">
        <f>IFERROR(VLOOKUP($B56,'a-禽肉'!$B:$AO,30,0),0)</f>
        <v>-0.00599931684039676</v>
      </c>
      <c r="N56" s="49">
        <f>IFERROR(VLOOKUP($B56,'a-禽肉'!$B:$AO,15,0),0)</f>
        <v>4426.88</v>
      </c>
      <c r="O56" s="49">
        <f>IFERROR(VLOOKUP($B56,'a-禽肉'!$B:$AO,19,0),0)</f>
        <v>5262.96</v>
      </c>
      <c r="P56" s="49">
        <f t="shared" si="3"/>
        <v>-836.08</v>
      </c>
      <c r="Q56" s="56">
        <f t="shared" si="4"/>
        <v>-0.158861173180112</v>
      </c>
      <c r="R56" s="49">
        <f>IFERROR(VLOOKUP($B56,'a-禽肉'!$B:$AO,16,0),0)</f>
        <v>317.44</v>
      </c>
      <c r="S56" s="49">
        <f>IFERROR(VLOOKUP($B56,'a-禽肉'!$B:$AO,20,0),0)</f>
        <v>261.97</v>
      </c>
      <c r="T56" s="49">
        <f t="shared" si="5"/>
        <v>55.47</v>
      </c>
      <c r="U56" s="56">
        <f t="shared" si="6"/>
        <v>0.211741802496469</v>
      </c>
      <c r="V56" s="56">
        <f>IFERROR(VLOOKUP($B56,'a-禽肉'!$B:$AO,22,0),0)</f>
        <v>-0.0737417779015705</v>
      </c>
      <c r="W56" s="56">
        <f>IFERROR(VLOOKUP($B56,'a-禽肉'!$B:$AO,23,0),0)</f>
        <v>0.334004871645288</v>
      </c>
      <c r="X56" s="56">
        <f t="shared" si="7"/>
        <v>-0.407746649546858</v>
      </c>
      <c r="Y56" s="54">
        <f>IFERROR(VLOOKUP($B56,'a-禽肉'!$B:$AO,37,0),0)</f>
        <v>-0.00315020161290323</v>
      </c>
      <c r="Z56" s="54">
        <f>IFERROR(VLOOKUP($B56,'a-禽肉'!$B:$AO,38,0),0)</f>
        <v>-0.112341107760431</v>
      </c>
      <c r="AA56" s="54">
        <f t="shared" si="8"/>
        <v>0.109190906147527</v>
      </c>
      <c r="AB56" s="54">
        <f>IFERROR(VLOOKUP($B56,'a-禽肉'!$B:$AO,33,0),0)</f>
        <v>-0.118265705860428</v>
      </c>
      <c r="AC56" s="54">
        <f>IFERROR(VLOOKUP($B56,'a-禽肉'!$B:$AO,34,0),0)</f>
        <v>-0.205746291060544</v>
      </c>
      <c r="AD56" s="54">
        <f t="shared" si="9"/>
        <v>0.087480585200116</v>
      </c>
    </row>
    <row r="57" spans="1:30">
      <c r="A57" s="50" t="s">
        <v>89</v>
      </c>
      <c r="B57" s="51" t="s">
        <v>125</v>
      </c>
      <c r="C57" s="50" t="s">
        <v>126</v>
      </c>
      <c r="D57" s="49">
        <f>IFERROR(VLOOKUP($B57,'a-禽肉'!$B:$AO,5,0),0)</f>
        <v>811</v>
      </c>
      <c r="E57" s="49">
        <f>IFERROR(VLOOKUP($B57,'a-禽肉'!$B:$AO,6,0),0)</f>
        <v>20717</v>
      </c>
      <c r="F57" s="49">
        <f>IFERROR(VLOOKUP($B57,'a-禽肉'!$B:$AO,7,0),0)</f>
        <v>42.8291208003101</v>
      </c>
      <c r="G57" s="49">
        <f>IFERROR(VLOOKUP($B57,'a-禽肉'!$B:$AO,24,0),0)</f>
        <v>1056.45</v>
      </c>
      <c r="H57" s="49">
        <f>IFERROR(VLOOKUP($B57,'a-禽肉'!$B:$AO,25,0),0)</f>
        <v>1305.4</v>
      </c>
      <c r="I57" s="49">
        <f>IFERROR(VLOOKUP($B57,'a-禽肉'!$B:$AO,26,0),0)</f>
        <v>-248.95</v>
      </c>
      <c r="J57" s="56">
        <f>IFERROR(VLOOKUP($B57,'a-禽肉'!$B:$AO,27,0),0)</f>
        <v>-0.190707829017926</v>
      </c>
      <c r="K57" s="56">
        <f>IFERROR(VLOOKUP($B57,'a-禽肉'!$B:$AO,28,0),0)</f>
        <v>0.243804780784551</v>
      </c>
      <c r="L57" s="56">
        <f>IFERROR(VLOOKUP($B57,'a-禽肉'!$B:$AO,29,0),0)</f>
        <v>0.223160557986871</v>
      </c>
      <c r="M57" s="56">
        <f>IFERROR(VLOOKUP($B57,'a-禽肉'!$B:$AO,30,0),0)</f>
        <v>0.0206442227976799</v>
      </c>
      <c r="N57" s="49">
        <f>IFERROR(VLOOKUP($B57,'a-禽肉'!$B:$AO,15,0),0)</f>
        <v>4333.18</v>
      </c>
      <c r="O57" s="49">
        <f>IFERROR(VLOOKUP($B57,'a-禽肉'!$B:$AO,19,0),0)</f>
        <v>5849.6</v>
      </c>
      <c r="P57" s="49">
        <f t="shared" si="3"/>
        <v>-1516.42</v>
      </c>
      <c r="Q57" s="56">
        <f t="shared" si="4"/>
        <v>-0.259234819474836</v>
      </c>
      <c r="R57" s="49">
        <f>IFERROR(VLOOKUP($B57,'a-禽肉'!$B:$AO,16,0),0)</f>
        <v>292.44</v>
      </c>
      <c r="S57" s="49">
        <f>IFERROR(VLOOKUP($B57,'a-禽肉'!$B:$AO,20,0),0)</f>
        <v>247.09</v>
      </c>
      <c r="T57" s="49">
        <f t="shared" si="5"/>
        <v>45.35</v>
      </c>
      <c r="U57" s="56">
        <f t="shared" si="6"/>
        <v>0.183536363268445</v>
      </c>
      <c r="V57" s="56">
        <f>IFERROR(VLOOKUP($B57,'a-禽肉'!$B:$AO,22,0),0)</f>
        <v>-0.0185907742382908</v>
      </c>
      <c r="W57" s="56">
        <f>IFERROR(VLOOKUP($B57,'a-禽肉'!$B:$AO,23,0),0)</f>
        <v>0.339977072259697</v>
      </c>
      <c r="X57" s="56">
        <f t="shared" si="7"/>
        <v>-0.358567846497988</v>
      </c>
      <c r="Y57" s="54">
        <f>IFERROR(VLOOKUP($B57,'a-禽肉'!$B:$AO,37,0),0)</f>
        <v>0.0309123238954999</v>
      </c>
      <c r="Z57" s="54">
        <f>IFERROR(VLOOKUP($B57,'a-禽肉'!$B:$AO,38,0),0)</f>
        <v>-0.0506293253470395</v>
      </c>
      <c r="AA57" s="54">
        <f t="shared" si="8"/>
        <v>0.0815416492425395</v>
      </c>
      <c r="AB57" s="54">
        <f>IFERROR(VLOOKUP($B57,'a-禽肉'!$B:$AO,33,0),0)</f>
        <v>0.545819155072282</v>
      </c>
      <c r="AC57" s="54">
        <f>IFERROR(VLOOKUP($B57,'a-禽肉'!$B:$AO,34,0),0)</f>
        <v>-0.100189312089716</v>
      </c>
      <c r="AD57" s="54">
        <f t="shared" si="9"/>
        <v>0.646008467161998</v>
      </c>
    </row>
    <row r="58" spans="1:30">
      <c r="A58" s="50" t="s">
        <v>62</v>
      </c>
      <c r="B58" s="51" t="s">
        <v>178</v>
      </c>
      <c r="C58" s="50" t="s">
        <v>179</v>
      </c>
      <c r="D58" s="49">
        <f>IFERROR(VLOOKUP($B58,'a-禽肉'!$B:$AO,5,0),0)</f>
        <v>0</v>
      </c>
      <c r="E58" s="49">
        <f>IFERROR(VLOOKUP($B58,'a-禽肉'!$B:$AO,6,0),0)</f>
        <v>0</v>
      </c>
      <c r="F58" s="49">
        <f>IFERROR(VLOOKUP($B58,'a-禽肉'!$B:$AO,7,0),0)</f>
        <v>0</v>
      </c>
      <c r="G58" s="49">
        <f>IFERROR(VLOOKUP($B58,'a-禽肉'!$B:$AO,24,0),0)</f>
        <v>0</v>
      </c>
      <c r="H58" s="49">
        <f>IFERROR(VLOOKUP($B58,'a-禽肉'!$B:$AO,25,0),0)</f>
        <v>0</v>
      </c>
      <c r="I58" s="49">
        <f>IFERROR(VLOOKUP($B58,'a-禽肉'!$B:$AO,26,0),0)</f>
        <v>0</v>
      </c>
      <c r="J58" s="56">
        <f>IFERROR(VLOOKUP($B58,'a-禽肉'!$B:$AO,27,0),0)</f>
        <v>0</v>
      </c>
      <c r="K58" s="56">
        <f>IFERROR(VLOOKUP($B58,'a-禽肉'!$B:$AO,28,0),0)</f>
        <v>0</v>
      </c>
      <c r="L58" s="56">
        <f>IFERROR(VLOOKUP($B58,'a-禽肉'!$B:$AO,29,0),0)</f>
        <v>0</v>
      </c>
      <c r="M58" s="56">
        <f>IFERROR(VLOOKUP($B58,'a-禽肉'!$B:$AO,30,0),0)</f>
        <v>0</v>
      </c>
      <c r="N58" s="49">
        <f>IFERROR(VLOOKUP($B58,'a-禽肉'!$B:$AO,15,0),0)</f>
        <v>0</v>
      </c>
      <c r="O58" s="49">
        <f>IFERROR(VLOOKUP($B58,'a-禽肉'!$B:$AO,19,0),0)</f>
        <v>0</v>
      </c>
      <c r="P58" s="49">
        <f t="shared" si="3"/>
        <v>0</v>
      </c>
      <c r="Q58" s="56" t="e">
        <f t="shared" si="4"/>
        <v>#DIV/0!</v>
      </c>
      <c r="R58" s="49">
        <f>IFERROR(VLOOKUP($B58,'a-禽肉'!$B:$AO,16,0),0)</f>
        <v>0</v>
      </c>
      <c r="S58" s="49">
        <f>IFERROR(VLOOKUP($B58,'a-禽肉'!$B:$AO,20,0),0)</f>
        <v>0</v>
      </c>
      <c r="T58" s="49">
        <f t="shared" si="5"/>
        <v>0</v>
      </c>
      <c r="U58" s="56" t="e">
        <f t="shared" si="6"/>
        <v>#DIV/0!</v>
      </c>
      <c r="V58" s="56">
        <f>IFERROR(VLOOKUP($B58,'a-禽肉'!$B:$AO,22,0),0)</f>
        <v>0</v>
      </c>
      <c r="W58" s="56">
        <f>IFERROR(VLOOKUP($B58,'a-禽肉'!$B:$AO,23,0),0)</f>
        <v>0</v>
      </c>
      <c r="X58" s="56">
        <f t="shared" si="7"/>
        <v>0</v>
      </c>
      <c r="Y58" s="54">
        <f>IFERROR(VLOOKUP($B58,'a-禽肉'!$B:$AO,37,0),0)</f>
        <v>0</v>
      </c>
      <c r="Z58" s="54">
        <f>IFERROR(VLOOKUP($B58,'a-禽肉'!$B:$AO,38,0),0)</f>
        <v>0</v>
      </c>
      <c r="AA58" s="54">
        <f t="shared" si="8"/>
        <v>0</v>
      </c>
      <c r="AB58" s="54">
        <f>IFERROR(VLOOKUP($B58,'a-禽肉'!$B:$AO,33,0),0)</f>
        <v>0</v>
      </c>
      <c r="AC58" s="54">
        <f>IFERROR(VLOOKUP($B58,'a-禽肉'!$B:$AO,34,0),0)</f>
        <v>0</v>
      </c>
      <c r="AD58" s="54">
        <f t="shared" si="9"/>
        <v>0</v>
      </c>
    </row>
    <row r="59" spans="1:30">
      <c r="A59" s="50" t="s">
        <v>101</v>
      </c>
      <c r="B59" s="51" t="s">
        <v>141</v>
      </c>
      <c r="C59" s="50" t="s">
        <v>142</v>
      </c>
      <c r="D59" s="49">
        <f>IFERROR(VLOOKUP($B59,'a-禽肉'!$B:$AO,5,0),0)</f>
        <v>626.9</v>
      </c>
      <c r="E59" s="49">
        <f>IFERROR(VLOOKUP($B59,'a-禽肉'!$B:$AO,6,0),0)</f>
        <v>8845.61</v>
      </c>
      <c r="F59" s="49">
        <f>IFERROR(VLOOKUP($B59,'a-禽肉'!$B:$AO,7,0),0)</f>
        <v>13.4519606309443</v>
      </c>
      <c r="G59" s="49">
        <f>IFERROR(VLOOKUP($B59,'a-禽肉'!$B:$AO,24,0),0)</f>
        <v>631.23</v>
      </c>
      <c r="H59" s="49">
        <f>IFERROR(VLOOKUP($B59,'a-禽肉'!$B:$AO,25,0),0)</f>
        <v>713.6</v>
      </c>
      <c r="I59" s="49">
        <f>IFERROR(VLOOKUP($B59,'a-禽肉'!$B:$AO,26,0),0)</f>
        <v>-82.37</v>
      </c>
      <c r="J59" s="56">
        <f>IFERROR(VLOOKUP($B59,'a-禽肉'!$B:$AO,27,0),0)</f>
        <v>-0.115428811659193</v>
      </c>
      <c r="K59" s="56">
        <f>IFERROR(VLOOKUP($B59,'a-禽肉'!$B:$AO,28,0),0)</f>
        <v>0.143372733219464</v>
      </c>
      <c r="L59" s="56">
        <f>IFERROR(VLOOKUP($B59,'a-禽肉'!$B:$AO,29,0),0)</f>
        <v>0.151475270643176</v>
      </c>
      <c r="M59" s="56">
        <f>IFERROR(VLOOKUP($B59,'a-禽肉'!$B:$AO,30,0),0)</f>
        <v>-0.00810253742371122</v>
      </c>
      <c r="N59" s="49">
        <f>IFERROR(VLOOKUP($B59,'a-禽肉'!$B:$AO,15,0),0)</f>
        <v>4402.72</v>
      </c>
      <c r="O59" s="49">
        <f>IFERROR(VLOOKUP($B59,'a-禽肉'!$B:$AO,19,0),0)</f>
        <v>4711</v>
      </c>
      <c r="P59" s="49">
        <f t="shared" si="3"/>
        <v>-308.28</v>
      </c>
      <c r="Q59" s="56">
        <f t="shared" si="4"/>
        <v>-0.0654383358098068</v>
      </c>
      <c r="R59" s="49">
        <f>IFERROR(VLOOKUP($B59,'a-禽肉'!$B:$AO,16,0),0)</f>
        <v>261.65</v>
      </c>
      <c r="S59" s="49">
        <f>IFERROR(VLOOKUP($B59,'a-禽肉'!$B:$AO,20,0),0)</f>
        <v>226.32</v>
      </c>
      <c r="T59" s="49">
        <f t="shared" si="5"/>
        <v>35.33</v>
      </c>
      <c r="U59" s="56">
        <f t="shared" si="6"/>
        <v>0.156106398020502</v>
      </c>
      <c r="V59" s="56">
        <f>IFERROR(VLOOKUP($B59,'a-禽肉'!$B:$AO,22,0),0)</f>
        <v>0.0966986740760308</v>
      </c>
      <c r="W59" s="56">
        <f>IFERROR(VLOOKUP($B59,'a-禽肉'!$B:$AO,23,0),0)</f>
        <v>0.122305455032553</v>
      </c>
      <c r="X59" s="56">
        <f t="shared" si="7"/>
        <v>-0.0256067809565217</v>
      </c>
      <c r="Y59" s="54">
        <f>IFERROR(VLOOKUP($B59,'a-禽肉'!$B:$AO,37,0),0)</f>
        <v>-0.0265622014141028</v>
      </c>
      <c r="Z59" s="54">
        <f>IFERROR(VLOOKUP($B59,'a-禽肉'!$B:$AO,38,0),0)</f>
        <v>-0.0295157299399081</v>
      </c>
      <c r="AA59" s="54">
        <f t="shared" si="8"/>
        <v>0.00295352852580529</v>
      </c>
      <c r="AB59" s="54">
        <f>IFERROR(VLOOKUP($B59,'a-禽肉'!$B:$AO,33,0),0)</f>
        <v>-0.0953177391428852</v>
      </c>
      <c r="AC59" s="54">
        <f>IFERROR(VLOOKUP($B59,'a-禽肉'!$B:$AO,34,0),0)</f>
        <v>-0.129033368711526</v>
      </c>
      <c r="AD59" s="54">
        <f t="shared" si="9"/>
        <v>0.033715629568641</v>
      </c>
    </row>
    <row r="60" spans="1:30">
      <c r="A60" s="50" t="s">
        <v>89</v>
      </c>
      <c r="B60" s="51" t="s">
        <v>160</v>
      </c>
      <c r="C60" s="50" t="s">
        <v>161</v>
      </c>
      <c r="D60" s="49">
        <f>IFERROR(VLOOKUP($B60,'a-禽肉'!$B:$AO,5,0),0)</f>
        <v>403.7</v>
      </c>
      <c r="E60" s="49">
        <f>IFERROR(VLOOKUP($B60,'a-禽肉'!$B:$AO,6,0),0)</f>
        <v>4927.92</v>
      </c>
      <c r="F60" s="49">
        <f>IFERROR(VLOOKUP($B60,'a-禽肉'!$B:$AO,7,0),0)</f>
        <v>12.6972638431857</v>
      </c>
      <c r="G60" s="49">
        <f>IFERROR(VLOOKUP($B60,'a-禽肉'!$B:$AO,24,0),0)</f>
        <v>203.76</v>
      </c>
      <c r="H60" s="49">
        <f>IFERROR(VLOOKUP($B60,'a-禽肉'!$B:$AO,25,0),0)</f>
        <v>1016.11</v>
      </c>
      <c r="I60" s="49">
        <f>IFERROR(VLOOKUP($B60,'a-禽肉'!$B:$AO,26,0),0)</f>
        <v>-812.35</v>
      </c>
      <c r="J60" s="56">
        <f>IFERROR(VLOOKUP($B60,'a-禽肉'!$B:$AO,27,0),0)</f>
        <v>-0.799470529765478</v>
      </c>
      <c r="K60" s="56">
        <f>IFERROR(VLOOKUP($B60,'a-禽肉'!$B:$AO,28,0),0)</f>
        <v>0.0674512140622672</v>
      </c>
      <c r="L60" s="56">
        <f>IFERROR(VLOOKUP($B60,'a-禽肉'!$B:$AO,29,0),0)</f>
        <v>0.314299059060793</v>
      </c>
      <c r="M60" s="56">
        <f>IFERROR(VLOOKUP($B60,'a-禽肉'!$B:$AO,30,0),0)</f>
        <v>-0.246847844998526</v>
      </c>
      <c r="N60" s="49">
        <f>IFERROR(VLOOKUP($B60,'a-禽肉'!$B:$AO,15,0),0)</f>
        <v>3020.85</v>
      </c>
      <c r="O60" s="49">
        <f>IFERROR(VLOOKUP($B60,'a-禽肉'!$B:$AO,19,0),0)</f>
        <v>3232.94</v>
      </c>
      <c r="P60" s="49">
        <f t="shared" si="3"/>
        <v>-212.09</v>
      </c>
      <c r="Q60" s="56">
        <f t="shared" si="4"/>
        <v>-0.0656028259107809</v>
      </c>
      <c r="R60" s="49">
        <f>IFERROR(VLOOKUP($B60,'a-禽肉'!$B:$AO,16,0),0)</f>
        <v>138.75</v>
      </c>
      <c r="S60" s="49">
        <f>IFERROR(VLOOKUP($B60,'a-禽肉'!$B:$AO,20,0),0)</f>
        <v>166.05</v>
      </c>
      <c r="T60" s="49">
        <f t="shared" si="5"/>
        <v>-27.3</v>
      </c>
      <c r="U60" s="56">
        <f t="shared" si="6"/>
        <v>-0.164408310749774</v>
      </c>
      <c r="V60" s="56">
        <f>IFERROR(VLOOKUP($B60,'a-禽肉'!$B:$AO,22,0),0)</f>
        <v>0.260433725891078</v>
      </c>
      <c r="W60" s="56">
        <f>IFERROR(VLOOKUP($B60,'a-禽肉'!$B:$AO,23,0),0)</f>
        <v>0.184952301041945</v>
      </c>
      <c r="X60" s="56">
        <f t="shared" si="7"/>
        <v>0.0754814248491332</v>
      </c>
      <c r="Y60" s="54">
        <f>IFERROR(VLOOKUP($B60,'a-禽肉'!$B:$AO,37,0),0)</f>
        <v>-0.0356756756756757</v>
      </c>
      <c r="Z60" s="54">
        <f>IFERROR(VLOOKUP($B60,'a-禽肉'!$B:$AO,38,0),0)</f>
        <v>-0.0177657332128877</v>
      </c>
      <c r="AA60" s="54">
        <f t="shared" si="8"/>
        <v>-0.017909942462788</v>
      </c>
      <c r="AB60" s="54">
        <f>IFERROR(VLOOKUP($B60,'a-禽肉'!$B:$AO,33,0),0)</f>
        <v>-0.140572931642227</v>
      </c>
      <c r="AC60" s="54">
        <f>IFERROR(VLOOKUP($B60,'a-禽肉'!$B:$AO,34,0),0)</f>
        <v>0.0955541395757422</v>
      </c>
      <c r="AD60" s="54">
        <f t="shared" si="9"/>
        <v>-0.236127071217969</v>
      </c>
    </row>
    <row r="61" spans="1:30">
      <c r="A61" s="50" t="s">
        <v>67</v>
      </c>
      <c r="B61" s="51" t="s">
        <v>116</v>
      </c>
      <c r="C61" s="50" t="s">
        <v>117</v>
      </c>
      <c r="D61" s="49">
        <f>IFERROR(VLOOKUP($B61,'a-禽肉'!$B:$AO,5,0),0)</f>
        <v>1255</v>
      </c>
      <c r="E61" s="49">
        <f>IFERROR(VLOOKUP($B61,'a-禽肉'!$B:$AO,6,0),0)</f>
        <v>36349.9</v>
      </c>
      <c r="F61" s="49">
        <f>IFERROR(VLOOKUP($B61,'a-禽肉'!$B:$AO,7,0),0)</f>
        <v>15.068464084172</v>
      </c>
      <c r="G61" s="49">
        <f>IFERROR(VLOOKUP($B61,'a-禽肉'!$B:$AO,24,0),0)</f>
        <v>1870.93</v>
      </c>
      <c r="H61" s="49">
        <f>IFERROR(VLOOKUP($B61,'a-禽肉'!$B:$AO,25,0),0)</f>
        <v>1876.78</v>
      </c>
      <c r="I61" s="49">
        <f>IFERROR(VLOOKUP($B61,'a-禽肉'!$B:$AO,26,0),0)</f>
        <v>-5.85</v>
      </c>
      <c r="J61" s="56">
        <f>IFERROR(VLOOKUP($B61,'a-禽肉'!$B:$AO,27,0),0)</f>
        <v>-0.00311704088918254</v>
      </c>
      <c r="K61" s="56">
        <f>IFERROR(VLOOKUP($B61,'a-禽肉'!$B:$AO,28,0),0)</f>
        <v>0.094700808150547</v>
      </c>
      <c r="L61" s="56">
        <f>IFERROR(VLOOKUP($B61,'a-禽肉'!$B:$AO,29,0),0)</f>
        <v>0.115766579322665</v>
      </c>
      <c r="M61" s="56">
        <f>IFERROR(VLOOKUP($B61,'a-禽肉'!$B:$AO,30,0),0)</f>
        <v>-0.0210657711721175</v>
      </c>
      <c r="N61" s="49">
        <f>IFERROR(VLOOKUP($B61,'a-禽肉'!$B:$AO,15,0),0)</f>
        <v>19756.22</v>
      </c>
      <c r="O61" s="49">
        <f>IFERROR(VLOOKUP($B61,'a-禽肉'!$B:$AO,19,0),0)</f>
        <v>16211.76</v>
      </c>
      <c r="P61" s="49">
        <f t="shared" si="3"/>
        <v>3544.46</v>
      </c>
      <c r="Q61" s="56">
        <f t="shared" si="4"/>
        <v>0.218635114262733</v>
      </c>
      <c r="R61" s="49">
        <f>IFERROR(VLOOKUP($B61,'a-禽肉'!$B:$AO,16,0),0)</f>
        <v>918.95</v>
      </c>
      <c r="S61" s="49">
        <f>IFERROR(VLOOKUP($B61,'a-禽肉'!$B:$AO,20,0),0)</f>
        <v>448.58</v>
      </c>
      <c r="T61" s="49">
        <f t="shared" si="5"/>
        <v>470.37</v>
      </c>
      <c r="U61" s="56">
        <f t="shared" si="6"/>
        <v>1.04857550492666</v>
      </c>
      <c r="V61" s="56">
        <f>IFERROR(VLOOKUP($B61,'a-禽肉'!$B:$AO,22,0),0)</f>
        <v>-0.0464539539343254</v>
      </c>
      <c r="W61" s="56">
        <f>IFERROR(VLOOKUP($B61,'a-禽肉'!$B:$AO,23,0),0)</f>
        <v>0.514550004326441</v>
      </c>
      <c r="X61" s="56">
        <f t="shared" si="7"/>
        <v>-0.561003958260766</v>
      </c>
      <c r="Y61" s="54">
        <f>IFERROR(VLOOKUP($B61,'a-禽肉'!$B:$AO,37,0),0)</f>
        <v>-0.0201860819413461</v>
      </c>
      <c r="Z61" s="54">
        <f>IFERROR(VLOOKUP($B61,'a-禽肉'!$B:$AO,38,0),0)</f>
        <v>-0.00494895002006331</v>
      </c>
      <c r="AA61" s="54">
        <f t="shared" si="8"/>
        <v>-0.0152371319212828</v>
      </c>
      <c r="AB61" s="54">
        <f>IFERROR(VLOOKUP($B61,'a-禽肉'!$B:$AO,33,0),0)</f>
        <v>-0.114582548004533</v>
      </c>
      <c r="AC61" s="54">
        <f>IFERROR(VLOOKUP($B61,'a-禽肉'!$B:$AO,34,0),0)</f>
        <v>-0.0677963342659896</v>
      </c>
      <c r="AD61" s="54">
        <f t="shared" si="9"/>
        <v>-0.0467862137385437</v>
      </c>
    </row>
    <row r="62" spans="1:30">
      <c r="A62" s="50" t="s">
        <v>118</v>
      </c>
      <c r="B62" s="51" t="s">
        <v>149</v>
      </c>
      <c r="C62" s="50" t="s">
        <v>150</v>
      </c>
      <c r="D62" s="49">
        <f>IFERROR(VLOOKUP($B62,'a-禽肉'!$B:$AO,5,0),0)</f>
        <v>140.2</v>
      </c>
      <c r="E62" s="49">
        <f>IFERROR(VLOOKUP($B62,'a-禽肉'!$B:$AO,6,0),0)</f>
        <v>1309.19</v>
      </c>
      <c r="F62" s="49">
        <f>IFERROR(VLOOKUP($B62,'a-禽肉'!$B:$AO,7,0),0)</f>
        <v>6.47795669938355</v>
      </c>
      <c r="G62" s="49">
        <f>IFERROR(VLOOKUP($B62,'a-禽肉'!$B:$AO,24,0),0)</f>
        <v>148.01</v>
      </c>
      <c r="H62" s="49">
        <f>IFERROR(VLOOKUP($B62,'a-禽肉'!$B:$AO,25,0),0)</f>
        <v>310.61</v>
      </c>
      <c r="I62" s="49">
        <f>IFERROR(VLOOKUP($B62,'a-禽肉'!$B:$AO,26,0),0)</f>
        <v>-162.6</v>
      </c>
      <c r="J62" s="56">
        <f>IFERROR(VLOOKUP($B62,'a-禽肉'!$B:$AO,27,0),0)</f>
        <v>-0.523486043591642</v>
      </c>
      <c r="K62" s="56">
        <f>IFERROR(VLOOKUP($B62,'a-禽肉'!$B:$AO,28,0),0)</f>
        <v>0.0877106691634864</v>
      </c>
      <c r="L62" s="56">
        <f>IFERROR(VLOOKUP($B62,'a-禽肉'!$B:$AO,29,0),0)</f>
        <v>0.138847415804672</v>
      </c>
      <c r="M62" s="56">
        <f>IFERROR(VLOOKUP($B62,'a-禽肉'!$B:$AO,30,0),0)</f>
        <v>-0.0511367466411858</v>
      </c>
      <c r="N62" s="49">
        <f>IFERROR(VLOOKUP($B62,'a-禽肉'!$B:$AO,15,0),0)</f>
        <v>1687.48</v>
      </c>
      <c r="O62" s="49">
        <f>IFERROR(VLOOKUP($B62,'a-禽肉'!$B:$AO,19,0),0)</f>
        <v>2237.06</v>
      </c>
      <c r="P62" s="49">
        <f t="shared" si="3"/>
        <v>-549.58</v>
      </c>
      <c r="Q62" s="56">
        <f t="shared" si="4"/>
        <v>-0.245670657023057</v>
      </c>
      <c r="R62" s="49">
        <f>IFERROR(VLOOKUP($B62,'a-禽肉'!$B:$AO,16,0),0)</f>
        <v>105.19</v>
      </c>
      <c r="S62" s="49">
        <f>IFERROR(VLOOKUP($B62,'a-禽肉'!$B:$AO,20,0),0)</f>
        <v>127.88</v>
      </c>
      <c r="T62" s="49">
        <f t="shared" si="5"/>
        <v>-22.69</v>
      </c>
      <c r="U62" s="56">
        <f t="shared" si="6"/>
        <v>-0.177431967469503</v>
      </c>
      <c r="V62" s="56">
        <f>IFERROR(VLOOKUP($B62,'a-禽肉'!$B:$AO,22,0),0)</f>
        <v>0.20758226372004</v>
      </c>
      <c r="W62" s="56">
        <f>IFERROR(VLOOKUP($B62,'a-禽肉'!$B:$AO,23,0),0)</f>
        <v>0</v>
      </c>
      <c r="X62" s="56">
        <f t="shared" si="7"/>
        <v>0.20758226372004</v>
      </c>
      <c r="Y62" s="54">
        <f>IFERROR(VLOOKUP($B62,'a-禽肉'!$B:$AO,37,0),0)</f>
        <v>-0.0257629052191273</v>
      </c>
      <c r="Z62" s="54">
        <f>IFERROR(VLOOKUP($B62,'a-禽肉'!$B:$AO,38,0),0)</f>
        <v>-0.0556771973725368</v>
      </c>
      <c r="AA62" s="54">
        <f t="shared" si="8"/>
        <v>0.0299142921534095</v>
      </c>
      <c r="AB62" s="54">
        <f>IFERROR(VLOOKUP($B62,'a-禽肉'!$B:$AO,33,0),0)</f>
        <v>-0.0908436020188766</v>
      </c>
      <c r="AC62" s="54">
        <f>IFERROR(VLOOKUP($B62,'a-禽肉'!$B:$AO,34,0),0)</f>
        <v>-0.0828123519261888</v>
      </c>
      <c r="AD62" s="54">
        <f t="shared" si="9"/>
        <v>-0.00803125009268779</v>
      </c>
    </row>
    <row r="63" spans="1:30">
      <c r="A63" s="50" t="s">
        <v>62</v>
      </c>
      <c r="B63" s="51" t="s">
        <v>123</v>
      </c>
      <c r="C63" s="50" t="s">
        <v>124</v>
      </c>
      <c r="D63" s="49">
        <f>IFERROR(VLOOKUP($B63,'a-禽肉'!$B:$AO,5,0),0)</f>
        <v>902.37</v>
      </c>
      <c r="E63" s="49">
        <f>IFERROR(VLOOKUP($B63,'a-禽肉'!$B:$AO,6,0),0)</f>
        <v>20254.97</v>
      </c>
      <c r="F63" s="49">
        <f>IFERROR(VLOOKUP($B63,'a-禽肉'!$B:$AO,7,0),0)</f>
        <v>19.0224823276304</v>
      </c>
      <c r="G63" s="49">
        <f>IFERROR(VLOOKUP($B63,'a-禽肉'!$B:$AO,24,0),0)</f>
        <v>1135.97</v>
      </c>
      <c r="H63" s="49">
        <f>IFERROR(VLOOKUP($B63,'a-禽肉'!$B:$AO,25,0),0)</f>
        <v>1719.05</v>
      </c>
      <c r="I63" s="49">
        <f>IFERROR(VLOOKUP($B63,'a-禽肉'!$B:$AO,26,0),0)</f>
        <v>-583.08</v>
      </c>
      <c r="J63" s="56">
        <f>IFERROR(VLOOKUP($B63,'a-禽肉'!$B:$AO,27,0),0)</f>
        <v>-0.339187341845787</v>
      </c>
      <c r="K63" s="56">
        <f>IFERROR(VLOOKUP($B63,'a-禽肉'!$B:$AO,28,0),0)</f>
        <v>0.142554529174881</v>
      </c>
      <c r="L63" s="56">
        <f>IFERROR(VLOOKUP($B63,'a-禽肉'!$B:$AO,29,0),0)</f>
        <v>0.179677113208967</v>
      </c>
      <c r="M63" s="56">
        <f>IFERROR(VLOOKUP($B63,'a-禽肉'!$B:$AO,30,0),0)</f>
        <v>-0.0371225840340859</v>
      </c>
      <c r="N63" s="49">
        <f>IFERROR(VLOOKUP($B63,'a-禽肉'!$B:$AO,15,0),0)</f>
        <v>7968.67</v>
      </c>
      <c r="O63" s="49">
        <f>IFERROR(VLOOKUP($B63,'a-禽肉'!$B:$AO,19,0),0)</f>
        <v>9567.44</v>
      </c>
      <c r="P63" s="49">
        <f t="shared" si="3"/>
        <v>-1598.77</v>
      </c>
      <c r="Q63" s="56">
        <f t="shared" si="4"/>
        <v>-0.167105307166807</v>
      </c>
      <c r="R63" s="49">
        <f>IFERROR(VLOOKUP($B63,'a-禽肉'!$B:$AO,16,0),0)</f>
        <v>337.35</v>
      </c>
      <c r="S63" s="49">
        <f>IFERROR(VLOOKUP($B63,'a-禽肉'!$B:$AO,20,0),0)</f>
        <v>301.5</v>
      </c>
      <c r="T63" s="49">
        <f t="shared" si="5"/>
        <v>35.85</v>
      </c>
      <c r="U63" s="56">
        <f t="shared" si="6"/>
        <v>0.118905472636816</v>
      </c>
      <c r="V63" s="56">
        <f>IFERROR(VLOOKUP($B63,'a-禽肉'!$B:$AO,22,0),0)</f>
        <v>0.203638287382649</v>
      </c>
      <c r="W63" s="56">
        <f>IFERROR(VLOOKUP($B63,'a-禽肉'!$B:$AO,23,0),0)</f>
        <v>0.32698139389855</v>
      </c>
      <c r="X63" s="56">
        <f t="shared" si="7"/>
        <v>-0.123343106515901</v>
      </c>
      <c r="Y63" s="54">
        <f>IFERROR(VLOOKUP($B63,'a-禽肉'!$B:$AO,37,0),0)</f>
        <v>0.0282792352156514</v>
      </c>
      <c r="Z63" s="54">
        <f>IFERROR(VLOOKUP($B63,'a-禽肉'!$B:$AO,38,0),0)</f>
        <v>-0.0236484245439469</v>
      </c>
      <c r="AA63" s="54">
        <f t="shared" si="8"/>
        <v>0.0519276597595983</v>
      </c>
      <c r="AB63" s="54">
        <f>IFERROR(VLOOKUP($B63,'a-禽肉'!$B:$AO,33,0),0)</f>
        <v>-0.0706509286226528</v>
      </c>
      <c r="AC63" s="54">
        <f>IFERROR(VLOOKUP($B63,'a-禽肉'!$B:$AO,34,0),0)</f>
        <v>-0.0291821427675533</v>
      </c>
      <c r="AD63" s="54">
        <f t="shared" si="9"/>
        <v>-0.0414687858550995</v>
      </c>
    </row>
    <row r="64" spans="1:30">
      <c r="A64" s="50" t="s">
        <v>118</v>
      </c>
      <c r="B64" s="51" t="s">
        <v>137</v>
      </c>
      <c r="C64" s="50" t="s">
        <v>138</v>
      </c>
      <c r="D64" s="49">
        <f>IFERROR(VLOOKUP($B64,'a-禽肉'!$B:$AO,5,0),0)</f>
        <v>927.5</v>
      </c>
      <c r="E64" s="49">
        <f>IFERROR(VLOOKUP($B64,'a-禽肉'!$B:$AO,6,0),0)</f>
        <v>14702.7</v>
      </c>
      <c r="F64" s="49">
        <f>IFERROR(VLOOKUP($B64,'a-禽肉'!$B:$AO,7,0),0)</f>
        <v>34.1049017653443</v>
      </c>
      <c r="G64" s="49">
        <f>IFERROR(VLOOKUP($B64,'a-禽肉'!$B:$AO,24,0),0)</f>
        <v>242.51</v>
      </c>
      <c r="H64" s="49">
        <f>IFERROR(VLOOKUP($B64,'a-禽肉'!$B:$AO,25,0),0)</f>
        <v>469.71</v>
      </c>
      <c r="I64" s="49">
        <f>IFERROR(VLOOKUP($B64,'a-禽肉'!$B:$AO,26,0),0)</f>
        <v>-227.2</v>
      </c>
      <c r="J64" s="56">
        <f>IFERROR(VLOOKUP($B64,'a-禽肉'!$B:$AO,27,0),0)</f>
        <v>-0.483702710182879</v>
      </c>
      <c r="K64" s="56">
        <f>IFERROR(VLOOKUP($B64,'a-禽肉'!$B:$AO,28,0),0)</f>
        <v>0.082169733645509</v>
      </c>
      <c r="L64" s="56">
        <f>IFERROR(VLOOKUP($B64,'a-禽肉'!$B:$AO,29,0),0)</f>
        <v>0.134556163182757</v>
      </c>
      <c r="M64" s="56">
        <f>IFERROR(VLOOKUP($B64,'a-禽肉'!$B:$AO,30,0),0)</f>
        <v>-0.052386429537248</v>
      </c>
      <c r="N64" s="49">
        <f>IFERROR(VLOOKUP($B64,'a-禽肉'!$B:$AO,15,0),0)</f>
        <v>2951.33</v>
      </c>
      <c r="O64" s="49">
        <f>IFERROR(VLOOKUP($B64,'a-禽肉'!$B:$AO,19,0),0)</f>
        <v>3490.81</v>
      </c>
      <c r="P64" s="49">
        <f t="shared" si="3"/>
        <v>-539.48</v>
      </c>
      <c r="Q64" s="56">
        <f t="shared" si="4"/>
        <v>-0.154542928432083</v>
      </c>
      <c r="R64" s="49">
        <f>IFERROR(VLOOKUP($B64,'a-禽肉'!$B:$AO,16,0),0)</f>
        <v>180.17</v>
      </c>
      <c r="S64" s="49">
        <f>IFERROR(VLOOKUP($B64,'a-禽肉'!$B:$AO,20,0),0)</f>
        <v>212.86</v>
      </c>
      <c r="T64" s="49">
        <f t="shared" si="5"/>
        <v>-32.69</v>
      </c>
      <c r="U64" s="56">
        <f t="shared" si="6"/>
        <v>-0.15357511979705</v>
      </c>
      <c r="V64" s="56">
        <f>IFERROR(VLOOKUP($B64,'a-禽肉'!$B:$AO,22,0),0)</f>
        <v>0.250998343747868</v>
      </c>
      <c r="W64" s="56">
        <f>IFERROR(VLOOKUP($B64,'a-禽肉'!$B:$AO,23,0),0)</f>
        <v>0.524388161988202</v>
      </c>
      <c r="X64" s="56">
        <f t="shared" si="7"/>
        <v>-0.273389818240334</v>
      </c>
      <c r="Y64" s="54">
        <f>IFERROR(VLOOKUP($B64,'a-禽肉'!$B:$AO,37,0),0)</f>
        <v>-0.00183160348559694</v>
      </c>
      <c r="Z64" s="54">
        <f>IFERROR(VLOOKUP($B64,'a-禽肉'!$B:$AO,38,0),0)</f>
        <v>-0.0800526167433994</v>
      </c>
      <c r="AA64" s="54">
        <f t="shared" si="8"/>
        <v>0.0782210132578025</v>
      </c>
      <c r="AB64" s="54">
        <f>IFERROR(VLOOKUP($B64,'a-禽肉'!$B:$AO,33,0),0)</f>
        <v>0.0141501096418367</v>
      </c>
      <c r="AC64" s="54">
        <f>IFERROR(VLOOKUP($B64,'a-禽肉'!$B:$AO,34,0),0)</f>
        <v>-0.113190291078575</v>
      </c>
      <c r="AD64" s="54">
        <f t="shared" si="9"/>
        <v>0.127340400720412</v>
      </c>
    </row>
    <row r="65" spans="1:30">
      <c r="A65" s="50" t="s">
        <v>118</v>
      </c>
      <c r="B65" s="51" t="s">
        <v>195</v>
      </c>
      <c r="C65" s="50" t="s">
        <v>196</v>
      </c>
      <c r="D65" s="49">
        <f>IFERROR(VLOOKUP($B65,'a-禽肉'!$B:$AO,5,0),0)</f>
        <v>468.8</v>
      </c>
      <c r="E65" s="49">
        <f>IFERROR(VLOOKUP($B65,'a-禽肉'!$B:$AO,6,0),0)</f>
        <v>7390.02</v>
      </c>
      <c r="F65" s="49">
        <f>IFERROR(VLOOKUP($B65,'a-禽肉'!$B:$AO,7,0),0)</f>
        <v>24.8678648112874</v>
      </c>
      <c r="G65" s="49">
        <f>IFERROR(VLOOKUP($B65,'a-禽肉'!$B:$AO,24,0),0)</f>
        <v>202.93</v>
      </c>
      <c r="H65" s="49">
        <f>IFERROR(VLOOKUP($B65,'a-禽肉'!$B:$AO,25,0),0)</f>
        <v>429.39</v>
      </c>
      <c r="I65" s="49">
        <f>IFERROR(VLOOKUP($B65,'a-禽肉'!$B:$AO,26,0),0)</f>
        <v>-226.46</v>
      </c>
      <c r="J65" s="56">
        <f>IFERROR(VLOOKUP($B65,'a-禽肉'!$B:$AO,27,0),0)</f>
        <v>-0.527399333938844</v>
      </c>
      <c r="K65" s="56">
        <f>IFERROR(VLOOKUP($B65,'a-禽肉'!$B:$AO,28,0),0)</f>
        <v>0.0895495384180891</v>
      </c>
      <c r="L65" s="56">
        <f>IFERROR(VLOOKUP($B65,'a-禽肉'!$B:$AO,29,0),0)</f>
        <v>0.113220532048696</v>
      </c>
      <c r="M65" s="56">
        <f>IFERROR(VLOOKUP($B65,'a-禽肉'!$B:$AO,30,0),0)</f>
        <v>-0.0236709936306069</v>
      </c>
      <c r="N65" s="49">
        <f>IFERROR(VLOOKUP($B65,'a-禽肉'!$B:$AO,15,0),0)</f>
        <v>2266.12</v>
      </c>
      <c r="O65" s="49">
        <f>IFERROR(VLOOKUP($B65,'a-禽肉'!$B:$AO,19,0),0)</f>
        <v>3792.51</v>
      </c>
      <c r="P65" s="49">
        <f t="shared" si="3"/>
        <v>-1526.39</v>
      </c>
      <c r="Q65" s="56">
        <f t="shared" si="4"/>
        <v>-0.402474878115022</v>
      </c>
      <c r="R65" s="49">
        <f>IFERROR(VLOOKUP($B65,'a-禽肉'!$B:$AO,16,0),0)</f>
        <v>142.33</v>
      </c>
      <c r="S65" s="49">
        <f>IFERROR(VLOOKUP($B65,'a-禽肉'!$B:$AO,20,0),0)</f>
        <v>209.98</v>
      </c>
      <c r="T65" s="49">
        <f t="shared" si="5"/>
        <v>-67.65</v>
      </c>
      <c r="U65" s="56">
        <f t="shared" si="6"/>
        <v>-0.322173540337175</v>
      </c>
      <c r="V65" s="56">
        <f>IFERROR(VLOOKUP($B65,'a-禽肉'!$B:$AO,22,0),0)</f>
        <v>0.326670928521424</v>
      </c>
      <c r="W65" s="56">
        <f>IFERROR(VLOOKUP($B65,'a-禽肉'!$B:$AO,23,0),0)</f>
        <v>-0.0225515991137385</v>
      </c>
      <c r="X65" s="56">
        <f t="shared" si="7"/>
        <v>0.349222527635163</v>
      </c>
      <c r="Y65" s="54">
        <f>IFERROR(VLOOKUP($B65,'a-禽肉'!$B:$AO,37,0),0)</f>
        <v>-0.0335136654254198</v>
      </c>
      <c r="Z65" s="54">
        <f>IFERROR(VLOOKUP($B65,'a-禽肉'!$B:$AO,38,0),0)</f>
        <v>-0.00200019049433279</v>
      </c>
      <c r="AA65" s="54">
        <f t="shared" si="8"/>
        <v>-0.031513474931087</v>
      </c>
      <c r="AB65" s="54">
        <f>IFERROR(VLOOKUP($B65,'a-禽肉'!$B:$AO,33,0),0)</f>
        <v>-0.217160949791343</v>
      </c>
      <c r="AC65" s="54">
        <f>IFERROR(VLOOKUP($B65,'a-禽肉'!$B:$AO,34,0),0)</f>
        <v>-0.0878104474345486</v>
      </c>
      <c r="AD65" s="54">
        <f t="shared" si="9"/>
        <v>-0.129350502356794</v>
      </c>
    </row>
    <row r="66" spans="1:30">
      <c r="A66" s="50" t="s">
        <v>94</v>
      </c>
      <c r="B66" s="51" t="s">
        <v>201</v>
      </c>
      <c r="C66" s="50" t="s">
        <v>202</v>
      </c>
      <c r="D66" s="49">
        <f>IFERROR(VLOOKUP($B66,'a-禽肉'!$B:$AO,5,0),0)</f>
        <v>412.5</v>
      </c>
      <c r="E66" s="49">
        <f>IFERROR(VLOOKUP($B66,'a-禽肉'!$B:$AO,6,0),0)</f>
        <v>5973.58</v>
      </c>
      <c r="F66" s="49">
        <f>IFERROR(VLOOKUP($B66,'a-禽肉'!$B:$AO,7,0),0)</f>
        <v>18.5401599900973</v>
      </c>
      <c r="G66" s="49">
        <f>IFERROR(VLOOKUP($B66,'a-禽肉'!$B:$AO,24,0),0)</f>
        <v>34.94</v>
      </c>
      <c r="H66" s="49">
        <f>IFERROR(VLOOKUP($B66,'a-禽肉'!$B:$AO,25,0),0)</f>
        <v>-257.33</v>
      </c>
      <c r="I66" s="49">
        <f>IFERROR(VLOOKUP($B66,'a-禽肉'!$B:$AO,26,0),0)</f>
        <v>292.27</v>
      </c>
      <c r="J66" s="56">
        <f>IFERROR(VLOOKUP($B66,'a-禽肉'!$B:$AO,27,0),0)</f>
        <v>-1.13577896086737</v>
      </c>
      <c r="K66" s="56">
        <f>IFERROR(VLOOKUP($B66,'a-禽肉'!$B:$AO,28,0),0)</f>
        <v>0.0177018051382859</v>
      </c>
      <c r="L66" s="56">
        <f>IFERROR(VLOOKUP($B66,'a-禽肉'!$B:$AO,29,0),0)</f>
        <v>-0.134047684782439</v>
      </c>
      <c r="M66" s="56">
        <f>IFERROR(VLOOKUP($B66,'a-禽肉'!$B:$AO,30,0),0)</f>
        <v>0.151749489920725</v>
      </c>
      <c r="N66" s="49">
        <f>IFERROR(VLOOKUP($B66,'a-禽肉'!$B:$AO,15,0),0)</f>
        <v>1973.81</v>
      </c>
      <c r="O66" s="49">
        <f>IFERROR(VLOOKUP($B66,'a-禽肉'!$B:$AO,19,0),0)</f>
        <v>1919.69</v>
      </c>
      <c r="P66" s="49">
        <f t="shared" si="3"/>
        <v>54.1199999999999</v>
      </c>
      <c r="Q66" s="56">
        <f t="shared" si="4"/>
        <v>0.0281920518417035</v>
      </c>
      <c r="R66" s="49">
        <f>IFERROR(VLOOKUP($B66,'a-禽肉'!$B:$AO,16,0),0)</f>
        <v>148.19</v>
      </c>
      <c r="S66" s="49">
        <f>IFERROR(VLOOKUP($B66,'a-禽肉'!$B:$AO,20,0),0)</f>
        <v>90.5</v>
      </c>
      <c r="T66" s="49">
        <f t="shared" si="5"/>
        <v>57.69</v>
      </c>
      <c r="U66" s="56">
        <f t="shared" si="6"/>
        <v>0.637458563535912</v>
      </c>
      <c r="V66" s="56">
        <f>IFERROR(VLOOKUP($B66,'a-禽肉'!$B:$AO,22,0),0)</f>
        <v>-0.161886018541911</v>
      </c>
      <c r="W66" s="56">
        <f>IFERROR(VLOOKUP($B66,'a-禽肉'!$B:$AO,23,0),0)</f>
        <v>0.733198948596935</v>
      </c>
      <c r="X66" s="56">
        <f t="shared" si="7"/>
        <v>-0.895084967138847</v>
      </c>
      <c r="Y66" s="54">
        <f>IFERROR(VLOOKUP($B66,'a-禽肉'!$B:$AO,37,0),0)</f>
        <v>-0.0277346649571496</v>
      </c>
      <c r="Z66" s="54">
        <f>IFERROR(VLOOKUP($B66,'a-禽肉'!$B:$AO,38,0),0)</f>
        <v>-0.620994475138122</v>
      </c>
      <c r="AA66" s="54">
        <f t="shared" si="8"/>
        <v>0.593259810180972</v>
      </c>
      <c r="AB66" s="54">
        <f>IFERROR(VLOOKUP($B66,'a-禽肉'!$B:$AO,33,0),0)</f>
        <v>-0.153285521979297</v>
      </c>
      <c r="AC66" s="54">
        <f>IFERROR(VLOOKUP($B66,'a-禽肉'!$B:$AO,34,0),0)</f>
        <v>-0.357645244805151</v>
      </c>
      <c r="AD66" s="54">
        <f t="shared" si="9"/>
        <v>0.204359722825854</v>
      </c>
    </row>
    <row r="67" spans="1:30">
      <c r="A67" s="50" t="s">
        <v>62</v>
      </c>
      <c r="B67" s="51" t="s">
        <v>78</v>
      </c>
      <c r="C67" s="50" t="s">
        <v>79</v>
      </c>
      <c r="D67" s="49">
        <f>IFERROR(VLOOKUP($B67,'a-禽肉'!$B:$AO,5,0),0)</f>
        <v>1591</v>
      </c>
      <c r="E67" s="49">
        <f>IFERROR(VLOOKUP($B67,'a-禽肉'!$B:$AO,6,0),0)</f>
        <v>48129.87</v>
      </c>
      <c r="F67" s="49">
        <f>IFERROR(VLOOKUP($B67,'a-禽肉'!$B:$AO,7,0),0)</f>
        <v>33.6514592720265</v>
      </c>
      <c r="G67" s="49">
        <f>IFERROR(VLOOKUP($B67,'a-禽肉'!$B:$AO,24,0),0)</f>
        <v>2564.4</v>
      </c>
      <c r="H67" s="49">
        <f>IFERROR(VLOOKUP($B67,'a-禽肉'!$B:$AO,25,0),0)</f>
        <v>2516.8</v>
      </c>
      <c r="I67" s="49">
        <f>IFERROR(VLOOKUP($B67,'a-禽肉'!$B:$AO,26,0),0)</f>
        <v>47.6</v>
      </c>
      <c r="J67" s="56">
        <f>IFERROR(VLOOKUP($B67,'a-禽肉'!$B:$AO,27,0),0)</f>
        <v>0.0189129052765416</v>
      </c>
      <c r="K67" s="56">
        <f>IFERROR(VLOOKUP($B67,'a-禽肉'!$B:$AO,28,0),0)</f>
        <v>0.224819576240874</v>
      </c>
      <c r="L67" s="56">
        <f>IFERROR(VLOOKUP($B67,'a-禽肉'!$B:$AO,29,0),0)</f>
        <v>0.174921723779638</v>
      </c>
      <c r="M67" s="56">
        <f>IFERROR(VLOOKUP($B67,'a-禽肉'!$B:$AO,30,0),0)</f>
        <v>0.0498978524612355</v>
      </c>
      <c r="N67" s="49">
        <f>IFERROR(VLOOKUP($B67,'a-禽肉'!$B:$AO,15,0),0)</f>
        <v>11406.48</v>
      </c>
      <c r="O67" s="49">
        <f>IFERROR(VLOOKUP($B67,'a-禽肉'!$B:$AO,19,0),0)</f>
        <v>14388.15</v>
      </c>
      <c r="P67" s="49">
        <f t="shared" si="3"/>
        <v>-2981.67</v>
      </c>
      <c r="Q67" s="56">
        <f t="shared" si="4"/>
        <v>-0.207230950469657</v>
      </c>
      <c r="R67" s="49">
        <f>IFERROR(VLOOKUP($B67,'a-禽肉'!$B:$AO,16,0),0)</f>
        <v>407.28</v>
      </c>
      <c r="S67" s="49">
        <f>IFERROR(VLOOKUP($B67,'a-禽肉'!$B:$AO,20,0),0)</f>
        <v>446.91</v>
      </c>
      <c r="T67" s="49">
        <f t="shared" si="5"/>
        <v>-39.6300000000001</v>
      </c>
      <c r="U67" s="56">
        <f t="shared" si="6"/>
        <v>-0.0886755722628718</v>
      </c>
      <c r="V67" s="56">
        <f>IFERROR(VLOOKUP($B67,'a-禽肉'!$B:$AO,22,0),0)</f>
        <v>0.0963989409576772</v>
      </c>
      <c r="W67" s="56">
        <f>IFERROR(VLOOKUP($B67,'a-禽肉'!$B:$AO,23,0),0)</f>
        <v>0.429391146044009</v>
      </c>
      <c r="X67" s="56">
        <f t="shared" si="7"/>
        <v>-0.332992205086331</v>
      </c>
      <c r="Y67" s="54">
        <f>IFERROR(VLOOKUP($B67,'a-禽肉'!$B:$AO,37,0),0)</f>
        <v>-0.0557847181300334</v>
      </c>
      <c r="Z67" s="54">
        <f>IFERROR(VLOOKUP($B67,'a-禽肉'!$B:$AO,38,0),0)</f>
        <v>-0.148105882616187</v>
      </c>
      <c r="AA67" s="54">
        <f t="shared" si="8"/>
        <v>0.0923211644861533</v>
      </c>
      <c r="AB67" s="54">
        <f>IFERROR(VLOOKUP($B67,'a-禽肉'!$B:$AO,33,0),0)</f>
        <v>0.0152971925157881</v>
      </c>
      <c r="AC67" s="54">
        <f>IFERROR(VLOOKUP($B67,'a-禽肉'!$B:$AO,34,0),0)</f>
        <v>-0.0210849275271665</v>
      </c>
      <c r="AD67" s="54">
        <f t="shared" si="9"/>
        <v>0.0363821200429546</v>
      </c>
    </row>
    <row r="68" spans="1:30">
      <c r="A68" s="50" t="s">
        <v>101</v>
      </c>
      <c r="B68" s="51" t="s">
        <v>102</v>
      </c>
      <c r="C68" s="50" t="s">
        <v>103</v>
      </c>
      <c r="D68" s="49">
        <f>IFERROR(VLOOKUP($B68,'a-禽肉'!$B:$AO,5,0),0)</f>
        <v>742.81</v>
      </c>
      <c r="E68" s="49">
        <f>IFERROR(VLOOKUP($B68,'a-禽肉'!$B:$AO,6,0),0)</f>
        <v>13771.32</v>
      </c>
      <c r="F68" s="49">
        <f>IFERROR(VLOOKUP($B68,'a-禽肉'!$B:$AO,7,0),0)</f>
        <v>17.3190596233977</v>
      </c>
      <c r="G68" s="49">
        <f>IFERROR(VLOOKUP($B68,'a-禽肉'!$B:$AO,24,0),0)</f>
        <v>924.63</v>
      </c>
      <c r="H68" s="49">
        <f>IFERROR(VLOOKUP($B68,'a-禽肉'!$B:$AO,25,0),0)</f>
        <v>972.99</v>
      </c>
      <c r="I68" s="49">
        <f>IFERROR(VLOOKUP($B68,'a-禽肉'!$B:$AO,26,0),0)</f>
        <v>-48.36</v>
      </c>
      <c r="J68" s="56">
        <f>IFERROR(VLOOKUP($B68,'a-禽肉'!$B:$AO,27,0),0)</f>
        <v>-0.0497024635402214</v>
      </c>
      <c r="K68" s="56">
        <f>IFERROR(VLOOKUP($B68,'a-禽肉'!$B:$AO,28,0),0)</f>
        <v>0.140239731481327</v>
      </c>
      <c r="L68" s="56">
        <f>IFERROR(VLOOKUP($B68,'a-禽肉'!$B:$AO,29,0),0)</f>
        <v>0.135030038594285</v>
      </c>
      <c r="M68" s="56">
        <f>IFERROR(VLOOKUP($B68,'a-禽肉'!$B:$AO,30,0),0)</f>
        <v>0.00520969288704162</v>
      </c>
      <c r="N68" s="49">
        <f>IFERROR(VLOOKUP($B68,'a-禽肉'!$B:$AO,15,0),0)</f>
        <v>6593.21</v>
      </c>
      <c r="O68" s="49">
        <f>IFERROR(VLOOKUP($B68,'a-禽肉'!$B:$AO,19,0),0)</f>
        <v>7205.73</v>
      </c>
      <c r="P68" s="49">
        <f t="shared" si="3"/>
        <v>-612.52</v>
      </c>
      <c r="Q68" s="56">
        <f t="shared" si="4"/>
        <v>-0.0850045727497422</v>
      </c>
      <c r="R68" s="49">
        <f>IFERROR(VLOOKUP($B68,'a-禽肉'!$B:$AO,16,0),0)</f>
        <v>369.59</v>
      </c>
      <c r="S68" s="49">
        <f>IFERROR(VLOOKUP($B68,'a-禽肉'!$B:$AO,20,0),0)</f>
        <v>317.98</v>
      </c>
      <c r="T68" s="49">
        <f t="shared" si="5"/>
        <v>51.61</v>
      </c>
      <c r="U68" s="56">
        <f t="shared" si="6"/>
        <v>0.162305805396566</v>
      </c>
      <c r="V68" s="56">
        <f>IFERROR(VLOOKUP($B68,'a-禽肉'!$B:$AO,22,0),0)</f>
        <v>0.261574789947428</v>
      </c>
      <c r="W68" s="56">
        <f>IFERROR(VLOOKUP($B68,'a-禽肉'!$B:$AO,23,0),0)</f>
        <v>0.197861771624024</v>
      </c>
      <c r="X68" s="56">
        <f t="shared" si="7"/>
        <v>0.0637130183234038</v>
      </c>
      <c r="Y68" s="54">
        <f>IFERROR(VLOOKUP($B68,'a-禽肉'!$B:$AO,37,0),0)</f>
        <v>-0.0271111231364485</v>
      </c>
      <c r="Z68" s="54">
        <f>IFERROR(VLOOKUP($B68,'a-禽肉'!$B:$AO,38,0),0)</f>
        <v>-0.0230203157431285</v>
      </c>
      <c r="AA68" s="54">
        <f t="shared" si="8"/>
        <v>-0.00409080739332</v>
      </c>
      <c r="AB68" s="54">
        <f>IFERROR(VLOOKUP($B68,'a-禽肉'!$B:$AO,33,0),0)</f>
        <v>0.0885347123971083</v>
      </c>
      <c r="AC68" s="54">
        <f>IFERROR(VLOOKUP($B68,'a-禽肉'!$B:$AO,34,0),0)</f>
        <v>-0.0257403344282953</v>
      </c>
      <c r="AD68" s="54">
        <f t="shared" si="9"/>
        <v>0.114275046825404</v>
      </c>
    </row>
    <row r="69" spans="1:30">
      <c r="A69" s="50" t="s">
        <v>186</v>
      </c>
      <c r="B69" s="51" t="s">
        <v>189</v>
      </c>
      <c r="C69" s="50" t="s">
        <v>190</v>
      </c>
      <c r="D69" s="49">
        <f>IFERROR(VLOOKUP($B69,'a-禽肉'!$B:$AO,5,0),0)</f>
        <v>847.7</v>
      </c>
      <c r="E69" s="49">
        <f>IFERROR(VLOOKUP($B69,'a-禽肉'!$B:$AO,6,0),0)</f>
        <v>9844.47</v>
      </c>
      <c r="F69" s="49">
        <f>IFERROR(VLOOKUP($B69,'a-禽肉'!$B:$AO,7,0),0)</f>
        <v>28.4410625288369</v>
      </c>
      <c r="G69" s="49">
        <f>IFERROR(VLOOKUP($B69,'a-禽肉'!$B:$AO,24,0),0)</f>
        <v>313.53</v>
      </c>
      <c r="H69" s="49">
        <f>IFERROR(VLOOKUP($B69,'a-禽肉'!$B:$AO,25,0),0)</f>
        <v>271.09</v>
      </c>
      <c r="I69" s="49">
        <f>IFERROR(VLOOKUP($B69,'a-禽肉'!$B:$AO,26,0),0)</f>
        <v>42.44</v>
      </c>
      <c r="J69" s="56">
        <f>IFERROR(VLOOKUP($B69,'a-禽肉'!$B:$AO,27,0),0)</f>
        <v>0.156553174222583</v>
      </c>
      <c r="K69" s="56">
        <f>IFERROR(VLOOKUP($B69,'a-禽肉'!$B:$AO,28,0),0)</f>
        <v>0.115298054646416</v>
      </c>
      <c r="L69" s="56">
        <f>IFERROR(VLOOKUP($B69,'a-禽肉'!$B:$AO,29,0),0)</f>
        <v>0.05612501578639</v>
      </c>
      <c r="M69" s="56">
        <f>IFERROR(VLOOKUP($B69,'a-禽肉'!$B:$AO,30,0),0)</f>
        <v>0.0591730388600264</v>
      </c>
      <c r="N69" s="49">
        <f>IFERROR(VLOOKUP($B69,'a-禽肉'!$B:$AO,15,0),0)</f>
        <v>2719.3</v>
      </c>
      <c r="O69" s="49">
        <f>IFERROR(VLOOKUP($B69,'a-禽肉'!$B:$AO,19,0),0)</f>
        <v>4830.11</v>
      </c>
      <c r="P69" s="49">
        <f t="shared" ref="P69:P83" si="10">N69-O69</f>
        <v>-2110.81</v>
      </c>
      <c r="Q69" s="56">
        <f t="shared" ref="Q69:Q83" si="11">P69/O69</f>
        <v>-0.437010751307941</v>
      </c>
      <c r="R69" s="49">
        <f>IFERROR(VLOOKUP($B69,'a-禽肉'!$B:$AO,16,0),0)</f>
        <v>140.67</v>
      </c>
      <c r="S69" s="49">
        <f>IFERROR(VLOOKUP($B69,'a-禽肉'!$B:$AO,20,0),0)</f>
        <v>233.8</v>
      </c>
      <c r="T69" s="49">
        <f t="shared" ref="T69:T83" si="12">R69-S69</f>
        <v>-93.13</v>
      </c>
      <c r="U69" s="56">
        <f t="shared" ref="U69:U83" si="13">T69/S69</f>
        <v>-0.398331907613345</v>
      </c>
      <c r="V69" s="56">
        <f>IFERROR(VLOOKUP($B69,'a-禽肉'!$B:$AO,22,0),0)</f>
        <v>1.36456933622408</v>
      </c>
      <c r="W69" s="56">
        <f>IFERROR(VLOOKUP($B69,'a-禽肉'!$B:$AO,23,0),0)</f>
        <v>0.0910326610863602</v>
      </c>
      <c r="X69" s="56">
        <f t="shared" ref="X69:X83" si="14">V69-W69</f>
        <v>1.27353667513772</v>
      </c>
      <c r="Y69" s="54">
        <f>IFERROR(VLOOKUP($B69,'a-禽肉'!$B:$AO,37,0),0)</f>
        <v>-0.0279377265941565</v>
      </c>
      <c r="Z69" s="54">
        <f>IFERROR(VLOOKUP($B69,'a-禽肉'!$B:$AO,38,0),0)</f>
        <v>-0.387082976903336</v>
      </c>
      <c r="AA69" s="54">
        <f t="shared" ref="AA69:AA83" si="15">Y69-Z69</f>
        <v>0.35914525030918</v>
      </c>
      <c r="AB69" s="54">
        <f>IFERROR(VLOOKUP($B69,'a-禽肉'!$B:$AO,33,0),0)</f>
        <v>-0.205931157176289</v>
      </c>
      <c r="AC69" s="54">
        <f>IFERROR(VLOOKUP($B69,'a-禽肉'!$B:$AO,34,0),0)</f>
        <v>-0.21912554786537</v>
      </c>
      <c r="AD69" s="54">
        <f t="shared" ref="AD69:AD83" si="16">AB69-AC69</f>
        <v>0.0131943906890808</v>
      </c>
    </row>
    <row r="70" spans="1:30">
      <c r="A70" s="50" t="s">
        <v>94</v>
      </c>
      <c r="B70" s="51" t="s">
        <v>121</v>
      </c>
      <c r="C70" s="50" t="s">
        <v>122</v>
      </c>
      <c r="D70" s="49">
        <f>IFERROR(VLOOKUP($B70,'a-禽肉'!$B:$AO,5,0),0)</f>
        <v>1044.8</v>
      </c>
      <c r="E70" s="49">
        <f>IFERROR(VLOOKUP($B70,'a-禽肉'!$B:$AO,6,0),0)</f>
        <v>27721.1</v>
      </c>
      <c r="F70" s="49">
        <f>IFERROR(VLOOKUP($B70,'a-禽肉'!$B:$AO,7,0),0)</f>
        <v>37.7505507239726</v>
      </c>
      <c r="G70" s="49">
        <f>IFERROR(VLOOKUP($B70,'a-禽肉'!$B:$AO,24,0),0)</f>
        <v>138.52</v>
      </c>
      <c r="H70" s="49">
        <f>IFERROR(VLOOKUP($B70,'a-禽肉'!$B:$AO,25,0),0)</f>
        <v>-219</v>
      </c>
      <c r="I70" s="49">
        <f>IFERROR(VLOOKUP($B70,'a-禽肉'!$B:$AO,26,0),0)</f>
        <v>357.52</v>
      </c>
      <c r="J70" s="56">
        <f>IFERROR(VLOOKUP($B70,'a-禽肉'!$B:$AO,27,0),0)</f>
        <v>-1.63251141552511</v>
      </c>
      <c r="K70" s="56">
        <f>IFERROR(VLOOKUP($B70,'a-禽肉'!$B:$AO,28,0),0)</f>
        <v>0.0258047690014903</v>
      </c>
      <c r="L70" s="56">
        <f>IFERROR(VLOOKUP($B70,'a-禽肉'!$B:$AO,29,0),0)</f>
        <v>-0.0271719912602965</v>
      </c>
      <c r="M70" s="56">
        <f>IFERROR(VLOOKUP($B70,'a-禽肉'!$B:$AO,30,0),0)</f>
        <v>0.0529767602617868</v>
      </c>
      <c r="N70" s="49">
        <f>IFERROR(VLOOKUP($B70,'a-禽肉'!$B:$AO,15,0),0)</f>
        <v>5368</v>
      </c>
      <c r="O70" s="49">
        <f>IFERROR(VLOOKUP($B70,'a-禽肉'!$B:$AO,19,0),0)</f>
        <v>8059.77</v>
      </c>
      <c r="P70" s="49">
        <f t="shared" si="10"/>
        <v>-2691.77</v>
      </c>
      <c r="Q70" s="56">
        <f t="shared" si="11"/>
        <v>-0.333976031574102</v>
      </c>
      <c r="R70" s="49">
        <f>IFERROR(VLOOKUP($B70,'a-禽肉'!$B:$AO,16,0),0)</f>
        <v>184.64</v>
      </c>
      <c r="S70" s="49">
        <f>IFERROR(VLOOKUP($B70,'a-禽肉'!$B:$AO,20,0),0)</f>
        <v>261.1</v>
      </c>
      <c r="T70" s="49">
        <f t="shared" si="12"/>
        <v>-76.46</v>
      </c>
      <c r="U70" s="56">
        <f t="shared" si="13"/>
        <v>-0.29283799310609</v>
      </c>
      <c r="V70" s="56">
        <f>IFERROR(VLOOKUP($B70,'a-禽肉'!$B:$AO,22,0),0)</f>
        <v>-0.0720536658570181</v>
      </c>
      <c r="W70" s="56">
        <f>IFERROR(VLOOKUP($B70,'a-禽肉'!$B:$AO,23,0),0)</f>
        <v>0.240009009073615</v>
      </c>
      <c r="X70" s="56">
        <f t="shared" si="14"/>
        <v>-0.312062674930633</v>
      </c>
      <c r="Y70" s="54">
        <f>IFERROR(VLOOKUP($B70,'a-禽肉'!$B:$AO,37,0),0)</f>
        <v>-0.0539428076256499</v>
      </c>
      <c r="Z70" s="54">
        <f>IFERROR(VLOOKUP($B70,'a-禽肉'!$B:$AO,38,0),0)</f>
        <v>-0.198008425890463</v>
      </c>
      <c r="AA70" s="54">
        <f t="shared" si="15"/>
        <v>0.144065618264814</v>
      </c>
      <c r="AB70" s="54">
        <f>IFERROR(VLOOKUP($B70,'a-禽肉'!$B:$AO,33,0),0)</f>
        <v>-0.184224263215463</v>
      </c>
      <c r="AC70" s="54">
        <f>IFERROR(VLOOKUP($B70,'a-禽肉'!$B:$AO,34,0),0)</f>
        <v>-0.172890218951657</v>
      </c>
      <c r="AD70" s="54">
        <f t="shared" si="16"/>
        <v>-0.0113340442638057</v>
      </c>
    </row>
    <row r="71" spans="1:30">
      <c r="A71" s="50" t="s">
        <v>84</v>
      </c>
      <c r="B71" s="51" t="s">
        <v>106</v>
      </c>
      <c r="C71" s="50" t="s">
        <v>107</v>
      </c>
      <c r="D71" s="49">
        <f>IFERROR(VLOOKUP($B71,'a-禽肉'!$B:$AO,5,0),0)</f>
        <v>818</v>
      </c>
      <c r="E71" s="49">
        <f>IFERROR(VLOOKUP($B71,'a-禽肉'!$B:$AO,6,0),0)</f>
        <v>11878.6</v>
      </c>
      <c r="F71" s="49">
        <f>IFERROR(VLOOKUP($B71,'a-禽肉'!$B:$AO,7,0),0)</f>
        <v>26.3951174668754</v>
      </c>
      <c r="G71" s="49">
        <f>IFERROR(VLOOKUP($B71,'a-禽肉'!$B:$AO,24,0),0)</f>
        <v>348.5</v>
      </c>
      <c r="H71" s="49">
        <f>IFERROR(VLOOKUP($B71,'a-禽肉'!$B:$AO,25,0),0)</f>
        <v>424.63</v>
      </c>
      <c r="I71" s="49">
        <f>IFERROR(VLOOKUP($B71,'a-禽肉'!$B:$AO,26,0),0)</f>
        <v>-76.13</v>
      </c>
      <c r="J71" s="56">
        <f>IFERROR(VLOOKUP($B71,'a-禽肉'!$B:$AO,27,0),0)</f>
        <v>-0.179285495607941</v>
      </c>
      <c r="K71" s="56">
        <f>IFERROR(VLOOKUP($B71,'a-禽肉'!$B:$AO,28,0),0)</f>
        <v>0.110079630056635</v>
      </c>
      <c r="L71" s="56">
        <f>IFERROR(VLOOKUP($B71,'a-禽肉'!$B:$AO,29,0),0)</f>
        <v>0.114199116269938</v>
      </c>
      <c r="M71" s="56">
        <f>IFERROR(VLOOKUP($B71,'a-禽肉'!$B:$AO,30,0),0)</f>
        <v>-0.00411948621330344</v>
      </c>
      <c r="N71" s="49">
        <f>IFERROR(VLOOKUP($B71,'a-禽肉'!$B:$AO,15,0),0)</f>
        <v>3165.89</v>
      </c>
      <c r="O71" s="49">
        <f>IFERROR(VLOOKUP($B71,'a-禽肉'!$B:$AO,19,0),0)</f>
        <v>3718.33</v>
      </c>
      <c r="P71" s="49">
        <f t="shared" si="10"/>
        <v>-552.44</v>
      </c>
      <c r="Q71" s="56">
        <f t="shared" si="11"/>
        <v>-0.148572074022478</v>
      </c>
      <c r="R71" s="49">
        <f>IFERROR(VLOOKUP($B71,'a-禽肉'!$B:$AO,16,0),0)</f>
        <v>186.08</v>
      </c>
      <c r="S71" s="49">
        <f>IFERROR(VLOOKUP($B71,'a-禽肉'!$B:$AO,20,0),0)</f>
        <v>197.58</v>
      </c>
      <c r="T71" s="49">
        <f t="shared" si="12"/>
        <v>-11.5</v>
      </c>
      <c r="U71" s="56">
        <f t="shared" si="13"/>
        <v>-0.0582042716874177</v>
      </c>
      <c r="V71" s="56">
        <f>IFERROR(VLOOKUP($B71,'a-禽肉'!$B:$AO,22,0),0)</f>
        <v>0.00375858877824303</v>
      </c>
      <c r="W71" s="56">
        <f>IFERROR(VLOOKUP($B71,'a-禽肉'!$B:$AO,23,0),0)</f>
        <v>-0.105448189646371</v>
      </c>
      <c r="X71" s="56">
        <f t="shared" si="14"/>
        <v>0.109206778424614</v>
      </c>
      <c r="Y71" s="54">
        <f>IFERROR(VLOOKUP($B71,'a-禽肉'!$B:$AO,37,0),0)</f>
        <v>-0.0173043852106621</v>
      </c>
      <c r="Z71" s="54">
        <f>IFERROR(VLOOKUP($B71,'a-禽肉'!$B:$AO,38,0),0)</f>
        <v>-0.0961635793096467</v>
      </c>
      <c r="AA71" s="54">
        <f t="shared" si="15"/>
        <v>0.0788591940989846</v>
      </c>
      <c r="AB71" s="54">
        <f>IFERROR(VLOOKUP($B71,'a-禽肉'!$B:$AO,33,0),0)</f>
        <v>-0.0408205821700226</v>
      </c>
      <c r="AC71" s="54">
        <f>IFERROR(VLOOKUP($B71,'a-禽肉'!$B:$AO,34,0),0)</f>
        <v>-0.190267216734394</v>
      </c>
      <c r="AD71" s="54">
        <f t="shared" si="16"/>
        <v>0.149446634564372</v>
      </c>
    </row>
    <row r="72" spans="1:30">
      <c r="A72" s="50" t="s">
        <v>67</v>
      </c>
      <c r="B72" s="51" t="s">
        <v>114</v>
      </c>
      <c r="C72" s="50" t="s">
        <v>115</v>
      </c>
      <c r="D72" s="49">
        <f>IFERROR(VLOOKUP($B72,'a-禽肉'!$B:$AO,5,0),0)</f>
        <v>1559.5</v>
      </c>
      <c r="E72" s="49">
        <f>IFERROR(VLOOKUP($B72,'a-禽肉'!$B:$AO,6,0),0)</f>
        <v>34981.44</v>
      </c>
      <c r="F72" s="49">
        <f>IFERROR(VLOOKUP($B72,'a-禽肉'!$B:$AO,7,0),0)</f>
        <v>17.3304725767953</v>
      </c>
      <c r="G72" s="49">
        <f>IFERROR(VLOOKUP($B72,'a-禽肉'!$B:$AO,24,0),0)</f>
        <v>1679.43</v>
      </c>
      <c r="H72" s="49">
        <f>IFERROR(VLOOKUP($B72,'a-禽肉'!$B:$AO,25,0),0)</f>
        <v>2466.61</v>
      </c>
      <c r="I72" s="49">
        <f>IFERROR(VLOOKUP($B72,'a-禽肉'!$B:$AO,26,0),0)</f>
        <v>-787.18</v>
      </c>
      <c r="J72" s="56">
        <f>IFERROR(VLOOKUP($B72,'a-禽肉'!$B:$AO,27,0),0)</f>
        <v>-0.319134358492019</v>
      </c>
      <c r="K72" s="56">
        <f>IFERROR(VLOOKUP($B72,'a-禽肉'!$B:$AO,28,0),0)</f>
        <v>0.107764500848933</v>
      </c>
      <c r="L72" s="56">
        <f>IFERROR(VLOOKUP($B72,'a-禽肉'!$B:$AO,29,0),0)</f>
        <v>0.0856506415264684</v>
      </c>
      <c r="M72" s="56">
        <f>IFERROR(VLOOKUP($B72,'a-禽肉'!$B:$AO,30,0),0)</f>
        <v>0.0221138593224651</v>
      </c>
      <c r="N72" s="49">
        <f>IFERROR(VLOOKUP($B72,'a-禽肉'!$B:$AO,15,0),0)</f>
        <v>15584.26</v>
      </c>
      <c r="O72" s="49">
        <f>IFERROR(VLOOKUP($B72,'a-禽肉'!$B:$AO,19,0),0)</f>
        <v>28798.5</v>
      </c>
      <c r="P72" s="49">
        <f t="shared" si="10"/>
        <v>-13214.24</v>
      </c>
      <c r="Q72" s="56">
        <f t="shared" si="11"/>
        <v>-0.458851676302585</v>
      </c>
      <c r="R72" s="49">
        <f>IFERROR(VLOOKUP($B72,'a-禽肉'!$B:$AO,16,0),0)</f>
        <v>675.34</v>
      </c>
      <c r="S72" s="49">
        <f>IFERROR(VLOOKUP($B72,'a-禽肉'!$B:$AO,20,0),0)</f>
        <v>1137.96</v>
      </c>
      <c r="T72" s="49">
        <f t="shared" si="12"/>
        <v>-462.62</v>
      </c>
      <c r="U72" s="56">
        <f t="shared" si="13"/>
        <v>-0.406534500333931</v>
      </c>
      <c r="V72" s="56">
        <f>IFERROR(VLOOKUP($B72,'a-禽肉'!$B:$AO,22,0),0)</f>
        <v>0.178676523652821</v>
      </c>
      <c r="W72" s="56">
        <f>IFERROR(VLOOKUP($B72,'a-禽肉'!$B:$AO,23,0),0)</f>
        <v>0.494822213968598</v>
      </c>
      <c r="X72" s="56">
        <f t="shared" si="14"/>
        <v>-0.316145690315777</v>
      </c>
      <c r="Y72" s="54">
        <f>IFERROR(VLOOKUP($B72,'a-禽肉'!$B:$AO,37,0),0)</f>
        <v>-0.034752865223443</v>
      </c>
      <c r="Z72" s="54">
        <f>IFERROR(VLOOKUP($B72,'a-禽肉'!$B:$AO,38,0),0)</f>
        <v>-0.0706878976413934</v>
      </c>
      <c r="AA72" s="54">
        <f t="shared" si="15"/>
        <v>0.0359350324179504</v>
      </c>
      <c r="AB72" s="54">
        <f>IFERROR(VLOOKUP($B72,'a-禽肉'!$B:$AO,33,0),0)</f>
        <v>-0.0657172220012758</v>
      </c>
      <c r="AC72" s="54">
        <f>IFERROR(VLOOKUP($B72,'a-禽肉'!$B:$AO,34,0),0)</f>
        <v>-0.13303308158411</v>
      </c>
      <c r="AD72" s="54">
        <f t="shared" si="16"/>
        <v>0.0673158595828345</v>
      </c>
    </row>
    <row r="73" spans="1:30">
      <c r="A73" s="50" t="s">
        <v>118</v>
      </c>
      <c r="B73" s="51" t="s">
        <v>119</v>
      </c>
      <c r="C73" s="50" t="s">
        <v>120</v>
      </c>
      <c r="D73" s="49">
        <f>IFERROR(VLOOKUP($B73,'a-禽肉'!$B:$AO,5,0),0)</f>
        <v>795.3</v>
      </c>
      <c r="E73" s="49">
        <f>IFERROR(VLOOKUP($B73,'a-禽肉'!$B:$AO,6,0),0)</f>
        <v>20614.08</v>
      </c>
      <c r="F73" s="49">
        <f>IFERROR(VLOOKUP($B73,'a-禽肉'!$B:$AO,7,0),0)</f>
        <v>14.3589331688671</v>
      </c>
      <c r="G73" s="49">
        <f>IFERROR(VLOOKUP($B73,'a-禽肉'!$B:$AO,24,0),0)</f>
        <v>1195.78</v>
      </c>
      <c r="H73" s="49">
        <f>IFERROR(VLOOKUP($B73,'a-禽肉'!$B:$AO,25,0),0)</f>
        <v>1007.02</v>
      </c>
      <c r="I73" s="49">
        <f>IFERROR(VLOOKUP($B73,'a-禽肉'!$B:$AO,26,0),0)</f>
        <v>188.76</v>
      </c>
      <c r="J73" s="56">
        <f>IFERROR(VLOOKUP($B73,'a-禽肉'!$B:$AO,27,0),0)</f>
        <v>0.187444142122301</v>
      </c>
      <c r="K73" s="56">
        <f>IFERROR(VLOOKUP($B73,'a-禽肉'!$B:$AO,28,0),0)</f>
        <v>0.125052289003413</v>
      </c>
      <c r="L73" s="56">
        <f>IFERROR(VLOOKUP($B73,'a-禽肉'!$B:$AO,29,0),0)</f>
        <v>0.0935086593613123</v>
      </c>
      <c r="M73" s="56">
        <f>IFERROR(VLOOKUP($B73,'a-禽肉'!$B:$AO,30,0),0)</f>
        <v>0.0315436296421011</v>
      </c>
      <c r="N73" s="49">
        <f>IFERROR(VLOOKUP($B73,'a-禽肉'!$B:$AO,15,0),0)</f>
        <v>9562.24</v>
      </c>
      <c r="O73" s="49">
        <f>IFERROR(VLOOKUP($B73,'a-禽肉'!$B:$AO,19,0),0)</f>
        <v>10769.27</v>
      </c>
      <c r="P73" s="49">
        <f t="shared" si="10"/>
        <v>-1207.03</v>
      </c>
      <c r="Q73" s="56">
        <f t="shared" si="11"/>
        <v>-0.112080948847972</v>
      </c>
      <c r="R73" s="49">
        <f>IFERROR(VLOOKUP($B73,'a-禽肉'!$B:$AO,16,0),0)</f>
        <v>359.15</v>
      </c>
      <c r="S73" s="49">
        <f>IFERROR(VLOOKUP($B73,'a-禽肉'!$B:$AO,20,0),0)</f>
        <v>353.53</v>
      </c>
      <c r="T73" s="49">
        <f t="shared" si="12"/>
        <v>5.62</v>
      </c>
      <c r="U73" s="56">
        <f t="shared" si="13"/>
        <v>0.0158968121517269</v>
      </c>
      <c r="V73" s="56">
        <f>IFERROR(VLOOKUP($B73,'a-禽肉'!$B:$AO,22,0),0)</f>
        <v>0.154494281333573</v>
      </c>
      <c r="W73" s="56">
        <f>IFERROR(VLOOKUP($B73,'a-禽肉'!$B:$AO,23,0),0)</f>
        <v>0.0677951527327329</v>
      </c>
      <c r="X73" s="56">
        <f t="shared" si="14"/>
        <v>0.0866991286008404</v>
      </c>
      <c r="Y73" s="54">
        <f>IFERROR(VLOOKUP($B73,'a-禽肉'!$B:$AO,37,0),0)</f>
        <v>-0.145955728804121</v>
      </c>
      <c r="Z73" s="54">
        <f>IFERROR(VLOOKUP($B73,'a-禽肉'!$B:$AO,38,0),0)</f>
        <v>-0.123808446242186</v>
      </c>
      <c r="AA73" s="54">
        <f t="shared" si="15"/>
        <v>-0.0221472825619349</v>
      </c>
      <c r="AB73" s="54">
        <f>IFERROR(VLOOKUP($B73,'a-禽肉'!$B:$AO,33,0),0)</f>
        <v>-0.158775515570504</v>
      </c>
      <c r="AC73" s="54">
        <f>IFERROR(VLOOKUP($B73,'a-禽肉'!$B:$AO,34,0),0)</f>
        <v>-0.0839823497785829</v>
      </c>
      <c r="AD73" s="54">
        <f t="shared" si="16"/>
        <v>-0.0747931657919212</v>
      </c>
    </row>
    <row r="74" spans="1:30">
      <c r="A74" s="50" t="s">
        <v>67</v>
      </c>
      <c r="B74" s="51" t="s">
        <v>203</v>
      </c>
      <c r="C74" s="50" t="s">
        <v>204</v>
      </c>
      <c r="D74" s="49">
        <f>IFERROR(VLOOKUP($B74,'a-禽肉'!$B:$AO,5,0),0)</f>
        <v>687</v>
      </c>
      <c r="E74" s="49">
        <f>IFERROR(VLOOKUP($B74,'a-禽肉'!$B:$AO,6,0),0)</f>
        <v>10207.74</v>
      </c>
      <c r="F74" s="49">
        <f>IFERROR(VLOOKUP($B74,'a-禽肉'!$B:$AO,7,0),0)</f>
        <v>8.74402806537077</v>
      </c>
      <c r="G74" s="49">
        <f>IFERROR(VLOOKUP($B74,'a-禽肉'!$B:$AO,24,0),0)</f>
        <v>984.67</v>
      </c>
      <c r="H74" s="49">
        <f>IFERROR(VLOOKUP($B74,'a-禽肉'!$B:$AO,25,0),0)</f>
        <v>644.42</v>
      </c>
      <c r="I74" s="49">
        <f>IFERROR(VLOOKUP($B74,'a-禽肉'!$B:$AO,26,0),0)</f>
        <v>340.25</v>
      </c>
      <c r="J74" s="56">
        <f>IFERROR(VLOOKUP($B74,'a-禽肉'!$B:$AO,27,0),0)</f>
        <v>0.527994165295925</v>
      </c>
      <c r="K74" s="56">
        <f>IFERROR(VLOOKUP($B74,'a-禽肉'!$B:$AO,28,0),0)</f>
        <v>0.0880786515245844</v>
      </c>
      <c r="L74" s="56">
        <f>IFERROR(VLOOKUP($B74,'a-禽肉'!$B:$AO,29,0),0)</f>
        <v>0.115216757760888</v>
      </c>
      <c r="M74" s="56">
        <f>IFERROR(VLOOKUP($B74,'a-禽肉'!$B:$AO,30,0),0)</f>
        <v>-0.0271381062363035</v>
      </c>
      <c r="N74" s="49">
        <f>IFERROR(VLOOKUP($B74,'a-禽肉'!$B:$AO,15,0),0)</f>
        <v>11179.44</v>
      </c>
      <c r="O74" s="49">
        <f>IFERROR(VLOOKUP($B74,'a-禽肉'!$B:$AO,19,0),0)</f>
        <v>5593.11</v>
      </c>
      <c r="P74" s="49">
        <f t="shared" si="10"/>
        <v>5586.33</v>
      </c>
      <c r="Q74" s="56">
        <f t="shared" si="11"/>
        <v>0.998787794268305</v>
      </c>
      <c r="R74" s="49">
        <f>IFERROR(VLOOKUP($B74,'a-禽肉'!$B:$AO,16,0),0)</f>
        <v>823.65</v>
      </c>
      <c r="S74" s="49">
        <f>IFERROR(VLOOKUP($B74,'a-禽肉'!$B:$AO,20,0),0)</f>
        <v>251.38</v>
      </c>
      <c r="T74" s="49">
        <f t="shared" si="12"/>
        <v>572.27</v>
      </c>
      <c r="U74" s="56">
        <f t="shared" si="13"/>
        <v>2.27651364468136</v>
      </c>
      <c r="V74" s="56">
        <f>IFERROR(VLOOKUP($B74,'a-禽肉'!$B:$AO,22,0),0)</f>
        <v>-0.112858952423542</v>
      </c>
      <c r="W74" s="56">
        <f>IFERROR(VLOOKUP($B74,'a-禽肉'!$B:$AO,23,0),0)</f>
        <v>1.10853443749465</v>
      </c>
      <c r="X74" s="56">
        <f t="shared" si="14"/>
        <v>-1.22139338991819</v>
      </c>
      <c r="Y74" s="54">
        <f>IFERROR(VLOOKUP($B74,'a-禽肉'!$B:$AO,37,0),0)</f>
        <v>-0.0210647726582893</v>
      </c>
      <c r="Z74" s="54">
        <f>IFERROR(VLOOKUP($B74,'a-禽肉'!$B:$AO,38,0),0)</f>
        <v>-0.227225714058398</v>
      </c>
      <c r="AA74" s="54">
        <f t="shared" si="15"/>
        <v>0.206160941400108</v>
      </c>
      <c r="AB74" s="54">
        <f>IFERROR(VLOOKUP($B74,'a-禽肉'!$B:$AO,33,0),0)</f>
        <v>-0.0520822147042062</v>
      </c>
      <c r="AC74" s="54">
        <f>IFERROR(VLOOKUP($B74,'a-禽肉'!$B:$AO,34,0),0)</f>
        <v>-0.161364392976358</v>
      </c>
      <c r="AD74" s="54">
        <f t="shared" si="16"/>
        <v>0.109282178272152</v>
      </c>
    </row>
    <row r="75" spans="1:30">
      <c r="A75" s="50" t="s">
        <v>62</v>
      </c>
      <c r="B75" s="51" t="s">
        <v>63</v>
      </c>
      <c r="C75" s="50" t="s">
        <v>64</v>
      </c>
      <c r="D75" s="49">
        <f>IFERROR(VLOOKUP($B75,'a-禽肉'!$B:$AO,5,0),0)</f>
        <v>2553.5</v>
      </c>
      <c r="E75" s="49">
        <f>IFERROR(VLOOKUP($B75,'a-禽肉'!$B:$AO,6,0),0)</f>
        <v>43259.15</v>
      </c>
      <c r="F75" s="49">
        <f>IFERROR(VLOOKUP($B75,'a-禽肉'!$B:$AO,7,0),0)</f>
        <v>15.1947403218546</v>
      </c>
      <c r="G75" s="49">
        <f>IFERROR(VLOOKUP($B75,'a-禽肉'!$B:$AO,24,0),0)</f>
        <v>3931.79</v>
      </c>
      <c r="H75" s="49">
        <f>IFERROR(VLOOKUP($B75,'a-禽肉'!$B:$AO,25,0),0)</f>
        <v>5445</v>
      </c>
      <c r="I75" s="49">
        <f>IFERROR(VLOOKUP($B75,'a-禽肉'!$B:$AO,26,0),0)</f>
        <v>-1513.21</v>
      </c>
      <c r="J75" s="56">
        <f>IFERROR(VLOOKUP($B75,'a-禽肉'!$B:$AO,27,0),0)</f>
        <v>-0.277908172635445</v>
      </c>
      <c r="K75" s="56">
        <f>IFERROR(VLOOKUP($B75,'a-禽肉'!$B:$AO,28,0),0)</f>
        <v>0.181156839427584</v>
      </c>
      <c r="L75" s="56">
        <f>IFERROR(VLOOKUP($B75,'a-禽肉'!$B:$AO,29,0),0)</f>
        <v>0.176923979226623</v>
      </c>
      <c r="M75" s="56">
        <f>IFERROR(VLOOKUP($B75,'a-禽肉'!$B:$AO,30,0),0)</f>
        <v>0.00423286020096096</v>
      </c>
      <c r="N75" s="49">
        <f>IFERROR(VLOOKUP($B75,'a-禽肉'!$B:$AO,15,0),0)</f>
        <v>21703.79</v>
      </c>
      <c r="O75" s="49">
        <f>IFERROR(VLOOKUP($B75,'a-禽肉'!$B:$AO,19,0),0)</f>
        <v>30775.93</v>
      </c>
      <c r="P75" s="49">
        <f t="shared" si="10"/>
        <v>-9072.14</v>
      </c>
      <c r="Q75" s="56">
        <f t="shared" si="11"/>
        <v>-0.294780368944172</v>
      </c>
      <c r="R75" s="49">
        <f>IFERROR(VLOOKUP($B75,'a-禽肉'!$B:$AO,16,0),0)</f>
        <v>958.21</v>
      </c>
      <c r="S75" s="49">
        <f>IFERROR(VLOOKUP($B75,'a-禽肉'!$B:$AO,20,0),0)</f>
        <v>1275.34</v>
      </c>
      <c r="T75" s="49">
        <f t="shared" si="12"/>
        <v>-317.13</v>
      </c>
      <c r="U75" s="56">
        <f t="shared" si="13"/>
        <v>-0.248663101604278</v>
      </c>
      <c r="V75" s="56">
        <f>IFERROR(VLOOKUP($B75,'a-禽肉'!$B:$AO,22,0),0)</f>
        <v>0.0669200177202747</v>
      </c>
      <c r="W75" s="56">
        <f>IFERROR(VLOOKUP($B75,'a-禽肉'!$B:$AO,23,0),0)</f>
        <v>0.202350115212643</v>
      </c>
      <c r="X75" s="56">
        <f t="shared" si="14"/>
        <v>-0.135430097492369</v>
      </c>
      <c r="Y75" s="54">
        <f>IFERROR(VLOOKUP($B75,'a-禽肉'!$B:$AO,37,0),0)</f>
        <v>-0.0259755168491249</v>
      </c>
      <c r="Z75" s="54">
        <f>IFERROR(VLOOKUP($B75,'a-禽肉'!$B:$AO,38,0),0)</f>
        <v>-0.0223783461665125</v>
      </c>
      <c r="AA75" s="54">
        <f t="shared" si="15"/>
        <v>-0.00359717068261247</v>
      </c>
      <c r="AB75" s="54">
        <f>IFERROR(VLOOKUP($B75,'a-禽肉'!$B:$AO,33,0),0)</f>
        <v>-0.0519586653162278</v>
      </c>
      <c r="AC75" s="54">
        <f>IFERROR(VLOOKUP($B75,'a-禽肉'!$B:$AO,34,0),0)</f>
        <v>-0.0847356781744695</v>
      </c>
      <c r="AD75" s="54">
        <f t="shared" si="16"/>
        <v>0.0327770128582417</v>
      </c>
    </row>
    <row r="76" spans="1:30">
      <c r="A76" s="50" t="s">
        <v>186</v>
      </c>
      <c r="B76" s="51" t="s">
        <v>197</v>
      </c>
      <c r="C76" s="50" t="s">
        <v>198</v>
      </c>
      <c r="D76" s="49">
        <f>IFERROR(VLOOKUP($B76,'a-禽肉'!$B:$AO,5,0),0)</f>
        <v>1635.2</v>
      </c>
      <c r="E76" s="49">
        <f>IFERROR(VLOOKUP($B76,'a-禽肉'!$B:$AO,6,0),0)</f>
        <v>30706.09</v>
      </c>
      <c r="F76" s="49">
        <f>IFERROR(VLOOKUP($B76,'a-禽肉'!$B:$AO,7,0),0)</f>
        <v>15.7637190140974</v>
      </c>
      <c r="G76" s="49">
        <f>IFERROR(VLOOKUP($B76,'a-禽肉'!$B:$AO,24,0),0)</f>
        <v>1763.35</v>
      </c>
      <c r="H76" s="49">
        <f>IFERROR(VLOOKUP($B76,'a-禽肉'!$B:$AO,25,0),0)</f>
        <v>1704.19</v>
      </c>
      <c r="I76" s="49">
        <f>IFERROR(VLOOKUP($B76,'a-禽肉'!$B:$AO,26,0),0)</f>
        <v>59.16</v>
      </c>
      <c r="J76" s="56">
        <f>IFERROR(VLOOKUP($B76,'a-禽肉'!$B:$AO,27,0),0)</f>
        <v>0.034714439117704</v>
      </c>
      <c r="K76" s="56">
        <f>IFERROR(VLOOKUP($B76,'a-禽肉'!$B:$AO,28,0),0)</f>
        <v>0.133184138296699</v>
      </c>
      <c r="L76" s="56">
        <f>IFERROR(VLOOKUP($B76,'a-禽肉'!$B:$AO,29,0),0)</f>
        <v>0.115282573166508</v>
      </c>
      <c r="M76" s="56">
        <f>IFERROR(VLOOKUP($B76,'a-禽肉'!$B:$AO,30,0),0)</f>
        <v>0.0179015651301913</v>
      </c>
      <c r="N76" s="49">
        <f>IFERROR(VLOOKUP($B76,'a-禽肉'!$B:$AO,15,0),0)</f>
        <v>13239.94</v>
      </c>
      <c r="O76" s="49">
        <f>IFERROR(VLOOKUP($B76,'a-禽肉'!$B:$AO,19,0),0)</f>
        <v>14782.72</v>
      </c>
      <c r="P76" s="49">
        <f t="shared" si="10"/>
        <v>-1542.78</v>
      </c>
      <c r="Q76" s="56">
        <f t="shared" si="11"/>
        <v>-0.104363743614166</v>
      </c>
      <c r="R76" s="49">
        <f>IFERROR(VLOOKUP($B76,'a-禽肉'!$B:$AO,16,0),0)</f>
        <v>556.77</v>
      </c>
      <c r="S76" s="49">
        <f>IFERROR(VLOOKUP($B76,'a-禽肉'!$B:$AO,20,0),0)</f>
        <v>538.01</v>
      </c>
      <c r="T76" s="49">
        <f t="shared" si="12"/>
        <v>18.76</v>
      </c>
      <c r="U76" s="56">
        <f t="shared" si="13"/>
        <v>0.0348692403486924</v>
      </c>
      <c r="V76" s="56">
        <f>IFERROR(VLOOKUP($B76,'a-禽肉'!$B:$AO,22,0),0)</f>
        <v>0.226173840983779</v>
      </c>
      <c r="W76" s="56">
        <f>IFERROR(VLOOKUP($B76,'a-禽肉'!$B:$AO,23,0),0)</f>
        <v>0.0331249871019004</v>
      </c>
      <c r="X76" s="56">
        <f t="shared" si="14"/>
        <v>0.193048853881878</v>
      </c>
      <c r="Y76" s="54">
        <f>IFERROR(VLOOKUP($B76,'a-禽肉'!$B:$AO,37,0),0)</f>
        <v>-0.0375918242721411</v>
      </c>
      <c r="Z76" s="54">
        <f>IFERROR(VLOOKUP($B76,'a-禽肉'!$B:$AO,38,0),0)</f>
        <v>-0.0409100202598465</v>
      </c>
      <c r="AA76" s="54">
        <f t="shared" si="15"/>
        <v>0.00331819598770537</v>
      </c>
      <c r="AB76" s="54">
        <f>IFERROR(VLOOKUP($B76,'a-禽肉'!$B:$AO,33,0),0)</f>
        <v>-0.0722347230318413</v>
      </c>
      <c r="AC76" s="54">
        <f>IFERROR(VLOOKUP($B76,'a-禽肉'!$B:$AO,34,0),0)</f>
        <v>0.0561805134643692</v>
      </c>
      <c r="AD76" s="54">
        <f t="shared" si="16"/>
        <v>-0.128415236496211</v>
      </c>
    </row>
    <row r="77" spans="1:30">
      <c r="A77" s="50" t="s">
        <v>67</v>
      </c>
      <c r="B77" s="51" t="s">
        <v>191</v>
      </c>
      <c r="C77" s="50" t="s">
        <v>192</v>
      </c>
      <c r="D77" s="49">
        <f>IFERROR(VLOOKUP($B77,'a-禽肉'!$B:$AO,5,0),0)</f>
        <v>90</v>
      </c>
      <c r="E77" s="49">
        <f>IFERROR(VLOOKUP($B77,'a-禽肉'!$B:$AO,6,0),0)</f>
        <v>2039.14</v>
      </c>
      <c r="F77" s="49">
        <f>IFERROR(VLOOKUP($B77,'a-禽肉'!$B:$AO,7,0),0)</f>
        <v>6.52668577035544</v>
      </c>
      <c r="G77" s="49">
        <f>IFERROR(VLOOKUP($B77,'a-禽肉'!$B:$AO,24,0),0)</f>
        <v>20.21</v>
      </c>
      <c r="H77" s="49">
        <f>IFERROR(VLOOKUP($B77,'a-禽肉'!$B:$AO,25,0),0)</f>
        <v>600.29</v>
      </c>
      <c r="I77" s="49">
        <f>IFERROR(VLOOKUP($B77,'a-禽肉'!$B:$AO,26,0),0)</f>
        <v>-580.08</v>
      </c>
      <c r="J77" s="56">
        <f>IFERROR(VLOOKUP($B77,'a-禽肉'!$B:$AO,27,0),0)</f>
        <v>-0.966332939079445</v>
      </c>
      <c r="K77" s="56">
        <f>IFERROR(VLOOKUP($B77,'a-禽肉'!$B:$AO,28,0),0)</f>
        <v>0.00976951485971731</v>
      </c>
      <c r="L77" s="56">
        <f>IFERROR(VLOOKUP($B77,'a-禽肉'!$B:$AO,29,0),0)</f>
        <v>0.282712921274231</v>
      </c>
      <c r="M77" s="56">
        <f>IFERROR(VLOOKUP($B77,'a-禽肉'!$B:$AO,30,0),0)</f>
        <v>-0.272943406414514</v>
      </c>
      <c r="N77" s="49">
        <f>IFERROR(VLOOKUP($B77,'a-禽肉'!$B:$AO,15,0),0)</f>
        <v>2068.68</v>
      </c>
      <c r="O77" s="49">
        <f>IFERROR(VLOOKUP($B77,'a-禽肉'!$B:$AO,19,0),0)</f>
        <v>2123.32</v>
      </c>
      <c r="P77" s="49">
        <f t="shared" si="10"/>
        <v>-54.6400000000003</v>
      </c>
      <c r="Q77" s="56">
        <f t="shared" si="11"/>
        <v>-0.0257332856093289</v>
      </c>
      <c r="R77" s="49">
        <f>IFERROR(VLOOKUP($B77,'a-禽肉'!$B:$AO,16,0),0)</f>
        <v>179.45</v>
      </c>
      <c r="S77" s="49">
        <f>IFERROR(VLOOKUP($B77,'a-禽肉'!$B:$AO,20,0),0)</f>
        <v>119.47</v>
      </c>
      <c r="T77" s="49">
        <f t="shared" si="12"/>
        <v>59.98</v>
      </c>
      <c r="U77" s="56">
        <f t="shared" si="13"/>
        <v>0.502050724031137</v>
      </c>
      <c r="V77" s="56">
        <f>IFERROR(VLOOKUP($B77,'a-禽肉'!$B:$AO,22,0),0)</f>
        <v>-0.353351106673502</v>
      </c>
      <c r="W77" s="56">
        <f>IFERROR(VLOOKUP($B77,'a-禽肉'!$B:$AO,23,0),0)</f>
        <v>0.472886464019031</v>
      </c>
      <c r="X77" s="56">
        <f t="shared" si="14"/>
        <v>-0.826237570692533</v>
      </c>
      <c r="Y77" s="54">
        <f>IFERROR(VLOOKUP($B77,'a-禽肉'!$B:$AO,37,0),0)</f>
        <v>-0.037057676232934</v>
      </c>
      <c r="Z77" s="54">
        <f>IFERROR(VLOOKUP($B77,'a-禽肉'!$B:$AO,38,0),0)</f>
        <v>0.0357411902569683</v>
      </c>
      <c r="AA77" s="54">
        <f t="shared" si="15"/>
        <v>-0.0727988664899022</v>
      </c>
      <c r="AB77" s="54">
        <f>IFERROR(VLOOKUP($B77,'a-禽肉'!$B:$AO,33,0),0)</f>
        <v>0.0148868667835018</v>
      </c>
      <c r="AC77" s="54">
        <f>IFERROR(VLOOKUP($B77,'a-禽肉'!$B:$AO,34,0),0)</f>
        <v>0.0297361207919673</v>
      </c>
      <c r="AD77" s="54">
        <f t="shared" si="16"/>
        <v>-0.0148492540084655</v>
      </c>
    </row>
    <row r="78" spans="1:30">
      <c r="A78" s="50" t="s">
        <v>155</v>
      </c>
      <c r="B78" s="51" t="s">
        <v>156</v>
      </c>
      <c r="C78" s="50" t="s">
        <v>157</v>
      </c>
      <c r="D78" s="49">
        <f>IFERROR(VLOOKUP($B78,'a-禽肉'!$B:$AO,5,0),0)</f>
        <v>310.25</v>
      </c>
      <c r="E78" s="49">
        <f>IFERROR(VLOOKUP($B78,'a-禽肉'!$B:$AO,6,0),0)</f>
        <v>5905.96</v>
      </c>
      <c r="F78" s="49">
        <f>IFERROR(VLOOKUP($B78,'a-禽肉'!$B:$AO,7,0),0)</f>
        <v>49.1490852826067</v>
      </c>
      <c r="G78" s="49">
        <f>IFERROR(VLOOKUP($B78,'a-禽肉'!$B:$AO,24,0),0)</f>
        <v>8.72</v>
      </c>
      <c r="H78" s="49">
        <f>IFERROR(VLOOKUP($B78,'a-禽肉'!$B:$AO,25,0),0)</f>
        <v>117.84</v>
      </c>
      <c r="I78" s="49">
        <f>IFERROR(VLOOKUP($B78,'a-禽肉'!$B:$AO,26,0),0)</f>
        <v>-109.12</v>
      </c>
      <c r="J78" s="56">
        <f>IFERROR(VLOOKUP($B78,'a-禽肉'!$B:$AO,27,0),0)</f>
        <v>-0.926001357773252</v>
      </c>
      <c r="K78" s="56">
        <f>IFERROR(VLOOKUP($B78,'a-禽肉'!$B:$AO,28,0),0)</f>
        <v>0.00982335976928623</v>
      </c>
      <c r="L78" s="56">
        <f>IFERROR(VLOOKUP($B78,'a-禽肉'!$B:$AO,29,0),0)</f>
        <v>0.0833810949075548</v>
      </c>
      <c r="M78" s="56">
        <f>IFERROR(VLOOKUP($B78,'a-禽肉'!$B:$AO,30,0),0)</f>
        <v>-0.0735577351382686</v>
      </c>
      <c r="N78" s="49">
        <f>IFERROR(VLOOKUP($B78,'a-禽肉'!$B:$AO,15,0),0)</f>
        <v>887.68</v>
      </c>
      <c r="O78" s="49">
        <f>IFERROR(VLOOKUP($B78,'a-禽肉'!$B:$AO,19,0),0)</f>
        <v>1413.27</v>
      </c>
      <c r="P78" s="49">
        <f t="shared" si="10"/>
        <v>-525.59</v>
      </c>
      <c r="Q78" s="56">
        <f t="shared" si="11"/>
        <v>-0.3718963821492</v>
      </c>
      <c r="R78" s="49">
        <f>IFERROR(VLOOKUP($B78,'a-禽肉'!$B:$AO,16,0),0)</f>
        <v>78.23</v>
      </c>
      <c r="S78" s="49">
        <f>IFERROR(VLOOKUP($B78,'a-禽肉'!$B:$AO,20,0),0)</f>
        <v>89.92</v>
      </c>
      <c r="T78" s="49">
        <f t="shared" si="12"/>
        <v>-11.69</v>
      </c>
      <c r="U78" s="56">
        <f t="shared" si="13"/>
        <v>-0.130004448398576</v>
      </c>
      <c r="V78" s="56">
        <f>IFERROR(VLOOKUP($B78,'a-禽肉'!$B:$AO,22,0),0)</f>
        <v>0.956388544830231</v>
      </c>
      <c r="W78" s="56">
        <f>IFERROR(VLOOKUP($B78,'a-禽肉'!$B:$AO,23,0),0)</f>
        <v>-0.279542676811252</v>
      </c>
      <c r="X78" s="56">
        <f t="shared" si="14"/>
        <v>1.23593122164148</v>
      </c>
      <c r="Y78" s="54">
        <f>IFERROR(VLOOKUP($B78,'a-禽肉'!$B:$AO,37,0),0)</f>
        <v>-0.0207081682219098</v>
      </c>
      <c r="Z78" s="54">
        <f>IFERROR(VLOOKUP($B78,'a-禽肉'!$B:$AO,38,0),0)</f>
        <v>-0.290035587188612</v>
      </c>
      <c r="AA78" s="54">
        <f t="shared" si="15"/>
        <v>0.269327418966702</v>
      </c>
      <c r="AB78" s="54">
        <f>IFERROR(VLOOKUP($B78,'a-禽肉'!$B:$AO,33,0),0)</f>
        <v>-0.0769821152270866</v>
      </c>
      <c r="AC78" s="54">
        <f>IFERROR(VLOOKUP($B78,'a-禽肉'!$B:$AO,34,0),0)</f>
        <v>0.0258407806010175</v>
      </c>
      <c r="AD78" s="54">
        <f t="shared" si="16"/>
        <v>-0.102822895828104</v>
      </c>
    </row>
    <row r="79" spans="1:30">
      <c r="A79" s="50" t="s">
        <v>94</v>
      </c>
      <c r="B79" s="51" t="s">
        <v>164</v>
      </c>
      <c r="C79" s="50" t="s">
        <v>165</v>
      </c>
      <c r="D79" s="49">
        <f>IFERROR(VLOOKUP($B79,'a-禽肉'!$B:$AO,5,0),0)</f>
        <v>1375.3</v>
      </c>
      <c r="E79" s="49">
        <f>IFERROR(VLOOKUP($B79,'a-禽肉'!$B:$AO,6,0),0)</f>
        <v>24027.31</v>
      </c>
      <c r="F79" s="49">
        <f>IFERROR(VLOOKUP($B79,'a-禽肉'!$B:$AO,7,0),0)</f>
        <v>14.0941471808214</v>
      </c>
      <c r="G79" s="49">
        <f>IFERROR(VLOOKUP($B79,'a-禽肉'!$B:$AO,24,0),0)</f>
        <v>1052.17</v>
      </c>
      <c r="H79" s="49">
        <f>IFERROR(VLOOKUP($B79,'a-禽肉'!$B:$AO,25,0),0)</f>
        <v>742.12</v>
      </c>
      <c r="I79" s="49">
        <f>IFERROR(VLOOKUP($B79,'a-禽肉'!$B:$AO,26,0),0)</f>
        <v>310.05</v>
      </c>
      <c r="J79" s="56">
        <f>IFERROR(VLOOKUP($B79,'a-禽肉'!$B:$AO,27,0),0)</f>
        <v>0.417789575809842</v>
      </c>
      <c r="K79" s="56">
        <f>IFERROR(VLOOKUP($B79,'a-禽肉'!$B:$AO,28,0),0)</f>
        <v>0.127223789423027</v>
      </c>
      <c r="L79" s="56">
        <f>IFERROR(VLOOKUP($B79,'a-禽肉'!$B:$AO,29,0),0)</f>
        <v>0.088700520403797</v>
      </c>
      <c r="M79" s="56">
        <f>IFERROR(VLOOKUP($B79,'a-禽肉'!$B:$AO,30,0),0)</f>
        <v>0.0385232690192299</v>
      </c>
      <c r="N79" s="49">
        <f>IFERROR(VLOOKUP($B79,'a-禽肉'!$B:$AO,15,0),0)</f>
        <v>8270.23</v>
      </c>
      <c r="O79" s="49">
        <f>IFERROR(VLOOKUP($B79,'a-禽肉'!$B:$AO,19,0),0)</f>
        <v>8366.58</v>
      </c>
      <c r="P79" s="49">
        <f t="shared" si="10"/>
        <v>-96.3500000000004</v>
      </c>
      <c r="Q79" s="56">
        <f t="shared" si="11"/>
        <v>-0.0115160555447985</v>
      </c>
      <c r="R79" s="49">
        <f>IFERROR(VLOOKUP($B79,'a-禽肉'!$B:$AO,16,0),0)</f>
        <v>424.58</v>
      </c>
      <c r="S79" s="49">
        <f>IFERROR(VLOOKUP($B79,'a-禽肉'!$B:$AO,20,0),0)</f>
        <v>399.24</v>
      </c>
      <c r="T79" s="49">
        <f t="shared" si="12"/>
        <v>25.34</v>
      </c>
      <c r="U79" s="56">
        <f t="shared" si="13"/>
        <v>0.0634705941288447</v>
      </c>
      <c r="V79" s="56">
        <f>IFERROR(VLOOKUP($B79,'a-禽肉'!$B:$AO,22,0),0)</f>
        <v>-0.0521295127041662</v>
      </c>
      <c r="W79" s="56">
        <f>IFERROR(VLOOKUP($B79,'a-禽肉'!$B:$AO,23,0),0)</f>
        <v>-0.249449000503307</v>
      </c>
      <c r="X79" s="56">
        <f t="shared" si="14"/>
        <v>0.197319487799141</v>
      </c>
      <c r="Y79" s="54">
        <f>IFERROR(VLOOKUP($B79,'a-禽肉'!$B:$AO,37,0),0)</f>
        <v>-0.0210089971265721</v>
      </c>
      <c r="Z79" s="54">
        <f>IFERROR(VLOOKUP($B79,'a-禽肉'!$B:$AO,38,0),0)</f>
        <v>-0.0504458471095081</v>
      </c>
      <c r="AA79" s="54">
        <f t="shared" si="15"/>
        <v>0.0294368499829359</v>
      </c>
      <c r="AB79" s="54">
        <f>IFERROR(VLOOKUP($B79,'a-禽肉'!$B:$AO,33,0),0)</f>
        <v>-0.168271100545022</v>
      </c>
      <c r="AC79" s="54">
        <f>IFERROR(VLOOKUP($B79,'a-禽肉'!$B:$AO,34,0),0)</f>
        <v>-0.180654138250038</v>
      </c>
      <c r="AD79" s="54">
        <f t="shared" si="16"/>
        <v>0.0123830377050159</v>
      </c>
    </row>
    <row r="80" spans="1:30">
      <c r="A80" s="50" t="s">
        <v>94</v>
      </c>
      <c r="B80" s="51" t="s">
        <v>205</v>
      </c>
      <c r="C80" s="50" t="s">
        <v>206</v>
      </c>
      <c r="D80" s="49">
        <f>IFERROR(VLOOKUP($B80,'a-禽肉'!$B:$AO,5,0),0)</f>
        <v>1471.4</v>
      </c>
      <c r="E80" s="49">
        <f>IFERROR(VLOOKUP($B80,'a-禽肉'!$B:$AO,6,0),0)</f>
        <v>35616.16</v>
      </c>
      <c r="F80" s="49">
        <f>IFERROR(VLOOKUP($B80,'a-禽肉'!$B:$AO,7,0),0)</f>
        <v>25.2831781636287</v>
      </c>
      <c r="G80" s="49">
        <f>IFERROR(VLOOKUP($B80,'a-禽肉'!$B:$AO,24,0),0)</f>
        <v>789.4</v>
      </c>
      <c r="H80" s="49">
        <f>IFERROR(VLOOKUP($B80,'a-禽肉'!$B:$AO,25,0),0)</f>
        <v>747.54</v>
      </c>
      <c r="I80" s="49">
        <f>IFERROR(VLOOKUP($B80,'a-禽肉'!$B:$AO,26,0),0)</f>
        <v>41.86</v>
      </c>
      <c r="J80" s="56">
        <f>IFERROR(VLOOKUP($B80,'a-禽肉'!$B:$AO,27,0),0)</f>
        <v>0.0559970035048292</v>
      </c>
      <c r="K80" s="56">
        <f>IFERROR(VLOOKUP($B80,'a-禽肉'!$B:$AO,28,0),0)</f>
        <v>0.0793083077813365</v>
      </c>
      <c r="L80" s="56">
        <f>IFERROR(VLOOKUP($B80,'a-禽肉'!$B:$AO,29,0),0)</f>
        <v>0.0724878837773524</v>
      </c>
      <c r="M80" s="56">
        <f>IFERROR(VLOOKUP($B80,'a-禽肉'!$B:$AO,30,0),0)</f>
        <v>0.00682042400398412</v>
      </c>
      <c r="N80" s="49">
        <f>IFERROR(VLOOKUP($B80,'a-禽肉'!$B:$AO,15,0),0)</f>
        <v>9953.56</v>
      </c>
      <c r="O80" s="49">
        <f>IFERROR(VLOOKUP($B80,'a-禽肉'!$B:$AO,19,0),0)</f>
        <v>10312.62</v>
      </c>
      <c r="P80" s="49">
        <f t="shared" si="10"/>
        <v>-359.060000000001</v>
      </c>
      <c r="Q80" s="56">
        <f t="shared" si="11"/>
        <v>-0.0348175342444501</v>
      </c>
      <c r="R80" s="49">
        <f>IFERROR(VLOOKUP($B80,'a-禽肉'!$B:$AO,16,0),0)</f>
        <v>335.08</v>
      </c>
      <c r="S80" s="49">
        <f>IFERROR(VLOOKUP($B80,'a-禽肉'!$B:$AO,20,0),0)</f>
        <v>348.86</v>
      </c>
      <c r="T80" s="49">
        <f t="shared" si="12"/>
        <v>-13.78</v>
      </c>
      <c r="U80" s="56">
        <f t="shared" si="13"/>
        <v>-0.0395000859943818</v>
      </c>
      <c r="V80" s="56">
        <f>IFERROR(VLOOKUP($B80,'a-禽肉'!$B:$AO,22,0),0)</f>
        <v>0.331802148669261</v>
      </c>
      <c r="W80" s="56">
        <f>IFERROR(VLOOKUP($B80,'a-禽肉'!$B:$AO,23,0),0)</f>
        <v>-0.265869973381644</v>
      </c>
      <c r="X80" s="56">
        <f t="shared" si="14"/>
        <v>0.597672122050905</v>
      </c>
      <c r="Y80" s="54">
        <f>IFERROR(VLOOKUP($B80,'a-禽肉'!$B:$AO,37,0),0)</f>
        <v>-0.0325892324221082</v>
      </c>
      <c r="Z80" s="54">
        <f>IFERROR(VLOOKUP($B80,'a-禽肉'!$B:$AO,38,0),0)</f>
        <v>-0.0247663819297139</v>
      </c>
      <c r="AA80" s="54">
        <f t="shared" si="15"/>
        <v>-0.00782285049239423</v>
      </c>
      <c r="AB80" s="54">
        <f>IFERROR(VLOOKUP($B80,'a-禽肉'!$B:$AO,33,0),0)</f>
        <v>0.0863089361163489</v>
      </c>
      <c r="AC80" s="54">
        <f>IFERROR(VLOOKUP($B80,'a-禽肉'!$B:$AO,34,0),0)</f>
        <v>-0.131515638121059</v>
      </c>
      <c r="AD80" s="54">
        <f t="shared" si="16"/>
        <v>0.217824574237408</v>
      </c>
    </row>
    <row r="81" spans="1:30">
      <c r="A81" s="50" t="s">
        <v>67</v>
      </c>
      <c r="B81" s="51" t="s">
        <v>135</v>
      </c>
      <c r="C81" s="50" t="s">
        <v>136</v>
      </c>
      <c r="D81" s="49">
        <f>IFERROR(VLOOKUP($B81,'a-禽肉'!$B:$AO,5,0),0)</f>
        <v>1593.6</v>
      </c>
      <c r="E81" s="49">
        <f>IFERROR(VLOOKUP($B81,'a-禽肉'!$B:$AO,6,0),0)</f>
        <v>28184.01</v>
      </c>
      <c r="F81" s="49">
        <f>IFERROR(VLOOKUP($B81,'a-禽肉'!$B:$AO,7,0),0)</f>
        <v>16.4555034578982</v>
      </c>
      <c r="G81" s="49">
        <f>IFERROR(VLOOKUP($B81,'a-禽肉'!$B:$AO,24,0),0)</f>
        <v>3075.59</v>
      </c>
      <c r="H81" s="49">
        <f>IFERROR(VLOOKUP($B81,'a-禽肉'!$B:$AO,25,0),0)</f>
        <v>5113.65</v>
      </c>
      <c r="I81" s="49">
        <f>IFERROR(VLOOKUP($B81,'a-禽肉'!$B:$AO,26,0),0)</f>
        <v>-2038.06</v>
      </c>
      <c r="J81" s="56">
        <f>IFERROR(VLOOKUP($B81,'a-禽肉'!$B:$AO,27,0),0)</f>
        <v>-0.398552892747842</v>
      </c>
      <c r="K81" s="56">
        <f>IFERROR(VLOOKUP($B81,'a-禽肉'!$B:$AO,28,0),0)</f>
        <v>0.227633978530277</v>
      </c>
      <c r="L81" s="56">
        <f>IFERROR(VLOOKUP($B81,'a-禽肉'!$B:$AO,29,0),0)</f>
        <v>0.191449477315391</v>
      </c>
      <c r="M81" s="56">
        <f>IFERROR(VLOOKUP($B81,'a-禽肉'!$B:$AO,30,0),0)</f>
        <v>0.0361845012148867</v>
      </c>
      <c r="N81" s="49">
        <f>IFERROR(VLOOKUP($B81,'a-禽肉'!$B:$AO,15,0),0)</f>
        <v>13511.12</v>
      </c>
      <c r="O81" s="49">
        <f>IFERROR(VLOOKUP($B81,'a-禽肉'!$B:$AO,19,0),0)</f>
        <v>26710.18</v>
      </c>
      <c r="P81" s="49">
        <f t="shared" si="10"/>
        <v>-13199.06</v>
      </c>
      <c r="Q81" s="56">
        <f t="shared" si="11"/>
        <v>-0.494158407019346</v>
      </c>
      <c r="R81" s="49">
        <f>IFERROR(VLOOKUP($B81,'a-禽肉'!$B:$AO,16,0),0)</f>
        <v>463.99</v>
      </c>
      <c r="S81" s="49">
        <f>IFERROR(VLOOKUP($B81,'a-禽肉'!$B:$AO,20,0),0)</f>
        <v>866.85</v>
      </c>
      <c r="T81" s="49">
        <f t="shared" si="12"/>
        <v>-402.86</v>
      </c>
      <c r="U81" s="56">
        <f t="shared" si="13"/>
        <v>-0.464740151121878</v>
      </c>
      <c r="V81" s="56">
        <f>IFERROR(VLOOKUP($B81,'a-禽肉'!$B:$AO,22,0),0)</f>
        <v>0.164602834274341</v>
      </c>
      <c r="W81" s="56">
        <f>IFERROR(VLOOKUP($B81,'a-禽肉'!$B:$AO,23,0),0)</f>
        <v>0.24823122145757</v>
      </c>
      <c r="X81" s="56">
        <f t="shared" si="14"/>
        <v>-0.083628387183229</v>
      </c>
      <c r="Y81" s="54">
        <f>IFERROR(VLOOKUP($B81,'a-禽肉'!$B:$AO,37,0),0)</f>
        <v>-0.0364447509644604</v>
      </c>
      <c r="Z81" s="54">
        <f>IFERROR(VLOOKUP($B81,'a-禽肉'!$B:$AO,38,0),0)</f>
        <v>-0.147949472227029</v>
      </c>
      <c r="AA81" s="54">
        <f t="shared" si="15"/>
        <v>0.111504721262568</v>
      </c>
      <c r="AB81" s="54">
        <f>IFERROR(VLOOKUP($B81,'a-禽肉'!$B:$AO,33,0),0)</f>
        <v>0.00125815363474591</v>
      </c>
      <c r="AC81" s="54">
        <f>IFERROR(VLOOKUP($B81,'a-禽肉'!$B:$AO,34,0),0)</f>
        <v>-0.00396420391026942</v>
      </c>
      <c r="AD81" s="54">
        <f t="shared" si="16"/>
        <v>0.00522235754501533</v>
      </c>
    </row>
    <row r="82" spans="1:30">
      <c r="A82" s="50" t="s">
        <v>155</v>
      </c>
      <c r="B82" s="51" t="s">
        <v>162</v>
      </c>
      <c r="C82" s="50" t="s">
        <v>163</v>
      </c>
      <c r="D82" s="49">
        <f>IFERROR(VLOOKUP($B82,'a-禽肉'!$B:$AO,5,0),0)</f>
        <v>2172.34</v>
      </c>
      <c r="E82" s="49">
        <f>IFERROR(VLOOKUP($B82,'a-禽肉'!$B:$AO,6,0),0)</f>
        <v>30553.77</v>
      </c>
      <c r="F82" s="49">
        <f>IFERROR(VLOOKUP($B82,'a-禽肉'!$B:$AO,7,0),0)</f>
        <v>24.3910764092589</v>
      </c>
      <c r="G82" s="49">
        <f>IFERROR(VLOOKUP($B82,'a-禽肉'!$B:$AO,24,0),0)</f>
        <v>784.3</v>
      </c>
      <c r="H82" s="49">
        <f>IFERROR(VLOOKUP($B82,'a-禽肉'!$B:$AO,25,0),0)</f>
        <v>2570.77</v>
      </c>
      <c r="I82" s="49">
        <f>IFERROR(VLOOKUP($B82,'a-禽肉'!$B:$AO,26,0),0)</f>
        <v>-1786.47</v>
      </c>
      <c r="J82" s="56">
        <f>IFERROR(VLOOKUP($B82,'a-禽肉'!$B:$AO,27,0),0)</f>
        <v>-0.694916309121392</v>
      </c>
      <c r="K82" s="56">
        <f>IFERROR(VLOOKUP($B82,'a-禽肉'!$B:$AO,28,0),0)</f>
        <v>0.091654026209569</v>
      </c>
      <c r="L82" s="56">
        <f>IFERROR(VLOOKUP($B82,'a-禽肉'!$B:$AO,29,0),0)</f>
        <v>0.204827052656656</v>
      </c>
      <c r="M82" s="56">
        <f>IFERROR(VLOOKUP($B82,'a-禽肉'!$B:$AO,30,0),0)</f>
        <v>-0.113173026447087</v>
      </c>
      <c r="N82" s="49">
        <f>IFERROR(VLOOKUP($B82,'a-禽肉'!$B:$AO,15,0),0)</f>
        <v>8557.18</v>
      </c>
      <c r="O82" s="49">
        <f>IFERROR(VLOOKUP($B82,'a-禽肉'!$B:$AO,19,0),0)</f>
        <v>12550.93</v>
      </c>
      <c r="P82" s="49">
        <f t="shared" si="10"/>
        <v>-3993.75</v>
      </c>
      <c r="Q82" s="56">
        <f t="shared" si="11"/>
        <v>-0.318203511612287</v>
      </c>
      <c r="R82" s="49">
        <f>IFERROR(VLOOKUP($B82,'a-禽肉'!$B:$AO,16,0),0)</f>
        <v>541.29</v>
      </c>
      <c r="S82" s="49">
        <f>IFERROR(VLOOKUP($B82,'a-禽肉'!$B:$AO,20,0),0)</f>
        <v>710.5</v>
      </c>
      <c r="T82" s="49">
        <f t="shared" si="12"/>
        <v>-169.21</v>
      </c>
      <c r="U82" s="56">
        <f t="shared" si="13"/>
        <v>-0.238156228008445</v>
      </c>
      <c r="V82" s="56">
        <f>IFERROR(VLOOKUP($B82,'a-禽肉'!$B:$AO,22,0),0)</f>
        <v>0.249097231717408</v>
      </c>
      <c r="W82" s="56">
        <f>IFERROR(VLOOKUP($B82,'a-禽肉'!$B:$AO,23,0),0)</f>
        <v>0.578813578861758</v>
      </c>
      <c r="X82" s="56">
        <f t="shared" si="14"/>
        <v>-0.32971634714435</v>
      </c>
      <c r="Y82" s="54">
        <f>IFERROR(VLOOKUP($B82,'a-禽肉'!$B:$AO,37,0),0)</f>
        <v>0.0610208945297345</v>
      </c>
      <c r="Z82" s="54">
        <f>IFERROR(VLOOKUP($B82,'a-禽肉'!$B:$AO,38,0),0)</f>
        <v>-0.0938775510204082</v>
      </c>
      <c r="AA82" s="54">
        <f t="shared" si="15"/>
        <v>0.154898445550143</v>
      </c>
      <c r="AB82" s="54">
        <f>IFERROR(VLOOKUP($B82,'a-禽肉'!$B:$AO,33,0),0)</f>
        <v>-0.063313610913844</v>
      </c>
      <c r="AC82" s="54">
        <f>IFERROR(VLOOKUP($B82,'a-禽肉'!$B:$AO,34,0),0)</f>
        <v>-0.0971165403679249</v>
      </c>
      <c r="AD82" s="54">
        <f t="shared" si="16"/>
        <v>0.0338029294540809</v>
      </c>
    </row>
    <row r="83" spans="1:30">
      <c r="A83" s="50" t="s">
        <v>101</v>
      </c>
      <c r="B83" s="51" t="s">
        <v>131</v>
      </c>
      <c r="C83" s="50" t="s">
        <v>132</v>
      </c>
      <c r="D83" s="49">
        <f>IFERROR(VLOOKUP($B83,'a-禽肉'!$B:$AO,5,0),0)</f>
        <v>2022.9</v>
      </c>
      <c r="E83" s="49">
        <f>IFERROR(VLOOKUP($B83,'a-禽肉'!$B:$AO,6,0),0)</f>
        <v>28351.41</v>
      </c>
      <c r="F83" s="49">
        <f>IFERROR(VLOOKUP($B83,'a-禽肉'!$B:$AO,7,0),0)</f>
        <v>59.0937598305476</v>
      </c>
      <c r="G83" s="49">
        <f>IFERROR(VLOOKUP($B83,'a-禽肉'!$B:$AO,24,0),0)</f>
        <v>196.51</v>
      </c>
      <c r="H83" s="49">
        <f>IFERROR(VLOOKUP($B83,'a-禽肉'!$B:$AO,25,0),0)</f>
        <v>343.19</v>
      </c>
      <c r="I83" s="49">
        <f>IFERROR(VLOOKUP($B83,'a-禽肉'!$B:$AO,26,0),0)</f>
        <v>-146.68</v>
      </c>
      <c r="J83" s="56">
        <f>IFERROR(VLOOKUP($B83,'a-禽肉'!$B:$AO,27,0),0)</f>
        <v>-0.427401730819663</v>
      </c>
      <c r="K83" s="56">
        <f>IFERROR(VLOOKUP($B83,'a-禽肉'!$B:$AO,28,0),0)</f>
        <v>0.0642716738239536</v>
      </c>
      <c r="L83" s="56">
        <f>IFERROR(VLOOKUP($B83,'a-禽肉'!$B:$AO,29,0),0)</f>
        <v>0.0847836989201622</v>
      </c>
      <c r="M83" s="56">
        <f>IFERROR(VLOOKUP($B83,'a-禽肉'!$B:$AO,30,0),0)</f>
        <v>-0.0205120250962085</v>
      </c>
      <c r="N83" s="49">
        <f>IFERROR(VLOOKUP($B83,'a-禽肉'!$B:$AO,15,0),0)</f>
        <v>3057.49</v>
      </c>
      <c r="O83" s="49">
        <f>IFERROR(VLOOKUP($B83,'a-禽肉'!$B:$AO,19,0),0)</f>
        <v>4047.83</v>
      </c>
      <c r="P83" s="49">
        <f t="shared" si="10"/>
        <v>-990.34</v>
      </c>
      <c r="Q83" s="56">
        <f t="shared" si="11"/>
        <v>-0.24465948421747</v>
      </c>
      <c r="R83" s="49">
        <f>IFERROR(VLOOKUP($B83,'a-禽肉'!$B:$AO,16,0),0)</f>
        <v>214.24</v>
      </c>
      <c r="S83" s="49">
        <f>IFERROR(VLOOKUP($B83,'a-禽肉'!$B:$AO,20,0),0)</f>
        <v>199.46</v>
      </c>
      <c r="T83" s="49">
        <f t="shared" si="12"/>
        <v>14.78</v>
      </c>
      <c r="U83" s="56">
        <f t="shared" si="13"/>
        <v>0.0741000701895117</v>
      </c>
      <c r="V83" s="56">
        <f>IFERROR(VLOOKUP($B83,'a-禽肉'!$B:$AO,22,0),0)</f>
        <v>-0.0433988113094785</v>
      </c>
      <c r="W83" s="56">
        <f>IFERROR(VLOOKUP($B83,'a-禽肉'!$B:$AO,23,0),0)</f>
        <v>0.243278242756594</v>
      </c>
      <c r="X83" s="56">
        <f t="shared" si="14"/>
        <v>-0.286677054066072</v>
      </c>
      <c r="Y83" s="54">
        <f>IFERROR(VLOOKUP($B83,'a-禽肉'!$B:$AO,37,0),0)</f>
        <v>-0.0152165795369679</v>
      </c>
      <c r="Z83" s="54">
        <f>IFERROR(VLOOKUP($B83,'a-禽肉'!$B:$AO,38,0),0)</f>
        <v>-0.0052140780106287</v>
      </c>
      <c r="AA83" s="54">
        <f t="shared" si="15"/>
        <v>-0.0100025015263392</v>
      </c>
      <c r="AB83" s="54">
        <f>IFERROR(VLOOKUP($B83,'a-禽肉'!$B:$AO,33,0),0)</f>
        <v>-0.0213693210018945</v>
      </c>
      <c r="AC83" s="54">
        <f>IFERROR(VLOOKUP($B83,'a-禽肉'!$B:$AO,34,0),0)</f>
        <v>-0.149178819268596</v>
      </c>
      <c r="AD83" s="54">
        <f t="shared" si="16"/>
        <v>0.127809498266701</v>
      </c>
    </row>
  </sheetData>
  <mergeCells count="24">
    <mergeCell ref="A1:AD1"/>
    <mergeCell ref="A2:AD2"/>
    <mergeCell ref="D3:E3"/>
    <mergeCell ref="G3:J3"/>
    <mergeCell ref="K3:M3"/>
    <mergeCell ref="N3:Q3"/>
    <mergeCell ref="R3:U3"/>
    <mergeCell ref="V3:X3"/>
    <mergeCell ref="Y3:AA3"/>
    <mergeCell ref="AB3:AD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ageMargins left="0.75" right="0.75" top="1" bottom="1" header="0.5" footer="0.5"/>
  <pageSetup paperSize="9" orientation="portrait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3"/>
  <dimension ref="A1:AD83"/>
  <sheetViews>
    <sheetView workbookViewId="0">
      <selection activeCell="A3" sqref="A3:A4"/>
    </sheetView>
  </sheetViews>
  <sheetFormatPr defaultColWidth="9" defaultRowHeight="13.5"/>
  <cols>
    <col min="4" max="4" width="6.875" customWidth="1"/>
    <col min="5" max="5" width="8.125" customWidth="1"/>
    <col min="6" max="13" width="6.875" customWidth="1"/>
    <col min="14" max="15" width="8.125" customWidth="1"/>
    <col min="16" max="30" width="6.875" customWidth="1"/>
  </cols>
  <sheetData>
    <row r="1" ht="18.75" spans="1:30">
      <c r="A1" s="44" t="s">
        <v>228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</row>
    <row r="2" spans="1:30">
      <c r="A2" s="45" t="str">
        <f>'处-1'!A2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</row>
    <row r="3" spans="1:30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  <c r="Y3" s="47" t="s">
        <v>212</v>
      </c>
      <c r="Z3" s="47"/>
      <c r="AA3" s="47"/>
      <c r="AB3" s="47" t="s">
        <v>213</v>
      </c>
      <c r="AC3" s="47"/>
      <c r="AD3" s="47"/>
    </row>
    <row r="4" spans="1:30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  <c r="Y4" s="47" t="s">
        <v>11</v>
      </c>
      <c r="Z4" s="47" t="s">
        <v>12</v>
      </c>
      <c r="AA4" s="47" t="s">
        <v>15</v>
      </c>
      <c r="AB4" s="47" t="s">
        <v>11</v>
      </c>
      <c r="AC4" s="47" t="s">
        <v>12</v>
      </c>
      <c r="AD4" s="47" t="s">
        <v>15</v>
      </c>
    </row>
    <row r="5" spans="1:30">
      <c r="A5" s="45" t="s">
        <v>61</v>
      </c>
      <c r="B5" s="45"/>
      <c r="C5" s="45"/>
      <c r="D5" s="48">
        <f>VLOOKUP($A5,'蛋类-汇总'!$A:$AM,4,0)</f>
        <v>127986.56</v>
      </c>
      <c r="E5" s="49">
        <f>VLOOKUP($A5,'蛋类-汇总'!$A:$AM,5,0)</f>
        <v>577086.24</v>
      </c>
      <c r="F5" s="49">
        <f>VLOOKUP($A5,'蛋类-汇总'!$A:$AM,6,0)</f>
        <v>8.26424385686507</v>
      </c>
      <c r="G5" s="49">
        <f>VLOOKUP($A5,'蛋类-汇总'!$A:$AM,23,0)</f>
        <v>43341.94</v>
      </c>
      <c r="H5" s="49">
        <f>VLOOKUP($A5,'蛋类-汇总'!$A:$AM,24,0)</f>
        <v>33908.55</v>
      </c>
      <c r="I5" s="52">
        <f t="shared" ref="I5:I14" si="0">G5-H5</f>
        <v>9433.39</v>
      </c>
      <c r="J5" s="53">
        <f t="shared" ref="J5:J14" si="1">I5/H5</f>
        <v>0.278200925725223</v>
      </c>
      <c r="K5" s="54">
        <f>VLOOKUP($A5,'蛋类-汇总'!$A:$AM,27,0)</f>
        <v>0.0855033000251665</v>
      </c>
      <c r="L5" s="54">
        <f>VLOOKUP($A5,'蛋类-汇总'!$A:$AM,28,0)</f>
        <v>0.0755373494813296</v>
      </c>
      <c r="M5" s="55">
        <f t="shared" ref="M5:M14" si="2">K5-L5</f>
        <v>0.00996595054383689</v>
      </c>
      <c r="N5" s="49">
        <f>VLOOKUP($A5,'蛋类-汇总'!$A:$AM,13,0)</f>
        <v>506903.71</v>
      </c>
      <c r="O5" s="49">
        <f>VLOOKUP($A5,'蛋类-汇总'!$A:$AM,14,0)</f>
        <v>448897.8</v>
      </c>
      <c r="P5" s="52">
        <f t="shared" ref="P5:P68" si="3">N5-O5</f>
        <v>58005.91</v>
      </c>
      <c r="Q5" s="55">
        <f t="shared" ref="Q5:Q68" si="4">P5/O5</f>
        <v>0.129218521454104</v>
      </c>
      <c r="R5" s="49">
        <f>VLOOKUP($A5,'蛋类-汇总'!$A:$AM,15,0)</f>
        <v>64389.92</v>
      </c>
      <c r="S5" s="49">
        <f>VLOOKUP($A5,'蛋类-汇总'!$A:$AM,16,0)</f>
        <v>55809.57</v>
      </c>
      <c r="T5" s="52">
        <f t="shared" ref="T5:T68" si="5">R5-S5</f>
        <v>8580.35</v>
      </c>
      <c r="U5" s="55">
        <f t="shared" ref="U5:U68" si="6">T5/S5</f>
        <v>0.153743345451327</v>
      </c>
      <c r="V5" s="54">
        <f>VLOOKUP($A5,'蛋类-汇总'!$A:$AM,21,0)</f>
        <v>-0.0711191732579174</v>
      </c>
      <c r="W5" s="54">
        <f>VLOOKUP($A5,'蛋类-汇总'!$A:$AM,22,0)</f>
        <v>-0.0709184112025437</v>
      </c>
      <c r="X5" s="55">
        <f t="shared" ref="X5:X68" si="7">V5-W5</f>
        <v>-0.000200762055373782</v>
      </c>
      <c r="Y5" s="54">
        <f>VLOOKUP($A5,'蛋类-汇总'!$A:$AM,36,0)</f>
        <v>-0.0124258579603764</v>
      </c>
      <c r="Z5" s="54">
        <f>VLOOKUP($A5,'蛋类-汇总'!$A:$AM,37,0)</f>
        <v>-0.0558923854815581</v>
      </c>
      <c r="AA5" s="55">
        <f t="shared" ref="AA5:AA68" si="8">Y5-Z5</f>
        <v>0.0434665275211817</v>
      </c>
      <c r="AB5" s="54">
        <f>VLOOKUP($A5,'蛋类-汇总'!$A:$AM,32,0)</f>
        <v>-0.00207492819494259</v>
      </c>
      <c r="AC5" s="54">
        <f>VLOOKUP($A5,'蛋类-汇总'!$A:$AM,33,0)</f>
        <v>0.00405722973024149</v>
      </c>
      <c r="AD5" s="55">
        <f t="shared" ref="AD5:AD68" si="9">AB5-AC5</f>
        <v>-0.00613215792518408</v>
      </c>
    </row>
    <row r="6" spans="1:30">
      <c r="A6" s="45" t="s">
        <v>67</v>
      </c>
      <c r="B6" s="45"/>
      <c r="C6" s="45"/>
      <c r="D6" s="48">
        <f>VLOOKUP($A6,'蛋类-汇总'!$A:$AM,4,0)</f>
        <v>27860</v>
      </c>
      <c r="E6" s="49">
        <f>VLOOKUP($A6,'蛋类-汇总'!$A:$AM,5,0)</f>
        <v>156875.28</v>
      </c>
      <c r="F6" s="49">
        <f>VLOOKUP($A6,'蛋类-汇总'!$A:$AM,6,0)</f>
        <v>7.68462657449726</v>
      </c>
      <c r="G6" s="49">
        <f>VLOOKUP($A6,'蛋类-汇总'!$A:$AM,23,0)</f>
        <v>12943.03</v>
      </c>
      <c r="H6" s="49">
        <f>VLOOKUP($A6,'蛋类-汇总'!$A:$AM,24,0)</f>
        <v>8171.37</v>
      </c>
      <c r="I6" s="52">
        <f t="shared" si="0"/>
        <v>4771.66</v>
      </c>
      <c r="J6" s="53">
        <f t="shared" si="1"/>
        <v>0.583948591239902</v>
      </c>
      <c r="K6" s="54">
        <f>VLOOKUP($A6,'蛋类-汇总'!$A:$AM,27,0)</f>
        <v>0.0925082764446514</v>
      </c>
      <c r="L6" s="54">
        <f>VLOOKUP($A6,'蛋类-汇总'!$A:$AM,28,0)</f>
        <v>0.0626930922721354</v>
      </c>
      <c r="M6" s="55">
        <f t="shared" si="2"/>
        <v>0.029815184172516</v>
      </c>
      <c r="N6" s="49">
        <f>VLOOKUP($A6,'蛋类-汇总'!$A:$AM,13,0)</f>
        <v>139912.13</v>
      </c>
      <c r="O6" s="49">
        <f>VLOOKUP($A6,'蛋类-汇总'!$A:$AM,14,0)</f>
        <v>130339.24</v>
      </c>
      <c r="P6" s="52">
        <f t="shared" si="3"/>
        <v>9572.89</v>
      </c>
      <c r="Q6" s="55">
        <f t="shared" si="4"/>
        <v>0.073445955339313</v>
      </c>
      <c r="R6" s="49">
        <f>VLOOKUP($A6,'蛋类-汇总'!$A:$AM,15,0)</f>
        <v>14931.94</v>
      </c>
      <c r="S6" s="49">
        <f>VLOOKUP($A6,'蛋类-汇总'!$A:$AM,16,0)</f>
        <v>14565.89</v>
      </c>
      <c r="T6" s="52">
        <f t="shared" si="5"/>
        <v>366.050000000001</v>
      </c>
      <c r="U6" s="55">
        <f t="shared" si="6"/>
        <v>0.0251306305347631</v>
      </c>
      <c r="V6" s="54">
        <f>VLOOKUP($A6,'蛋类-汇总'!$A:$AM,21,0)</f>
        <v>-0.266159867664877</v>
      </c>
      <c r="W6" s="54">
        <f>VLOOKUP($A6,'蛋类-汇总'!$A:$AM,22,0)</f>
        <v>-0.0175127087572183</v>
      </c>
      <c r="X6" s="55">
        <f t="shared" si="7"/>
        <v>-0.248647158907659</v>
      </c>
      <c r="Y6" s="54">
        <f>VLOOKUP($A6,'蛋类-汇总'!$A:$AM,36,0)</f>
        <v>-0.0178556838562169</v>
      </c>
      <c r="Z6" s="54">
        <f>VLOOKUP($A6,'蛋类-汇总'!$A:$AM,37,0)</f>
        <v>-0.0805312960622386</v>
      </c>
      <c r="AA6" s="55">
        <f t="shared" si="8"/>
        <v>0.0626756122060216</v>
      </c>
      <c r="AB6" s="54">
        <f>VLOOKUP($A6,'蛋类-汇总'!$A:$AM,32,0)</f>
        <v>-0.00405420816622547</v>
      </c>
      <c r="AC6" s="54">
        <f>VLOOKUP($A6,'蛋类-汇总'!$A:$AM,33,0)</f>
        <v>0.0523418281401671</v>
      </c>
      <c r="AD6" s="55">
        <f t="shared" si="9"/>
        <v>-0.0563960363063926</v>
      </c>
    </row>
    <row r="7" spans="1:30">
      <c r="A7" s="45" t="s">
        <v>62</v>
      </c>
      <c r="B7" s="45"/>
      <c r="C7" s="45"/>
      <c r="D7" s="48">
        <f>VLOOKUP($A7,'蛋类-汇总'!$A:$AM,4,0)</f>
        <v>39094.96</v>
      </c>
      <c r="E7" s="49">
        <f>VLOOKUP($A7,'蛋类-汇总'!$A:$AM,5,0)</f>
        <v>157241.42</v>
      </c>
      <c r="F7" s="49">
        <f>VLOOKUP($A7,'蛋类-汇总'!$A:$AM,6,0)</f>
        <v>9.03960187896826</v>
      </c>
      <c r="G7" s="49">
        <f>VLOOKUP($A7,'蛋类-汇总'!$A:$AM,23,0)</f>
        <v>10633.74</v>
      </c>
      <c r="H7" s="49">
        <f>VLOOKUP($A7,'蛋类-汇总'!$A:$AM,24,0)</f>
        <v>9566.31</v>
      </c>
      <c r="I7" s="52">
        <f t="shared" si="0"/>
        <v>1067.43</v>
      </c>
      <c r="J7" s="53">
        <f t="shared" si="1"/>
        <v>0.111582208814057</v>
      </c>
      <c r="K7" s="54">
        <f>VLOOKUP($A7,'蛋类-汇总'!$A:$AM,27,0)</f>
        <v>0.0839598167366783</v>
      </c>
      <c r="L7" s="54">
        <f>VLOOKUP($A7,'蛋类-汇总'!$A:$AM,28,0)</f>
        <v>0.0796094685428794</v>
      </c>
      <c r="M7" s="55">
        <f t="shared" si="2"/>
        <v>0.00435034819379895</v>
      </c>
      <c r="N7" s="49">
        <f>VLOOKUP($A7,'蛋类-汇总'!$A:$AM,13,0)</f>
        <v>126652.73</v>
      </c>
      <c r="O7" s="49">
        <f>VLOOKUP($A7,'蛋类-汇总'!$A:$AM,14,0)</f>
        <v>120165.48</v>
      </c>
      <c r="P7" s="52">
        <f t="shared" si="3"/>
        <v>6487.25</v>
      </c>
      <c r="Q7" s="55">
        <f t="shared" si="4"/>
        <v>0.0539859700140173</v>
      </c>
      <c r="R7" s="49">
        <f>VLOOKUP($A7,'蛋类-汇总'!$A:$AM,15,0)</f>
        <v>16007.18</v>
      </c>
      <c r="S7" s="49">
        <f>VLOOKUP($A7,'蛋类-汇总'!$A:$AM,16,0)</f>
        <v>14464.81</v>
      </c>
      <c r="T7" s="52">
        <f t="shared" si="5"/>
        <v>1542.37</v>
      </c>
      <c r="U7" s="55">
        <f t="shared" si="6"/>
        <v>0.106629122677726</v>
      </c>
      <c r="V7" s="54">
        <f>VLOOKUP($A7,'蛋类-汇总'!$A:$AM,21,0)</f>
        <v>0.127062609134287</v>
      </c>
      <c r="W7" s="54">
        <f>VLOOKUP($A7,'蛋类-汇总'!$A:$AM,22,0)</f>
        <v>-0.176872460271802</v>
      </c>
      <c r="X7" s="55">
        <f t="shared" si="7"/>
        <v>0.303935069406089</v>
      </c>
      <c r="Y7" s="54">
        <f>VLOOKUP($A7,'蛋类-汇总'!$A:$AM,36,0)</f>
        <v>-0.0122232648099165</v>
      </c>
      <c r="Z7" s="54">
        <f>VLOOKUP($A7,'蛋类-汇总'!$A:$AM,37,0)</f>
        <v>-0.0655183165212678</v>
      </c>
      <c r="AA7" s="55">
        <f t="shared" si="8"/>
        <v>0.0532950517113513</v>
      </c>
      <c r="AB7" s="54">
        <f>VLOOKUP($A7,'蛋类-汇总'!$A:$AM,32,0)</f>
        <v>-0.00355698057199399</v>
      </c>
      <c r="AC7" s="54">
        <f>VLOOKUP($A7,'蛋类-汇总'!$A:$AM,33,0)</f>
        <v>-0.0364113079729719</v>
      </c>
      <c r="AD7" s="55">
        <f t="shared" si="9"/>
        <v>0.032854327400978</v>
      </c>
    </row>
    <row r="8" spans="1:30">
      <c r="A8" s="45" t="s">
        <v>84</v>
      </c>
      <c r="B8" s="45"/>
      <c r="C8" s="45"/>
      <c r="D8" s="48">
        <f>VLOOKUP($A8,'蛋类-汇总'!$A:$AM,4,0)</f>
        <v>12349.1</v>
      </c>
      <c r="E8" s="49">
        <f>VLOOKUP($A8,'蛋类-汇总'!$A:$AM,5,0)</f>
        <v>65639.87</v>
      </c>
      <c r="F8" s="49">
        <f>VLOOKUP($A8,'蛋类-汇总'!$A:$AM,6,0)</f>
        <v>8.75696854585484</v>
      </c>
      <c r="G8" s="49">
        <f>VLOOKUP($A8,'蛋类-汇总'!$A:$AM,23,0)</f>
        <v>5697.93</v>
      </c>
      <c r="H8" s="49">
        <f>VLOOKUP($A8,'蛋类-汇总'!$A:$AM,24,0)</f>
        <v>5094.29</v>
      </c>
      <c r="I8" s="52">
        <f t="shared" si="0"/>
        <v>603.64</v>
      </c>
      <c r="J8" s="53">
        <f t="shared" si="1"/>
        <v>0.118493450510277</v>
      </c>
      <c r="K8" s="54">
        <f>VLOOKUP($A8,'蛋类-汇总'!$A:$AM,27,0)</f>
        <v>0.0932376051615454</v>
      </c>
      <c r="L8" s="54">
        <f>VLOOKUP($A8,'蛋类-汇总'!$A:$AM,28,0)</f>
        <v>0.0927641355736035</v>
      </c>
      <c r="M8" s="55">
        <f t="shared" si="2"/>
        <v>0.000473469587941852</v>
      </c>
      <c r="N8" s="49">
        <f>VLOOKUP($A8,'蛋类-汇总'!$A:$AM,13,0)</f>
        <v>61111.93</v>
      </c>
      <c r="O8" s="49">
        <f>VLOOKUP($A8,'蛋类-汇总'!$A:$AM,14,0)</f>
        <v>54916.59</v>
      </c>
      <c r="P8" s="52">
        <f t="shared" si="3"/>
        <v>6195.34</v>
      </c>
      <c r="Q8" s="55">
        <f t="shared" si="4"/>
        <v>0.112813632456058</v>
      </c>
      <c r="R8" s="49">
        <f>VLOOKUP($A8,'蛋类-汇总'!$A:$AM,15,0)</f>
        <v>6470.93</v>
      </c>
      <c r="S8" s="49">
        <f>VLOOKUP($A8,'蛋类-汇总'!$A:$AM,16,0)</f>
        <v>5321.59</v>
      </c>
      <c r="T8" s="52">
        <f t="shared" si="5"/>
        <v>1149.34</v>
      </c>
      <c r="U8" s="55">
        <f t="shared" si="6"/>
        <v>0.215976803925143</v>
      </c>
      <c r="V8" s="54">
        <f>VLOOKUP($A8,'蛋类-汇总'!$A:$AM,21,0)</f>
        <v>0.00620736587878112</v>
      </c>
      <c r="W8" s="54">
        <f>VLOOKUP($A8,'蛋类-汇总'!$A:$AM,22,0)</f>
        <v>0.16482303977232</v>
      </c>
      <c r="X8" s="55">
        <f t="shared" si="7"/>
        <v>-0.158615673893539</v>
      </c>
      <c r="Y8" s="54">
        <f>VLOOKUP($A8,'蛋类-汇总'!$A:$AM,36,0)</f>
        <v>0.0254723818678304</v>
      </c>
      <c r="Z8" s="54">
        <f>VLOOKUP($A8,'蛋类-汇总'!$A:$AM,37,0)</f>
        <v>-0.0665947583335056</v>
      </c>
      <c r="AA8" s="55">
        <f t="shared" si="8"/>
        <v>0.092067140201336</v>
      </c>
      <c r="AB8" s="54">
        <f>VLOOKUP($A8,'蛋类-汇总'!$A:$AM,32,0)</f>
        <v>0.0450872652851906</v>
      </c>
      <c r="AC8" s="54">
        <f>VLOOKUP($A8,'蛋类-汇总'!$A:$AM,33,0)</f>
        <v>-0.0384786546287743</v>
      </c>
      <c r="AD8" s="55">
        <f t="shared" si="9"/>
        <v>0.0835659199139649</v>
      </c>
    </row>
    <row r="9" spans="1:30">
      <c r="A9" s="45" t="s">
        <v>118</v>
      </c>
      <c r="B9" s="45"/>
      <c r="C9" s="45"/>
      <c r="D9" s="48">
        <f>VLOOKUP($A9,'蛋类-汇总'!$A:$AM,4,0)</f>
        <v>4883.2</v>
      </c>
      <c r="E9" s="49">
        <f>VLOOKUP($A9,'蛋类-汇总'!$A:$AM,5,0)</f>
        <v>32799.67</v>
      </c>
      <c r="F9" s="49">
        <f>VLOOKUP($A9,'蛋类-汇总'!$A:$AM,6,0)</f>
        <v>6.94034119227428</v>
      </c>
      <c r="G9" s="49">
        <f>VLOOKUP($A9,'蛋类-汇总'!$A:$AM,23,0)</f>
        <v>2191.63</v>
      </c>
      <c r="H9" s="49">
        <f>VLOOKUP($A9,'蛋类-汇总'!$A:$AM,24,0)</f>
        <v>1309.86</v>
      </c>
      <c r="I9" s="52">
        <f t="shared" si="0"/>
        <v>881.77</v>
      </c>
      <c r="J9" s="53">
        <f t="shared" si="1"/>
        <v>0.673178813002917</v>
      </c>
      <c r="K9" s="54">
        <f>VLOOKUP($A9,'蛋类-汇总'!$A:$AM,27,0)</f>
        <v>0.0691674674973214</v>
      </c>
      <c r="L9" s="54">
        <f>VLOOKUP($A9,'蛋类-汇总'!$A:$AM,28,0)</f>
        <v>0.0475192482594669</v>
      </c>
      <c r="M9" s="55">
        <f t="shared" si="2"/>
        <v>0.0216482192378545</v>
      </c>
      <c r="N9" s="49">
        <f>VLOOKUP($A9,'蛋类-汇总'!$A:$AM,13,0)</f>
        <v>31685.85</v>
      </c>
      <c r="O9" s="49">
        <f>VLOOKUP($A9,'蛋类-汇总'!$A:$AM,14,0)</f>
        <v>27564.83</v>
      </c>
      <c r="P9" s="52">
        <f t="shared" si="3"/>
        <v>4121.02</v>
      </c>
      <c r="Q9" s="55">
        <f t="shared" si="4"/>
        <v>0.149502826609125</v>
      </c>
      <c r="R9" s="49">
        <f>VLOOKUP($A9,'蛋类-汇总'!$A:$AM,15,0)</f>
        <v>3384.16</v>
      </c>
      <c r="S9" s="49">
        <f>VLOOKUP($A9,'蛋类-汇总'!$A:$AM,16,0)</f>
        <v>3336.91</v>
      </c>
      <c r="T9" s="52">
        <f t="shared" si="5"/>
        <v>47.25</v>
      </c>
      <c r="U9" s="55">
        <f t="shared" si="6"/>
        <v>0.0141598065275959</v>
      </c>
      <c r="V9" s="54">
        <f>VLOOKUP($A9,'蛋类-汇总'!$A:$AM,21,0)</f>
        <v>-0.0100559241249666</v>
      </c>
      <c r="W9" s="54">
        <f>VLOOKUP($A9,'蛋类-汇总'!$A:$AM,22,0)</f>
        <v>0.0383064284547008</v>
      </c>
      <c r="X9" s="55">
        <f t="shared" si="7"/>
        <v>-0.0483623525796674</v>
      </c>
      <c r="Y9" s="54">
        <f>VLOOKUP($A9,'蛋类-汇总'!$A:$AM,36,0)</f>
        <v>-0.016940688383528</v>
      </c>
      <c r="Z9" s="54">
        <f>VLOOKUP($A9,'蛋类-汇总'!$A:$AM,37,0)</f>
        <v>-0.0237195489240045</v>
      </c>
      <c r="AA9" s="55">
        <f t="shared" si="8"/>
        <v>0.00677886054047658</v>
      </c>
      <c r="AB9" s="54">
        <f>VLOOKUP($A9,'蛋类-汇总'!$A:$AM,32,0)</f>
        <v>-0.0183678266481726</v>
      </c>
      <c r="AC9" s="54">
        <f>VLOOKUP($A9,'蛋类-汇总'!$A:$AM,33,0)</f>
        <v>-0.0244467098110164</v>
      </c>
      <c r="AD9" s="55">
        <f t="shared" si="9"/>
        <v>0.00607888316284382</v>
      </c>
    </row>
    <row r="10" spans="1:30">
      <c r="A10" s="45" t="s">
        <v>89</v>
      </c>
      <c r="B10" s="45"/>
      <c r="C10" s="45"/>
      <c r="D10" s="48">
        <f>VLOOKUP($A10,'蛋类-汇总'!$A:$AM,4,0)</f>
        <v>4103</v>
      </c>
      <c r="E10" s="49">
        <f>VLOOKUP($A10,'蛋类-汇总'!$A:$AM,5,0)</f>
        <v>23618.9</v>
      </c>
      <c r="F10" s="49">
        <f>VLOOKUP($A10,'蛋类-汇总'!$A:$AM,6,0)</f>
        <v>6.32222948405293</v>
      </c>
      <c r="G10" s="49">
        <f>VLOOKUP($A10,'蛋类-汇总'!$A:$AM,23,0)</f>
        <v>2460.9</v>
      </c>
      <c r="H10" s="49">
        <f>VLOOKUP($A10,'蛋类-汇总'!$A:$AM,24,0)</f>
        <v>1852.5</v>
      </c>
      <c r="I10" s="52">
        <f t="shared" si="0"/>
        <v>608.4</v>
      </c>
      <c r="J10" s="53">
        <f t="shared" si="1"/>
        <v>0.328421052631579</v>
      </c>
      <c r="K10" s="54">
        <f>VLOOKUP($A10,'蛋类-汇总'!$A:$AM,27,0)</f>
        <v>0.0997223383873258</v>
      </c>
      <c r="L10" s="54">
        <f>VLOOKUP($A10,'蛋类-汇总'!$A:$AM,28,0)</f>
        <v>0.0818909764764026</v>
      </c>
      <c r="M10" s="55">
        <f t="shared" si="2"/>
        <v>0.0178313619109232</v>
      </c>
      <c r="N10" s="49">
        <f>VLOOKUP($A10,'蛋类-汇总'!$A:$AM,13,0)</f>
        <v>24677.52</v>
      </c>
      <c r="O10" s="49">
        <f>VLOOKUP($A10,'蛋类-汇总'!$A:$AM,14,0)</f>
        <v>22621.54</v>
      </c>
      <c r="P10" s="52">
        <f t="shared" si="3"/>
        <v>2055.98</v>
      </c>
      <c r="Q10" s="55">
        <f t="shared" si="4"/>
        <v>0.0908859432204881</v>
      </c>
      <c r="R10" s="49">
        <f>VLOOKUP($A10,'蛋类-汇总'!$A:$AM,15,0)</f>
        <v>2062.67</v>
      </c>
      <c r="S10" s="49">
        <f>VLOOKUP($A10,'蛋类-汇总'!$A:$AM,16,0)</f>
        <v>2165.67</v>
      </c>
      <c r="T10" s="52">
        <f t="shared" si="5"/>
        <v>-103</v>
      </c>
      <c r="U10" s="55">
        <f t="shared" si="6"/>
        <v>-0.047560339294537</v>
      </c>
      <c r="V10" s="54">
        <f>VLOOKUP($A10,'蛋类-汇总'!$A:$AM,21,0)</f>
        <v>0.495737646273072</v>
      </c>
      <c r="W10" s="54">
        <f>VLOOKUP($A10,'蛋类-汇总'!$A:$AM,22,0)</f>
        <v>-0.0564246528499855</v>
      </c>
      <c r="X10" s="55">
        <f t="shared" si="7"/>
        <v>0.552162299123058</v>
      </c>
      <c r="Y10" s="54">
        <f>VLOOKUP($A10,'蛋类-汇总'!$A:$AM,36,0)</f>
        <v>-0.0156738596091474</v>
      </c>
      <c r="Z10" s="54">
        <f>VLOOKUP($A10,'蛋类-汇总'!$A:$AM,37,0)</f>
        <v>0.0700337539883731</v>
      </c>
      <c r="AA10" s="55">
        <f t="shared" si="8"/>
        <v>-0.0857076135975205</v>
      </c>
      <c r="AB10" s="54">
        <f>VLOOKUP($A10,'蛋类-汇总'!$A:$AM,32,0)</f>
        <v>-0.0122432967332212</v>
      </c>
      <c r="AC10" s="54">
        <f>VLOOKUP($A10,'蛋类-汇总'!$A:$AM,33,0)</f>
        <v>0.0575952609769273</v>
      </c>
      <c r="AD10" s="55">
        <f t="shared" si="9"/>
        <v>-0.0698385577101485</v>
      </c>
    </row>
    <row r="11" spans="1:30">
      <c r="A11" s="45" t="s">
        <v>155</v>
      </c>
      <c r="B11" s="45"/>
      <c r="C11" s="45"/>
      <c r="D11" s="48">
        <f>VLOOKUP($A11,'蛋类-汇总'!$A:$AM,4,0)</f>
        <v>3783</v>
      </c>
      <c r="E11" s="49">
        <f>VLOOKUP($A11,'蛋类-汇总'!$A:$AM,5,0)</f>
        <v>23737.31</v>
      </c>
      <c r="F11" s="49">
        <f>VLOOKUP($A11,'蛋类-汇总'!$A:$AM,6,0)</f>
        <v>7.88230031189801</v>
      </c>
      <c r="G11" s="49">
        <f>VLOOKUP($A11,'蛋类-汇总'!$A:$AM,23,0)</f>
        <v>1819.48</v>
      </c>
      <c r="H11" s="49">
        <f>VLOOKUP($A11,'蛋类-汇总'!$A:$AM,24,0)</f>
        <v>3072.24</v>
      </c>
      <c r="I11" s="52">
        <f t="shared" si="0"/>
        <v>-1252.76</v>
      </c>
      <c r="J11" s="53">
        <f t="shared" si="1"/>
        <v>-0.407767622321173</v>
      </c>
      <c r="K11" s="54">
        <f>VLOOKUP($A11,'蛋类-汇总'!$A:$AM,27,0)</f>
        <v>0.0781401453220831</v>
      </c>
      <c r="L11" s="54">
        <f>VLOOKUP($A11,'蛋类-汇总'!$A:$AM,28,0)</f>
        <v>0.163260100531032</v>
      </c>
      <c r="M11" s="55">
        <f t="shared" si="2"/>
        <v>-0.085119955208949</v>
      </c>
      <c r="N11" s="49">
        <f>VLOOKUP($A11,'蛋类-汇总'!$A:$AM,13,0)</f>
        <v>23284.83</v>
      </c>
      <c r="O11" s="49">
        <f>VLOOKUP($A11,'蛋类-汇总'!$A:$AM,14,0)</f>
        <v>18818.07</v>
      </c>
      <c r="P11" s="52">
        <f t="shared" si="3"/>
        <v>4466.76</v>
      </c>
      <c r="Q11" s="55">
        <f t="shared" si="4"/>
        <v>0.237365468403508</v>
      </c>
      <c r="R11" s="49">
        <f>VLOOKUP($A11,'蛋类-汇总'!$A:$AM,15,0)</f>
        <v>2189.02</v>
      </c>
      <c r="S11" s="49">
        <f>VLOOKUP($A11,'蛋类-汇总'!$A:$AM,16,0)</f>
        <v>1856.18</v>
      </c>
      <c r="T11" s="52">
        <f t="shared" si="5"/>
        <v>332.84</v>
      </c>
      <c r="U11" s="55">
        <f t="shared" si="6"/>
        <v>0.179314506136258</v>
      </c>
      <c r="V11" s="54">
        <f>VLOOKUP($A11,'蛋类-汇总'!$A:$AM,21,0)</f>
        <v>0.0767201791439918</v>
      </c>
      <c r="W11" s="54">
        <f>VLOOKUP($A11,'蛋类-汇总'!$A:$AM,22,0)</f>
        <v>0.329148309470576</v>
      </c>
      <c r="X11" s="55">
        <f t="shared" si="7"/>
        <v>-0.252428130326584</v>
      </c>
      <c r="Y11" s="54">
        <f>VLOOKUP($A11,'蛋类-汇总'!$A:$AM,36,0)</f>
        <v>-0.0233803254424354</v>
      </c>
      <c r="Z11" s="54">
        <f>VLOOKUP($A11,'蛋类-汇总'!$A:$AM,37,0)</f>
        <v>-0.16357249835684</v>
      </c>
      <c r="AA11" s="55">
        <f t="shared" si="8"/>
        <v>0.140192172914405</v>
      </c>
      <c r="AB11" s="54">
        <f>VLOOKUP($A11,'蛋类-汇总'!$A:$AM,32,0)</f>
        <v>-0.0509415787016697</v>
      </c>
      <c r="AC11" s="54">
        <f>VLOOKUP($A11,'蛋类-汇总'!$A:$AM,33,0)</f>
        <v>0.199221700206238</v>
      </c>
      <c r="AD11" s="55">
        <f t="shared" si="9"/>
        <v>-0.250163278907908</v>
      </c>
    </row>
    <row r="12" spans="1:30">
      <c r="A12" s="45" t="s">
        <v>101</v>
      </c>
      <c r="B12" s="45"/>
      <c r="C12" s="45"/>
      <c r="D12" s="48">
        <f>VLOOKUP($A12,'蛋类-汇总'!$A:$AM,4,0)</f>
        <v>17724.5</v>
      </c>
      <c r="E12" s="49">
        <f>VLOOKUP($A12,'蛋类-汇总'!$A:$AM,5,0)</f>
        <v>51450.53</v>
      </c>
      <c r="F12" s="49">
        <f>VLOOKUP($A12,'蛋类-汇总'!$A:$AM,6,0)</f>
        <v>10.6319660086564</v>
      </c>
      <c r="G12" s="49">
        <f>VLOOKUP($A12,'蛋类-汇总'!$A:$AM,23,0)</f>
        <v>2733.79</v>
      </c>
      <c r="H12" s="49">
        <f>VLOOKUP($A12,'蛋类-汇总'!$A:$AM,24,0)</f>
        <v>1331.08</v>
      </c>
      <c r="I12" s="52">
        <f t="shared" si="0"/>
        <v>1402.71</v>
      </c>
      <c r="J12" s="53">
        <f t="shared" si="1"/>
        <v>1.05381344472158</v>
      </c>
      <c r="K12" s="54">
        <f>VLOOKUP($A12,'蛋类-汇总'!$A:$AM,27,0)</f>
        <v>0.0735374103912523</v>
      </c>
      <c r="L12" s="54">
        <f>VLOOKUP($A12,'蛋类-汇总'!$A:$AM,28,0)</f>
        <v>0.0530179373876274</v>
      </c>
      <c r="M12" s="55">
        <f t="shared" si="2"/>
        <v>0.0205194730036249</v>
      </c>
      <c r="N12" s="49">
        <f>VLOOKUP($A12,'蛋类-汇总'!$A:$AM,13,0)</f>
        <v>37175.5</v>
      </c>
      <c r="O12" s="49">
        <f>VLOOKUP($A12,'蛋类-汇总'!$A:$AM,14,0)</f>
        <v>25106.22</v>
      </c>
      <c r="P12" s="52">
        <f t="shared" si="3"/>
        <v>12069.28</v>
      </c>
      <c r="Q12" s="55">
        <f t="shared" si="4"/>
        <v>0.480728679984482</v>
      </c>
      <c r="R12" s="49">
        <f>VLOOKUP($A12,'蛋类-汇总'!$A:$AM,15,0)</f>
        <v>10530.05</v>
      </c>
      <c r="S12" s="49">
        <f>VLOOKUP($A12,'蛋类-汇总'!$A:$AM,16,0)</f>
        <v>5837.61</v>
      </c>
      <c r="T12" s="52">
        <f t="shared" si="5"/>
        <v>4692.44</v>
      </c>
      <c r="U12" s="55">
        <f t="shared" si="6"/>
        <v>0.803828964250781</v>
      </c>
      <c r="V12" s="54">
        <f>VLOOKUP($A12,'蛋类-汇总'!$A:$AM,21,0)</f>
        <v>-0.172311213342925</v>
      </c>
      <c r="W12" s="54">
        <f>VLOOKUP($A12,'蛋类-汇总'!$A:$AM,22,0)</f>
        <v>-0.167679131539478</v>
      </c>
      <c r="X12" s="55">
        <f t="shared" si="7"/>
        <v>-0.0046320818034469</v>
      </c>
      <c r="Y12" s="54">
        <f>VLOOKUP($A12,'蛋类-汇总'!$A:$AM,36,0)</f>
        <v>-0.0153921396384633</v>
      </c>
      <c r="Z12" s="54">
        <f>VLOOKUP($A12,'蛋类-汇总'!$A:$AM,37,0)</f>
        <v>-0.092320316019741</v>
      </c>
      <c r="AA12" s="55">
        <f t="shared" si="8"/>
        <v>0.0769281763812777</v>
      </c>
      <c r="AB12" s="54">
        <f>VLOOKUP($A12,'蛋类-汇总'!$A:$AM,32,0)</f>
        <v>-0.0127787924842975</v>
      </c>
      <c r="AC12" s="54">
        <f>VLOOKUP($A12,'蛋类-汇总'!$A:$AM,33,0)</f>
        <v>-0.00641774428806885</v>
      </c>
      <c r="AD12" s="55">
        <f t="shared" si="9"/>
        <v>-0.0063610481962286</v>
      </c>
    </row>
    <row r="13" spans="1:30">
      <c r="A13" s="45" t="s">
        <v>94</v>
      </c>
      <c r="B13" s="45"/>
      <c r="C13" s="45"/>
      <c r="D13" s="48">
        <f>VLOOKUP($A13,'蛋类-汇总'!$A:$AM,4,0)</f>
        <v>11478.2</v>
      </c>
      <c r="E13" s="49">
        <f>VLOOKUP($A13,'蛋类-汇总'!$A:$AM,5,0)</f>
        <v>44494.74</v>
      </c>
      <c r="F13" s="49">
        <f>VLOOKUP($A13,'蛋类-汇总'!$A:$AM,6,0)</f>
        <v>9.53180404216586</v>
      </c>
      <c r="G13" s="49">
        <f>VLOOKUP($A13,'蛋类-汇总'!$A:$AM,23,0)</f>
        <v>2861.14</v>
      </c>
      <c r="H13" s="49">
        <f>VLOOKUP($A13,'蛋类-汇总'!$A:$AM,24,0)</f>
        <v>2373.47</v>
      </c>
      <c r="I13" s="52">
        <f t="shared" si="0"/>
        <v>487.67</v>
      </c>
      <c r="J13" s="53">
        <f t="shared" si="1"/>
        <v>0.205467100911324</v>
      </c>
      <c r="K13" s="54">
        <f>VLOOKUP($A13,'蛋类-汇总'!$A:$AM,27,0)</f>
        <v>0.0817957710139235</v>
      </c>
      <c r="L13" s="54">
        <f>VLOOKUP($A13,'蛋类-汇总'!$A:$AM,28,0)</f>
        <v>0.0815664951463284</v>
      </c>
      <c r="M13" s="55">
        <f t="shared" si="2"/>
        <v>0.00022927586759508</v>
      </c>
      <c r="N13" s="49">
        <f>VLOOKUP($A13,'蛋类-汇总'!$A:$AM,13,0)</f>
        <v>34979.07</v>
      </c>
      <c r="O13" s="49">
        <f>VLOOKUP($A13,'蛋类-汇总'!$A:$AM,14,0)</f>
        <v>29098.59</v>
      </c>
      <c r="P13" s="52">
        <f t="shared" si="3"/>
        <v>5880.48</v>
      </c>
      <c r="Q13" s="55">
        <f t="shared" si="4"/>
        <v>0.202088142415148</v>
      </c>
      <c r="R13" s="49">
        <f>VLOOKUP($A13,'蛋类-汇总'!$A:$AM,15,0)</f>
        <v>5755.65</v>
      </c>
      <c r="S13" s="49">
        <f>VLOOKUP($A13,'蛋类-汇总'!$A:$AM,16,0)</f>
        <v>5912.55</v>
      </c>
      <c r="T13" s="52">
        <f t="shared" si="5"/>
        <v>-156.900000000001</v>
      </c>
      <c r="U13" s="55">
        <f t="shared" si="6"/>
        <v>-0.0265367734733745</v>
      </c>
      <c r="V13" s="54">
        <f>VLOOKUP($A13,'蛋类-汇总'!$A:$AM,21,0)</f>
        <v>-0.144197203290167</v>
      </c>
      <c r="W13" s="54">
        <f>VLOOKUP($A13,'蛋类-汇总'!$A:$AM,22,0)</f>
        <v>-0.350756901446176</v>
      </c>
      <c r="X13" s="55">
        <f t="shared" si="7"/>
        <v>0.206559698156008</v>
      </c>
      <c r="Y13" s="54">
        <f>VLOOKUP($A13,'蛋类-汇总'!$A:$AM,36,0)</f>
        <v>-0.026695507892245</v>
      </c>
      <c r="Z13" s="54">
        <f>VLOOKUP($A13,'蛋类-汇总'!$A:$AM,37,0)</f>
        <v>-0.0504097216936855</v>
      </c>
      <c r="AA13" s="55">
        <f t="shared" si="8"/>
        <v>0.0237142138014405</v>
      </c>
      <c r="AB13" s="54">
        <f>VLOOKUP($A13,'蛋类-汇总'!$A:$AM,32,0)</f>
        <v>-0.0221252308880711</v>
      </c>
      <c r="AC13" s="54">
        <f>VLOOKUP($A13,'蛋类-汇总'!$A:$AM,33,0)</f>
        <v>-0.0419675145771668</v>
      </c>
      <c r="AD13" s="55">
        <f t="shared" si="9"/>
        <v>0.0198422836890957</v>
      </c>
    </row>
    <row r="14" spans="1:30">
      <c r="A14" s="45" t="s">
        <v>186</v>
      </c>
      <c r="B14" s="45"/>
      <c r="C14" s="45"/>
      <c r="D14" s="48">
        <f>VLOOKUP($A14,'蛋类-汇总'!$A:$AM,4,0)</f>
        <v>6710.6</v>
      </c>
      <c r="E14" s="49">
        <f>VLOOKUP($A14,'蛋类-汇总'!$A:$AM,5,0)</f>
        <v>21228.52</v>
      </c>
      <c r="F14" s="49">
        <f>VLOOKUP($A14,'蛋类-汇总'!$A:$AM,6,0)</f>
        <v>5.29319890575188</v>
      </c>
      <c r="G14" s="49">
        <f>VLOOKUP($A14,'蛋类-汇总'!$A:$AM,23,0)</f>
        <v>2000.3</v>
      </c>
      <c r="H14" s="49">
        <f>VLOOKUP($A14,'蛋类-汇总'!$A:$AM,24,0)</f>
        <v>1137.43</v>
      </c>
      <c r="I14" s="52">
        <f t="shared" si="0"/>
        <v>862.87</v>
      </c>
      <c r="J14" s="53">
        <f t="shared" si="1"/>
        <v>0.758613716888072</v>
      </c>
      <c r="K14" s="54">
        <f>VLOOKUP($A14,'蛋类-汇总'!$A:$AM,27,0)</f>
        <v>0.0729393618398382</v>
      </c>
      <c r="L14" s="54">
        <f>VLOOKUP($A14,'蛋类-汇总'!$A:$AM,28,0)</f>
        <v>0.0561216031388586</v>
      </c>
      <c r="M14" s="55">
        <f t="shared" si="2"/>
        <v>0.0168177587009797</v>
      </c>
      <c r="N14" s="49">
        <f>VLOOKUP($A14,'蛋类-汇总'!$A:$AM,13,0)</f>
        <v>27424.15</v>
      </c>
      <c r="O14" s="49">
        <f>VLOOKUP($A14,'蛋类-汇总'!$A:$AM,14,0)</f>
        <v>20267.24</v>
      </c>
      <c r="P14" s="52">
        <f t="shared" si="3"/>
        <v>7156.91</v>
      </c>
      <c r="Q14" s="55">
        <f t="shared" si="4"/>
        <v>0.353127016801498</v>
      </c>
      <c r="R14" s="49">
        <f>VLOOKUP($A14,'蛋类-汇总'!$A:$AM,15,0)</f>
        <v>3058.32</v>
      </c>
      <c r="S14" s="49">
        <f>VLOOKUP($A14,'蛋类-汇总'!$A:$AM,16,0)</f>
        <v>2348.36</v>
      </c>
      <c r="T14" s="52">
        <f t="shared" si="5"/>
        <v>709.96</v>
      </c>
      <c r="U14" s="55">
        <f t="shared" si="6"/>
        <v>0.302321620194519</v>
      </c>
      <c r="V14" s="54">
        <f>VLOOKUP($A14,'蛋类-汇总'!$A:$AM,21,0)</f>
        <v>-0.116608661740135</v>
      </c>
      <c r="W14" s="54">
        <f>VLOOKUP($A14,'蛋类-汇总'!$A:$AM,22,0)</f>
        <v>0.126299032428122</v>
      </c>
      <c r="X14" s="55">
        <f t="shared" si="7"/>
        <v>-0.242907694168258</v>
      </c>
      <c r="Y14" s="54">
        <f>VLOOKUP($A14,'蛋类-汇总'!$A:$AM,36,0)</f>
        <v>-0.0150670956603626</v>
      </c>
      <c r="Z14" s="54">
        <f>VLOOKUP($A14,'蛋类-汇总'!$A:$AM,37,0)</f>
        <v>0.180491917763886</v>
      </c>
      <c r="AA14" s="55">
        <f t="shared" si="8"/>
        <v>-0.195559013424249</v>
      </c>
      <c r="AB14" s="54">
        <f>VLOOKUP($A14,'蛋类-汇总'!$A:$AM,32,0)</f>
        <v>0.0193207082079116</v>
      </c>
      <c r="AC14" s="54">
        <f>VLOOKUP($A14,'蛋类-汇总'!$A:$AM,33,0)</f>
        <v>-0.074409983796511</v>
      </c>
      <c r="AD14" s="55">
        <f t="shared" si="9"/>
        <v>0.0937306920044226</v>
      </c>
    </row>
    <row r="15" spans="1:30">
      <c r="A15" s="50" t="s">
        <v>62</v>
      </c>
      <c r="B15" s="51" t="s">
        <v>74</v>
      </c>
      <c r="C15" s="50" t="s">
        <v>75</v>
      </c>
      <c r="D15" s="49">
        <f>IFERROR(VLOOKUP($B15,'a-蛋类'!$B:$AO,5,0),0)</f>
        <v>2837</v>
      </c>
      <c r="E15" s="49">
        <f>IFERROR(VLOOKUP($B15,'a-蛋类'!$B:$AO,6,0),0)</f>
        <v>27867.29</v>
      </c>
      <c r="F15" s="49">
        <f>IFERROR(VLOOKUP($B15,'a-蛋类'!$B:$AO,7,0),0)</f>
        <v>18.2552917742212</v>
      </c>
      <c r="G15" s="49">
        <f>IFERROR(VLOOKUP($B15,'a-蛋类'!$B:$AO,24,0),0)</f>
        <v>852.76</v>
      </c>
      <c r="H15" s="49">
        <f>IFERROR(VLOOKUP($B15,'a-蛋类'!$B:$AO,25,0),0)</f>
        <v>1248.95</v>
      </c>
      <c r="I15" s="49">
        <f>IFERROR(VLOOKUP($B15,'a-蛋类'!$B:$AO,26,0),0)</f>
        <v>-396.19</v>
      </c>
      <c r="J15" s="56">
        <f>IFERROR(VLOOKUP($B15,'a-蛋类'!$B:$AO,27,0),0)</f>
        <v>-0.317218463509348</v>
      </c>
      <c r="K15" s="56">
        <f>IFERROR(VLOOKUP($B15,'a-蛋类'!$B:$AO,28,0),0)</f>
        <v>0.0711655151521727</v>
      </c>
      <c r="L15" s="56">
        <f>IFERROR(VLOOKUP($B15,'a-蛋类'!$B:$AO,29,0),0)</f>
        <v>0.0985475295851685</v>
      </c>
      <c r="M15" s="56">
        <f>IFERROR(VLOOKUP($B15,'a-蛋类'!$B:$AO,30,0),0)</f>
        <v>-0.0273820144329959</v>
      </c>
      <c r="N15" s="49">
        <f>IFERROR(VLOOKUP($B15,'a-蛋类'!$B:$AO,15,0),0)</f>
        <v>11982.77</v>
      </c>
      <c r="O15" s="49">
        <f>IFERROR(VLOOKUP($B15,'a-蛋类'!$B:$AO,19,0),0)</f>
        <v>12673.58</v>
      </c>
      <c r="P15" s="49">
        <f t="shared" si="3"/>
        <v>-690.809999999999</v>
      </c>
      <c r="Q15" s="56">
        <f t="shared" si="4"/>
        <v>-0.0545078817508549</v>
      </c>
      <c r="R15" s="49">
        <f>IFERROR(VLOOKUP($B15,'a-蛋类'!$B:$AO,16,0),0)</f>
        <v>916.5</v>
      </c>
      <c r="S15" s="49">
        <f>IFERROR(VLOOKUP($B15,'a-蛋类'!$B:$AO,20,0),0)</f>
        <v>939.7</v>
      </c>
      <c r="T15" s="49">
        <f t="shared" si="5"/>
        <v>-23.2</v>
      </c>
      <c r="U15" s="56">
        <f t="shared" si="6"/>
        <v>-0.024688730445887</v>
      </c>
      <c r="V15" s="56">
        <f>IFERROR(VLOOKUP($B15,'a-蛋类'!$B:$AO,22,0),0)</f>
        <v>-0.0643066303303843</v>
      </c>
      <c r="W15" s="56">
        <f>IFERROR(VLOOKUP($B15,'a-蛋类'!$B:$AO,23,0),0)</f>
        <v>0.508488122861718</v>
      </c>
      <c r="X15" s="56">
        <f t="shared" si="7"/>
        <v>-0.572794753192103</v>
      </c>
      <c r="Y15" s="54">
        <f>IFERROR(VLOOKUP($B15,'a-蛋类'!$B:$AO,37,0),0)</f>
        <v>-0.0420076377523186</v>
      </c>
      <c r="Z15" s="54">
        <f>IFERROR(VLOOKUP($B15,'a-蛋类'!$B:$AO,38,0),0)</f>
        <v>-0.219538150473555</v>
      </c>
      <c r="AA15" s="54">
        <f t="shared" si="8"/>
        <v>0.177530512721237</v>
      </c>
      <c r="AB15" s="54">
        <f>IFERROR(VLOOKUP($B15,'a-蛋类'!$B:$AO,33,0),0)</f>
        <v>-0.135347200945911</v>
      </c>
      <c r="AC15" s="54">
        <f>IFERROR(VLOOKUP($B15,'a-蛋类'!$B:$AO,34,0),0)</f>
        <v>-0.127056601212917</v>
      </c>
      <c r="AD15" s="54">
        <f t="shared" si="9"/>
        <v>-0.00829059973299415</v>
      </c>
    </row>
    <row r="16" spans="1:30">
      <c r="A16" s="50" t="s">
        <v>67</v>
      </c>
      <c r="B16" s="51" t="s">
        <v>76</v>
      </c>
      <c r="C16" s="50" t="s">
        <v>77</v>
      </c>
      <c r="D16" s="49">
        <f>IFERROR(VLOOKUP($B16,'a-蛋类'!$B:$AO,5,0),0)</f>
        <v>1310.5</v>
      </c>
      <c r="E16" s="49">
        <f>IFERROR(VLOOKUP($B16,'a-蛋类'!$B:$AO,6,0),0)</f>
        <v>5603.52</v>
      </c>
      <c r="F16" s="49">
        <f>IFERROR(VLOOKUP($B16,'a-蛋类'!$B:$AO,7,0),0)</f>
        <v>3.80640717007163</v>
      </c>
      <c r="G16" s="49">
        <f>IFERROR(VLOOKUP($B16,'a-蛋类'!$B:$AO,24,0),0)</f>
        <v>690.18</v>
      </c>
      <c r="H16" s="49">
        <f>IFERROR(VLOOKUP($B16,'a-蛋类'!$B:$AO,25,0),0)</f>
        <v>528.5</v>
      </c>
      <c r="I16" s="49">
        <f>IFERROR(VLOOKUP($B16,'a-蛋类'!$B:$AO,26,0),0)</f>
        <v>161.68</v>
      </c>
      <c r="J16" s="56">
        <f>IFERROR(VLOOKUP($B16,'a-蛋类'!$B:$AO,27,0),0)</f>
        <v>0.305922421948912</v>
      </c>
      <c r="K16" s="56">
        <f>IFERROR(VLOOKUP($B16,'a-蛋类'!$B:$AO,28,0),0)</f>
        <v>0.0811616494801717</v>
      </c>
      <c r="L16" s="56">
        <f>IFERROR(VLOOKUP($B16,'a-蛋类'!$B:$AO,29,0),0)</f>
        <v>0.0653800952557679</v>
      </c>
      <c r="M16" s="56">
        <f>IFERROR(VLOOKUP($B16,'a-蛋类'!$B:$AO,30,0),0)</f>
        <v>0.0157815542244038</v>
      </c>
      <c r="N16" s="49">
        <f>IFERROR(VLOOKUP($B16,'a-蛋类'!$B:$AO,15,0),0)</f>
        <v>8503.77</v>
      </c>
      <c r="O16" s="49">
        <f>IFERROR(VLOOKUP($B16,'a-蛋类'!$B:$AO,19,0),0)</f>
        <v>8083.5</v>
      </c>
      <c r="P16" s="49">
        <f t="shared" si="3"/>
        <v>420.27</v>
      </c>
      <c r="Q16" s="56">
        <f t="shared" si="4"/>
        <v>0.0519910929671554</v>
      </c>
      <c r="R16" s="49">
        <f>IFERROR(VLOOKUP($B16,'a-蛋类'!$B:$AO,16,0),0)</f>
        <v>1214.55</v>
      </c>
      <c r="S16" s="49">
        <f>IFERROR(VLOOKUP($B16,'a-蛋类'!$B:$AO,20,0),0)</f>
        <v>589.13</v>
      </c>
      <c r="T16" s="49">
        <f t="shared" si="5"/>
        <v>625.42</v>
      </c>
      <c r="U16" s="56">
        <f t="shared" si="6"/>
        <v>1.06159930745336</v>
      </c>
      <c r="V16" s="56">
        <f>IFERROR(VLOOKUP($B16,'a-蛋类'!$B:$AO,22,0),0)</f>
        <v>-0.633386768159622</v>
      </c>
      <c r="W16" s="56">
        <f>IFERROR(VLOOKUP($B16,'a-蛋类'!$B:$AO,23,0),0)</f>
        <v>-0.289894011108936</v>
      </c>
      <c r="X16" s="56">
        <f t="shared" si="7"/>
        <v>-0.343492757050686</v>
      </c>
      <c r="Y16" s="54">
        <f>IFERROR(VLOOKUP($B16,'a-蛋类'!$B:$AO,37,0),0)</f>
        <v>-0.00572228397348812</v>
      </c>
      <c r="Z16" s="54">
        <f>IFERROR(VLOOKUP($B16,'a-蛋类'!$B:$AO,38,0),0)</f>
        <v>-0.0467978205149967</v>
      </c>
      <c r="AA16" s="54">
        <f t="shared" si="8"/>
        <v>0.0410755365415086</v>
      </c>
      <c r="AB16" s="54">
        <f>IFERROR(VLOOKUP($B16,'a-蛋类'!$B:$AO,33,0),0)</f>
        <v>-0.0562583908293115</v>
      </c>
      <c r="AC16" s="54">
        <f>IFERROR(VLOOKUP($B16,'a-蛋类'!$B:$AO,34,0),0)</f>
        <v>-0.0505036184820932</v>
      </c>
      <c r="AD16" s="54">
        <f t="shared" si="9"/>
        <v>-0.00575477234721834</v>
      </c>
    </row>
    <row r="17" spans="1:30">
      <c r="A17" s="50" t="s">
        <v>84</v>
      </c>
      <c r="B17" s="51" t="s">
        <v>180</v>
      </c>
      <c r="C17" s="50" t="s">
        <v>181</v>
      </c>
      <c r="D17" s="49">
        <f>IFERROR(VLOOKUP($B17,'a-蛋类'!$B:$AO,5,0),0)</f>
        <v>664.5</v>
      </c>
      <c r="E17" s="49">
        <f>IFERROR(VLOOKUP($B17,'a-蛋类'!$B:$AO,6,0),0)</f>
        <v>5600.97</v>
      </c>
      <c r="F17" s="49">
        <f>IFERROR(VLOOKUP($B17,'a-蛋类'!$B:$AO,7,0),0)</f>
        <v>9.30155232675124</v>
      </c>
      <c r="G17" s="49">
        <f>IFERROR(VLOOKUP($B17,'a-蛋类'!$B:$AO,24,0),0)</f>
        <v>698.91</v>
      </c>
      <c r="H17" s="49">
        <f>IFERROR(VLOOKUP($B17,'a-蛋类'!$B:$AO,25,0),0)</f>
        <v>150.06</v>
      </c>
      <c r="I17" s="49">
        <f>IFERROR(VLOOKUP($B17,'a-蛋类'!$B:$AO,26,0),0)</f>
        <v>548.85</v>
      </c>
      <c r="J17" s="56">
        <f>IFERROR(VLOOKUP($B17,'a-蛋类'!$B:$AO,27,0),0)</f>
        <v>3.65753698520592</v>
      </c>
      <c r="K17" s="56">
        <f>IFERROR(VLOOKUP($B17,'a-蛋类'!$B:$AO,28,0),0)</f>
        <v>0.147933740856137</v>
      </c>
      <c r="L17" s="56">
        <f>IFERROR(VLOOKUP($B17,'a-蛋类'!$B:$AO,29,0),0)</f>
        <v>0.0640827447195579</v>
      </c>
      <c r="M17" s="56">
        <f>IFERROR(VLOOKUP($B17,'a-蛋类'!$B:$AO,30,0),0)</f>
        <v>0.0838509961365786</v>
      </c>
      <c r="N17" s="49">
        <f>IFERROR(VLOOKUP($B17,'a-蛋类'!$B:$AO,15,0),0)</f>
        <v>4724.48</v>
      </c>
      <c r="O17" s="49">
        <f>IFERROR(VLOOKUP($B17,'a-蛋类'!$B:$AO,19,0),0)</f>
        <v>2341.66</v>
      </c>
      <c r="P17" s="49">
        <f t="shared" si="3"/>
        <v>2382.82</v>
      </c>
      <c r="Q17" s="56">
        <f t="shared" si="4"/>
        <v>1.01757727424135</v>
      </c>
      <c r="R17" s="49">
        <f>IFERROR(VLOOKUP($B17,'a-蛋类'!$B:$AO,16,0),0)</f>
        <v>450.76</v>
      </c>
      <c r="S17" s="49">
        <f>IFERROR(VLOOKUP($B17,'a-蛋类'!$B:$AO,20,0),0)</f>
        <v>248.92</v>
      </c>
      <c r="T17" s="49">
        <f t="shared" si="5"/>
        <v>201.84</v>
      </c>
      <c r="U17" s="56">
        <f t="shared" si="6"/>
        <v>0.810862927848305</v>
      </c>
      <c r="V17" s="56">
        <f>IFERROR(VLOOKUP($B17,'a-蛋类'!$B:$AO,22,0),0)</f>
        <v>-0.358301816702925</v>
      </c>
      <c r="W17" s="56">
        <f>IFERROR(VLOOKUP($B17,'a-蛋类'!$B:$AO,23,0),0)</f>
        <v>-0.155275515779783</v>
      </c>
      <c r="X17" s="56">
        <f t="shared" si="7"/>
        <v>-0.203026300923142</v>
      </c>
      <c r="Y17" s="54">
        <f>IFERROR(VLOOKUP($B17,'a-蛋类'!$B:$AO,37,0),0)</f>
        <v>-0.0293726151388766</v>
      </c>
      <c r="Z17" s="54">
        <f>IFERROR(VLOOKUP($B17,'a-蛋类'!$B:$AO,38,0),0)</f>
        <v>-0.00795436284750121</v>
      </c>
      <c r="AA17" s="54">
        <f t="shared" si="8"/>
        <v>-0.0214182522913754</v>
      </c>
      <c r="AB17" s="54">
        <f>IFERROR(VLOOKUP($B17,'a-蛋类'!$B:$AO,33,0),0)</f>
        <v>-0.00259997963021386</v>
      </c>
      <c r="AC17" s="54">
        <f>IFERROR(VLOOKUP($B17,'a-蛋类'!$B:$AO,34,0),0)</f>
        <v>-0.00196561413697975</v>
      </c>
      <c r="AD17" s="54">
        <f t="shared" si="9"/>
        <v>-0.000634365493234109</v>
      </c>
    </row>
    <row r="18" spans="1:30">
      <c r="A18" s="50" t="s">
        <v>84</v>
      </c>
      <c r="B18" s="51" t="s">
        <v>87</v>
      </c>
      <c r="C18" s="50" t="s">
        <v>88</v>
      </c>
      <c r="D18" s="49">
        <f>IFERROR(VLOOKUP($B18,'a-蛋类'!$B:$AO,5,0),0)</f>
        <v>793</v>
      </c>
      <c r="E18" s="49">
        <f>IFERROR(VLOOKUP($B18,'a-蛋类'!$B:$AO,6,0),0)</f>
        <v>4924.25</v>
      </c>
      <c r="F18" s="49">
        <f>IFERROR(VLOOKUP($B18,'a-蛋类'!$B:$AO,7,0),0)</f>
        <v>16.723867964452</v>
      </c>
      <c r="G18" s="49">
        <f>IFERROR(VLOOKUP($B18,'a-蛋类'!$B:$AO,24,0),0)</f>
        <v>89.94</v>
      </c>
      <c r="H18" s="49">
        <f>IFERROR(VLOOKUP($B18,'a-蛋类'!$B:$AO,25,0),0)</f>
        <v>449.91</v>
      </c>
      <c r="I18" s="49">
        <f>IFERROR(VLOOKUP($B18,'a-蛋类'!$B:$AO,26,0),0)</f>
        <v>-359.97</v>
      </c>
      <c r="J18" s="56">
        <f>IFERROR(VLOOKUP($B18,'a-蛋类'!$B:$AO,27,0),0)</f>
        <v>-0.800093352003734</v>
      </c>
      <c r="K18" s="56">
        <f>IFERROR(VLOOKUP($B18,'a-蛋类'!$B:$AO,28,0),0)</f>
        <v>0.0454164436409909</v>
      </c>
      <c r="L18" s="56">
        <f>IFERROR(VLOOKUP($B18,'a-蛋类'!$B:$AO,29,0),0)</f>
        <v>0.133874293671835</v>
      </c>
      <c r="M18" s="56">
        <f>IFERROR(VLOOKUP($B18,'a-蛋类'!$B:$AO,30,0),0)</f>
        <v>-0.0884578500308443</v>
      </c>
      <c r="N18" s="49">
        <f>IFERROR(VLOOKUP($B18,'a-蛋类'!$B:$AO,15,0),0)</f>
        <v>1980.34</v>
      </c>
      <c r="O18" s="49">
        <f>IFERROR(VLOOKUP($B18,'a-蛋类'!$B:$AO,19,0),0)</f>
        <v>3360.69</v>
      </c>
      <c r="P18" s="49">
        <f t="shared" si="3"/>
        <v>-1380.35</v>
      </c>
      <c r="Q18" s="56">
        <f t="shared" si="4"/>
        <v>-0.410734105198635</v>
      </c>
      <c r="R18" s="49">
        <f>IFERROR(VLOOKUP($B18,'a-蛋类'!$B:$AO,16,0),0)</f>
        <v>173</v>
      </c>
      <c r="S18" s="49">
        <f>IFERROR(VLOOKUP($B18,'a-蛋类'!$B:$AO,20,0),0)</f>
        <v>285.98</v>
      </c>
      <c r="T18" s="49">
        <f t="shared" si="5"/>
        <v>-112.98</v>
      </c>
      <c r="U18" s="56">
        <f t="shared" si="6"/>
        <v>-0.395062591789636</v>
      </c>
      <c r="V18" s="56">
        <f>IFERROR(VLOOKUP($B18,'a-蛋类'!$B:$AO,22,0),0)</f>
        <v>0.188684850921629</v>
      </c>
      <c r="W18" s="56">
        <f>IFERROR(VLOOKUP($B18,'a-蛋类'!$B:$AO,23,0),0)</f>
        <v>0.0674515045812798</v>
      </c>
      <c r="X18" s="56">
        <f t="shared" si="7"/>
        <v>0.121233346340349</v>
      </c>
      <c r="Y18" s="54">
        <f>IFERROR(VLOOKUP($B18,'a-蛋类'!$B:$AO,37,0),0)</f>
        <v>-0.00578034682080925</v>
      </c>
      <c r="Z18" s="54">
        <f>IFERROR(VLOOKUP($B18,'a-蛋类'!$B:$AO,38,0),0)</f>
        <v>-0.0116092034408001</v>
      </c>
      <c r="AA18" s="54">
        <f t="shared" si="8"/>
        <v>0.00582885661999081</v>
      </c>
      <c r="AB18" s="54">
        <f>IFERROR(VLOOKUP($B18,'a-蛋类'!$B:$AO,33,0),0)</f>
        <v>-0.0197312738044858</v>
      </c>
      <c r="AC18" s="54">
        <f>IFERROR(VLOOKUP($B18,'a-蛋类'!$B:$AO,34,0),0)</f>
        <v>0.0539294014026881</v>
      </c>
      <c r="AD18" s="54">
        <f t="shared" si="9"/>
        <v>-0.073660675207174</v>
      </c>
    </row>
    <row r="19" spans="1:30">
      <c r="A19" s="50" t="s">
        <v>67</v>
      </c>
      <c r="B19" s="51" t="s">
        <v>72</v>
      </c>
      <c r="C19" s="50" t="s">
        <v>73</v>
      </c>
      <c r="D19" s="49">
        <f>IFERROR(VLOOKUP($B19,'a-蛋类'!$B:$AO,5,0),0)</f>
        <v>2023.1</v>
      </c>
      <c r="E19" s="49">
        <f>IFERROR(VLOOKUP($B19,'a-蛋类'!$B:$AO,6,0),0)</f>
        <v>10477.28</v>
      </c>
      <c r="F19" s="49">
        <f>IFERROR(VLOOKUP($B19,'a-蛋类'!$B:$AO,7,0),0)</f>
        <v>10.0420698762991</v>
      </c>
      <c r="G19" s="49">
        <f>IFERROR(VLOOKUP($B19,'a-蛋类'!$B:$AO,24,0),0)</f>
        <v>193.87</v>
      </c>
      <c r="H19" s="49">
        <f>IFERROR(VLOOKUP($B19,'a-蛋类'!$B:$AO,25,0),0)</f>
        <v>95.88</v>
      </c>
      <c r="I19" s="49">
        <f>IFERROR(VLOOKUP($B19,'a-蛋类'!$B:$AO,26,0),0)</f>
        <v>97.99</v>
      </c>
      <c r="J19" s="56">
        <f>IFERROR(VLOOKUP($B19,'a-蛋类'!$B:$AO,27,0),0)</f>
        <v>1.02200667501043</v>
      </c>
      <c r="K19" s="56">
        <f>IFERROR(VLOOKUP($B19,'a-蛋类'!$B:$AO,28,0),0)</f>
        <v>0.0286836615425587</v>
      </c>
      <c r="L19" s="56">
        <f>IFERROR(VLOOKUP($B19,'a-蛋类'!$B:$AO,29,0),0)</f>
        <v>0.0121320863822771</v>
      </c>
      <c r="M19" s="56">
        <f>IFERROR(VLOOKUP($B19,'a-蛋类'!$B:$AO,30,0),0)</f>
        <v>0.0165515751602816</v>
      </c>
      <c r="N19" s="49">
        <f>IFERROR(VLOOKUP($B19,'a-蛋类'!$B:$AO,15,0),0)</f>
        <v>6758.9</v>
      </c>
      <c r="O19" s="49">
        <f>IFERROR(VLOOKUP($B19,'a-蛋类'!$B:$AO,19,0),0)</f>
        <v>7903.01</v>
      </c>
      <c r="P19" s="49">
        <f t="shared" si="3"/>
        <v>-1144.11</v>
      </c>
      <c r="Q19" s="56">
        <f t="shared" si="4"/>
        <v>-0.144768891852598</v>
      </c>
      <c r="R19" s="49">
        <f>IFERROR(VLOOKUP($B19,'a-蛋类'!$B:$AO,16,0),0)</f>
        <v>909.35</v>
      </c>
      <c r="S19" s="49">
        <f>IFERROR(VLOOKUP($B19,'a-蛋类'!$B:$AO,20,0),0)</f>
        <v>1906.01</v>
      </c>
      <c r="T19" s="49">
        <f t="shared" si="5"/>
        <v>-996.66</v>
      </c>
      <c r="U19" s="56">
        <f t="shared" si="6"/>
        <v>-0.52290386724099</v>
      </c>
      <c r="V19" s="56">
        <f>IFERROR(VLOOKUP($B19,'a-蛋类'!$B:$AO,22,0),0)</f>
        <v>-0.0504066846077078</v>
      </c>
      <c r="W19" s="56">
        <f>IFERROR(VLOOKUP($B19,'a-蛋类'!$B:$AO,23,0),0)</f>
        <v>-0.0622927575037162</v>
      </c>
      <c r="X19" s="56">
        <f t="shared" si="7"/>
        <v>0.0118860728960084</v>
      </c>
      <c r="Y19" s="54">
        <f>IFERROR(VLOOKUP($B19,'a-蛋类'!$B:$AO,37,0),0)</f>
        <v>-0.0370704349260461</v>
      </c>
      <c r="Z19" s="54">
        <f>IFERROR(VLOOKUP($B19,'a-蛋类'!$B:$AO,38,0),0)</f>
        <v>0.0388822723910158</v>
      </c>
      <c r="AA19" s="54">
        <f t="shared" si="8"/>
        <v>-0.0759527073170619</v>
      </c>
      <c r="AB19" s="54">
        <f>IFERROR(VLOOKUP($B19,'a-蛋类'!$B:$AO,33,0),0)</f>
        <v>-0.110671238364486</v>
      </c>
      <c r="AC19" s="54">
        <f>IFERROR(VLOOKUP($B19,'a-蛋类'!$B:$AO,34,0),0)</f>
        <v>-0.0122806879910313</v>
      </c>
      <c r="AD19" s="54">
        <f t="shared" si="9"/>
        <v>-0.0983905503734545</v>
      </c>
    </row>
    <row r="20" spans="1:30">
      <c r="A20" s="50" t="s">
        <v>62</v>
      </c>
      <c r="B20" s="51" t="s">
        <v>65</v>
      </c>
      <c r="C20" s="50" t="s">
        <v>66</v>
      </c>
      <c r="D20" s="49">
        <f>IFERROR(VLOOKUP($B20,'a-蛋类'!$B:$AO,5,0),0)</f>
        <v>4287</v>
      </c>
      <c r="E20" s="49">
        <f>IFERROR(VLOOKUP($B20,'a-蛋类'!$B:$AO,6,0),0)</f>
        <v>6840.38</v>
      </c>
      <c r="F20" s="49">
        <f>IFERROR(VLOOKUP($B20,'a-蛋类'!$B:$AO,7,0),0)</f>
        <v>7.86722829711467</v>
      </c>
      <c r="G20" s="49">
        <f>IFERROR(VLOOKUP($B20,'a-蛋类'!$B:$AO,24,0),0)</f>
        <v>650.98</v>
      </c>
      <c r="H20" s="49">
        <f>IFERROR(VLOOKUP($B20,'a-蛋类'!$B:$AO,25,0),0)</f>
        <v>1359.97</v>
      </c>
      <c r="I20" s="49">
        <f>IFERROR(VLOOKUP($B20,'a-蛋类'!$B:$AO,26,0),0)</f>
        <v>-708.99</v>
      </c>
      <c r="J20" s="56">
        <f>IFERROR(VLOOKUP($B20,'a-蛋类'!$B:$AO,27,0),0)</f>
        <v>-0.521327676345802</v>
      </c>
      <c r="K20" s="56">
        <f>IFERROR(VLOOKUP($B20,'a-蛋类'!$B:$AO,28,0),0)</f>
        <v>0.104761061804488</v>
      </c>
      <c r="L20" s="56">
        <f>IFERROR(VLOOKUP($B20,'a-蛋类'!$B:$AO,29,0),0)</f>
        <v>0.0980683710267913</v>
      </c>
      <c r="M20" s="56">
        <f>IFERROR(VLOOKUP($B20,'a-蛋类'!$B:$AO,30,0),0)</f>
        <v>0.00669269077769701</v>
      </c>
      <c r="N20" s="49">
        <f>IFERROR(VLOOKUP($B20,'a-蛋类'!$B:$AO,15,0),0)</f>
        <v>6213.95</v>
      </c>
      <c r="O20" s="49">
        <f>IFERROR(VLOOKUP($B20,'a-蛋类'!$B:$AO,19,0),0)</f>
        <v>13867.57</v>
      </c>
      <c r="P20" s="49">
        <f t="shared" si="3"/>
        <v>-7653.62</v>
      </c>
      <c r="Q20" s="56">
        <f t="shared" si="4"/>
        <v>-0.551907796391149</v>
      </c>
      <c r="R20" s="49">
        <f>IFERROR(VLOOKUP($B20,'a-蛋类'!$B:$AO,16,0),0)</f>
        <v>470.45</v>
      </c>
      <c r="S20" s="49">
        <f>IFERROR(VLOOKUP($B20,'a-蛋类'!$B:$AO,20,0),0)</f>
        <v>1092.5</v>
      </c>
      <c r="T20" s="49">
        <f t="shared" si="5"/>
        <v>-622.05</v>
      </c>
      <c r="U20" s="56">
        <f t="shared" si="6"/>
        <v>-0.569382151029748</v>
      </c>
      <c r="V20" s="56">
        <f>IFERROR(VLOOKUP($B20,'a-蛋类'!$B:$AO,22,0),0)</f>
        <v>0.111261086808095</v>
      </c>
      <c r="W20" s="56">
        <f>IFERROR(VLOOKUP($B20,'a-蛋类'!$B:$AO,23,0),0)</f>
        <v>-0.372181033572787</v>
      </c>
      <c r="X20" s="56">
        <f t="shared" si="7"/>
        <v>0.483442120380882</v>
      </c>
      <c r="Y20" s="54">
        <f>IFERROR(VLOOKUP($B20,'a-蛋类'!$B:$AO,37,0),0)</f>
        <v>-0.0117972154320332</v>
      </c>
      <c r="Z20" s="54">
        <f>IFERROR(VLOOKUP($B20,'a-蛋类'!$B:$AO,38,0),0)</f>
        <v>-0.0518993135011442</v>
      </c>
      <c r="AA20" s="54">
        <f t="shared" si="8"/>
        <v>0.040102098069111</v>
      </c>
      <c r="AB20" s="54">
        <f>IFERROR(VLOOKUP($B20,'a-蛋类'!$B:$AO,33,0),0)</f>
        <v>0.00801925949627627</v>
      </c>
      <c r="AC20" s="54">
        <f>IFERROR(VLOOKUP($B20,'a-蛋类'!$B:$AO,34,0),0)</f>
        <v>-0.0781499570580859</v>
      </c>
      <c r="AD20" s="54">
        <f t="shared" si="9"/>
        <v>0.0861692165543621</v>
      </c>
    </row>
    <row r="21" spans="1:30">
      <c r="A21" s="50" t="s">
        <v>67</v>
      </c>
      <c r="B21" s="51" t="s">
        <v>82</v>
      </c>
      <c r="C21" s="50" t="s">
        <v>83</v>
      </c>
      <c r="D21" s="49">
        <f>IFERROR(VLOOKUP($B21,'a-蛋类'!$B:$AO,5,0),0)</f>
        <v>1288</v>
      </c>
      <c r="E21" s="49">
        <f>IFERROR(VLOOKUP($B21,'a-蛋类'!$B:$AO,6,0),0)</f>
        <v>15185.7</v>
      </c>
      <c r="F21" s="49">
        <f>IFERROR(VLOOKUP($B21,'a-蛋类'!$B:$AO,7,0),0)</f>
        <v>20.5906392035565</v>
      </c>
      <c r="G21" s="49">
        <f>IFERROR(VLOOKUP($B21,'a-蛋类'!$B:$AO,24,0),0)</f>
        <v>366.32</v>
      </c>
      <c r="H21" s="49">
        <f>IFERROR(VLOOKUP($B21,'a-蛋类'!$B:$AO,25,0),0)</f>
        <v>353.14</v>
      </c>
      <c r="I21" s="49">
        <f>IFERROR(VLOOKUP($B21,'a-蛋类'!$B:$AO,26,0),0)</f>
        <v>13.18</v>
      </c>
      <c r="J21" s="56">
        <f>IFERROR(VLOOKUP($B21,'a-蛋类'!$B:$AO,27,0),0)</f>
        <v>0.0373223084329161</v>
      </c>
      <c r="K21" s="56">
        <f>IFERROR(VLOOKUP($B21,'a-蛋类'!$B:$AO,28,0),0)</f>
        <v>0.0679166504439463</v>
      </c>
      <c r="L21" s="56">
        <f>IFERROR(VLOOKUP($B21,'a-蛋类'!$B:$AO,29,0),0)</f>
        <v>0.0716225507395697</v>
      </c>
      <c r="M21" s="56">
        <f>IFERROR(VLOOKUP($B21,'a-蛋类'!$B:$AO,30,0),0)</f>
        <v>-0.00370590029562333</v>
      </c>
      <c r="N21" s="49">
        <f>IFERROR(VLOOKUP($B21,'a-蛋类'!$B:$AO,15,0),0)</f>
        <v>5393.67</v>
      </c>
      <c r="O21" s="49">
        <f>IFERROR(VLOOKUP($B21,'a-蛋类'!$B:$AO,19,0),0)</f>
        <v>4930.57</v>
      </c>
      <c r="P21" s="49">
        <f t="shared" si="3"/>
        <v>463.1</v>
      </c>
      <c r="Q21" s="56">
        <f t="shared" si="4"/>
        <v>0.0939242318839405</v>
      </c>
      <c r="R21" s="49">
        <f>IFERROR(VLOOKUP($B21,'a-蛋类'!$B:$AO,16,0),0)</f>
        <v>368.68</v>
      </c>
      <c r="S21" s="49">
        <f>IFERROR(VLOOKUP($B21,'a-蛋类'!$B:$AO,20,0),0)</f>
        <v>248.01</v>
      </c>
      <c r="T21" s="49">
        <f t="shared" si="5"/>
        <v>120.67</v>
      </c>
      <c r="U21" s="56">
        <f t="shared" si="6"/>
        <v>0.48655296157413</v>
      </c>
      <c r="V21" s="56">
        <f>IFERROR(VLOOKUP($B21,'a-蛋类'!$B:$AO,22,0),0)</f>
        <v>-0.17630262803928</v>
      </c>
      <c r="W21" s="56">
        <f>IFERROR(VLOOKUP($B21,'a-蛋类'!$B:$AO,23,0),0)</f>
        <v>0.21311776551224</v>
      </c>
      <c r="X21" s="56">
        <f t="shared" si="7"/>
        <v>-0.38942039355152</v>
      </c>
      <c r="Y21" s="54">
        <f>IFERROR(VLOOKUP($B21,'a-蛋类'!$B:$AO,37,0),0)</f>
        <v>-0.0117174785722035</v>
      </c>
      <c r="Z21" s="54">
        <f>IFERROR(VLOOKUP($B21,'a-蛋类'!$B:$AO,38,0),0)</f>
        <v>-0.131002782145881</v>
      </c>
      <c r="AA21" s="54">
        <f t="shared" si="8"/>
        <v>0.119285303573678</v>
      </c>
      <c r="AB21" s="54">
        <f>IFERROR(VLOOKUP($B21,'a-蛋类'!$B:$AO,33,0),0)</f>
        <v>-0.0513037683869235</v>
      </c>
      <c r="AC21" s="54">
        <f>IFERROR(VLOOKUP($B21,'a-蛋类'!$B:$AO,34,0),0)</f>
        <v>-0.0365758928480886</v>
      </c>
      <c r="AD21" s="54">
        <f t="shared" si="9"/>
        <v>-0.014727875538835</v>
      </c>
    </row>
    <row r="22" spans="1:30">
      <c r="A22" s="50" t="s">
        <v>67</v>
      </c>
      <c r="B22" s="51" t="s">
        <v>70</v>
      </c>
      <c r="C22" s="50" t="s">
        <v>71</v>
      </c>
      <c r="D22" s="49">
        <f>IFERROR(VLOOKUP($B22,'a-蛋类'!$B:$AO,5,0),0)</f>
        <v>2333.5</v>
      </c>
      <c r="E22" s="49">
        <f>IFERROR(VLOOKUP($B22,'a-蛋类'!$B:$AO,6,0),0)</f>
        <v>9579.25</v>
      </c>
      <c r="F22" s="49">
        <f>IFERROR(VLOOKUP($B22,'a-蛋类'!$B:$AO,7,0),0)</f>
        <v>6.35141387136094</v>
      </c>
      <c r="G22" s="49">
        <f>IFERROR(VLOOKUP($B22,'a-蛋类'!$B:$AO,24,0),0)</f>
        <v>952.76</v>
      </c>
      <c r="H22" s="49">
        <f>IFERROR(VLOOKUP($B22,'a-蛋类'!$B:$AO,25,0),0)</f>
        <v>1014.56</v>
      </c>
      <c r="I22" s="49">
        <f>IFERROR(VLOOKUP($B22,'a-蛋类'!$B:$AO,26,0),0)</f>
        <v>-61.8</v>
      </c>
      <c r="J22" s="56">
        <f>IFERROR(VLOOKUP($B22,'a-蛋类'!$B:$AO,27,0),0)</f>
        <v>-0.0609131051884561</v>
      </c>
      <c r="K22" s="56">
        <f>IFERROR(VLOOKUP($B22,'a-蛋类'!$B:$AO,28,0),0)</f>
        <v>0.0839638080348842</v>
      </c>
      <c r="L22" s="56">
        <f>IFERROR(VLOOKUP($B22,'a-蛋类'!$B:$AO,29,0),0)</f>
        <v>0.0842432505592358</v>
      </c>
      <c r="M22" s="56">
        <f>IFERROR(VLOOKUP($B22,'a-蛋类'!$B:$AO,30,0),0)</f>
        <v>-0.000279442524351657</v>
      </c>
      <c r="N22" s="49">
        <f>IFERROR(VLOOKUP($B22,'a-蛋类'!$B:$AO,15,0),0)</f>
        <v>11347.27</v>
      </c>
      <c r="O22" s="49">
        <f>IFERROR(VLOOKUP($B22,'a-蛋类'!$B:$AO,19,0),0)</f>
        <v>12043.22</v>
      </c>
      <c r="P22" s="49">
        <f t="shared" si="3"/>
        <v>-695.949999999999</v>
      </c>
      <c r="Q22" s="56">
        <f t="shared" si="4"/>
        <v>-0.0577877012958328</v>
      </c>
      <c r="R22" s="49">
        <f>IFERROR(VLOOKUP($B22,'a-蛋类'!$B:$AO,16,0),0)</f>
        <v>848.82</v>
      </c>
      <c r="S22" s="49">
        <f>IFERROR(VLOOKUP($B22,'a-蛋类'!$B:$AO,20,0),0)</f>
        <v>902.71</v>
      </c>
      <c r="T22" s="49">
        <f t="shared" si="5"/>
        <v>-53.89</v>
      </c>
      <c r="U22" s="56">
        <f t="shared" si="6"/>
        <v>-0.0596980204052243</v>
      </c>
      <c r="V22" s="56">
        <f>IFERROR(VLOOKUP($B22,'a-蛋类'!$B:$AO,22,0),0)</f>
        <v>-0.214049424240444</v>
      </c>
      <c r="W22" s="56">
        <f>IFERROR(VLOOKUP($B22,'a-蛋类'!$B:$AO,23,0),0)</f>
        <v>-0.274252505150956</v>
      </c>
      <c r="X22" s="56">
        <f t="shared" si="7"/>
        <v>0.0602030809105113</v>
      </c>
      <c r="Y22" s="54">
        <f>IFERROR(VLOOKUP($B22,'a-蛋类'!$B:$AO,37,0),0)</f>
        <v>-0.0308428170872505</v>
      </c>
      <c r="Z22" s="54">
        <f>IFERROR(VLOOKUP($B22,'a-蛋类'!$B:$AO,38,0),0)</f>
        <v>-0.178119218796734</v>
      </c>
      <c r="AA22" s="54">
        <f t="shared" si="8"/>
        <v>0.147276401709484</v>
      </c>
      <c r="AB22" s="54">
        <f>IFERROR(VLOOKUP($B22,'a-蛋类'!$B:$AO,33,0),0)</f>
        <v>-0.0257173450215546</v>
      </c>
      <c r="AC22" s="54">
        <f>IFERROR(VLOOKUP($B22,'a-蛋类'!$B:$AO,34,0),0)</f>
        <v>-0.00991993835535679</v>
      </c>
      <c r="AD22" s="54">
        <f t="shared" si="9"/>
        <v>-0.0157974066661979</v>
      </c>
    </row>
    <row r="23" spans="1:30">
      <c r="A23" s="50" t="s">
        <v>67</v>
      </c>
      <c r="B23" s="51" t="s">
        <v>112</v>
      </c>
      <c r="C23" s="50" t="s">
        <v>113</v>
      </c>
      <c r="D23" s="49">
        <f>IFERROR(VLOOKUP($B23,'a-蛋类'!$B:$AO,5,0),0)</f>
        <v>909</v>
      </c>
      <c r="E23" s="49">
        <f>IFERROR(VLOOKUP($B23,'a-蛋类'!$B:$AO,6,0),0)</f>
        <v>5101.38</v>
      </c>
      <c r="F23" s="49">
        <f>IFERROR(VLOOKUP($B23,'a-蛋类'!$B:$AO,7,0),0)</f>
        <v>7.91734376679686</v>
      </c>
      <c r="G23" s="49">
        <f>IFERROR(VLOOKUP($B23,'a-蛋类'!$B:$AO,24,0),0)</f>
        <v>896.56</v>
      </c>
      <c r="H23" s="49">
        <f>IFERROR(VLOOKUP($B23,'a-蛋类'!$B:$AO,25,0),0)</f>
        <v>616.03</v>
      </c>
      <c r="I23" s="49">
        <f>IFERROR(VLOOKUP($B23,'a-蛋类'!$B:$AO,26,0),0)</f>
        <v>280.53</v>
      </c>
      <c r="J23" s="56">
        <f>IFERROR(VLOOKUP($B23,'a-蛋类'!$B:$AO,27,0),0)</f>
        <v>0.455383666379884</v>
      </c>
      <c r="K23" s="56">
        <f>IFERROR(VLOOKUP($B23,'a-蛋类'!$B:$AO,28,0),0)</f>
        <v>0.167216245654347</v>
      </c>
      <c r="L23" s="56">
        <f>IFERROR(VLOOKUP($B23,'a-蛋类'!$B:$AO,29,0),0)</f>
        <v>0.111450431397097</v>
      </c>
      <c r="M23" s="56">
        <f>IFERROR(VLOOKUP($B23,'a-蛋类'!$B:$AO,30,0),0)</f>
        <v>0.0557658142572501</v>
      </c>
      <c r="N23" s="49">
        <f>IFERROR(VLOOKUP($B23,'a-蛋类'!$B:$AO,15,0),0)</f>
        <v>5361.68</v>
      </c>
      <c r="O23" s="49">
        <f>IFERROR(VLOOKUP($B23,'a-蛋类'!$B:$AO,19,0),0)</f>
        <v>5527.39</v>
      </c>
      <c r="P23" s="49">
        <f t="shared" si="3"/>
        <v>-165.71</v>
      </c>
      <c r="Q23" s="56">
        <f t="shared" si="4"/>
        <v>-0.0299797915471859</v>
      </c>
      <c r="R23" s="49">
        <f>IFERROR(VLOOKUP($B23,'a-蛋类'!$B:$AO,16,0),0)</f>
        <v>514.07</v>
      </c>
      <c r="S23" s="49">
        <f>IFERROR(VLOOKUP($B23,'a-蛋类'!$B:$AO,20,0),0)</f>
        <v>1212.24</v>
      </c>
      <c r="T23" s="49">
        <f t="shared" si="5"/>
        <v>-698.17</v>
      </c>
      <c r="U23" s="56">
        <f t="shared" si="6"/>
        <v>-0.575933808486768</v>
      </c>
      <c r="V23" s="56">
        <f>IFERROR(VLOOKUP($B23,'a-蛋类'!$B:$AO,22,0),0)</f>
        <v>-0.238884438142396</v>
      </c>
      <c r="W23" s="56">
        <f>IFERROR(VLOOKUP($B23,'a-蛋类'!$B:$AO,23,0),0)</f>
        <v>-0.657239084731243</v>
      </c>
      <c r="X23" s="56">
        <f t="shared" si="7"/>
        <v>0.418354646588846</v>
      </c>
      <c r="Y23" s="54">
        <f>IFERROR(VLOOKUP($B23,'a-蛋类'!$B:$AO,37,0),0)</f>
        <v>-0.0288482113330869</v>
      </c>
      <c r="Z23" s="54">
        <f>IFERROR(VLOOKUP($B23,'a-蛋类'!$B:$AO,38,0),0)</f>
        <v>-0.0139081370025737</v>
      </c>
      <c r="AA23" s="54">
        <f t="shared" si="8"/>
        <v>-0.0149400743305132</v>
      </c>
      <c r="AB23" s="54">
        <f>IFERROR(VLOOKUP($B23,'a-蛋类'!$B:$AO,33,0),0)</f>
        <v>0.171721476690436</v>
      </c>
      <c r="AC23" s="54">
        <f>IFERROR(VLOOKUP($B23,'a-蛋类'!$B:$AO,34,0),0)</f>
        <v>0.00582010677733976</v>
      </c>
      <c r="AD23" s="54">
        <f t="shared" si="9"/>
        <v>0.165901369913096</v>
      </c>
    </row>
    <row r="24" spans="1:30">
      <c r="A24" s="50" t="s">
        <v>89</v>
      </c>
      <c r="B24" s="51" t="s">
        <v>90</v>
      </c>
      <c r="C24" s="50" t="s">
        <v>91</v>
      </c>
      <c r="D24" s="49">
        <f>IFERROR(VLOOKUP($B24,'a-蛋类'!$B:$AO,5,0),0)</f>
        <v>2526</v>
      </c>
      <c r="E24" s="49">
        <f>IFERROR(VLOOKUP($B24,'a-蛋类'!$B:$AO,6,0),0)</f>
        <v>11132.1</v>
      </c>
      <c r="F24" s="49">
        <f>IFERROR(VLOOKUP($B24,'a-蛋类'!$B:$AO,7,0),0)</f>
        <v>5.97751048772189</v>
      </c>
      <c r="G24" s="49">
        <f>IFERROR(VLOOKUP($B24,'a-蛋类'!$B:$AO,24,0),0)</f>
        <v>1351.01</v>
      </c>
      <c r="H24" s="49">
        <f>IFERROR(VLOOKUP($B24,'a-蛋类'!$B:$AO,25,0),0)</f>
        <v>1194.5</v>
      </c>
      <c r="I24" s="49">
        <f>IFERROR(VLOOKUP($B24,'a-蛋类'!$B:$AO,26,0),0)</f>
        <v>156.51</v>
      </c>
      <c r="J24" s="56">
        <f>IFERROR(VLOOKUP($B24,'a-蛋类'!$B:$AO,27,0),0)</f>
        <v>0.131025533696107</v>
      </c>
      <c r="K24" s="56">
        <f>IFERROR(VLOOKUP($B24,'a-蛋类'!$B:$AO,28,0),0)</f>
        <v>0.0932515633843648</v>
      </c>
      <c r="L24" s="56">
        <f>IFERROR(VLOOKUP($B24,'a-蛋类'!$B:$AO,29,0),0)</f>
        <v>0.104366896166078</v>
      </c>
      <c r="M24" s="56">
        <f>IFERROR(VLOOKUP($B24,'a-蛋类'!$B:$AO,30,0),0)</f>
        <v>-0.0111153327817136</v>
      </c>
      <c r="N24" s="49">
        <f>IFERROR(VLOOKUP($B24,'a-蛋类'!$B:$AO,15,0),0)</f>
        <v>14487.8</v>
      </c>
      <c r="O24" s="49">
        <f>IFERROR(VLOOKUP($B24,'a-蛋类'!$B:$AO,19,0),0)</f>
        <v>11445.2</v>
      </c>
      <c r="P24" s="49">
        <f t="shared" si="3"/>
        <v>3042.6</v>
      </c>
      <c r="Q24" s="56">
        <f t="shared" si="4"/>
        <v>0.265840701778912</v>
      </c>
      <c r="R24" s="49">
        <f>IFERROR(VLOOKUP($B24,'a-蛋类'!$B:$AO,16,0),0)</f>
        <v>1077.65</v>
      </c>
      <c r="S24" s="49">
        <f>IFERROR(VLOOKUP($B24,'a-蛋类'!$B:$AO,20,0),0)</f>
        <v>962</v>
      </c>
      <c r="T24" s="49">
        <f t="shared" si="5"/>
        <v>115.65</v>
      </c>
      <c r="U24" s="56">
        <f t="shared" si="6"/>
        <v>0.120218295218295</v>
      </c>
      <c r="V24" s="56">
        <f>IFERROR(VLOOKUP($B24,'a-蛋类'!$B:$AO,22,0),0)</f>
        <v>0.601569791319466</v>
      </c>
      <c r="W24" s="56">
        <f>IFERROR(VLOOKUP($B24,'a-蛋类'!$B:$AO,23,0),0)</f>
        <v>-0.30078287089546</v>
      </c>
      <c r="X24" s="56">
        <f t="shared" si="7"/>
        <v>0.902352662214926</v>
      </c>
      <c r="Y24" s="54">
        <f>IFERROR(VLOOKUP($B24,'a-蛋类'!$B:$AO,37,0),0)</f>
        <v>-0.0151719018234121</v>
      </c>
      <c r="Z24" s="54">
        <f>IFERROR(VLOOKUP($B24,'a-蛋类'!$B:$AO,38,0),0)</f>
        <v>-0.00935550935550936</v>
      </c>
      <c r="AA24" s="54">
        <f t="shared" si="8"/>
        <v>-0.0058163924679027</v>
      </c>
      <c r="AB24" s="54">
        <f>IFERROR(VLOOKUP($B24,'a-蛋类'!$B:$AO,33,0),0)</f>
        <v>-0.0150952173247803</v>
      </c>
      <c r="AC24" s="54">
        <f>IFERROR(VLOOKUP($B24,'a-蛋类'!$B:$AO,34,0),0)</f>
        <v>-0.0110876175165135</v>
      </c>
      <c r="AD24" s="54">
        <f t="shared" si="9"/>
        <v>-0.00400759980826678</v>
      </c>
    </row>
    <row r="25" spans="1:30">
      <c r="A25" s="50" t="s">
        <v>101</v>
      </c>
      <c r="B25" s="51" t="s">
        <v>182</v>
      </c>
      <c r="C25" s="50" t="s">
        <v>183</v>
      </c>
      <c r="D25" s="49">
        <f>IFERROR(VLOOKUP($B25,'a-蛋类'!$B:$AO,5,0),0)</f>
        <v>1364.7</v>
      </c>
      <c r="E25" s="49">
        <f>IFERROR(VLOOKUP($B25,'a-蛋类'!$B:$AO,6,0),0)</f>
        <v>4182.29</v>
      </c>
      <c r="F25" s="49">
        <f>IFERROR(VLOOKUP($B25,'a-蛋类'!$B:$AO,7,0),0)</f>
        <v>19.5265080923917</v>
      </c>
      <c r="G25" s="49">
        <f>IFERROR(VLOOKUP($B25,'a-蛋类'!$B:$AO,24,0),0)</f>
        <v>181.5</v>
      </c>
      <c r="H25" s="49">
        <f>IFERROR(VLOOKUP($B25,'a-蛋类'!$B:$AO,25,0),0)</f>
        <v>102.42</v>
      </c>
      <c r="I25" s="49">
        <f>IFERROR(VLOOKUP($B25,'a-蛋类'!$B:$AO,26,0),0)</f>
        <v>79.08</v>
      </c>
      <c r="J25" s="56">
        <f>IFERROR(VLOOKUP($B25,'a-蛋类'!$B:$AO,27,0),0)</f>
        <v>0.77211482132396</v>
      </c>
      <c r="K25" s="56">
        <f>IFERROR(VLOOKUP($B25,'a-蛋类'!$B:$AO,28,0),0)</f>
        <v>0.123076714428117</v>
      </c>
      <c r="L25" s="56">
        <f>IFERROR(VLOOKUP($B25,'a-蛋类'!$B:$AO,29,0),0)</f>
        <v>0.0954431087503494</v>
      </c>
      <c r="M25" s="56">
        <f>IFERROR(VLOOKUP($B25,'a-蛋类'!$B:$AO,30,0),0)</f>
        <v>0.0276336056777676</v>
      </c>
      <c r="N25" s="49">
        <f>IFERROR(VLOOKUP($B25,'a-蛋类'!$B:$AO,15,0),0)</f>
        <v>1474.69</v>
      </c>
      <c r="O25" s="49">
        <f>IFERROR(VLOOKUP($B25,'a-蛋类'!$B:$AO,19,0),0)</f>
        <v>1073.1</v>
      </c>
      <c r="P25" s="49">
        <f t="shared" si="3"/>
        <v>401.59</v>
      </c>
      <c r="Q25" s="56">
        <f t="shared" si="4"/>
        <v>0.37423352902805</v>
      </c>
      <c r="R25" s="49">
        <f>IFERROR(VLOOKUP($B25,'a-蛋类'!$B:$AO,16,0),0)</f>
        <v>188.68</v>
      </c>
      <c r="S25" s="49">
        <f>IFERROR(VLOOKUP($B25,'a-蛋类'!$B:$AO,20,0),0)</f>
        <v>132.64</v>
      </c>
      <c r="T25" s="49">
        <f t="shared" si="5"/>
        <v>56.04</v>
      </c>
      <c r="U25" s="56">
        <f t="shared" si="6"/>
        <v>0.422496984318456</v>
      </c>
      <c r="V25" s="56">
        <f>IFERROR(VLOOKUP($B25,'a-蛋类'!$B:$AO,22,0),0)</f>
        <v>-0.297536948925052</v>
      </c>
      <c r="W25" s="56">
        <f>IFERROR(VLOOKUP($B25,'a-蛋类'!$B:$AO,23,0),0)</f>
        <v>-0.0497172708278051</v>
      </c>
      <c r="X25" s="56">
        <f t="shared" si="7"/>
        <v>-0.247819678097247</v>
      </c>
      <c r="Y25" s="54">
        <f>IFERROR(VLOOKUP($B25,'a-蛋类'!$B:$AO,37,0),0)</f>
        <v>-0.0421348314606742</v>
      </c>
      <c r="Z25" s="54">
        <f>IFERROR(VLOOKUP($B25,'a-蛋类'!$B:$AO,38,0),0)</f>
        <v>-1.31151990349819</v>
      </c>
      <c r="AA25" s="54">
        <f t="shared" si="8"/>
        <v>1.26938507203752</v>
      </c>
      <c r="AB25" s="54">
        <f>IFERROR(VLOOKUP($B25,'a-蛋类'!$B:$AO,33,0),0)</f>
        <v>-0.103217624633658</v>
      </c>
      <c r="AC25" s="54">
        <f>IFERROR(VLOOKUP($B25,'a-蛋类'!$B:$AO,34,0),0)</f>
        <v>-0.106226819494921</v>
      </c>
      <c r="AD25" s="54">
        <f t="shared" si="9"/>
        <v>0.0030091948612634</v>
      </c>
    </row>
    <row r="26" spans="1:30">
      <c r="A26" s="50" t="s">
        <v>67</v>
      </c>
      <c r="B26" s="51" t="s">
        <v>168</v>
      </c>
      <c r="C26" s="50" t="s">
        <v>169</v>
      </c>
      <c r="D26" s="49">
        <f>IFERROR(VLOOKUP($B26,'a-蛋类'!$B:$AO,5,0),0)</f>
        <v>1538</v>
      </c>
      <c r="E26" s="49">
        <f>IFERROR(VLOOKUP($B26,'a-蛋类'!$B:$AO,6,0),0)</f>
        <v>9467.12</v>
      </c>
      <c r="F26" s="49">
        <f>IFERROR(VLOOKUP($B26,'a-蛋类'!$B:$AO,7,0),0)</f>
        <v>6.81461951098822</v>
      </c>
      <c r="G26" s="49">
        <f>IFERROR(VLOOKUP($B26,'a-蛋类'!$B:$AO,24,0),0)</f>
        <v>573.47</v>
      </c>
      <c r="H26" s="49">
        <f>IFERROR(VLOOKUP($B26,'a-蛋类'!$B:$AO,25,0),0)</f>
        <v>441.54</v>
      </c>
      <c r="I26" s="49">
        <f>IFERROR(VLOOKUP($B26,'a-蛋类'!$B:$AO,26,0),0)</f>
        <v>131.93</v>
      </c>
      <c r="J26" s="56">
        <f>IFERROR(VLOOKUP($B26,'a-蛋类'!$B:$AO,27,0),0)</f>
        <v>0.298795126149386</v>
      </c>
      <c r="K26" s="56">
        <f>IFERROR(VLOOKUP($B26,'a-蛋类'!$B:$AO,28,0),0)</f>
        <v>0.0723208058989625</v>
      </c>
      <c r="L26" s="56">
        <f>IFERROR(VLOOKUP($B26,'a-蛋类'!$B:$AO,29,0),0)</f>
        <v>0.0650115140200126</v>
      </c>
      <c r="M26" s="56">
        <f>IFERROR(VLOOKUP($B26,'a-蛋类'!$B:$AO,30,0),0)</f>
        <v>0.00730929187894988</v>
      </c>
      <c r="N26" s="49">
        <f>IFERROR(VLOOKUP($B26,'a-蛋类'!$B:$AO,15,0),0)</f>
        <v>7929.53</v>
      </c>
      <c r="O26" s="49">
        <f>IFERROR(VLOOKUP($B26,'a-蛋类'!$B:$AO,19,0),0)</f>
        <v>6791.72</v>
      </c>
      <c r="P26" s="49">
        <f t="shared" si="3"/>
        <v>1137.81</v>
      </c>
      <c r="Q26" s="56">
        <f t="shared" si="4"/>
        <v>0.167528991183382</v>
      </c>
      <c r="R26" s="49">
        <f>IFERROR(VLOOKUP($B26,'a-蛋类'!$B:$AO,16,0),0)</f>
        <v>586.74</v>
      </c>
      <c r="S26" s="49">
        <f>IFERROR(VLOOKUP($B26,'a-蛋类'!$B:$AO,20,0),0)</f>
        <v>804.01</v>
      </c>
      <c r="T26" s="49">
        <f t="shared" si="5"/>
        <v>-217.27</v>
      </c>
      <c r="U26" s="56">
        <f t="shared" si="6"/>
        <v>-0.270232957301526</v>
      </c>
      <c r="V26" s="56">
        <f>IFERROR(VLOOKUP($B26,'a-蛋类'!$B:$AO,22,0),0)</f>
        <v>-0.261475043932907</v>
      </c>
      <c r="W26" s="56">
        <f>IFERROR(VLOOKUP($B26,'a-蛋类'!$B:$AO,23,0),0)</f>
        <v>-0.437763725496632</v>
      </c>
      <c r="X26" s="56">
        <f t="shared" si="7"/>
        <v>0.176288681563725</v>
      </c>
      <c r="Y26" s="54">
        <f>IFERROR(VLOOKUP($B26,'a-蛋类'!$B:$AO,37,0),0)</f>
        <v>-0.0123734533183352</v>
      </c>
      <c r="Z26" s="54">
        <f>IFERROR(VLOOKUP($B26,'a-蛋类'!$B:$AO,38,0),0)</f>
        <v>0.378739070409572</v>
      </c>
      <c r="AA26" s="54">
        <f t="shared" si="8"/>
        <v>-0.391112523727907</v>
      </c>
      <c r="AB26" s="54">
        <f>IFERROR(VLOOKUP($B26,'a-蛋类'!$B:$AO,33,0),0)</f>
        <v>-0.0610625253192606</v>
      </c>
      <c r="AC26" s="54">
        <f>IFERROR(VLOOKUP($B26,'a-蛋类'!$B:$AO,34,0),0)</f>
        <v>0.0841489342905773</v>
      </c>
      <c r="AD26" s="54">
        <f t="shared" si="9"/>
        <v>-0.145211459609838</v>
      </c>
    </row>
    <row r="27" spans="1:30">
      <c r="A27" s="50" t="s">
        <v>62</v>
      </c>
      <c r="B27" s="51" t="s">
        <v>153</v>
      </c>
      <c r="C27" s="50" t="s">
        <v>154</v>
      </c>
      <c r="D27" s="49">
        <f>IFERROR(VLOOKUP($B27,'a-蛋类'!$B:$AO,5,0),0)</f>
        <v>624</v>
      </c>
      <c r="E27" s="49">
        <f>IFERROR(VLOOKUP($B27,'a-蛋类'!$B:$AO,6,0),0)</f>
        <v>5223.2</v>
      </c>
      <c r="F27" s="49">
        <f>IFERROR(VLOOKUP($B27,'a-蛋类'!$B:$AO,7,0),0)</f>
        <v>9.20767070689705</v>
      </c>
      <c r="G27" s="49">
        <f>IFERROR(VLOOKUP($B27,'a-蛋类'!$B:$AO,24,0),0)</f>
        <v>489.54</v>
      </c>
      <c r="H27" s="49">
        <f>IFERROR(VLOOKUP($B27,'a-蛋类'!$B:$AO,25,0),0)</f>
        <v>300.61</v>
      </c>
      <c r="I27" s="49">
        <f>IFERROR(VLOOKUP($B27,'a-蛋类'!$B:$AO,26,0),0)</f>
        <v>188.93</v>
      </c>
      <c r="J27" s="56">
        <f>IFERROR(VLOOKUP($B27,'a-蛋类'!$B:$AO,27,0),0)</f>
        <v>0.628488739562889</v>
      </c>
      <c r="K27" s="56">
        <f>IFERROR(VLOOKUP($B27,'a-蛋类'!$B:$AO,28,0),0)</f>
        <v>0.123017308968096</v>
      </c>
      <c r="L27" s="56">
        <f>IFERROR(VLOOKUP($B27,'a-蛋类'!$B:$AO,29,0),0)</f>
        <v>0.0935748059928218</v>
      </c>
      <c r="M27" s="56">
        <f>IFERROR(VLOOKUP($B27,'a-蛋类'!$B:$AO,30,0),0)</f>
        <v>0.0294425029752742</v>
      </c>
      <c r="N27" s="49">
        <f>IFERROR(VLOOKUP($B27,'a-蛋类'!$B:$AO,15,0),0)</f>
        <v>3979.44</v>
      </c>
      <c r="O27" s="49">
        <f>IFERROR(VLOOKUP($B27,'a-蛋类'!$B:$AO,19,0),0)</f>
        <v>3212.51</v>
      </c>
      <c r="P27" s="49">
        <f t="shared" si="3"/>
        <v>766.93</v>
      </c>
      <c r="Q27" s="56">
        <f t="shared" si="4"/>
        <v>0.238732330794301</v>
      </c>
      <c r="R27" s="49">
        <f>IFERROR(VLOOKUP($B27,'a-蛋类'!$B:$AO,16,0),0)</f>
        <v>400.95</v>
      </c>
      <c r="S27" s="49">
        <f>IFERROR(VLOOKUP($B27,'a-蛋类'!$B:$AO,20,0),0)</f>
        <v>561.89</v>
      </c>
      <c r="T27" s="49">
        <f t="shared" si="5"/>
        <v>-160.94</v>
      </c>
      <c r="U27" s="56">
        <f t="shared" si="6"/>
        <v>-0.286426168823079</v>
      </c>
      <c r="V27" s="56">
        <f>IFERROR(VLOOKUP($B27,'a-蛋类'!$B:$AO,22,0),0)</f>
        <v>-0.254871505544453</v>
      </c>
      <c r="W27" s="56">
        <f>IFERROR(VLOOKUP($B27,'a-蛋类'!$B:$AO,23,0),0)</f>
        <v>-0.247108356071142</v>
      </c>
      <c r="X27" s="56">
        <f t="shared" si="7"/>
        <v>-0.00776314947331069</v>
      </c>
      <c r="Y27" s="54">
        <f>IFERROR(VLOOKUP($B27,'a-蛋类'!$B:$AO,37,0),0)</f>
        <v>-0.00760693353285946</v>
      </c>
      <c r="Z27" s="54">
        <f>IFERROR(VLOOKUP($B27,'a-蛋类'!$B:$AO,38,0),0)</f>
        <v>-0.0393493388385627</v>
      </c>
      <c r="AA27" s="54">
        <f t="shared" si="8"/>
        <v>0.0317424053057032</v>
      </c>
      <c r="AB27" s="54">
        <f>IFERROR(VLOOKUP($B27,'a-蛋类'!$B:$AO,33,0),0)</f>
        <v>-0.0215278374738531</v>
      </c>
      <c r="AC27" s="54">
        <f>IFERROR(VLOOKUP($B27,'a-蛋类'!$B:$AO,34,0),0)</f>
        <v>-0.0360490706643715</v>
      </c>
      <c r="AD27" s="54">
        <f t="shared" si="9"/>
        <v>0.0145212331905184</v>
      </c>
    </row>
    <row r="28" spans="1:30">
      <c r="A28" s="50" t="s">
        <v>62</v>
      </c>
      <c r="B28" s="51" t="s">
        <v>139</v>
      </c>
      <c r="C28" s="50" t="s">
        <v>140</v>
      </c>
      <c r="D28" s="49">
        <f>IFERROR(VLOOKUP($B28,'a-蛋类'!$B:$AO,5,0),0)</f>
        <v>1314</v>
      </c>
      <c r="E28" s="49">
        <f>IFERROR(VLOOKUP($B28,'a-蛋类'!$B:$AO,6,0),0)</f>
        <v>5373.7</v>
      </c>
      <c r="F28" s="49">
        <f>IFERROR(VLOOKUP($B28,'a-蛋类'!$B:$AO,7,0),0)</f>
        <v>9.66063017872921</v>
      </c>
      <c r="G28" s="49">
        <f>IFERROR(VLOOKUP($B28,'a-蛋类'!$B:$AO,24,0),0)</f>
        <v>303.82</v>
      </c>
      <c r="H28" s="49">
        <f>IFERROR(VLOOKUP($B28,'a-蛋类'!$B:$AO,25,0),0)</f>
        <v>350.16</v>
      </c>
      <c r="I28" s="49">
        <f>IFERROR(VLOOKUP($B28,'a-蛋类'!$B:$AO,26,0),0)</f>
        <v>-46.34</v>
      </c>
      <c r="J28" s="56">
        <f>IFERROR(VLOOKUP($B28,'a-蛋类'!$B:$AO,27,0),0)</f>
        <v>-0.132339501941969</v>
      </c>
      <c r="K28" s="56">
        <f>IFERROR(VLOOKUP($B28,'a-蛋类'!$B:$AO,28,0),0)</f>
        <v>0.0658198889497891</v>
      </c>
      <c r="L28" s="56">
        <f>IFERROR(VLOOKUP($B28,'a-蛋类'!$B:$AO,29,0),0)</f>
        <v>0.10797875949008</v>
      </c>
      <c r="M28" s="56">
        <f>IFERROR(VLOOKUP($B28,'a-蛋类'!$B:$AO,30,0),0)</f>
        <v>-0.0421588705402906</v>
      </c>
      <c r="N28" s="49">
        <f>IFERROR(VLOOKUP($B28,'a-蛋类'!$B:$AO,15,0),0)</f>
        <v>4615.93</v>
      </c>
      <c r="O28" s="49">
        <f>IFERROR(VLOOKUP($B28,'a-蛋类'!$B:$AO,19,0),0)</f>
        <v>3242.86</v>
      </c>
      <c r="P28" s="49">
        <f t="shared" si="3"/>
        <v>1373.07</v>
      </c>
      <c r="Q28" s="56">
        <f t="shared" si="4"/>
        <v>0.423413283336314</v>
      </c>
      <c r="R28" s="49">
        <f>IFERROR(VLOOKUP($B28,'a-蛋类'!$B:$AO,16,0),0)</f>
        <v>534</v>
      </c>
      <c r="S28" s="49">
        <f>IFERROR(VLOOKUP($B28,'a-蛋类'!$B:$AO,20,0),0)</f>
        <v>265.74</v>
      </c>
      <c r="T28" s="49">
        <f t="shared" si="5"/>
        <v>268.26</v>
      </c>
      <c r="U28" s="56">
        <f t="shared" si="6"/>
        <v>1.00948295326259</v>
      </c>
      <c r="V28" s="56">
        <f>IFERROR(VLOOKUP($B28,'a-蛋类'!$B:$AO,22,0),0)</f>
        <v>0.916744752566196</v>
      </c>
      <c r="W28" s="56">
        <f>IFERROR(VLOOKUP($B28,'a-蛋类'!$B:$AO,23,0),0)</f>
        <v>0.251307534777109</v>
      </c>
      <c r="X28" s="56">
        <f t="shared" si="7"/>
        <v>0.665437217789087</v>
      </c>
      <c r="Y28" s="54">
        <f>IFERROR(VLOOKUP($B28,'a-蛋类'!$B:$AO,37,0),0)</f>
        <v>-0.0112359550561798</v>
      </c>
      <c r="Z28" s="54">
        <f>IFERROR(VLOOKUP($B28,'a-蛋类'!$B:$AO,38,0),0)</f>
        <v>0.032889290283736</v>
      </c>
      <c r="AA28" s="54">
        <f t="shared" si="8"/>
        <v>-0.0441252453399158</v>
      </c>
      <c r="AB28" s="54">
        <f>IFERROR(VLOOKUP($B28,'a-蛋类'!$B:$AO,33,0),0)</f>
        <v>0.00628230726952698</v>
      </c>
      <c r="AC28" s="54">
        <f>IFERROR(VLOOKUP($B28,'a-蛋类'!$B:$AO,34,0),0)</f>
        <v>0.0407430478034821</v>
      </c>
      <c r="AD28" s="54">
        <f t="shared" si="9"/>
        <v>-0.0344607405339551</v>
      </c>
    </row>
    <row r="29" spans="1:30">
      <c r="A29" s="50" t="s">
        <v>62</v>
      </c>
      <c r="B29" s="51" t="s">
        <v>97</v>
      </c>
      <c r="C29" s="50" t="s">
        <v>98</v>
      </c>
      <c r="D29" s="49">
        <f>IFERROR(VLOOKUP($B29,'a-蛋类'!$B:$AO,5,0),0)</f>
        <v>902</v>
      </c>
      <c r="E29" s="49">
        <f>IFERROR(VLOOKUP($B29,'a-蛋类'!$B:$AO,6,0),0)</f>
        <v>4104.4</v>
      </c>
      <c r="F29" s="49">
        <f>IFERROR(VLOOKUP($B29,'a-蛋类'!$B:$AO,7,0),0)</f>
        <v>7.48844636251541</v>
      </c>
      <c r="G29" s="49">
        <f>IFERROR(VLOOKUP($B29,'a-蛋类'!$B:$AO,24,0),0)</f>
        <v>389.92</v>
      </c>
      <c r="H29" s="49">
        <f>IFERROR(VLOOKUP($B29,'a-蛋类'!$B:$AO,25,0),0)</f>
        <v>323.18</v>
      </c>
      <c r="I29" s="49">
        <f>IFERROR(VLOOKUP($B29,'a-蛋类'!$B:$AO,26,0),0)</f>
        <v>66.74</v>
      </c>
      <c r="J29" s="56">
        <f>IFERROR(VLOOKUP($B29,'a-蛋类'!$B:$AO,27,0),0)</f>
        <v>0.206510303855437</v>
      </c>
      <c r="K29" s="56">
        <f>IFERROR(VLOOKUP($B29,'a-蛋类'!$B:$AO,28,0),0)</f>
        <v>0.0877226136803362</v>
      </c>
      <c r="L29" s="56">
        <f>IFERROR(VLOOKUP($B29,'a-蛋类'!$B:$AO,29,0),0)</f>
        <v>0.0637313965572662</v>
      </c>
      <c r="M29" s="56">
        <f>IFERROR(VLOOKUP($B29,'a-蛋类'!$B:$AO,30,0),0)</f>
        <v>0.02399121712307</v>
      </c>
      <c r="N29" s="49">
        <f>IFERROR(VLOOKUP($B29,'a-蛋类'!$B:$AO,15,0),0)</f>
        <v>4444.92</v>
      </c>
      <c r="O29" s="49">
        <f>IFERROR(VLOOKUP($B29,'a-蛋类'!$B:$AO,19,0),0)</f>
        <v>5070.97</v>
      </c>
      <c r="P29" s="49">
        <f t="shared" si="3"/>
        <v>-626.05</v>
      </c>
      <c r="Q29" s="56">
        <f t="shared" si="4"/>
        <v>-0.123457642226241</v>
      </c>
      <c r="R29" s="49">
        <f>IFERROR(VLOOKUP($B29,'a-蛋类'!$B:$AO,16,0),0)</f>
        <v>469.7</v>
      </c>
      <c r="S29" s="49">
        <f>IFERROR(VLOOKUP($B29,'a-蛋类'!$B:$AO,20,0),0)</f>
        <v>482.32</v>
      </c>
      <c r="T29" s="49">
        <f t="shared" si="5"/>
        <v>-12.62</v>
      </c>
      <c r="U29" s="56">
        <f t="shared" si="6"/>
        <v>-0.0261652015259579</v>
      </c>
      <c r="V29" s="56">
        <f>IFERROR(VLOOKUP($B29,'a-蛋类'!$B:$AO,22,0),0)</f>
        <v>-0.406548028807088</v>
      </c>
      <c r="W29" s="56">
        <f>IFERROR(VLOOKUP($B29,'a-蛋类'!$B:$AO,23,0),0)</f>
        <v>-0.504676279793364</v>
      </c>
      <c r="X29" s="56">
        <f t="shared" si="7"/>
        <v>0.0981282509862762</v>
      </c>
      <c r="Y29" s="54">
        <f>IFERROR(VLOOKUP($B29,'a-蛋类'!$B:$AO,37,0),0)</f>
        <v>-0.0155418352139664</v>
      </c>
      <c r="Z29" s="54">
        <f>IFERROR(VLOOKUP($B29,'a-蛋类'!$B:$AO,38,0),0)</f>
        <v>-0.0298142312157903</v>
      </c>
      <c r="AA29" s="54">
        <f t="shared" si="8"/>
        <v>0.014272396001824</v>
      </c>
      <c r="AB29" s="54">
        <f>IFERROR(VLOOKUP($B29,'a-蛋类'!$B:$AO,33,0),0)</f>
        <v>0.108848779284834</v>
      </c>
      <c r="AC29" s="54">
        <f>IFERROR(VLOOKUP($B29,'a-蛋类'!$B:$AO,34,0),0)</f>
        <v>-0.0274787663898623</v>
      </c>
      <c r="AD29" s="54">
        <f t="shared" si="9"/>
        <v>0.136327545674696</v>
      </c>
    </row>
    <row r="30" spans="1:30">
      <c r="A30" s="50" t="s">
        <v>67</v>
      </c>
      <c r="B30" s="51" t="s">
        <v>166</v>
      </c>
      <c r="C30" s="50" t="s">
        <v>167</v>
      </c>
      <c r="D30" s="49">
        <f>IFERROR(VLOOKUP($B30,'a-蛋类'!$B:$AO,5,0),0)</f>
        <v>558.8</v>
      </c>
      <c r="E30" s="49">
        <f>IFERROR(VLOOKUP($B30,'a-蛋类'!$B:$AO,6,0),0)</f>
        <v>5046.12</v>
      </c>
      <c r="F30" s="49">
        <f>IFERROR(VLOOKUP($B30,'a-蛋类'!$B:$AO,7,0),0)</f>
        <v>11.4083772938613</v>
      </c>
      <c r="G30" s="49">
        <f>IFERROR(VLOOKUP($B30,'a-蛋类'!$B:$AO,24,0),0)</f>
        <v>471.42</v>
      </c>
      <c r="H30" s="49">
        <f>IFERROR(VLOOKUP($B30,'a-蛋类'!$B:$AO,25,0),0)</f>
        <v>108.56</v>
      </c>
      <c r="I30" s="49">
        <f>IFERROR(VLOOKUP($B30,'a-蛋类'!$B:$AO,26,0),0)</f>
        <v>362.86</v>
      </c>
      <c r="J30" s="56">
        <f>IFERROR(VLOOKUP($B30,'a-蛋类'!$B:$AO,27,0),0)</f>
        <v>3.3424834193073</v>
      </c>
      <c r="K30" s="56">
        <f>IFERROR(VLOOKUP($B30,'a-蛋类'!$B:$AO,28,0),0)</f>
        <v>0.114565815438753</v>
      </c>
      <c r="L30" s="56">
        <f>IFERROR(VLOOKUP($B30,'a-蛋类'!$B:$AO,29,0),0)</f>
        <v>0.0312221384979091</v>
      </c>
      <c r="M30" s="56">
        <f>IFERROR(VLOOKUP($B30,'a-蛋类'!$B:$AO,30,0),0)</f>
        <v>0.0833436769408443</v>
      </c>
      <c r="N30" s="49">
        <f>IFERROR(VLOOKUP($B30,'a-蛋类'!$B:$AO,15,0),0)</f>
        <v>4114.84</v>
      </c>
      <c r="O30" s="49">
        <f>IFERROR(VLOOKUP($B30,'a-蛋类'!$B:$AO,19,0),0)</f>
        <v>3477.02</v>
      </c>
      <c r="P30" s="49">
        <f t="shared" si="3"/>
        <v>637.82</v>
      </c>
      <c r="Q30" s="56">
        <f t="shared" si="4"/>
        <v>0.183438691753283</v>
      </c>
      <c r="R30" s="49">
        <f>IFERROR(VLOOKUP($B30,'a-蛋类'!$B:$AO,16,0),0)</f>
        <v>467.32</v>
      </c>
      <c r="S30" s="49">
        <f>IFERROR(VLOOKUP($B30,'a-蛋类'!$B:$AO,20,0),0)</f>
        <v>541.63</v>
      </c>
      <c r="T30" s="49">
        <f t="shared" si="5"/>
        <v>-74.31</v>
      </c>
      <c r="U30" s="56">
        <f t="shared" si="6"/>
        <v>-0.137196979487842</v>
      </c>
      <c r="V30" s="56">
        <f>IFERROR(VLOOKUP($B30,'a-蛋类'!$B:$AO,22,0),0)</f>
        <v>-0.53602090098918</v>
      </c>
      <c r="W30" s="56">
        <f>IFERROR(VLOOKUP($B30,'a-蛋类'!$B:$AO,23,0),0)</f>
        <v>-0.328660555321007</v>
      </c>
      <c r="X30" s="56">
        <f t="shared" si="7"/>
        <v>-0.207360345668173</v>
      </c>
      <c r="Y30" s="54">
        <f>IFERROR(VLOOKUP($B30,'a-蛋类'!$B:$AO,37,0),0)</f>
        <v>-0.01900196867243</v>
      </c>
      <c r="Z30" s="54">
        <f>IFERROR(VLOOKUP($B30,'a-蛋类'!$B:$AO,38,0),0)</f>
        <v>-0.274855528681942</v>
      </c>
      <c r="AA30" s="54">
        <f t="shared" si="8"/>
        <v>0.255853560009512</v>
      </c>
      <c r="AB30" s="54">
        <f>IFERROR(VLOOKUP($B30,'a-蛋类'!$B:$AO,33,0),0)</f>
        <v>-0.0688732015523876</v>
      </c>
      <c r="AC30" s="54">
        <f>IFERROR(VLOOKUP($B30,'a-蛋类'!$B:$AO,34,0),0)</f>
        <v>-0.114224824706214</v>
      </c>
      <c r="AD30" s="54">
        <f t="shared" si="9"/>
        <v>0.0453516231538263</v>
      </c>
    </row>
    <row r="31" spans="1:30">
      <c r="A31" s="50" t="s">
        <v>62</v>
      </c>
      <c r="B31" s="51" t="s">
        <v>99</v>
      </c>
      <c r="C31" s="50" t="s">
        <v>100</v>
      </c>
      <c r="D31" s="49">
        <f>IFERROR(VLOOKUP($B31,'a-蛋类'!$B:$AO,5,0),0)</f>
        <v>1891</v>
      </c>
      <c r="E31" s="49">
        <f>IFERROR(VLOOKUP($B31,'a-蛋类'!$B:$AO,6,0),0)</f>
        <v>9969.21</v>
      </c>
      <c r="F31" s="49">
        <f>IFERROR(VLOOKUP($B31,'a-蛋类'!$B:$AO,7,0),0)</f>
        <v>9.08625125200664</v>
      </c>
      <c r="G31" s="49">
        <f>IFERROR(VLOOKUP($B31,'a-蛋类'!$B:$AO,24,0),0)</f>
        <v>246.7</v>
      </c>
      <c r="H31" s="49">
        <f>IFERROR(VLOOKUP($B31,'a-蛋类'!$B:$AO,25,0),0)</f>
        <v>311.62</v>
      </c>
      <c r="I31" s="49">
        <f>IFERROR(VLOOKUP($B31,'a-蛋类'!$B:$AO,26,0),0)</f>
        <v>-64.92</v>
      </c>
      <c r="J31" s="56">
        <f>IFERROR(VLOOKUP($B31,'a-蛋类'!$B:$AO,27,0),0)</f>
        <v>-0.208330659136127</v>
      </c>
      <c r="K31" s="56">
        <f>IFERROR(VLOOKUP($B31,'a-蛋类'!$B:$AO,28,0),0)</f>
        <v>0.0405934175148996</v>
      </c>
      <c r="L31" s="56">
        <f>IFERROR(VLOOKUP($B31,'a-蛋类'!$B:$AO,29,0),0)</f>
        <v>0.0493747742152196</v>
      </c>
      <c r="M31" s="56">
        <f>IFERROR(VLOOKUP($B31,'a-蛋类'!$B:$AO,30,0),0)</f>
        <v>-0.00878135670032003</v>
      </c>
      <c r="N31" s="49">
        <f>IFERROR(VLOOKUP($B31,'a-蛋类'!$B:$AO,15,0),0)</f>
        <v>6077.34</v>
      </c>
      <c r="O31" s="49">
        <f>IFERROR(VLOOKUP($B31,'a-蛋类'!$B:$AO,19,0),0)</f>
        <v>6311.32</v>
      </c>
      <c r="P31" s="49">
        <f t="shared" si="3"/>
        <v>-233.98</v>
      </c>
      <c r="Q31" s="56">
        <f t="shared" si="4"/>
        <v>-0.0370730687082892</v>
      </c>
      <c r="R31" s="49">
        <f>IFERROR(VLOOKUP($B31,'a-蛋类'!$B:$AO,16,0),0)</f>
        <v>683.05</v>
      </c>
      <c r="S31" s="49">
        <f>IFERROR(VLOOKUP($B31,'a-蛋类'!$B:$AO,20,0),0)</f>
        <v>726.45</v>
      </c>
      <c r="T31" s="49">
        <f t="shared" si="5"/>
        <v>-43.4000000000001</v>
      </c>
      <c r="U31" s="56">
        <f t="shared" si="6"/>
        <v>-0.0597425837979215</v>
      </c>
      <c r="V31" s="56">
        <f>IFERROR(VLOOKUP($B31,'a-蛋类'!$B:$AO,22,0),0)</f>
        <v>0.360674849175375</v>
      </c>
      <c r="W31" s="56">
        <f>IFERROR(VLOOKUP($B31,'a-蛋类'!$B:$AO,23,0),0)</f>
        <v>-0.243174737845878</v>
      </c>
      <c r="X31" s="56">
        <f t="shared" si="7"/>
        <v>0.603849587021253</v>
      </c>
      <c r="Y31" s="54">
        <f>IFERROR(VLOOKUP($B31,'a-蛋类'!$B:$AO,37,0),0)</f>
        <v>-0.0233511455969548</v>
      </c>
      <c r="Z31" s="54">
        <f>IFERROR(VLOOKUP($B31,'a-蛋类'!$B:$AO,38,0),0)</f>
        <v>0.271801225135935</v>
      </c>
      <c r="AA31" s="54">
        <f t="shared" si="8"/>
        <v>-0.29515237073289</v>
      </c>
      <c r="AB31" s="54">
        <f>IFERROR(VLOOKUP($B31,'a-蛋类'!$B:$AO,33,0),0)</f>
        <v>-0.104995986718439</v>
      </c>
      <c r="AC31" s="54">
        <f>IFERROR(VLOOKUP($B31,'a-蛋类'!$B:$AO,34,0),0)</f>
        <v>-0.0332545331246078</v>
      </c>
      <c r="AD31" s="54">
        <f t="shared" si="9"/>
        <v>-0.0717414535938313</v>
      </c>
    </row>
    <row r="32" spans="1:30">
      <c r="A32" s="50" t="s">
        <v>67</v>
      </c>
      <c r="B32" s="51" t="s">
        <v>127</v>
      </c>
      <c r="C32" s="50" t="s">
        <v>128</v>
      </c>
      <c r="D32" s="49">
        <f>IFERROR(VLOOKUP($B32,'a-蛋类'!$B:$AO,5,0),0)</f>
        <v>713</v>
      </c>
      <c r="E32" s="49">
        <f>IFERROR(VLOOKUP($B32,'a-蛋类'!$B:$AO,6,0),0)</f>
        <v>2525.88</v>
      </c>
      <c r="F32" s="49">
        <f>IFERROR(VLOOKUP($B32,'a-蛋类'!$B:$AO,7,0),0)</f>
        <v>3.59116109098234</v>
      </c>
      <c r="G32" s="49">
        <f>IFERROR(VLOOKUP($B32,'a-蛋类'!$B:$AO,24,0),0)</f>
        <v>352.71</v>
      </c>
      <c r="H32" s="49">
        <f>IFERROR(VLOOKUP($B32,'a-蛋类'!$B:$AO,25,0),0)</f>
        <v>264.8</v>
      </c>
      <c r="I32" s="49">
        <f>IFERROR(VLOOKUP($B32,'a-蛋类'!$B:$AO,26,0),0)</f>
        <v>87.91</v>
      </c>
      <c r="J32" s="56">
        <f>IFERROR(VLOOKUP($B32,'a-蛋类'!$B:$AO,27,0),0)</f>
        <v>0.331986404833837</v>
      </c>
      <c r="K32" s="56">
        <f>IFERROR(VLOOKUP($B32,'a-蛋类'!$B:$AO,28,0),0)</f>
        <v>0.0909693493309674</v>
      </c>
      <c r="L32" s="56">
        <f>IFERROR(VLOOKUP($B32,'a-蛋类'!$B:$AO,29,0),0)</f>
        <v>0.0870336894001643</v>
      </c>
      <c r="M32" s="56">
        <f>IFERROR(VLOOKUP($B32,'a-蛋类'!$B:$AO,30,0),0)</f>
        <v>0.00393565993080305</v>
      </c>
      <c r="N32" s="49">
        <f>IFERROR(VLOOKUP($B32,'a-蛋类'!$B:$AO,15,0),0)</f>
        <v>3877.24</v>
      </c>
      <c r="O32" s="49">
        <f>IFERROR(VLOOKUP($B32,'a-蛋类'!$B:$AO,19,0),0)</f>
        <v>3042.5</v>
      </c>
      <c r="P32" s="49">
        <f t="shared" si="3"/>
        <v>834.74</v>
      </c>
      <c r="Q32" s="56">
        <f t="shared" si="4"/>
        <v>0.274359901396877</v>
      </c>
      <c r="R32" s="49">
        <f>IFERROR(VLOOKUP($B32,'a-蛋类'!$B:$AO,16,0),0)</f>
        <v>378.74</v>
      </c>
      <c r="S32" s="49">
        <f>IFERROR(VLOOKUP($B32,'a-蛋类'!$B:$AO,20,0),0)</f>
        <v>159</v>
      </c>
      <c r="T32" s="49">
        <f t="shared" si="5"/>
        <v>219.74</v>
      </c>
      <c r="U32" s="56">
        <f t="shared" si="6"/>
        <v>1.38201257861635</v>
      </c>
      <c r="V32" s="56">
        <f>IFERROR(VLOOKUP($B32,'a-蛋类'!$B:$AO,22,0),0)</f>
        <v>-0.576886366506204</v>
      </c>
      <c r="W32" s="56">
        <f>IFERROR(VLOOKUP($B32,'a-蛋类'!$B:$AO,23,0),0)</f>
        <v>-0.0944213802569299</v>
      </c>
      <c r="X32" s="56">
        <f t="shared" si="7"/>
        <v>-0.482464986249274</v>
      </c>
      <c r="Y32" s="54">
        <f>IFERROR(VLOOKUP($B32,'a-蛋类'!$B:$AO,37,0),0)</f>
        <v>-0.00860748798648149</v>
      </c>
      <c r="Z32" s="54">
        <f>IFERROR(VLOOKUP($B32,'a-蛋类'!$B:$AO,38,0),0)</f>
        <v>-0.553459119496855</v>
      </c>
      <c r="AA32" s="54">
        <f t="shared" si="8"/>
        <v>0.544851631510374</v>
      </c>
      <c r="AB32" s="54">
        <f>IFERROR(VLOOKUP($B32,'a-蛋类'!$B:$AO,33,0),0)</f>
        <v>0.164771473075843</v>
      </c>
      <c r="AC32" s="54">
        <f>IFERROR(VLOOKUP($B32,'a-蛋类'!$B:$AO,34,0),0)</f>
        <v>-0.0647329498767461</v>
      </c>
      <c r="AD32" s="54">
        <f t="shared" si="9"/>
        <v>0.229504422952589</v>
      </c>
    </row>
    <row r="33" spans="1:30">
      <c r="A33" s="50" t="s">
        <v>62</v>
      </c>
      <c r="B33" s="51" t="s">
        <v>145</v>
      </c>
      <c r="C33" s="50" t="s">
        <v>146</v>
      </c>
      <c r="D33" s="49">
        <f>IFERROR(VLOOKUP($B33,'a-蛋类'!$B:$AO,5,0),0)</f>
        <v>2853.3</v>
      </c>
      <c r="E33" s="49">
        <f>IFERROR(VLOOKUP($B33,'a-蛋类'!$B:$AO,6,0),0)</f>
        <v>7631.75</v>
      </c>
      <c r="F33" s="49">
        <f>IFERROR(VLOOKUP($B33,'a-蛋类'!$B:$AO,7,0),0)</f>
        <v>11.1357543720272</v>
      </c>
      <c r="G33" s="49">
        <f>IFERROR(VLOOKUP($B33,'a-蛋类'!$B:$AO,24,0),0)</f>
        <v>153.32</v>
      </c>
      <c r="H33" s="49">
        <f>IFERROR(VLOOKUP($B33,'a-蛋类'!$B:$AO,25,0),0)</f>
        <v>197.44</v>
      </c>
      <c r="I33" s="49">
        <f>IFERROR(VLOOKUP($B33,'a-蛋类'!$B:$AO,26,0),0)</f>
        <v>-44.12</v>
      </c>
      <c r="J33" s="56">
        <f>IFERROR(VLOOKUP($B33,'a-蛋类'!$B:$AO,27,0),0)</f>
        <v>-0.223460291734198</v>
      </c>
      <c r="K33" s="56">
        <f>IFERROR(VLOOKUP($B33,'a-蛋类'!$B:$AO,28,0),0)</f>
        <v>0.0302862098187213</v>
      </c>
      <c r="L33" s="56">
        <f>IFERROR(VLOOKUP($B33,'a-蛋类'!$B:$AO,29,0),0)</f>
        <v>0.0504001327394096</v>
      </c>
      <c r="M33" s="56">
        <f>IFERROR(VLOOKUP($B33,'a-蛋类'!$B:$AO,30,0),0)</f>
        <v>-0.0201139229206883</v>
      </c>
      <c r="N33" s="49">
        <f>IFERROR(VLOOKUP($B33,'a-蛋类'!$B:$AO,15,0),0)</f>
        <v>5062.37</v>
      </c>
      <c r="O33" s="49">
        <f>IFERROR(VLOOKUP($B33,'a-蛋类'!$B:$AO,19,0),0)</f>
        <v>3917.45</v>
      </c>
      <c r="P33" s="49">
        <f t="shared" si="3"/>
        <v>1144.92</v>
      </c>
      <c r="Q33" s="56">
        <f t="shared" si="4"/>
        <v>0.292261547690462</v>
      </c>
      <c r="R33" s="49">
        <f>IFERROR(VLOOKUP($B33,'a-蛋类'!$B:$AO,16,0),0)</f>
        <v>938.7</v>
      </c>
      <c r="S33" s="49">
        <f>IFERROR(VLOOKUP($B33,'a-蛋类'!$B:$AO,20,0),0)</f>
        <v>779.95</v>
      </c>
      <c r="T33" s="49">
        <f t="shared" si="5"/>
        <v>158.75</v>
      </c>
      <c r="U33" s="56">
        <f t="shared" si="6"/>
        <v>0.20353868837746</v>
      </c>
      <c r="V33" s="56">
        <f>IFERROR(VLOOKUP($B33,'a-蛋类'!$B:$AO,22,0),0)</f>
        <v>-0.532200507954718</v>
      </c>
      <c r="W33" s="56">
        <f>IFERROR(VLOOKUP($B33,'a-蛋类'!$B:$AO,23,0),0)</f>
        <v>-0.401122174546641</v>
      </c>
      <c r="X33" s="56">
        <f t="shared" si="7"/>
        <v>-0.131078333408077</v>
      </c>
      <c r="Y33" s="54">
        <f>IFERROR(VLOOKUP($B33,'a-蛋类'!$B:$AO,37,0),0)</f>
        <v>-0.0340896985192287</v>
      </c>
      <c r="Z33" s="54">
        <f>IFERROR(VLOOKUP($B33,'a-蛋类'!$B:$AO,38,0),0)</f>
        <v>-0.053400859029425</v>
      </c>
      <c r="AA33" s="54">
        <f t="shared" si="8"/>
        <v>0.0193111605101962</v>
      </c>
      <c r="AB33" s="54">
        <f>IFERROR(VLOOKUP($B33,'a-蛋类'!$B:$AO,33,0),0)</f>
        <v>-0.0187942066183885</v>
      </c>
      <c r="AC33" s="54">
        <f>IFERROR(VLOOKUP($B33,'a-蛋类'!$B:$AO,34,0),0)</f>
        <v>-0.0257509349193991</v>
      </c>
      <c r="AD33" s="54">
        <f t="shared" si="9"/>
        <v>0.00695672830101061</v>
      </c>
    </row>
    <row r="34" spans="1:30">
      <c r="A34" s="50" t="s">
        <v>62</v>
      </c>
      <c r="B34" s="51" t="s">
        <v>104</v>
      </c>
      <c r="C34" s="50" t="s">
        <v>105</v>
      </c>
      <c r="D34" s="49">
        <f>IFERROR(VLOOKUP($B34,'a-蛋类'!$B:$AO,5,0),0)</f>
        <v>2083</v>
      </c>
      <c r="E34" s="49">
        <f>IFERROR(VLOOKUP($B34,'a-蛋类'!$B:$AO,6,0),0)</f>
        <v>9092.8</v>
      </c>
      <c r="F34" s="49">
        <f>IFERROR(VLOOKUP($B34,'a-蛋类'!$B:$AO,7,0),0)</f>
        <v>5.53138013287872</v>
      </c>
      <c r="G34" s="49">
        <f>IFERROR(VLOOKUP($B34,'a-蛋类'!$B:$AO,24,0),0)</f>
        <v>853.87</v>
      </c>
      <c r="H34" s="49">
        <f>IFERROR(VLOOKUP($B34,'a-蛋类'!$B:$AO,25,0),0)</f>
        <v>283.41</v>
      </c>
      <c r="I34" s="49">
        <f>IFERROR(VLOOKUP($B34,'a-蛋类'!$B:$AO,26,0),0)</f>
        <v>570.46</v>
      </c>
      <c r="J34" s="56">
        <f>IFERROR(VLOOKUP($B34,'a-蛋类'!$B:$AO,27,0),0)</f>
        <v>2.01284358350093</v>
      </c>
      <c r="K34" s="56">
        <f>IFERROR(VLOOKUP($B34,'a-蛋类'!$B:$AO,28,0),0)</f>
        <v>0.0670946500764163</v>
      </c>
      <c r="L34" s="56">
        <f>IFERROR(VLOOKUP($B34,'a-蛋类'!$B:$AO,29,0),0)</f>
        <v>0.0259291009579888</v>
      </c>
      <c r="M34" s="56">
        <f>IFERROR(VLOOKUP($B34,'a-蛋类'!$B:$AO,30,0),0)</f>
        <v>0.0411655491184274</v>
      </c>
      <c r="N34" s="49">
        <f>IFERROR(VLOOKUP($B34,'a-蛋类'!$B:$AO,15,0),0)</f>
        <v>12726.35</v>
      </c>
      <c r="O34" s="49">
        <f>IFERROR(VLOOKUP($B34,'a-蛋类'!$B:$AO,19,0),0)</f>
        <v>10930.19</v>
      </c>
      <c r="P34" s="49">
        <f t="shared" si="3"/>
        <v>1796.16</v>
      </c>
      <c r="Q34" s="56">
        <f t="shared" si="4"/>
        <v>0.164330171753647</v>
      </c>
      <c r="R34" s="49">
        <f>IFERROR(VLOOKUP($B34,'a-蛋类'!$B:$AO,16,0),0)</f>
        <v>2205.28</v>
      </c>
      <c r="S34" s="49">
        <f>IFERROR(VLOOKUP($B34,'a-蛋类'!$B:$AO,20,0),0)</f>
        <v>1787.96</v>
      </c>
      <c r="T34" s="49">
        <f t="shared" si="5"/>
        <v>417.32</v>
      </c>
      <c r="U34" s="56">
        <f t="shared" si="6"/>
        <v>0.233405669030627</v>
      </c>
      <c r="V34" s="56">
        <f>IFERROR(VLOOKUP($B34,'a-蛋类'!$B:$AO,22,0),0)</f>
        <v>0.203027742936953</v>
      </c>
      <c r="W34" s="56">
        <f>IFERROR(VLOOKUP($B34,'a-蛋类'!$B:$AO,23,0),0)</f>
        <v>0.452823396910078</v>
      </c>
      <c r="X34" s="56">
        <f t="shared" si="7"/>
        <v>-0.249795653973125</v>
      </c>
      <c r="Y34" s="54">
        <f>IFERROR(VLOOKUP($B34,'a-蛋类'!$B:$AO,37,0),0)</f>
        <v>-0.0142022781687586</v>
      </c>
      <c r="Z34" s="54">
        <f>IFERROR(VLOOKUP($B34,'a-蛋类'!$B:$AO,38,0),0)</f>
        <v>-0.0355377077786975</v>
      </c>
      <c r="AA34" s="54">
        <f t="shared" si="8"/>
        <v>0.0213354296099389</v>
      </c>
      <c r="AB34" s="54">
        <f>IFERROR(VLOOKUP($B34,'a-蛋类'!$B:$AO,33,0),0)</f>
        <v>0.16698819454739</v>
      </c>
      <c r="AC34" s="54">
        <f>IFERROR(VLOOKUP($B34,'a-蛋类'!$B:$AO,34,0),0)</f>
        <v>-0.121691617437574</v>
      </c>
      <c r="AD34" s="54">
        <f t="shared" si="9"/>
        <v>0.288679811984965</v>
      </c>
    </row>
    <row r="35" spans="1:30">
      <c r="A35" s="50" t="s">
        <v>67</v>
      </c>
      <c r="B35" s="51" t="s">
        <v>80</v>
      </c>
      <c r="C35" s="50" t="s">
        <v>81</v>
      </c>
      <c r="D35" s="49">
        <f>IFERROR(VLOOKUP($B35,'a-蛋类'!$B:$AO,5,0),0)</f>
        <v>1571.5</v>
      </c>
      <c r="E35" s="49">
        <f>IFERROR(VLOOKUP($B35,'a-蛋类'!$B:$AO,6,0),0)</f>
        <v>11038.91</v>
      </c>
      <c r="F35" s="49">
        <f>IFERROR(VLOOKUP($B35,'a-蛋类'!$B:$AO,7,0),0)</f>
        <v>3.99975330041145</v>
      </c>
      <c r="G35" s="49">
        <f>IFERROR(VLOOKUP($B35,'a-蛋类'!$B:$AO,24,0),0)</f>
        <v>1623.28</v>
      </c>
      <c r="H35" s="49">
        <f>IFERROR(VLOOKUP($B35,'a-蛋类'!$B:$AO,25,0),0)</f>
        <v>1661.34</v>
      </c>
      <c r="I35" s="49">
        <f>IFERROR(VLOOKUP($B35,'a-蛋类'!$B:$AO,26,0),0)</f>
        <v>-38.06</v>
      </c>
      <c r="J35" s="56">
        <f>IFERROR(VLOOKUP($B35,'a-蛋类'!$B:$AO,27,0),0)</f>
        <v>-0.0229092178602815</v>
      </c>
      <c r="K35" s="56">
        <f>IFERROR(VLOOKUP($B35,'a-蛋类'!$B:$AO,28,0),0)</f>
        <v>0.0904905436133225</v>
      </c>
      <c r="L35" s="56">
        <f>IFERROR(VLOOKUP($B35,'a-蛋类'!$B:$AO,29,0),0)</f>
        <v>0.0947499535187186</v>
      </c>
      <c r="M35" s="56">
        <f>IFERROR(VLOOKUP($B35,'a-蛋类'!$B:$AO,30,0),0)</f>
        <v>-0.00425940990539605</v>
      </c>
      <c r="N35" s="49">
        <f>IFERROR(VLOOKUP($B35,'a-蛋类'!$B:$AO,15,0),0)</f>
        <v>17938.67</v>
      </c>
      <c r="O35" s="49">
        <f>IFERROR(VLOOKUP($B35,'a-蛋类'!$B:$AO,19,0),0)</f>
        <v>17533.94</v>
      </c>
      <c r="P35" s="49">
        <f t="shared" si="3"/>
        <v>404.73</v>
      </c>
      <c r="Q35" s="56">
        <f t="shared" si="4"/>
        <v>0.0230826613984079</v>
      </c>
      <c r="R35" s="49">
        <f>IFERROR(VLOOKUP($B35,'a-蛋类'!$B:$AO,16,0),0)</f>
        <v>1768.25</v>
      </c>
      <c r="S35" s="49">
        <f>IFERROR(VLOOKUP($B35,'a-蛋类'!$B:$AO,20,0),0)</f>
        <v>2011.48</v>
      </c>
      <c r="T35" s="49">
        <f t="shared" si="5"/>
        <v>-243.23</v>
      </c>
      <c r="U35" s="56">
        <f t="shared" si="6"/>
        <v>-0.120920913953905</v>
      </c>
      <c r="V35" s="56">
        <f>IFERROR(VLOOKUP($B35,'a-蛋类'!$B:$AO,22,0),0)</f>
        <v>-0.445191875080944</v>
      </c>
      <c r="W35" s="56">
        <f>IFERROR(VLOOKUP($B35,'a-蛋类'!$B:$AO,23,0),0)</f>
        <v>-0.112187144047691</v>
      </c>
      <c r="X35" s="56">
        <f t="shared" si="7"/>
        <v>-0.333004731033253</v>
      </c>
      <c r="Y35" s="54">
        <f>IFERROR(VLOOKUP($B35,'a-蛋类'!$B:$AO,37,0),0)</f>
        <v>-0.00749328432065602</v>
      </c>
      <c r="Z35" s="54">
        <f>IFERROR(VLOOKUP($B35,'a-蛋类'!$B:$AO,38,0),0)</f>
        <v>0.202477777556824</v>
      </c>
      <c r="AA35" s="54">
        <f t="shared" si="8"/>
        <v>-0.20997106187748</v>
      </c>
      <c r="AB35" s="54">
        <f>IFERROR(VLOOKUP($B35,'a-蛋类'!$B:$AO,33,0),0)</f>
        <v>0.01525216375459</v>
      </c>
      <c r="AC35" s="54">
        <f>IFERROR(VLOOKUP($B35,'a-蛋类'!$B:$AO,34,0),0)</f>
        <v>0.570872718852694</v>
      </c>
      <c r="AD35" s="54">
        <f t="shared" si="9"/>
        <v>-0.555620555098104</v>
      </c>
    </row>
    <row r="36" spans="1:30">
      <c r="A36" s="50" t="s">
        <v>101</v>
      </c>
      <c r="B36" s="51" t="s">
        <v>170</v>
      </c>
      <c r="C36" s="50" t="s">
        <v>171</v>
      </c>
      <c r="D36" s="49">
        <f>IFERROR(VLOOKUP($B36,'a-蛋类'!$B:$AO,5,0),0)</f>
        <v>985</v>
      </c>
      <c r="E36" s="49">
        <f>IFERROR(VLOOKUP($B36,'a-蛋类'!$B:$AO,6,0),0)</f>
        <v>4583.66</v>
      </c>
      <c r="F36" s="49">
        <f>IFERROR(VLOOKUP($B36,'a-蛋类'!$B:$AO,7,0),0)</f>
        <v>13.9551346041102</v>
      </c>
      <c r="G36" s="49">
        <f>IFERROR(VLOOKUP($B36,'a-蛋类'!$B:$AO,24,0),0)</f>
        <v>257.44</v>
      </c>
      <c r="H36" s="49">
        <f>IFERROR(VLOOKUP($B36,'a-蛋类'!$B:$AO,25,0),0)</f>
        <v>0</v>
      </c>
      <c r="I36" s="49">
        <f>IFERROR(VLOOKUP($B36,'a-蛋类'!$B:$AO,26,0),0)</f>
        <v>257.44</v>
      </c>
      <c r="J36" s="56">
        <f>IFERROR(VLOOKUP($B36,'a-蛋类'!$B:$AO,27,0),0)</f>
        <v>0</v>
      </c>
      <c r="K36" s="56">
        <f>IFERROR(VLOOKUP($B36,'a-蛋类'!$B:$AO,28,0),0)</f>
        <v>0.0925417343666873</v>
      </c>
      <c r="L36" s="56">
        <f>IFERROR(VLOOKUP($B36,'a-蛋类'!$B:$AO,29,0),0)</f>
        <v>0</v>
      </c>
      <c r="M36" s="56">
        <f>IFERROR(VLOOKUP($B36,'a-蛋类'!$B:$AO,30,0),0)</f>
        <v>0.0925417343666873</v>
      </c>
      <c r="N36" s="49">
        <f>IFERROR(VLOOKUP($B36,'a-蛋类'!$B:$AO,15,0),0)</f>
        <v>2781.88</v>
      </c>
      <c r="O36" s="49">
        <f>IFERROR(VLOOKUP($B36,'a-蛋类'!$B:$AO,19,0),0)</f>
        <v>0</v>
      </c>
      <c r="P36" s="49">
        <f t="shared" si="3"/>
        <v>2781.88</v>
      </c>
      <c r="Q36" s="56" t="e">
        <f t="shared" si="4"/>
        <v>#DIV/0!</v>
      </c>
      <c r="R36" s="49">
        <f>IFERROR(VLOOKUP($B36,'a-蛋类'!$B:$AO,16,0),0)</f>
        <v>465.66</v>
      </c>
      <c r="S36" s="49">
        <f>IFERROR(VLOOKUP($B36,'a-蛋类'!$B:$AO,20,0),0)</f>
        <v>0</v>
      </c>
      <c r="T36" s="49">
        <f t="shared" si="5"/>
        <v>465.66</v>
      </c>
      <c r="U36" s="56" t="e">
        <f t="shared" si="6"/>
        <v>#DIV/0!</v>
      </c>
      <c r="V36" s="56">
        <f>IFERROR(VLOOKUP($B36,'a-蛋类'!$B:$AO,22,0),0)</f>
        <v>1.21406986198047</v>
      </c>
      <c r="W36" s="56">
        <f>IFERROR(VLOOKUP($B36,'a-蛋类'!$B:$AO,23,0),0)</f>
        <v>0</v>
      </c>
      <c r="X36" s="56">
        <f t="shared" si="7"/>
        <v>1.21406986198047</v>
      </c>
      <c r="Y36" s="54">
        <f>IFERROR(VLOOKUP($B36,'a-蛋类'!$B:$AO,37,0),0)</f>
        <v>-0.0393849589829489</v>
      </c>
      <c r="Z36" s="54">
        <f>IFERROR(VLOOKUP($B36,'a-蛋类'!$B:$AO,38,0),0)</f>
        <v>0</v>
      </c>
      <c r="AA36" s="54">
        <f t="shared" si="8"/>
        <v>-0.0393849589829489</v>
      </c>
      <c r="AB36" s="54">
        <f>IFERROR(VLOOKUP($B36,'a-蛋类'!$B:$AO,33,0),0)</f>
        <v>-0.0109077656826861</v>
      </c>
      <c r="AC36" s="54">
        <f>IFERROR(VLOOKUP($B36,'a-蛋类'!$B:$AO,34,0),0)</f>
        <v>0</v>
      </c>
      <c r="AD36" s="54">
        <f t="shared" si="9"/>
        <v>-0.0109077656826861</v>
      </c>
    </row>
    <row r="37" spans="1:30">
      <c r="A37" s="50" t="s">
        <v>67</v>
      </c>
      <c r="B37" s="51" t="s">
        <v>68</v>
      </c>
      <c r="C37" s="50" t="s">
        <v>69</v>
      </c>
      <c r="D37" s="49">
        <f>IFERROR(VLOOKUP($B37,'a-蛋类'!$B:$AO,5,0),0)</f>
        <v>1924.5</v>
      </c>
      <c r="E37" s="49">
        <f>IFERROR(VLOOKUP($B37,'a-蛋类'!$B:$AO,6,0),0)</f>
        <v>8162.23</v>
      </c>
      <c r="F37" s="49">
        <f>IFERROR(VLOOKUP($B37,'a-蛋类'!$B:$AO,7,0),0)</f>
        <v>5.79488771828288</v>
      </c>
      <c r="G37" s="49">
        <f>IFERROR(VLOOKUP($B37,'a-蛋类'!$B:$AO,24,0),0)</f>
        <v>1340.65</v>
      </c>
      <c r="H37" s="49">
        <f>IFERROR(VLOOKUP($B37,'a-蛋类'!$B:$AO,25,0),0)</f>
        <v>419.16</v>
      </c>
      <c r="I37" s="49">
        <f>IFERROR(VLOOKUP($B37,'a-蛋类'!$B:$AO,26,0),0)</f>
        <v>921.49</v>
      </c>
      <c r="J37" s="56">
        <f>IFERROR(VLOOKUP($B37,'a-蛋类'!$B:$AO,27,0),0)</f>
        <v>2.19842065082546</v>
      </c>
      <c r="K37" s="56">
        <f>IFERROR(VLOOKUP($B37,'a-蛋类'!$B:$AO,28,0),0)</f>
        <v>0.146511599950604</v>
      </c>
      <c r="L37" s="56">
        <f>IFERROR(VLOOKUP($B37,'a-蛋类'!$B:$AO,29,0),0)</f>
        <v>0.0367585542827978</v>
      </c>
      <c r="M37" s="56">
        <f>IFERROR(VLOOKUP($B37,'a-蛋类'!$B:$AO,30,0),0)</f>
        <v>0.109753045667806</v>
      </c>
      <c r="N37" s="49">
        <f>IFERROR(VLOOKUP($B37,'a-蛋类'!$B:$AO,15,0),0)</f>
        <v>9150.47</v>
      </c>
      <c r="O37" s="49">
        <f>IFERROR(VLOOKUP($B37,'a-蛋类'!$B:$AO,19,0),0)</f>
        <v>11403.06</v>
      </c>
      <c r="P37" s="49">
        <f t="shared" si="3"/>
        <v>-2252.59</v>
      </c>
      <c r="Q37" s="56">
        <f t="shared" si="4"/>
        <v>-0.197542589445289</v>
      </c>
      <c r="R37" s="49">
        <f>IFERROR(VLOOKUP($B37,'a-蛋类'!$B:$AO,16,0),0)</f>
        <v>602.04</v>
      </c>
      <c r="S37" s="49">
        <f>IFERROR(VLOOKUP($B37,'a-蛋类'!$B:$AO,20,0),0)</f>
        <v>1178.12</v>
      </c>
      <c r="T37" s="49">
        <f t="shared" si="5"/>
        <v>-576.08</v>
      </c>
      <c r="U37" s="56">
        <f t="shared" si="6"/>
        <v>-0.488982446609853</v>
      </c>
      <c r="V37" s="56">
        <f>IFERROR(VLOOKUP($B37,'a-蛋类'!$B:$AO,22,0),0)</f>
        <v>0.324056143840837</v>
      </c>
      <c r="W37" s="56">
        <f>IFERROR(VLOOKUP($B37,'a-蛋类'!$B:$AO,23,0),0)</f>
        <v>0.890642438291613</v>
      </c>
      <c r="X37" s="56">
        <f t="shared" si="7"/>
        <v>-0.566586294450777</v>
      </c>
      <c r="Y37" s="54">
        <f>IFERROR(VLOOKUP($B37,'a-蛋类'!$B:$AO,37,0),0)</f>
        <v>-0.037306491263039</v>
      </c>
      <c r="Z37" s="54">
        <f>IFERROR(VLOOKUP($B37,'a-蛋类'!$B:$AO,38,0),0)</f>
        <v>-0.0872406885546464</v>
      </c>
      <c r="AA37" s="54">
        <f t="shared" si="8"/>
        <v>0.0499341972916074</v>
      </c>
      <c r="AB37" s="54">
        <f>IFERROR(VLOOKUP($B37,'a-蛋类'!$B:$AO,33,0),0)</f>
        <v>0.0335959087405343</v>
      </c>
      <c r="AC37" s="54">
        <f>IFERROR(VLOOKUP($B37,'a-蛋类'!$B:$AO,34,0),0)</f>
        <v>-0.0765958172630855</v>
      </c>
      <c r="AD37" s="54">
        <f t="shared" si="9"/>
        <v>0.11019172600362</v>
      </c>
    </row>
    <row r="38" spans="1:30">
      <c r="A38" s="50" t="s">
        <v>62</v>
      </c>
      <c r="B38" s="51" t="s">
        <v>110</v>
      </c>
      <c r="C38" s="50" t="s">
        <v>111</v>
      </c>
      <c r="D38" s="49">
        <f>IFERROR(VLOOKUP($B38,'a-蛋类'!$B:$AO,5,0),0)</f>
        <v>2488</v>
      </c>
      <c r="E38" s="49">
        <f>IFERROR(VLOOKUP($B38,'a-蛋类'!$B:$AO,6,0),0)</f>
        <v>9041.81</v>
      </c>
      <c r="F38" s="49">
        <f>IFERROR(VLOOKUP($B38,'a-蛋类'!$B:$AO,7,0),0)</f>
        <v>11.3592677467396</v>
      </c>
      <c r="G38" s="49">
        <f>IFERROR(VLOOKUP($B38,'a-蛋类'!$B:$AO,24,0),0)</f>
        <v>171.74</v>
      </c>
      <c r="H38" s="49">
        <f>IFERROR(VLOOKUP($B38,'a-蛋类'!$B:$AO,25,0),0)</f>
        <v>139.92</v>
      </c>
      <c r="I38" s="49">
        <f>IFERROR(VLOOKUP($B38,'a-蛋类'!$B:$AO,26,0),0)</f>
        <v>31.82</v>
      </c>
      <c r="J38" s="56">
        <f>IFERROR(VLOOKUP($B38,'a-蛋类'!$B:$AO,27,0),0)</f>
        <v>0.227415666094911</v>
      </c>
      <c r="K38" s="56">
        <f>IFERROR(VLOOKUP($B38,'a-蛋类'!$B:$AO,28,0),0)</f>
        <v>0.0295832608422289</v>
      </c>
      <c r="L38" s="56">
        <f>IFERROR(VLOOKUP($B38,'a-蛋类'!$B:$AO,29,0),0)</f>
        <v>0.0282136591857722</v>
      </c>
      <c r="M38" s="56">
        <f>IFERROR(VLOOKUP($B38,'a-蛋类'!$B:$AO,30,0),0)</f>
        <v>0.00136960165645674</v>
      </c>
      <c r="N38" s="49">
        <f>IFERROR(VLOOKUP($B38,'a-蛋类'!$B:$AO,15,0),0)</f>
        <v>5805.31</v>
      </c>
      <c r="O38" s="49">
        <f>IFERROR(VLOOKUP($B38,'a-蛋类'!$B:$AO,19,0),0)</f>
        <v>4959.3</v>
      </c>
      <c r="P38" s="49">
        <f t="shared" si="3"/>
        <v>846.01</v>
      </c>
      <c r="Q38" s="56">
        <f t="shared" si="4"/>
        <v>0.17059060754542</v>
      </c>
      <c r="R38" s="49">
        <f>IFERROR(VLOOKUP($B38,'a-蛋类'!$B:$AO,16,0),0)</f>
        <v>499</v>
      </c>
      <c r="S38" s="49">
        <f>IFERROR(VLOOKUP($B38,'a-蛋类'!$B:$AO,20,0),0)</f>
        <v>647.25</v>
      </c>
      <c r="T38" s="49">
        <f t="shared" si="5"/>
        <v>-148.25</v>
      </c>
      <c r="U38" s="56">
        <f t="shared" si="6"/>
        <v>-0.229045963692545</v>
      </c>
      <c r="V38" s="56">
        <f>IFERROR(VLOOKUP($B38,'a-蛋类'!$B:$AO,22,0),0)</f>
        <v>2.14090525457523</v>
      </c>
      <c r="W38" s="56">
        <f>IFERROR(VLOOKUP($B38,'a-蛋类'!$B:$AO,23,0),0)</f>
        <v>-0.205444222799939</v>
      </c>
      <c r="X38" s="56">
        <f t="shared" si="7"/>
        <v>2.34634947737517</v>
      </c>
      <c r="Y38" s="54">
        <f>IFERROR(VLOOKUP($B38,'a-蛋类'!$B:$AO,37,0),0)</f>
        <v>-0.0290581162324649</v>
      </c>
      <c r="Z38" s="54">
        <f>IFERROR(VLOOKUP($B38,'a-蛋类'!$B:$AO,38,0),0)</f>
        <v>-0.0189262263422171</v>
      </c>
      <c r="AA38" s="54">
        <f t="shared" si="8"/>
        <v>-0.0101318898902479</v>
      </c>
      <c r="AB38" s="54">
        <f>IFERROR(VLOOKUP($B38,'a-蛋类'!$B:$AO,33,0),0)</f>
        <v>-0.0875160511008117</v>
      </c>
      <c r="AC38" s="54">
        <f>IFERROR(VLOOKUP($B38,'a-蛋类'!$B:$AO,34,0),0)</f>
        <v>-0.0802431794809751</v>
      </c>
      <c r="AD38" s="54">
        <f t="shared" si="9"/>
        <v>-0.00727287161983661</v>
      </c>
    </row>
    <row r="39" spans="1:30">
      <c r="A39" s="50" t="s">
        <v>67</v>
      </c>
      <c r="B39" s="51" t="s">
        <v>199</v>
      </c>
      <c r="C39" s="50" t="s">
        <v>200</v>
      </c>
      <c r="D39" s="49">
        <f>IFERROR(VLOOKUP($B39,'a-蛋类'!$B:$AO,5,0),0)</f>
        <v>2554</v>
      </c>
      <c r="E39" s="49">
        <f>IFERROR(VLOOKUP($B39,'a-蛋类'!$B:$AO,6,0),0)</f>
        <v>16538.35</v>
      </c>
      <c r="F39" s="49">
        <f>IFERROR(VLOOKUP($B39,'a-蛋类'!$B:$AO,7,0),0)</f>
        <v>12.3673781617593</v>
      </c>
      <c r="G39" s="49">
        <f>IFERROR(VLOOKUP($B39,'a-蛋类'!$B:$AO,24,0),0)</f>
        <v>887.67</v>
      </c>
      <c r="H39" s="49">
        <f>IFERROR(VLOOKUP($B39,'a-蛋类'!$B:$AO,25,0),0)</f>
        <v>601.95</v>
      </c>
      <c r="I39" s="49">
        <f>IFERROR(VLOOKUP($B39,'a-蛋类'!$B:$AO,26,0),0)</f>
        <v>285.72</v>
      </c>
      <c r="J39" s="56">
        <f>IFERROR(VLOOKUP($B39,'a-蛋类'!$B:$AO,27,0),0)</f>
        <v>0.474657363568403</v>
      </c>
      <c r="K39" s="56">
        <f>IFERROR(VLOOKUP($B39,'a-蛋类'!$B:$AO,28,0),0)</f>
        <v>0.0945528798220722</v>
      </c>
      <c r="L39" s="56">
        <f>IFERROR(VLOOKUP($B39,'a-蛋类'!$B:$AO,29,0),0)</f>
        <v>0.0699590438291463</v>
      </c>
      <c r="M39" s="56">
        <f>IFERROR(VLOOKUP($B39,'a-蛋类'!$B:$AO,30,0),0)</f>
        <v>0.024593835992926</v>
      </c>
      <c r="N39" s="49">
        <f>IFERROR(VLOOKUP($B39,'a-蛋类'!$B:$AO,15,0),0)</f>
        <v>9388.08</v>
      </c>
      <c r="O39" s="49">
        <f>IFERROR(VLOOKUP($B39,'a-蛋类'!$B:$AO,19,0),0)</f>
        <v>8604.32</v>
      </c>
      <c r="P39" s="49">
        <f t="shared" si="3"/>
        <v>783.76</v>
      </c>
      <c r="Q39" s="56">
        <f t="shared" si="4"/>
        <v>0.0910891273220894</v>
      </c>
      <c r="R39" s="49">
        <f>IFERROR(VLOOKUP($B39,'a-蛋类'!$B:$AO,16,0),0)</f>
        <v>1643.5</v>
      </c>
      <c r="S39" s="49">
        <f>IFERROR(VLOOKUP($B39,'a-蛋类'!$B:$AO,20,0),0)</f>
        <v>897.91</v>
      </c>
      <c r="T39" s="49">
        <f t="shared" si="5"/>
        <v>745.59</v>
      </c>
      <c r="U39" s="56">
        <f t="shared" si="6"/>
        <v>0.830361617534051</v>
      </c>
      <c r="V39" s="56">
        <f>IFERROR(VLOOKUP($B39,'a-蛋类'!$B:$AO,22,0),0)</f>
        <v>-0.274374301552476</v>
      </c>
      <c r="W39" s="56">
        <f>IFERROR(VLOOKUP($B39,'a-蛋类'!$B:$AO,23,0),0)</f>
        <v>0.417985226904774</v>
      </c>
      <c r="X39" s="56">
        <f t="shared" si="7"/>
        <v>-0.69235952845725</v>
      </c>
      <c r="Y39" s="54">
        <f>IFERROR(VLOOKUP($B39,'a-蛋类'!$B:$AO,37,0),0)</f>
        <v>-0.0191664131426833</v>
      </c>
      <c r="Z39" s="54">
        <f>IFERROR(VLOOKUP($B39,'a-蛋类'!$B:$AO,38,0),0)</f>
        <v>-0.0919802652827121</v>
      </c>
      <c r="AA39" s="54">
        <f t="shared" si="8"/>
        <v>0.0728138521400288</v>
      </c>
      <c r="AB39" s="54">
        <f>IFERROR(VLOOKUP($B39,'a-蛋类'!$B:$AO,33,0),0)</f>
        <v>0.329410440202296</v>
      </c>
      <c r="AC39" s="54">
        <f>IFERROR(VLOOKUP($B39,'a-蛋类'!$B:$AO,34,0),0)</f>
        <v>0.0100993454450788</v>
      </c>
      <c r="AD39" s="54">
        <f t="shared" si="9"/>
        <v>0.319311094757217</v>
      </c>
    </row>
    <row r="40" spans="1:30">
      <c r="A40" s="50" t="s">
        <v>84</v>
      </c>
      <c r="B40" s="51" t="s">
        <v>129</v>
      </c>
      <c r="C40" s="50" t="s">
        <v>130</v>
      </c>
      <c r="D40" s="49">
        <f>IFERROR(VLOOKUP($B40,'a-蛋类'!$B:$AO,5,0),0)</f>
        <v>559</v>
      </c>
      <c r="E40" s="49">
        <f>IFERROR(VLOOKUP($B40,'a-蛋类'!$B:$AO,6,0),0)</f>
        <v>4937</v>
      </c>
      <c r="F40" s="49">
        <f>IFERROR(VLOOKUP($B40,'a-蛋类'!$B:$AO,7,0),0)</f>
        <v>4.59218655499499</v>
      </c>
      <c r="G40" s="49">
        <f>IFERROR(VLOOKUP($B40,'a-蛋类'!$B:$AO,24,0),0)</f>
        <v>169.32</v>
      </c>
      <c r="H40" s="49">
        <f>IFERROR(VLOOKUP($B40,'a-蛋类'!$B:$AO,25,0),0)</f>
        <v>150.43</v>
      </c>
      <c r="I40" s="49">
        <f>IFERROR(VLOOKUP($B40,'a-蛋类'!$B:$AO,26,0),0)</f>
        <v>18.89</v>
      </c>
      <c r="J40" s="56">
        <f>IFERROR(VLOOKUP($B40,'a-蛋类'!$B:$AO,27,0),0)</f>
        <v>0.125573356378382</v>
      </c>
      <c r="K40" s="56">
        <f>IFERROR(VLOOKUP($B40,'a-蛋类'!$B:$AO,28,0),0)</f>
        <v>0.0181814472354686</v>
      </c>
      <c r="L40" s="56">
        <f>IFERROR(VLOOKUP($B40,'a-蛋类'!$B:$AO,29,0),0)</f>
        <v>0.0176345981836704</v>
      </c>
      <c r="M40" s="56">
        <f>IFERROR(VLOOKUP($B40,'a-蛋类'!$B:$AO,30,0),0)</f>
        <v>0.000546849051798257</v>
      </c>
      <c r="N40" s="49">
        <f>IFERROR(VLOOKUP($B40,'a-蛋类'!$B:$AO,15,0),0)</f>
        <v>9312.79</v>
      </c>
      <c r="O40" s="49">
        <f>IFERROR(VLOOKUP($B40,'a-蛋类'!$B:$AO,19,0),0)</f>
        <v>8530.39</v>
      </c>
      <c r="P40" s="49">
        <f t="shared" si="3"/>
        <v>782.400000000001</v>
      </c>
      <c r="Q40" s="56">
        <f t="shared" si="4"/>
        <v>0.0917191359363407</v>
      </c>
      <c r="R40" s="49">
        <f>IFERROR(VLOOKUP($B40,'a-蛋类'!$B:$AO,16,0),0)</f>
        <v>837.16</v>
      </c>
      <c r="S40" s="49">
        <f>IFERROR(VLOOKUP($B40,'a-蛋类'!$B:$AO,20,0),0)</f>
        <v>877.68</v>
      </c>
      <c r="T40" s="49">
        <f t="shared" si="5"/>
        <v>-40.52</v>
      </c>
      <c r="U40" s="56">
        <f t="shared" si="6"/>
        <v>-0.0461671679883329</v>
      </c>
      <c r="V40" s="56">
        <f>IFERROR(VLOOKUP($B40,'a-蛋类'!$B:$AO,22,0),0)</f>
        <v>0.27867851103345</v>
      </c>
      <c r="W40" s="56">
        <f>IFERROR(VLOOKUP($B40,'a-蛋类'!$B:$AO,23,0),0)</f>
        <v>0.12871696401205</v>
      </c>
      <c r="X40" s="56">
        <f t="shared" si="7"/>
        <v>0.1499615470214</v>
      </c>
      <c r="Y40" s="54">
        <f>IFERROR(VLOOKUP($B40,'a-蛋类'!$B:$AO,37,0),0)</f>
        <v>-0.0195183716374409</v>
      </c>
      <c r="Z40" s="54">
        <f>IFERROR(VLOOKUP($B40,'a-蛋类'!$B:$AO,38,0),0)</f>
        <v>-0.100401057332969</v>
      </c>
      <c r="AA40" s="54">
        <f t="shared" si="8"/>
        <v>0.0808826856955279</v>
      </c>
      <c r="AB40" s="54">
        <f>IFERROR(VLOOKUP($B40,'a-蛋类'!$B:$AO,33,0),0)</f>
        <v>-0.104472033046535</v>
      </c>
      <c r="AC40" s="54">
        <f>IFERROR(VLOOKUP($B40,'a-蛋类'!$B:$AO,34,0),0)</f>
        <v>-0.116311680943075</v>
      </c>
      <c r="AD40" s="54">
        <f t="shared" si="9"/>
        <v>0.0118396478965404</v>
      </c>
    </row>
    <row r="41" spans="1:30">
      <c r="A41" s="50" t="s">
        <v>84</v>
      </c>
      <c r="B41" s="51" t="s">
        <v>193</v>
      </c>
      <c r="C41" s="50" t="s">
        <v>194</v>
      </c>
      <c r="D41" s="49">
        <f>IFERROR(VLOOKUP($B41,'a-蛋类'!$B:$AO,5,0),0)</f>
        <v>912</v>
      </c>
      <c r="E41" s="49">
        <f>IFERROR(VLOOKUP($B41,'a-蛋类'!$B:$AO,6,0),0)</f>
        <v>5957.9</v>
      </c>
      <c r="F41" s="49">
        <f>IFERROR(VLOOKUP($B41,'a-蛋类'!$B:$AO,7,0),0)</f>
        <v>8.40809759003541</v>
      </c>
      <c r="G41" s="49">
        <f>IFERROR(VLOOKUP($B41,'a-蛋类'!$B:$AO,24,0),0)</f>
        <v>1478.6</v>
      </c>
      <c r="H41" s="49">
        <f>IFERROR(VLOOKUP($B41,'a-蛋类'!$B:$AO,25,0),0)</f>
        <v>1317.7</v>
      </c>
      <c r="I41" s="49">
        <f>IFERROR(VLOOKUP($B41,'a-蛋类'!$B:$AO,26,0),0)</f>
        <v>160.9</v>
      </c>
      <c r="J41" s="56">
        <f>IFERROR(VLOOKUP($B41,'a-蛋类'!$B:$AO,27,0),0)</f>
        <v>0.122106701070046</v>
      </c>
      <c r="K41" s="56">
        <f>IFERROR(VLOOKUP($B41,'a-蛋类'!$B:$AO,28,0),0)</f>
        <v>0.223515877850825</v>
      </c>
      <c r="L41" s="56">
        <f>IFERROR(VLOOKUP($B41,'a-蛋类'!$B:$AO,29,0),0)</f>
        <v>0.257209056288514</v>
      </c>
      <c r="M41" s="56">
        <f>IFERROR(VLOOKUP($B41,'a-蛋类'!$B:$AO,30,0),0)</f>
        <v>-0.0336931784376894</v>
      </c>
      <c r="N41" s="49">
        <f>IFERROR(VLOOKUP($B41,'a-蛋类'!$B:$AO,15,0),0)</f>
        <v>6615.19</v>
      </c>
      <c r="O41" s="49">
        <f>IFERROR(VLOOKUP($B41,'a-蛋类'!$B:$AO,19,0),0)</f>
        <v>5123.07</v>
      </c>
      <c r="P41" s="49">
        <f t="shared" si="3"/>
        <v>1492.12</v>
      </c>
      <c r="Q41" s="56">
        <f t="shared" si="4"/>
        <v>0.291255048242558</v>
      </c>
      <c r="R41" s="49">
        <f>IFERROR(VLOOKUP($B41,'a-蛋类'!$B:$AO,16,0),0)</f>
        <v>803</v>
      </c>
      <c r="S41" s="49">
        <f>IFERROR(VLOOKUP($B41,'a-蛋类'!$B:$AO,20,0),0)</f>
        <v>503.67</v>
      </c>
      <c r="T41" s="49">
        <f t="shared" si="5"/>
        <v>299.33</v>
      </c>
      <c r="U41" s="56">
        <f t="shared" si="6"/>
        <v>0.59429785375345</v>
      </c>
      <c r="V41" s="56">
        <f>IFERROR(VLOOKUP($B41,'a-蛋类'!$B:$AO,22,0),0)</f>
        <v>-0.484013689481054</v>
      </c>
      <c r="W41" s="56">
        <f>IFERROR(VLOOKUP($B41,'a-蛋类'!$B:$AO,23,0),0)</f>
        <v>0.619987485783443</v>
      </c>
      <c r="X41" s="56">
        <f t="shared" si="7"/>
        <v>-1.1040011752645</v>
      </c>
      <c r="Y41" s="54">
        <f>IFERROR(VLOOKUP($B41,'a-蛋类'!$B:$AO,37,0),0)</f>
        <v>0.0952677459526775</v>
      </c>
      <c r="Z41" s="54">
        <f>IFERROR(VLOOKUP($B41,'a-蛋类'!$B:$AO,38,0),0)</f>
        <v>0.128000476502472</v>
      </c>
      <c r="AA41" s="54">
        <f t="shared" si="8"/>
        <v>-0.0327327305497944</v>
      </c>
      <c r="AB41" s="54">
        <f>IFERROR(VLOOKUP($B41,'a-蛋类'!$B:$AO,33,0),0)</f>
        <v>0.296876098734764</v>
      </c>
      <c r="AC41" s="54">
        <f>IFERROR(VLOOKUP($B41,'a-蛋类'!$B:$AO,34,0),0)</f>
        <v>0.153401202794418</v>
      </c>
      <c r="AD41" s="54">
        <f t="shared" si="9"/>
        <v>0.143474895940346</v>
      </c>
    </row>
    <row r="42" spans="1:30">
      <c r="A42" s="50" t="s">
        <v>94</v>
      </c>
      <c r="B42" s="51" t="s">
        <v>95</v>
      </c>
      <c r="C42" s="50" t="s">
        <v>96</v>
      </c>
      <c r="D42" s="49">
        <f>IFERROR(VLOOKUP($B42,'a-蛋类'!$B:$AO,5,0),0)</f>
        <v>3527.9</v>
      </c>
      <c r="E42" s="49">
        <f>IFERROR(VLOOKUP($B42,'a-蛋类'!$B:$AO,6,0),0)</f>
        <v>5903.15</v>
      </c>
      <c r="F42" s="49">
        <f>IFERROR(VLOOKUP($B42,'a-蛋类'!$B:$AO,7,0),0)</f>
        <v>7.86722536893615</v>
      </c>
      <c r="G42" s="49">
        <f>IFERROR(VLOOKUP($B42,'a-蛋类'!$B:$AO,24,0),0)</f>
        <v>171</v>
      </c>
      <c r="H42" s="49">
        <f>IFERROR(VLOOKUP($B42,'a-蛋类'!$B:$AO,25,0),0)</f>
        <v>425.84</v>
      </c>
      <c r="I42" s="49">
        <f>IFERROR(VLOOKUP($B42,'a-蛋类'!$B:$AO,26,0),0)</f>
        <v>-254.84</v>
      </c>
      <c r="J42" s="56">
        <f>IFERROR(VLOOKUP($B42,'a-蛋类'!$B:$AO,27,0),0)</f>
        <v>-0.598440728912268</v>
      </c>
      <c r="K42" s="56">
        <f>IFERROR(VLOOKUP($B42,'a-蛋类'!$B:$AO,28,0),0)</f>
        <v>0.0318934646374217</v>
      </c>
      <c r="L42" s="56">
        <f>IFERROR(VLOOKUP($B42,'a-蛋类'!$B:$AO,29,0),0)</f>
        <v>0.0918798209180646</v>
      </c>
      <c r="M42" s="56">
        <f>IFERROR(VLOOKUP($B42,'a-蛋类'!$B:$AO,30,0),0)</f>
        <v>-0.059986356280643</v>
      </c>
      <c r="N42" s="49">
        <f>IFERROR(VLOOKUP($B42,'a-蛋类'!$B:$AO,15,0),0)</f>
        <v>5361.6</v>
      </c>
      <c r="O42" s="49">
        <f>IFERROR(VLOOKUP($B42,'a-蛋类'!$B:$AO,19,0),0)</f>
        <v>4634.75</v>
      </c>
      <c r="P42" s="49">
        <f t="shared" si="3"/>
        <v>726.85</v>
      </c>
      <c r="Q42" s="56">
        <f t="shared" si="4"/>
        <v>0.156826150277793</v>
      </c>
      <c r="R42" s="49">
        <f>IFERROR(VLOOKUP($B42,'a-蛋类'!$B:$AO,16,0),0)</f>
        <v>1831.59</v>
      </c>
      <c r="S42" s="49">
        <f>IFERROR(VLOOKUP($B42,'a-蛋类'!$B:$AO,20,0),0)</f>
        <v>1222.09</v>
      </c>
      <c r="T42" s="49">
        <f t="shared" si="5"/>
        <v>609.5</v>
      </c>
      <c r="U42" s="56">
        <f t="shared" si="6"/>
        <v>0.498735772324461</v>
      </c>
      <c r="V42" s="56">
        <f>IFERROR(VLOOKUP($B42,'a-蛋类'!$B:$AO,22,0),0)</f>
        <v>-0.370755465092483</v>
      </c>
      <c r="W42" s="56">
        <f>IFERROR(VLOOKUP($B42,'a-蛋类'!$B:$AO,23,0),0)</f>
        <v>-0.169675402464326</v>
      </c>
      <c r="X42" s="56">
        <f t="shared" si="7"/>
        <v>-0.201080062628158</v>
      </c>
      <c r="Y42" s="54">
        <f>IFERROR(VLOOKUP($B42,'a-蛋类'!$B:$AO,37,0),0)</f>
        <v>-0.0249564585960832</v>
      </c>
      <c r="Z42" s="54">
        <f>IFERROR(VLOOKUP($B42,'a-蛋类'!$B:$AO,38,0),0)</f>
        <v>-0.0226742711256945</v>
      </c>
      <c r="AA42" s="54">
        <f t="shared" si="8"/>
        <v>-0.00228218747038868</v>
      </c>
      <c r="AB42" s="54">
        <f>IFERROR(VLOOKUP($B42,'a-蛋类'!$B:$AO,33,0),0)</f>
        <v>-0.134480984857242</v>
      </c>
      <c r="AC42" s="54">
        <f>IFERROR(VLOOKUP($B42,'a-蛋类'!$B:$AO,34,0),0)</f>
        <v>-0.0154164086520309</v>
      </c>
      <c r="AD42" s="54">
        <f t="shared" si="9"/>
        <v>-0.119064576205211</v>
      </c>
    </row>
    <row r="43" spans="1:30">
      <c r="A43" s="50" t="s">
        <v>62</v>
      </c>
      <c r="B43" s="51" t="s">
        <v>92</v>
      </c>
      <c r="C43" s="50" t="s">
        <v>93</v>
      </c>
      <c r="D43" s="49">
        <f>IFERROR(VLOOKUP($B43,'a-蛋类'!$B:$AO,5,0),0)</f>
        <v>3205.7</v>
      </c>
      <c r="E43" s="49">
        <f>IFERROR(VLOOKUP($B43,'a-蛋类'!$B:$AO,6,0),0)</f>
        <v>11603.41</v>
      </c>
      <c r="F43" s="49">
        <f>IFERROR(VLOOKUP($B43,'a-蛋类'!$B:$AO,7,0),0)</f>
        <v>9.73930104411862</v>
      </c>
      <c r="G43" s="49">
        <f>IFERROR(VLOOKUP($B43,'a-蛋类'!$B:$AO,24,0),0)</f>
        <v>1321.26</v>
      </c>
      <c r="H43" s="49">
        <f>IFERROR(VLOOKUP($B43,'a-蛋类'!$B:$AO,25,0),0)</f>
        <v>364.77</v>
      </c>
      <c r="I43" s="49">
        <f>IFERROR(VLOOKUP($B43,'a-蛋类'!$B:$AO,26,0),0)</f>
        <v>956.49</v>
      </c>
      <c r="J43" s="56">
        <f>IFERROR(VLOOKUP($B43,'a-蛋类'!$B:$AO,27,0),0)</f>
        <v>2.62217287605889</v>
      </c>
      <c r="K43" s="56">
        <f>IFERROR(VLOOKUP($B43,'a-蛋类'!$B:$AO,28,0),0)</f>
        <v>0.150827561880213</v>
      </c>
      <c r="L43" s="56">
        <f>IFERROR(VLOOKUP($B43,'a-蛋类'!$B:$AO,29,0),0)</f>
        <v>0.0477943103321768</v>
      </c>
      <c r="M43" s="56">
        <f>IFERROR(VLOOKUP($B43,'a-蛋类'!$B:$AO,30,0),0)</f>
        <v>0.103033251548036</v>
      </c>
      <c r="N43" s="49">
        <f>IFERROR(VLOOKUP($B43,'a-蛋类'!$B:$AO,15,0),0)</f>
        <v>8760.07</v>
      </c>
      <c r="O43" s="49">
        <f>IFERROR(VLOOKUP($B43,'a-蛋类'!$B:$AO,19,0),0)</f>
        <v>7632.08</v>
      </c>
      <c r="P43" s="49">
        <f t="shared" si="3"/>
        <v>1127.99</v>
      </c>
      <c r="Q43" s="56">
        <f t="shared" si="4"/>
        <v>0.14779588264274</v>
      </c>
      <c r="R43" s="49">
        <f>IFERROR(VLOOKUP($B43,'a-蛋类'!$B:$AO,16,0),0)</f>
        <v>1408.23</v>
      </c>
      <c r="S43" s="49">
        <f>IFERROR(VLOOKUP($B43,'a-蛋类'!$B:$AO,20,0),0)</f>
        <v>1787.17</v>
      </c>
      <c r="T43" s="49">
        <f t="shared" si="5"/>
        <v>-378.94</v>
      </c>
      <c r="U43" s="56">
        <f t="shared" si="6"/>
        <v>-0.212033550249836</v>
      </c>
      <c r="V43" s="56">
        <f>IFERROR(VLOOKUP($B43,'a-蛋类'!$B:$AO,22,0),0)</f>
        <v>0.260463080181082</v>
      </c>
      <c r="W43" s="56">
        <f>IFERROR(VLOOKUP($B43,'a-蛋类'!$B:$AO,23,0),0)</f>
        <v>-0.727415946690471</v>
      </c>
      <c r="X43" s="56">
        <f t="shared" si="7"/>
        <v>0.987879026871553</v>
      </c>
      <c r="Y43" s="54">
        <f>IFERROR(VLOOKUP($B43,'a-蛋类'!$B:$AO,37,0),0)</f>
        <v>-0.00281914175951372</v>
      </c>
      <c r="Z43" s="54">
        <f>IFERROR(VLOOKUP($B43,'a-蛋类'!$B:$AO,38,0),0)</f>
        <v>0.00373215754516918</v>
      </c>
      <c r="AA43" s="54">
        <f t="shared" si="8"/>
        <v>-0.00655129930468289</v>
      </c>
      <c r="AB43" s="54">
        <f>IFERROR(VLOOKUP($B43,'a-蛋类'!$B:$AO,33,0),0)</f>
        <v>0.0669842353817344</v>
      </c>
      <c r="AC43" s="54">
        <f>IFERROR(VLOOKUP($B43,'a-蛋类'!$B:$AO,34,0),0)</f>
        <v>0.242811003029318</v>
      </c>
      <c r="AD43" s="54">
        <f t="shared" si="9"/>
        <v>-0.175826767647584</v>
      </c>
    </row>
    <row r="44" spans="1:30">
      <c r="A44" s="50" t="s">
        <v>186</v>
      </c>
      <c r="B44" s="51" t="s">
        <v>187</v>
      </c>
      <c r="C44" s="50" t="s">
        <v>188</v>
      </c>
      <c r="D44" s="49">
        <f>IFERROR(VLOOKUP($B44,'a-蛋类'!$B:$AO,5,0),0)</f>
        <v>4704.6</v>
      </c>
      <c r="E44" s="49">
        <f>IFERROR(VLOOKUP($B44,'a-蛋类'!$B:$AO,6,0),0)</f>
        <v>10736.38</v>
      </c>
      <c r="F44" s="49">
        <f>IFERROR(VLOOKUP($B44,'a-蛋类'!$B:$AO,7,0),0)</f>
        <v>10.2339858027795</v>
      </c>
      <c r="G44" s="49">
        <f>IFERROR(VLOOKUP($B44,'a-蛋类'!$B:$AO,24,0),0)</f>
        <v>395.37</v>
      </c>
      <c r="H44" s="49">
        <f>IFERROR(VLOOKUP($B44,'a-蛋类'!$B:$AO,25,0),0)</f>
        <v>312.2</v>
      </c>
      <c r="I44" s="49">
        <f>IFERROR(VLOOKUP($B44,'a-蛋类'!$B:$AO,26,0),0)</f>
        <v>83.17</v>
      </c>
      <c r="J44" s="56">
        <f>IFERROR(VLOOKUP($B44,'a-蛋类'!$B:$AO,27,0),0)</f>
        <v>0.266399743754004</v>
      </c>
      <c r="K44" s="56">
        <f>IFERROR(VLOOKUP($B44,'a-蛋类'!$B:$AO,28,0),0)</f>
        <v>0.0627356334970867</v>
      </c>
      <c r="L44" s="56">
        <f>IFERROR(VLOOKUP($B44,'a-蛋类'!$B:$AO,29,0),0)</f>
        <v>0.076464321140352</v>
      </c>
      <c r="M44" s="56">
        <f>IFERROR(VLOOKUP($B44,'a-蛋类'!$B:$AO,30,0),0)</f>
        <v>-0.0137286876432652</v>
      </c>
      <c r="N44" s="49">
        <f>IFERROR(VLOOKUP($B44,'a-蛋类'!$B:$AO,15,0),0)</f>
        <v>6302.16</v>
      </c>
      <c r="O44" s="49">
        <f>IFERROR(VLOOKUP($B44,'a-蛋类'!$B:$AO,19,0),0)</f>
        <v>4082.95</v>
      </c>
      <c r="P44" s="49">
        <f t="shared" si="3"/>
        <v>2219.21</v>
      </c>
      <c r="Q44" s="56">
        <f t="shared" si="4"/>
        <v>0.543531025361565</v>
      </c>
      <c r="R44" s="49">
        <f>IFERROR(VLOOKUP($B44,'a-蛋类'!$B:$AO,16,0),0)</f>
        <v>1319.5</v>
      </c>
      <c r="S44" s="49">
        <f>IFERROR(VLOOKUP($B44,'a-蛋类'!$B:$AO,20,0),0)</f>
        <v>312.75</v>
      </c>
      <c r="T44" s="49">
        <f t="shared" si="5"/>
        <v>1006.75</v>
      </c>
      <c r="U44" s="56">
        <f t="shared" si="6"/>
        <v>3.21902478017586</v>
      </c>
      <c r="V44" s="56">
        <f>IFERROR(VLOOKUP($B44,'a-蛋类'!$B:$AO,22,0),0)</f>
        <v>-0.469080763048555</v>
      </c>
      <c r="W44" s="56">
        <f>IFERROR(VLOOKUP($B44,'a-蛋类'!$B:$AO,23,0),0)</f>
        <v>0.0579468074256419</v>
      </c>
      <c r="X44" s="56">
        <f t="shared" si="7"/>
        <v>-0.527027570474197</v>
      </c>
      <c r="Y44" s="54">
        <f>IFERROR(VLOOKUP($B44,'a-蛋类'!$B:$AO,37,0),0)</f>
        <v>-0.0181129215611974</v>
      </c>
      <c r="Z44" s="54">
        <f>IFERROR(VLOOKUP($B44,'a-蛋类'!$B:$AO,38,0),0)</f>
        <v>1.43996802557954</v>
      </c>
      <c r="AA44" s="54">
        <f t="shared" si="8"/>
        <v>-1.45808094714073</v>
      </c>
      <c r="AB44" s="54">
        <f>IFERROR(VLOOKUP($B44,'a-蛋类'!$B:$AO,33,0),0)</f>
        <v>0.155712324291197</v>
      </c>
      <c r="AC44" s="54">
        <f>IFERROR(VLOOKUP($B44,'a-蛋类'!$B:$AO,34,0),0)</f>
        <v>-0.0740077639941709</v>
      </c>
      <c r="AD44" s="54">
        <f t="shared" si="9"/>
        <v>0.229720088285368</v>
      </c>
    </row>
    <row r="45" spans="1:30">
      <c r="A45" s="50" t="s">
        <v>155</v>
      </c>
      <c r="B45" s="51" t="s">
        <v>174</v>
      </c>
      <c r="C45" s="50" t="s">
        <v>175</v>
      </c>
      <c r="D45" s="49">
        <f>IFERROR(VLOOKUP($B45,'a-蛋类'!$B:$AO,5,0),0)</f>
        <v>804</v>
      </c>
      <c r="E45" s="49">
        <f>IFERROR(VLOOKUP($B45,'a-蛋类'!$B:$AO,6,0),0)</f>
        <v>5548.6</v>
      </c>
      <c r="F45" s="49">
        <f>IFERROR(VLOOKUP($B45,'a-蛋类'!$B:$AO,7,0),0)</f>
        <v>8.36359740332734</v>
      </c>
      <c r="G45" s="49">
        <f>IFERROR(VLOOKUP($B45,'a-蛋类'!$B:$AO,24,0),0)</f>
        <v>512.05</v>
      </c>
      <c r="H45" s="49">
        <f>IFERROR(VLOOKUP($B45,'a-蛋类'!$B:$AO,25,0),0)</f>
        <v>120.86</v>
      </c>
      <c r="I45" s="49">
        <f>IFERROR(VLOOKUP($B45,'a-蛋类'!$B:$AO,26,0),0)</f>
        <v>391.19</v>
      </c>
      <c r="J45" s="56">
        <f>IFERROR(VLOOKUP($B45,'a-蛋类'!$B:$AO,27,0),0)</f>
        <v>3.23672017209995</v>
      </c>
      <c r="K45" s="56">
        <f>IFERROR(VLOOKUP($B45,'a-蛋类'!$B:$AO,28,0),0)</f>
        <v>0.0671202081571928</v>
      </c>
      <c r="L45" s="56">
        <f>IFERROR(VLOOKUP($B45,'a-蛋类'!$B:$AO,29,0),0)</f>
        <v>0.0245084520294604</v>
      </c>
      <c r="M45" s="56">
        <f>IFERROR(VLOOKUP($B45,'a-蛋类'!$B:$AO,30,0),0)</f>
        <v>0.0426117561277323</v>
      </c>
      <c r="N45" s="49">
        <f>IFERROR(VLOOKUP($B45,'a-蛋类'!$B:$AO,15,0),0)</f>
        <v>7628.85</v>
      </c>
      <c r="O45" s="49">
        <f>IFERROR(VLOOKUP($B45,'a-蛋类'!$B:$AO,19,0),0)</f>
        <v>4931.36</v>
      </c>
      <c r="P45" s="49">
        <f t="shared" si="3"/>
        <v>2697.49</v>
      </c>
      <c r="Q45" s="56">
        <f t="shared" si="4"/>
        <v>0.54700731644009</v>
      </c>
      <c r="R45" s="49">
        <f>IFERROR(VLOOKUP($B45,'a-蛋类'!$B:$AO,16,0),0)</f>
        <v>476.32</v>
      </c>
      <c r="S45" s="49">
        <f>IFERROR(VLOOKUP($B45,'a-蛋类'!$B:$AO,20,0),0)</f>
        <v>349.44</v>
      </c>
      <c r="T45" s="49">
        <f t="shared" si="5"/>
        <v>126.88</v>
      </c>
      <c r="U45" s="56">
        <f t="shared" si="6"/>
        <v>0.363095238095238</v>
      </c>
      <c r="V45" s="56">
        <f>IFERROR(VLOOKUP($B45,'a-蛋类'!$B:$AO,22,0),0)</f>
        <v>0.17764436401526</v>
      </c>
      <c r="W45" s="56">
        <f>IFERROR(VLOOKUP($B45,'a-蛋类'!$B:$AO,23,0),0)</f>
        <v>-0.250262792356497</v>
      </c>
      <c r="X45" s="56">
        <f t="shared" si="7"/>
        <v>0.427907156371757</v>
      </c>
      <c r="Y45" s="54">
        <f>IFERROR(VLOOKUP($B45,'a-蛋类'!$B:$AO,37,0),0)</f>
        <v>-0.0283003023177696</v>
      </c>
      <c r="Z45" s="54">
        <f>IFERROR(VLOOKUP($B45,'a-蛋类'!$B:$AO,38,0),0)</f>
        <v>-0.0473901098901099</v>
      </c>
      <c r="AA45" s="54">
        <f t="shared" si="8"/>
        <v>0.0190898075723403</v>
      </c>
      <c r="AB45" s="54">
        <f>IFERROR(VLOOKUP($B45,'a-蛋类'!$B:$AO,33,0),0)</f>
        <v>-0.030617131294964</v>
      </c>
      <c r="AC45" s="54">
        <f>IFERROR(VLOOKUP($B45,'a-蛋类'!$B:$AO,34,0),0)</f>
        <v>-0.0217789818630155</v>
      </c>
      <c r="AD45" s="54">
        <f t="shared" si="9"/>
        <v>-0.00883814943194855</v>
      </c>
    </row>
    <row r="46" spans="1:30">
      <c r="A46" s="50" t="s">
        <v>155</v>
      </c>
      <c r="B46" s="51" t="s">
        <v>172</v>
      </c>
      <c r="C46" s="50" t="s">
        <v>173</v>
      </c>
      <c r="D46" s="49">
        <f>IFERROR(VLOOKUP($B46,'a-蛋类'!$B:$AO,5,0),0)</f>
        <v>623</v>
      </c>
      <c r="E46" s="49">
        <f>IFERROR(VLOOKUP($B46,'a-蛋类'!$B:$AO,6,0),0)</f>
        <v>5748.08</v>
      </c>
      <c r="F46" s="49">
        <f>IFERROR(VLOOKUP($B46,'a-蛋类'!$B:$AO,7,0),0)</f>
        <v>7.65564794535803</v>
      </c>
      <c r="G46" s="49">
        <f>IFERROR(VLOOKUP($B46,'a-蛋类'!$B:$AO,24,0),0)</f>
        <v>360.43</v>
      </c>
      <c r="H46" s="49">
        <f>IFERROR(VLOOKUP($B46,'a-蛋类'!$B:$AO,25,0),0)</f>
        <v>101.2</v>
      </c>
      <c r="I46" s="49">
        <f>IFERROR(VLOOKUP($B46,'a-蛋类'!$B:$AO,26,0),0)</f>
        <v>259.23</v>
      </c>
      <c r="J46" s="56">
        <f>IFERROR(VLOOKUP($B46,'a-蛋类'!$B:$AO,27,0),0)</f>
        <v>2.56156126482213</v>
      </c>
      <c r="K46" s="56">
        <f>IFERROR(VLOOKUP($B46,'a-蛋类'!$B:$AO,28,0),0)</f>
        <v>0.0872312670472834</v>
      </c>
      <c r="L46" s="56">
        <f>IFERROR(VLOOKUP($B46,'a-蛋类'!$B:$AO,29,0),0)</f>
        <v>0.0238444737133527</v>
      </c>
      <c r="M46" s="56">
        <f>IFERROR(VLOOKUP($B46,'a-蛋类'!$B:$AO,30,0),0)</f>
        <v>0.0633867933339308</v>
      </c>
      <c r="N46" s="49">
        <f>IFERROR(VLOOKUP($B46,'a-蛋类'!$B:$AO,15,0),0)</f>
        <v>4131.89</v>
      </c>
      <c r="O46" s="49">
        <f>IFERROR(VLOOKUP($B46,'a-蛋类'!$B:$AO,19,0),0)</f>
        <v>4244.17</v>
      </c>
      <c r="P46" s="49">
        <f t="shared" si="3"/>
        <v>-112.28</v>
      </c>
      <c r="Q46" s="56">
        <f t="shared" si="4"/>
        <v>-0.0264551137207039</v>
      </c>
      <c r="R46" s="49">
        <f>IFERROR(VLOOKUP($B46,'a-蛋类'!$B:$AO,16,0),0)</f>
        <v>407.88</v>
      </c>
      <c r="S46" s="49">
        <f>IFERROR(VLOOKUP($B46,'a-蛋类'!$B:$AO,20,0),0)</f>
        <v>545.14</v>
      </c>
      <c r="T46" s="49">
        <f t="shared" si="5"/>
        <v>-137.26</v>
      </c>
      <c r="U46" s="56">
        <f t="shared" si="6"/>
        <v>-0.251788531386433</v>
      </c>
      <c r="V46" s="56">
        <f>IFERROR(VLOOKUP($B46,'a-蛋类'!$B:$AO,22,0),0)</f>
        <v>-0.515013245643704</v>
      </c>
      <c r="W46" s="56">
        <f>IFERROR(VLOOKUP($B46,'a-蛋类'!$B:$AO,23,0),0)</f>
        <v>0.416967707417771</v>
      </c>
      <c r="X46" s="56">
        <f t="shared" si="7"/>
        <v>-0.931980953061475</v>
      </c>
      <c r="Y46" s="54">
        <f>IFERROR(VLOOKUP($B46,'a-蛋类'!$B:$AO,37,0),0)</f>
        <v>-0.0248112189859763</v>
      </c>
      <c r="Z46" s="54">
        <f>IFERROR(VLOOKUP($B46,'a-蛋类'!$B:$AO,38,0),0)</f>
        <v>-0.272517151557398</v>
      </c>
      <c r="AA46" s="54">
        <f t="shared" si="8"/>
        <v>0.247705932571422</v>
      </c>
      <c r="AB46" s="54">
        <f>IFERROR(VLOOKUP($B46,'a-蛋类'!$B:$AO,33,0),0)</f>
        <v>-0.0876769208741442</v>
      </c>
      <c r="AC46" s="54">
        <f>IFERROR(VLOOKUP($B46,'a-蛋类'!$B:$AO,34,0),0)</f>
        <v>0.193535815012123</v>
      </c>
      <c r="AD46" s="54">
        <f t="shared" si="9"/>
        <v>-0.281212735886267</v>
      </c>
    </row>
    <row r="47" spans="1:30">
      <c r="A47" s="50" t="s">
        <v>62</v>
      </c>
      <c r="B47" s="51" t="s">
        <v>151</v>
      </c>
      <c r="C47" s="50" t="s">
        <v>152</v>
      </c>
      <c r="D47" s="49">
        <f>IFERROR(VLOOKUP($B47,'a-蛋类'!$B:$AO,5,0),0)</f>
        <v>243</v>
      </c>
      <c r="E47" s="49">
        <f>IFERROR(VLOOKUP($B47,'a-蛋类'!$B:$AO,6,0),0)</f>
        <v>4024.67</v>
      </c>
      <c r="F47" s="49">
        <f>IFERROR(VLOOKUP($B47,'a-蛋类'!$B:$AO,7,0),0)</f>
        <v>8.23073755725977</v>
      </c>
      <c r="G47" s="49">
        <f>IFERROR(VLOOKUP($B47,'a-蛋类'!$B:$AO,24,0),0)</f>
        <v>220.55</v>
      </c>
      <c r="H47" s="49">
        <f>IFERROR(VLOOKUP($B47,'a-蛋类'!$B:$AO,25,0),0)</f>
        <v>97.97</v>
      </c>
      <c r="I47" s="49">
        <f>IFERROR(VLOOKUP($B47,'a-蛋类'!$B:$AO,26,0),0)</f>
        <v>122.58</v>
      </c>
      <c r="J47" s="56">
        <f>IFERROR(VLOOKUP($B47,'a-蛋类'!$B:$AO,27,0),0)</f>
        <v>1.2511993467388</v>
      </c>
      <c r="K47" s="56">
        <f>IFERROR(VLOOKUP($B47,'a-蛋类'!$B:$AO,28,0),0)</f>
        <v>0.0703531213116846</v>
      </c>
      <c r="L47" s="56">
        <f>IFERROR(VLOOKUP($B47,'a-蛋类'!$B:$AO,29,0),0)</f>
        <v>0.042611770539291</v>
      </c>
      <c r="M47" s="56">
        <f>IFERROR(VLOOKUP($B47,'a-蛋类'!$B:$AO,30,0),0)</f>
        <v>0.0277413507723936</v>
      </c>
      <c r="N47" s="49">
        <f>IFERROR(VLOOKUP($B47,'a-蛋类'!$B:$AO,15,0),0)</f>
        <v>3134.9</v>
      </c>
      <c r="O47" s="49">
        <f>IFERROR(VLOOKUP($B47,'a-蛋类'!$B:$AO,19,0),0)</f>
        <v>2299.13</v>
      </c>
      <c r="P47" s="49">
        <f t="shared" si="3"/>
        <v>835.77</v>
      </c>
      <c r="Q47" s="56">
        <f t="shared" si="4"/>
        <v>0.363515764658806</v>
      </c>
      <c r="R47" s="49">
        <f>IFERROR(VLOOKUP($B47,'a-蛋类'!$B:$AO,16,0),0)</f>
        <v>594.67</v>
      </c>
      <c r="S47" s="49">
        <f>IFERROR(VLOOKUP($B47,'a-蛋类'!$B:$AO,20,0),0)</f>
        <v>319.63</v>
      </c>
      <c r="T47" s="49">
        <f t="shared" si="5"/>
        <v>275.04</v>
      </c>
      <c r="U47" s="56">
        <f t="shared" si="6"/>
        <v>0.860494947282796</v>
      </c>
      <c r="V47" s="56">
        <f>IFERROR(VLOOKUP($B47,'a-蛋类'!$B:$AO,22,0),0)</f>
        <v>-0.723475489119279</v>
      </c>
      <c r="W47" s="56">
        <f>IFERROR(VLOOKUP($B47,'a-蛋类'!$B:$AO,23,0),0)</f>
        <v>-0.300318569411975</v>
      </c>
      <c r="X47" s="56">
        <f t="shared" si="7"/>
        <v>-0.423156919707304</v>
      </c>
      <c r="Y47" s="54">
        <f>IFERROR(VLOOKUP($B47,'a-蛋类'!$B:$AO,37,0),0)</f>
        <v>-0.0224157936334438</v>
      </c>
      <c r="Z47" s="54">
        <f>IFERROR(VLOOKUP($B47,'a-蛋类'!$B:$AO,38,0),0)</f>
        <v>-0.562744423239371</v>
      </c>
      <c r="AA47" s="54">
        <f t="shared" si="8"/>
        <v>0.540328629605927</v>
      </c>
      <c r="AB47" s="54">
        <f>IFERROR(VLOOKUP($B47,'a-蛋类'!$B:$AO,33,0),0)</f>
        <v>-0.13739338102836</v>
      </c>
      <c r="AC47" s="54">
        <f>IFERROR(VLOOKUP($B47,'a-蛋类'!$B:$AO,34,0),0)</f>
        <v>0.118951081496044</v>
      </c>
      <c r="AD47" s="54">
        <f t="shared" si="9"/>
        <v>-0.256344462524404</v>
      </c>
    </row>
    <row r="48" spans="1:30">
      <c r="A48" s="50" t="s">
        <v>84</v>
      </c>
      <c r="B48" s="51" t="s">
        <v>207</v>
      </c>
      <c r="C48" s="50" t="s">
        <v>208</v>
      </c>
      <c r="D48" s="49">
        <f>IFERROR(VLOOKUP($B48,'a-蛋类'!$B:$AO,5,0),0)</f>
        <v>1257.3</v>
      </c>
      <c r="E48" s="49">
        <f>IFERROR(VLOOKUP($B48,'a-蛋类'!$B:$AO,6,0),0)</f>
        <v>7002.39</v>
      </c>
      <c r="F48" s="49">
        <f>IFERROR(VLOOKUP($B48,'a-蛋类'!$B:$AO,7,0),0)</f>
        <v>4.6592331046799</v>
      </c>
      <c r="G48" s="49">
        <f>IFERROR(VLOOKUP($B48,'a-蛋类'!$B:$AO,24,0),0)</f>
        <v>1073.69</v>
      </c>
      <c r="H48" s="49">
        <f>IFERROR(VLOOKUP($B48,'a-蛋类'!$B:$AO,25,0),0)</f>
        <v>308.35</v>
      </c>
      <c r="I48" s="49">
        <f>IFERROR(VLOOKUP($B48,'a-蛋类'!$B:$AO,26,0),0)</f>
        <v>765.34</v>
      </c>
      <c r="J48" s="56">
        <f>IFERROR(VLOOKUP($B48,'a-蛋类'!$B:$AO,27,0),0)</f>
        <v>2.48204961893952</v>
      </c>
      <c r="K48" s="56">
        <f>IFERROR(VLOOKUP($B48,'a-蛋类'!$B:$AO,28,0),0)</f>
        <v>0.0680974645714837</v>
      </c>
      <c r="L48" s="56">
        <f>IFERROR(VLOOKUP($B48,'a-蛋类'!$B:$AO,29,0),0)</f>
        <v>0.0286677469949303</v>
      </c>
      <c r="M48" s="56">
        <f>IFERROR(VLOOKUP($B48,'a-蛋类'!$B:$AO,30,0),0)</f>
        <v>0.0394297175765534</v>
      </c>
      <c r="N48" s="49">
        <f>IFERROR(VLOOKUP($B48,'a-蛋类'!$B:$AO,15,0),0)</f>
        <v>15766.96</v>
      </c>
      <c r="O48" s="49">
        <f>IFERROR(VLOOKUP($B48,'a-蛋类'!$B:$AO,19,0),0)</f>
        <v>10755.99</v>
      </c>
      <c r="P48" s="49">
        <f t="shared" si="3"/>
        <v>5010.97</v>
      </c>
      <c r="Q48" s="56">
        <f t="shared" si="4"/>
        <v>0.465877153102597</v>
      </c>
      <c r="R48" s="49">
        <f>IFERROR(VLOOKUP($B48,'a-蛋类'!$B:$AO,16,0),0)</f>
        <v>1475.96</v>
      </c>
      <c r="S48" s="49">
        <f>IFERROR(VLOOKUP($B48,'a-蛋类'!$B:$AO,20,0),0)</f>
        <v>1159.95</v>
      </c>
      <c r="T48" s="49">
        <f t="shared" si="5"/>
        <v>316.01</v>
      </c>
      <c r="U48" s="56">
        <f t="shared" si="6"/>
        <v>0.272434156644683</v>
      </c>
      <c r="V48" s="56">
        <f>IFERROR(VLOOKUP($B48,'a-蛋类'!$B:$AO,22,0),0)</f>
        <v>0.231293981290616</v>
      </c>
      <c r="W48" s="56">
        <f>IFERROR(VLOOKUP($B48,'a-蛋类'!$B:$AO,23,0),0)</f>
        <v>0.196252396177701</v>
      </c>
      <c r="X48" s="56">
        <f t="shared" si="7"/>
        <v>0.035041585112915</v>
      </c>
      <c r="Y48" s="54">
        <f>IFERROR(VLOOKUP($B48,'a-蛋类'!$B:$AO,37,0),0)</f>
        <v>-0.0227241930675628</v>
      </c>
      <c r="Z48" s="54">
        <f>IFERROR(VLOOKUP($B48,'a-蛋类'!$B:$AO,38,0),0)</f>
        <v>-0.17048148627096</v>
      </c>
      <c r="AA48" s="54">
        <f t="shared" si="8"/>
        <v>0.147757293203397</v>
      </c>
      <c r="AB48" s="54">
        <f>IFERROR(VLOOKUP($B48,'a-蛋类'!$B:$AO,33,0),0)</f>
        <v>-0.0342052381804731</v>
      </c>
      <c r="AC48" s="54">
        <f>IFERROR(VLOOKUP($B48,'a-蛋类'!$B:$AO,34,0),0)</f>
        <v>-0.0377242820047248</v>
      </c>
      <c r="AD48" s="54">
        <f t="shared" si="9"/>
        <v>0.00351904382425171</v>
      </c>
    </row>
    <row r="49" spans="1:30">
      <c r="A49" s="50" t="s">
        <v>101</v>
      </c>
      <c r="B49" s="51" t="s">
        <v>147</v>
      </c>
      <c r="C49" s="50" t="s">
        <v>148</v>
      </c>
      <c r="D49" s="49">
        <f>IFERROR(VLOOKUP($B49,'a-蛋类'!$B:$AO,5,0),0)</f>
        <v>5443</v>
      </c>
      <c r="E49" s="49">
        <f>IFERROR(VLOOKUP($B49,'a-蛋类'!$B:$AO,6,0),0)</f>
        <v>16050.65</v>
      </c>
      <c r="F49" s="49">
        <f>IFERROR(VLOOKUP($B49,'a-蛋类'!$B:$AO,7,0),0)</f>
        <v>14.2174121904353</v>
      </c>
      <c r="G49" s="49">
        <f>IFERROR(VLOOKUP($B49,'a-蛋类'!$B:$AO,24,0),0)</f>
        <v>550.93</v>
      </c>
      <c r="H49" s="49">
        <f>IFERROR(VLOOKUP($B49,'a-蛋类'!$B:$AO,25,0),0)</f>
        <v>283.69</v>
      </c>
      <c r="I49" s="49">
        <f>IFERROR(VLOOKUP($B49,'a-蛋类'!$B:$AO,26,0),0)</f>
        <v>267.24</v>
      </c>
      <c r="J49" s="56">
        <f>IFERROR(VLOOKUP($B49,'a-蛋类'!$B:$AO,27,0),0)</f>
        <v>0.942014170397265</v>
      </c>
      <c r="K49" s="56">
        <f>IFERROR(VLOOKUP($B49,'a-蛋类'!$B:$AO,28,0),0)</f>
        <v>0.0629435024569365</v>
      </c>
      <c r="L49" s="56">
        <f>IFERROR(VLOOKUP($B49,'a-蛋类'!$B:$AO,29,0),0)</f>
        <v>0.0568119691838774</v>
      </c>
      <c r="M49" s="56">
        <f>IFERROR(VLOOKUP($B49,'a-蛋类'!$B:$AO,30,0),0)</f>
        <v>0.00613153327305908</v>
      </c>
      <c r="N49" s="49">
        <f>IFERROR(VLOOKUP($B49,'a-蛋类'!$B:$AO,15,0),0)</f>
        <v>8752.77</v>
      </c>
      <c r="O49" s="49">
        <f>IFERROR(VLOOKUP($B49,'a-蛋类'!$B:$AO,19,0),0)</f>
        <v>4993.49</v>
      </c>
      <c r="P49" s="49">
        <f t="shared" si="3"/>
        <v>3759.28</v>
      </c>
      <c r="Q49" s="56">
        <f t="shared" si="4"/>
        <v>0.752836192722925</v>
      </c>
      <c r="R49" s="49">
        <f>IFERROR(VLOOKUP($B49,'a-蛋类'!$B:$AO,16,0),0)</f>
        <v>1744.6</v>
      </c>
      <c r="S49" s="49">
        <f>IFERROR(VLOOKUP($B49,'a-蛋类'!$B:$AO,20,0),0)</f>
        <v>807.03</v>
      </c>
      <c r="T49" s="49">
        <f t="shared" si="5"/>
        <v>937.57</v>
      </c>
      <c r="U49" s="56">
        <f t="shared" si="6"/>
        <v>1.16175359032502</v>
      </c>
      <c r="V49" s="56">
        <f>IFERROR(VLOOKUP($B49,'a-蛋类'!$B:$AO,22,0),0)</f>
        <v>-0.0621236286739005</v>
      </c>
      <c r="W49" s="56">
        <f>IFERROR(VLOOKUP($B49,'a-蛋类'!$B:$AO,23,0),0)</f>
        <v>1.3403478380428</v>
      </c>
      <c r="X49" s="56">
        <f t="shared" si="7"/>
        <v>-1.4024714667167</v>
      </c>
      <c r="Y49" s="54">
        <f>IFERROR(VLOOKUP($B49,'a-蛋类'!$B:$AO,37,0),0)</f>
        <v>-0.0114066261607245</v>
      </c>
      <c r="Z49" s="54">
        <f>IFERROR(VLOOKUP($B49,'a-蛋类'!$B:$AO,38,0),0)</f>
        <v>-0.0836028400431211</v>
      </c>
      <c r="AA49" s="54">
        <f t="shared" si="8"/>
        <v>0.0721962138823966</v>
      </c>
      <c r="AB49" s="54">
        <f>IFERROR(VLOOKUP($B49,'a-蛋类'!$B:$AO,33,0),0)</f>
        <v>-0.0405661412561084</v>
      </c>
      <c r="AC49" s="54">
        <f>IFERROR(VLOOKUP($B49,'a-蛋类'!$B:$AO,34,0),0)</f>
        <v>-0.0268629755942237</v>
      </c>
      <c r="AD49" s="54">
        <f t="shared" si="9"/>
        <v>-0.0137031656618847</v>
      </c>
    </row>
    <row r="50" spans="1:30">
      <c r="A50" s="50" t="s">
        <v>62</v>
      </c>
      <c r="B50" s="51" t="s">
        <v>158</v>
      </c>
      <c r="C50" s="50" t="s">
        <v>159</v>
      </c>
      <c r="D50" s="49">
        <f>IFERROR(VLOOKUP($B50,'a-蛋类'!$B:$AO,5,0),0)</f>
        <v>1563.5</v>
      </c>
      <c r="E50" s="49">
        <f>IFERROR(VLOOKUP($B50,'a-蛋类'!$B:$AO,6,0),0)</f>
        <v>5863.97</v>
      </c>
      <c r="F50" s="49">
        <f>IFERROR(VLOOKUP($B50,'a-蛋类'!$B:$AO,7,0),0)</f>
        <v>11.283306430014</v>
      </c>
      <c r="G50" s="49">
        <f>IFERROR(VLOOKUP($B50,'a-蛋类'!$B:$AO,24,0),0)</f>
        <v>306.78</v>
      </c>
      <c r="H50" s="49">
        <f>IFERROR(VLOOKUP($B50,'a-蛋类'!$B:$AO,25,0),0)</f>
        <v>73.46</v>
      </c>
      <c r="I50" s="49">
        <f>IFERROR(VLOOKUP($B50,'a-蛋类'!$B:$AO,26,0),0)</f>
        <v>233.32</v>
      </c>
      <c r="J50" s="56">
        <f>IFERROR(VLOOKUP($B50,'a-蛋类'!$B:$AO,27,0),0)</f>
        <v>3.17615028586986</v>
      </c>
      <c r="K50" s="56">
        <f>IFERROR(VLOOKUP($B50,'a-蛋类'!$B:$AO,28,0),0)</f>
        <v>0.0999361513603669</v>
      </c>
      <c r="L50" s="56">
        <f>IFERROR(VLOOKUP($B50,'a-蛋类'!$B:$AO,29,0),0)</f>
        <v>0.0300020420665714</v>
      </c>
      <c r="M50" s="56">
        <f>IFERROR(VLOOKUP($B50,'a-蛋类'!$B:$AO,30,0),0)</f>
        <v>0.0699341092937956</v>
      </c>
      <c r="N50" s="49">
        <f>IFERROR(VLOOKUP($B50,'a-蛋类'!$B:$AO,15,0),0)</f>
        <v>3069.76</v>
      </c>
      <c r="O50" s="49">
        <f>IFERROR(VLOOKUP($B50,'a-蛋类'!$B:$AO,19,0),0)</f>
        <v>2448.5</v>
      </c>
      <c r="P50" s="49">
        <f t="shared" si="3"/>
        <v>621.26</v>
      </c>
      <c r="Q50" s="56">
        <f t="shared" si="4"/>
        <v>0.253730855625893</v>
      </c>
      <c r="R50" s="49">
        <f>IFERROR(VLOOKUP($B50,'a-蛋类'!$B:$AO,16,0),0)</f>
        <v>236.48</v>
      </c>
      <c r="S50" s="49">
        <f>IFERROR(VLOOKUP($B50,'a-蛋类'!$B:$AO,20,0),0)</f>
        <v>232</v>
      </c>
      <c r="T50" s="49">
        <f t="shared" si="5"/>
        <v>4.47999999999999</v>
      </c>
      <c r="U50" s="56">
        <f t="shared" si="6"/>
        <v>0.0193103448275862</v>
      </c>
      <c r="V50" s="56">
        <f>IFERROR(VLOOKUP($B50,'a-蛋类'!$B:$AO,22,0),0)</f>
        <v>0.609621404382467</v>
      </c>
      <c r="W50" s="56">
        <f>IFERROR(VLOOKUP($B50,'a-蛋类'!$B:$AO,23,0),0)</f>
        <v>-0.132806090516184</v>
      </c>
      <c r="X50" s="56">
        <f t="shared" si="7"/>
        <v>0.742427494898651</v>
      </c>
      <c r="Y50" s="54">
        <f>IFERROR(VLOOKUP($B50,'a-蛋类'!$B:$AO,37,0),0)</f>
        <v>-0.0635148849797023</v>
      </c>
      <c r="Z50" s="54">
        <f>IFERROR(VLOOKUP($B50,'a-蛋类'!$B:$AO,38,0),0)</f>
        <v>-0.319396551724138</v>
      </c>
      <c r="AA50" s="54">
        <f t="shared" si="8"/>
        <v>0.255881666744436</v>
      </c>
      <c r="AB50" s="54">
        <f>IFERROR(VLOOKUP($B50,'a-蛋类'!$B:$AO,33,0),0)</f>
        <v>-0.0853509616428639</v>
      </c>
      <c r="AC50" s="54">
        <f>IFERROR(VLOOKUP($B50,'a-蛋类'!$B:$AO,34,0),0)</f>
        <v>0.0282009393506228</v>
      </c>
      <c r="AD50" s="54">
        <f t="shared" si="9"/>
        <v>-0.113551900993487</v>
      </c>
    </row>
    <row r="51" spans="1:30">
      <c r="A51" s="50" t="s">
        <v>84</v>
      </c>
      <c r="B51" s="51" t="s">
        <v>143</v>
      </c>
      <c r="C51" s="50" t="s">
        <v>144</v>
      </c>
      <c r="D51" s="49">
        <f>IFERROR(VLOOKUP($B51,'a-蛋类'!$B:$AO,5,0),0)</f>
        <v>3879.3</v>
      </c>
      <c r="E51" s="49">
        <f>IFERROR(VLOOKUP($B51,'a-蛋类'!$B:$AO,6,0),0)</f>
        <v>10894.8</v>
      </c>
      <c r="F51" s="49">
        <f>IFERROR(VLOOKUP($B51,'a-蛋类'!$B:$AO,7,0),0)</f>
        <v>17.1297319820587</v>
      </c>
      <c r="G51" s="49">
        <f>IFERROR(VLOOKUP($B51,'a-蛋类'!$B:$AO,24,0),0)</f>
        <v>511.46</v>
      </c>
      <c r="H51" s="49">
        <f>IFERROR(VLOOKUP($B51,'a-蛋类'!$B:$AO,25,0),0)</f>
        <v>301.18</v>
      </c>
      <c r="I51" s="49">
        <f>IFERROR(VLOOKUP($B51,'a-蛋类'!$B:$AO,26,0),0)</f>
        <v>210.28</v>
      </c>
      <c r="J51" s="56">
        <f>IFERROR(VLOOKUP($B51,'a-蛋类'!$B:$AO,27,0),0)</f>
        <v>0.698187130619563</v>
      </c>
      <c r="K51" s="56">
        <f>IFERROR(VLOOKUP($B51,'a-蛋类'!$B:$AO,28,0),0)</f>
        <v>0.0929371339689531</v>
      </c>
      <c r="L51" s="56">
        <f>IFERROR(VLOOKUP($B51,'a-蛋类'!$B:$AO,29,0),0)</f>
        <v>0.0709931689287617</v>
      </c>
      <c r="M51" s="56">
        <f>IFERROR(VLOOKUP($B51,'a-蛋类'!$B:$AO,30,0),0)</f>
        <v>0.0219439650401914</v>
      </c>
      <c r="N51" s="49">
        <f>IFERROR(VLOOKUP($B51,'a-蛋类'!$B:$AO,15,0),0)</f>
        <v>5503.29</v>
      </c>
      <c r="O51" s="49">
        <f>IFERROR(VLOOKUP($B51,'a-蛋类'!$B:$AO,19,0),0)</f>
        <v>4242.38</v>
      </c>
      <c r="P51" s="49">
        <f t="shared" si="3"/>
        <v>1260.91</v>
      </c>
      <c r="Q51" s="56">
        <f t="shared" si="4"/>
        <v>0.297217599554967</v>
      </c>
      <c r="R51" s="49">
        <f>IFERROR(VLOOKUP($B51,'a-蛋类'!$B:$AO,16,0),0)</f>
        <v>659.5</v>
      </c>
      <c r="S51" s="49">
        <f>IFERROR(VLOOKUP($B51,'a-蛋类'!$B:$AO,20,0),0)</f>
        <v>321.03</v>
      </c>
      <c r="T51" s="49">
        <f t="shared" si="5"/>
        <v>338.47</v>
      </c>
      <c r="U51" s="56">
        <f t="shared" si="6"/>
        <v>1.05432514095256</v>
      </c>
      <c r="V51" s="56">
        <f>IFERROR(VLOOKUP($B51,'a-蛋类'!$B:$AO,22,0),0)</f>
        <v>-0.524802325201462</v>
      </c>
      <c r="W51" s="56">
        <f>IFERROR(VLOOKUP($B51,'a-蛋类'!$B:$AO,23,0),0)</f>
        <v>1.31423225813798</v>
      </c>
      <c r="X51" s="56">
        <f t="shared" si="7"/>
        <v>-1.83903458333944</v>
      </c>
      <c r="Y51" s="54">
        <f>IFERROR(VLOOKUP($B51,'a-蛋类'!$B:$AO,37,0),0)</f>
        <v>-0.0212282031842305</v>
      </c>
      <c r="Z51" s="54">
        <f>IFERROR(VLOOKUP($B51,'a-蛋类'!$B:$AO,38,0),0)</f>
        <v>-0.48272747095287</v>
      </c>
      <c r="AA51" s="54">
        <f t="shared" si="8"/>
        <v>0.46149926776864</v>
      </c>
      <c r="AB51" s="54">
        <f>IFERROR(VLOOKUP($B51,'a-蛋类'!$B:$AO,33,0),0)</f>
        <v>0.221159374417799</v>
      </c>
      <c r="AC51" s="54">
        <f>IFERROR(VLOOKUP($B51,'a-蛋类'!$B:$AO,34,0),0)</f>
        <v>-0.0388981656522989</v>
      </c>
      <c r="AD51" s="54">
        <f t="shared" si="9"/>
        <v>0.260057540070098</v>
      </c>
    </row>
    <row r="52" spans="1:30">
      <c r="A52" s="50" t="s">
        <v>62</v>
      </c>
      <c r="B52" s="51" t="s">
        <v>108</v>
      </c>
      <c r="C52" s="50" t="s">
        <v>109</v>
      </c>
      <c r="D52" s="49">
        <f>IFERROR(VLOOKUP($B52,'a-蛋类'!$B:$AO,5,0),0)</f>
        <v>3154</v>
      </c>
      <c r="E52" s="49">
        <f>IFERROR(VLOOKUP($B52,'a-蛋类'!$B:$AO,6,0),0)</f>
        <v>8164.9</v>
      </c>
      <c r="F52" s="49">
        <f>IFERROR(VLOOKUP($B52,'a-蛋类'!$B:$AO,7,0),0)</f>
        <v>9.47172702098389</v>
      </c>
      <c r="G52" s="49">
        <f>IFERROR(VLOOKUP($B52,'a-蛋类'!$B:$AO,24,0),0)</f>
        <v>67.08</v>
      </c>
      <c r="H52" s="49">
        <f>IFERROR(VLOOKUP($B52,'a-蛋类'!$B:$AO,25,0),0)</f>
        <v>413.24</v>
      </c>
      <c r="I52" s="49">
        <f>IFERROR(VLOOKUP($B52,'a-蛋类'!$B:$AO,26,0),0)</f>
        <v>-346.16</v>
      </c>
      <c r="J52" s="56">
        <f>IFERROR(VLOOKUP($B52,'a-蛋类'!$B:$AO,27,0),0)</f>
        <v>-0.837673022940664</v>
      </c>
      <c r="K52" s="56">
        <f>IFERROR(VLOOKUP($B52,'a-蛋类'!$B:$AO,28,0),0)</f>
        <v>0.0117822703879999</v>
      </c>
      <c r="L52" s="56">
        <f>IFERROR(VLOOKUP($B52,'a-蛋类'!$B:$AO,29,0),0)</f>
        <v>0.0990688620170501</v>
      </c>
      <c r="M52" s="56">
        <f>IFERROR(VLOOKUP($B52,'a-蛋类'!$B:$AO,30,0),0)</f>
        <v>-0.0872865916290502</v>
      </c>
      <c r="N52" s="49">
        <f>IFERROR(VLOOKUP($B52,'a-蛋类'!$B:$AO,15,0),0)</f>
        <v>5693.3</v>
      </c>
      <c r="O52" s="49">
        <f>IFERROR(VLOOKUP($B52,'a-蛋类'!$B:$AO,19,0),0)</f>
        <v>4171.24</v>
      </c>
      <c r="P52" s="49">
        <f t="shared" si="3"/>
        <v>1522.06</v>
      </c>
      <c r="Q52" s="56">
        <f t="shared" si="4"/>
        <v>0.364893892463632</v>
      </c>
      <c r="R52" s="49">
        <f>IFERROR(VLOOKUP($B52,'a-蛋类'!$B:$AO,16,0),0)</f>
        <v>846.42</v>
      </c>
      <c r="S52" s="49">
        <f>IFERROR(VLOOKUP($B52,'a-蛋类'!$B:$AO,20,0),0)</f>
        <v>703</v>
      </c>
      <c r="T52" s="49">
        <f t="shared" si="5"/>
        <v>143.42</v>
      </c>
      <c r="U52" s="56">
        <f t="shared" si="6"/>
        <v>0.204011379800853</v>
      </c>
      <c r="V52" s="56">
        <f>IFERROR(VLOOKUP($B52,'a-蛋类'!$B:$AO,22,0),0)</f>
        <v>0.921865600035581</v>
      </c>
      <c r="W52" s="56">
        <f>IFERROR(VLOOKUP($B52,'a-蛋类'!$B:$AO,23,0),0)</f>
        <v>-0.523695765042311</v>
      </c>
      <c r="X52" s="56">
        <f t="shared" si="7"/>
        <v>1.44556136507789</v>
      </c>
      <c r="Y52" s="54">
        <f>IFERROR(VLOOKUP($B52,'a-蛋类'!$B:$AO,37,0),0)</f>
        <v>0.0642943219678174</v>
      </c>
      <c r="Z52" s="54">
        <f>IFERROR(VLOOKUP($B52,'a-蛋类'!$B:$AO,38,0),0)</f>
        <v>0.108819345661451</v>
      </c>
      <c r="AA52" s="54">
        <f t="shared" si="8"/>
        <v>-0.0445250236936335</v>
      </c>
      <c r="AB52" s="54">
        <f>IFERROR(VLOOKUP($B52,'a-蛋类'!$B:$AO,33,0),0)</f>
        <v>0.272939913476544</v>
      </c>
      <c r="AC52" s="54">
        <f>IFERROR(VLOOKUP($B52,'a-蛋类'!$B:$AO,34,0),0)</f>
        <v>-0.0411268591593867</v>
      </c>
      <c r="AD52" s="54">
        <f t="shared" si="9"/>
        <v>0.31406677263593</v>
      </c>
    </row>
    <row r="53" spans="1:30">
      <c r="A53" s="50" t="s">
        <v>67</v>
      </c>
      <c r="B53" s="51" t="s">
        <v>176</v>
      </c>
      <c r="C53" s="50" t="s">
        <v>177</v>
      </c>
      <c r="D53" s="49">
        <f>IFERROR(VLOOKUP($B53,'a-蛋类'!$B:$AO,5,0),0)</f>
        <v>133</v>
      </c>
      <c r="E53" s="49">
        <f>IFERROR(VLOOKUP($B53,'a-蛋类'!$B:$AO,6,0),0)</f>
        <v>4328.8</v>
      </c>
      <c r="F53" s="49">
        <f>IFERROR(VLOOKUP($B53,'a-蛋类'!$B:$AO,7,0),0)</f>
        <v>23.5837338111917</v>
      </c>
      <c r="G53" s="49">
        <f>IFERROR(VLOOKUP($B53,'a-蛋类'!$B:$AO,24,0),0)</f>
        <v>362.1</v>
      </c>
      <c r="H53" s="49">
        <f>IFERROR(VLOOKUP($B53,'a-蛋类'!$B:$AO,25,0),0)</f>
        <v>586</v>
      </c>
      <c r="I53" s="49">
        <f>IFERROR(VLOOKUP($B53,'a-蛋类'!$B:$AO,26,0),0)</f>
        <v>-223.9</v>
      </c>
      <c r="J53" s="56">
        <f>IFERROR(VLOOKUP($B53,'a-蛋类'!$B:$AO,27,0),0)</f>
        <v>-0.382081911262799</v>
      </c>
      <c r="K53" s="56">
        <f>IFERROR(VLOOKUP($B53,'a-蛋类'!$B:$AO,28,0),0)</f>
        <v>0.227764498679079</v>
      </c>
      <c r="L53" s="56">
        <f>IFERROR(VLOOKUP($B53,'a-蛋类'!$B:$AO,29,0),0)</f>
        <v>0.24326456058782</v>
      </c>
      <c r="M53" s="56">
        <f>IFERROR(VLOOKUP($B53,'a-蛋类'!$B:$AO,30,0),0)</f>
        <v>-0.015500061908741</v>
      </c>
      <c r="N53" s="49">
        <f>IFERROR(VLOOKUP($B53,'a-蛋类'!$B:$AO,15,0),0)</f>
        <v>1589.8</v>
      </c>
      <c r="O53" s="49">
        <f>IFERROR(VLOOKUP($B53,'a-蛋类'!$B:$AO,19,0),0)</f>
        <v>2408.9</v>
      </c>
      <c r="P53" s="49">
        <f t="shared" si="3"/>
        <v>-819.1</v>
      </c>
      <c r="Q53" s="56">
        <f t="shared" si="4"/>
        <v>-0.340030719415501</v>
      </c>
      <c r="R53" s="49">
        <f>IFERROR(VLOOKUP($B53,'a-蛋类'!$B:$AO,16,0),0)</f>
        <v>60</v>
      </c>
      <c r="S53" s="49">
        <f>IFERROR(VLOOKUP($B53,'a-蛋类'!$B:$AO,20,0),0)</f>
        <v>83</v>
      </c>
      <c r="T53" s="49">
        <f t="shared" si="5"/>
        <v>-23</v>
      </c>
      <c r="U53" s="56">
        <f t="shared" si="6"/>
        <v>-0.27710843373494</v>
      </c>
      <c r="V53" s="56">
        <f>IFERROR(VLOOKUP($B53,'a-蛋类'!$B:$AO,22,0),0)</f>
        <v>0.133599950396825</v>
      </c>
      <c r="W53" s="56">
        <f>IFERROR(VLOOKUP($B53,'a-蛋类'!$B:$AO,23,0),0)</f>
        <v>-0.032570281124498</v>
      </c>
      <c r="X53" s="56">
        <f t="shared" si="7"/>
        <v>0.166170231521323</v>
      </c>
      <c r="Y53" s="54">
        <f>IFERROR(VLOOKUP($B53,'a-蛋类'!$B:$AO,37,0),0)</f>
        <v>0</v>
      </c>
      <c r="Z53" s="54">
        <f>IFERROR(VLOOKUP($B53,'a-蛋类'!$B:$AO,38,0),0)</f>
        <v>0.0240963855421687</v>
      </c>
      <c r="AA53" s="54">
        <f t="shared" si="8"/>
        <v>-0.0240963855421687</v>
      </c>
      <c r="AB53" s="54">
        <f>IFERROR(VLOOKUP($B53,'a-蛋类'!$B:$AO,33,0),0)</f>
        <v>0</v>
      </c>
      <c r="AC53" s="54">
        <f>IFERROR(VLOOKUP($B53,'a-蛋类'!$B:$AO,34,0),0)</f>
        <v>0.0213375399559965</v>
      </c>
      <c r="AD53" s="54">
        <f t="shared" si="9"/>
        <v>-0.0213375399559965</v>
      </c>
    </row>
    <row r="54" spans="1:30">
      <c r="A54" s="50" t="s">
        <v>62</v>
      </c>
      <c r="B54" s="51" t="s">
        <v>184</v>
      </c>
      <c r="C54" s="50" t="s">
        <v>185</v>
      </c>
      <c r="D54" s="49">
        <f>IFERROR(VLOOKUP($B54,'a-蛋类'!$B:$AO,5,0),0)</f>
        <v>225</v>
      </c>
      <c r="E54" s="49">
        <f>IFERROR(VLOOKUP($B54,'a-蛋类'!$B:$AO,6,0),0)</f>
        <v>4460.1</v>
      </c>
      <c r="F54" s="49">
        <f>IFERROR(VLOOKUP($B54,'a-蛋类'!$B:$AO,7,0),0)</f>
        <v>4.22478276481149</v>
      </c>
      <c r="G54" s="49">
        <f>IFERROR(VLOOKUP($B54,'a-蛋类'!$B:$AO,24,0),0)</f>
        <v>692.23</v>
      </c>
      <c r="H54" s="49">
        <f>IFERROR(VLOOKUP($B54,'a-蛋类'!$B:$AO,25,0),0)</f>
        <v>539.78</v>
      </c>
      <c r="I54" s="49">
        <f>IFERROR(VLOOKUP($B54,'a-蛋类'!$B:$AO,26,0),0)</f>
        <v>152.45</v>
      </c>
      <c r="J54" s="56">
        <f>IFERROR(VLOOKUP($B54,'a-蛋类'!$B:$AO,27,0),0)</f>
        <v>0.282429878839527</v>
      </c>
      <c r="K54" s="56">
        <f>IFERROR(VLOOKUP($B54,'a-蛋类'!$B:$AO,28,0),0)</f>
        <v>0.090431667740077</v>
      </c>
      <c r="L54" s="56">
        <f>IFERROR(VLOOKUP($B54,'a-蛋类'!$B:$AO,29,0),0)</f>
        <v>0.0958273268901655</v>
      </c>
      <c r="M54" s="56">
        <f>IFERROR(VLOOKUP($B54,'a-蛋类'!$B:$AO,30,0),0)</f>
        <v>-0.00539565915008848</v>
      </c>
      <c r="N54" s="49">
        <f>IFERROR(VLOOKUP($B54,'a-蛋类'!$B:$AO,15,0),0)</f>
        <v>7654.73</v>
      </c>
      <c r="O54" s="49">
        <f>IFERROR(VLOOKUP($B54,'a-蛋类'!$B:$AO,19,0),0)</f>
        <v>5632.84</v>
      </c>
      <c r="P54" s="49">
        <f t="shared" si="3"/>
        <v>2021.89</v>
      </c>
      <c r="Q54" s="56">
        <f t="shared" si="4"/>
        <v>0.358946819011369</v>
      </c>
      <c r="R54" s="49">
        <f>IFERROR(VLOOKUP($B54,'a-蛋类'!$B:$AO,16,0),0)</f>
        <v>596</v>
      </c>
      <c r="S54" s="49">
        <f>IFERROR(VLOOKUP($B54,'a-蛋类'!$B:$AO,20,0),0)</f>
        <v>558.4</v>
      </c>
      <c r="T54" s="49">
        <f t="shared" si="5"/>
        <v>37.6</v>
      </c>
      <c r="U54" s="56">
        <f t="shared" si="6"/>
        <v>0.0673352435530086</v>
      </c>
      <c r="V54" s="56">
        <f>IFERROR(VLOOKUP($B54,'a-蛋类'!$B:$AO,22,0),0)</f>
        <v>-0.118966765223441</v>
      </c>
      <c r="W54" s="56">
        <f>IFERROR(VLOOKUP($B54,'a-蛋类'!$B:$AO,23,0),0)</f>
        <v>0.00134517141892552</v>
      </c>
      <c r="X54" s="56">
        <f t="shared" si="7"/>
        <v>-0.120311936642366</v>
      </c>
      <c r="Y54" s="54">
        <f>IFERROR(VLOOKUP($B54,'a-蛋类'!$B:$AO,37,0),0)</f>
        <v>0.0468120805369127</v>
      </c>
      <c r="Z54" s="54">
        <f>IFERROR(VLOOKUP($B54,'a-蛋类'!$B:$AO,38,0),0)</f>
        <v>0.145594555873926</v>
      </c>
      <c r="AA54" s="54">
        <f t="shared" si="8"/>
        <v>-0.0987824753370128</v>
      </c>
      <c r="AB54" s="54">
        <f>IFERROR(VLOOKUP($B54,'a-蛋类'!$B:$AO,33,0),0)</f>
        <v>-0.0608865493716337</v>
      </c>
      <c r="AC54" s="54">
        <f>IFERROR(VLOOKUP($B54,'a-蛋类'!$B:$AO,34,0),0)</f>
        <v>-0.087642290567458</v>
      </c>
      <c r="AD54" s="54">
        <f t="shared" si="9"/>
        <v>0.0267557411958242</v>
      </c>
    </row>
    <row r="55" spans="1:30">
      <c r="A55" s="50" t="s">
        <v>62</v>
      </c>
      <c r="B55" s="51" t="s">
        <v>133</v>
      </c>
      <c r="C55" s="50" t="s">
        <v>134</v>
      </c>
      <c r="D55" s="49">
        <f>IFERROR(VLOOKUP($B55,'a-蛋类'!$B:$AO,5,0),0)</f>
        <v>522</v>
      </c>
      <c r="E55" s="49">
        <f>IFERROR(VLOOKUP($B55,'a-蛋类'!$B:$AO,6,0),0)</f>
        <v>1757.5</v>
      </c>
      <c r="F55" s="49">
        <f>IFERROR(VLOOKUP($B55,'a-蛋类'!$B:$AO,7,0),0)</f>
        <v>3.95631633766491</v>
      </c>
      <c r="G55" s="49">
        <f>IFERROR(VLOOKUP($B55,'a-蛋类'!$B:$AO,24,0),0)</f>
        <v>854.81</v>
      </c>
      <c r="H55" s="49">
        <f>IFERROR(VLOOKUP($B55,'a-蛋类'!$B:$AO,25,0),0)</f>
        <v>410.47</v>
      </c>
      <c r="I55" s="49">
        <f>IFERROR(VLOOKUP($B55,'a-蛋类'!$B:$AO,26,0),0)</f>
        <v>444.34</v>
      </c>
      <c r="J55" s="56">
        <f>IFERROR(VLOOKUP($B55,'a-蛋类'!$B:$AO,27,0),0)</f>
        <v>1.08251516554194</v>
      </c>
      <c r="K55" s="56">
        <f>IFERROR(VLOOKUP($B55,'a-蛋类'!$B:$AO,28,0),0)</f>
        <v>0.232443867964291</v>
      </c>
      <c r="L55" s="56">
        <f>IFERROR(VLOOKUP($B55,'a-蛋类'!$B:$AO,29,0),0)</f>
        <v>0.139490863615201</v>
      </c>
      <c r="M55" s="56">
        <f>IFERROR(VLOOKUP($B55,'a-蛋类'!$B:$AO,30,0),0)</f>
        <v>0.0929530043490895</v>
      </c>
      <c r="N55" s="49">
        <f>IFERROR(VLOOKUP($B55,'a-蛋类'!$B:$AO,15,0),0)</f>
        <v>3677.49</v>
      </c>
      <c r="O55" s="49">
        <f>IFERROR(VLOOKUP($B55,'a-蛋类'!$B:$AO,19,0),0)</f>
        <v>2942.63</v>
      </c>
      <c r="P55" s="49">
        <f t="shared" si="3"/>
        <v>734.86</v>
      </c>
      <c r="Q55" s="56">
        <f t="shared" si="4"/>
        <v>0.249728983936139</v>
      </c>
      <c r="R55" s="49">
        <f>IFERROR(VLOOKUP($B55,'a-蛋类'!$B:$AO,16,0),0)</f>
        <v>386.71</v>
      </c>
      <c r="S55" s="49">
        <f>IFERROR(VLOOKUP($B55,'a-蛋类'!$B:$AO,20,0),0)</f>
        <v>292.24</v>
      </c>
      <c r="T55" s="49">
        <f t="shared" si="5"/>
        <v>94.47</v>
      </c>
      <c r="U55" s="56">
        <f t="shared" si="6"/>
        <v>0.323261702710101</v>
      </c>
      <c r="V55" s="56">
        <f>IFERROR(VLOOKUP($B55,'a-蛋类'!$B:$AO,22,0),0)</f>
        <v>0.349754162078932</v>
      </c>
      <c r="W55" s="56">
        <f>IFERROR(VLOOKUP($B55,'a-蛋类'!$B:$AO,23,0),0)</f>
        <v>-0.495545180593834</v>
      </c>
      <c r="X55" s="56">
        <f t="shared" si="7"/>
        <v>0.845299342672766</v>
      </c>
      <c r="Y55" s="54">
        <f>IFERROR(VLOOKUP($B55,'a-蛋类'!$B:$AO,37,0),0)</f>
        <v>-0.0121279511778852</v>
      </c>
      <c r="Z55" s="54">
        <f>IFERROR(VLOOKUP($B55,'a-蛋类'!$B:$AO,38,0),0)</f>
        <v>-0.574390911579524</v>
      </c>
      <c r="AA55" s="54">
        <f t="shared" si="8"/>
        <v>0.562262960401638</v>
      </c>
      <c r="AB55" s="54">
        <f>IFERROR(VLOOKUP($B55,'a-蛋类'!$B:$AO,33,0),0)</f>
        <v>0.16056442813213</v>
      </c>
      <c r="AC55" s="54">
        <f>IFERROR(VLOOKUP($B55,'a-蛋类'!$B:$AO,34,0),0)</f>
        <v>0.0145323401175139</v>
      </c>
      <c r="AD55" s="54">
        <f t="shared" si="9"/>
        <v>0.146032088014616</v>
      </c>
    </row>
    <row r="56" spans="1:30">
      <c r="A56" s="50" t="s">
        <v>84</v>
      </c>
      <c r="B56" s="51" t="s">
        <v>85</v>
      </c>
      <c r="C56" s="50" t="s">
        <v>86</v>
      </c>
      <c r="D56" s="49">
        <f>IFERROR(VLOOKUP($B56,'a-蛋类'!$B:$AO,5,0),0)</f>
        <v>2756</v>
      </c>
      <c r="E56" s="49">
        <f>IFERROR(VLOOKUP($B56,'a-蛋类'!$B:$AO,6,0),0)</f>
        <v>13243.95</v>
      </c>
      <c r="F56" s="49">
        <f>IFERROR(VLOOKUP($B56,'a-蛋类'!$B:$AO,7,0),0)</f>
        <v>11.8799393247036</v>
      </c>
      <c r="G56" s="49">
        <f>IFERROR(VLOOKUP($B56,'a-蛋类'!$B:$AO,24,0),0)</f>
        <v>1152.79</v>
      </c>
      <c r="H56" s="49">
        <f>IFERROR(VLOOKUP($B56,'a-蛋类'!$B:$AO,25,0),0)</f>
        <v>1305.12</v>
      </c>
      <c r="I56" s="49">
        <f>IFERROR(VLOOKUP($B56,'a-蛋类'!$B:$AO,26,0),0)</f>
        <v>-152.33</v>
      </c>
      <c r="J56" s="56">
        <f>IFERROR(VLOOKUP($B56,'a-蛋类'!$B:$AO,27,0),0)</f>
        <v>-0.11671723672919</v>
      </c>
      <c r="K56" s="56">
        <f>IFERROR(VLOOKUP($B56,'a-蛋类'!$B:$AO,28,0),0)</f>
        <v>0.148522109733127</v>
      </c>
      <c r="L56" s="56">
        <f>IFERROR(VLOOKUP($B56,'a-蛋类'!$B:$AO,29,0),0)</f>
        <v>0.135390807757543</v>
      </c>
      <c r="M56" s="56">
        <f>IFERROR(VLOOKUP($B56,'a-蛋类'!$B:$AO,30,0),0)</f>
        <v>0.0131313019755838</v>
      </c>
      <c r="N56" s="49">
        <f>IFERROR(VLOOKUP($B56,'a-蛋类'!$B:$AO,15,0),0)</f>
        <v>7761.74</v>
      </c>
      <c r="O56" s="49">
        <f>IFERROR(VLOOKUP($B56,'a-蛋类'!$B:$AO,19,0),0)</f>
        <v>9639.65</v>
      </c>
      <c r="P56" s="49">
        <f t="shared" si="3"/>
        <v>-1877.91</v>
      </c>
      <c r="Q56" s="56">
        <f t="shared" si="4"/>
        <v>-0.194811014922741</v>
      </c>
      <c r="R56" s="49">
        <f>IFERROR(VLOOKUP($B56,'a-蛋类'!$B:$AO,16,0),0)</f>
        <v>767.21</v>
      </c>
      <c r="S56" s="49">
        <f>IFERROR(VLOOKUP($B56,'a-蛋类'!$B:$AO,20,0),0)</f>
        <v>1044.41</v>
      </c>
      <c r="T56" s="49">
        <f t="shared" si="5"/>
        <v>-277.2</v>
      </c>
      <c r="U56" s="56">
        <f t="shared" si="6"/>
        <v>-0.265413008301338</v>
      </c>
      <c r="V56" s="56">
        <f>IFERROR(VLOOKUP($B56,'a-蛋类'!$B:$AO,22,0),0)</f>
        <v>0.716663599745975</v>
      </c>
      <c r="W56" s="56">
        <f>IFERROR(VLOOKUP($B56,'a-蛋类'!$B:$AO,23,0),0)</f>
        <v>-0.267802009128874</v>
      </c>
      <c r="X56" s="56">
        <f t="shared" si="7"/>
        <v>0.984465608874849</v>
      </c>
      <c r="Y56" s="54">
        <f>IFERROR(VLOOKUP($B56,'a-蛋类'!$B:$AO,37,0),0)</f>
        <v>-0.0367435252408076</v>
      </c>
      <c r="Z56" s="54">
        <f>IFERROR(VLOOKUP($B56,'a-蛋类'!$B:$AO,38,0),0)</f>
        <v>-0.159506324144732</v>
      </c>
      <c r="AA56" s="54">
        <f t="shared" si="8"/>
        <v>0.122762798903925</v>
      </c>
      <c r="AB56" s="54">
        <f>IFERROR(VLOOKUP($B56,'a-蛋类'!$B:$AO,33,0),0)</f>
        <v>-0.0289076025692432</v>
      </c>
      <c r="AC56" s="54">
        <f>IFERROR(VLOOKUP($B56,'a-蛋类'!$B:$AO,34,0),0)</f>
        <v>-0.0732966238400772</v>
      </c>
      <c r="AD56" s="54">
        <f t="shared" si="9"/>
        <v>0.044389021270834</v>
      </c>
    </row>
    <row r="57" spans="1:30">
      <c r="A57" s="50" t="s">
        <v>89</v>
      </c>
      <c r="B57" s="51" t="s">
        <v>125</v>
      </c>
      <c r="C57" s="50" t="s">
        <v>126</v>
      </c>
      <c r="D57" s="49">
        <f>IFERROR(VLOOKUP($B57,'a-蛋类'!$B:$AO,5,0),0)</f>
        <v>1447</v>
      </c>
      <c r="E57" s="49">
        <f>IFERROR(VLOOKUP($B57,'a-蛋类'!$B:$AO,6,0),0)</f>
        <v>8349.3</v>
      </c>
      <c r="F57" s="49">
        <f>IFERROR(VLOOKUP($B57,'a-蛋类'!$B:$AO,7,0),0)</f>
        <v>5.1363340869028</v>
      </c>
      <c r="G57" s="49">
        <f>IFERROR(VLOOKUP($B57,'a-蛋类'!$B:$AO,24,0),0)</f>
        <v>782.68</v>
      </c>
      <c r="H57" s="49">
        <f>IFERROR(VLOOKUP($B57,'a-蛋类'!$B:$AO,25,0),0)</f>
        <v>989.23</v>
      </c>
      <c r="I57" s="49">
        <f>IFERROR(VLOOKUP($B57,'a-蛋类'!$B:$AO,26,0),0)</f>
        <v>-206.55</v>
      </c>
      <c r="J57" s="56">
        <f>IFERROR(VLOOKUP($B57,'a-蛋类'!$B:$AO,27,0),0)</f>
        <v>-0.208798762673999</v>
      </c>
      <c r="K57" s="56">
        <f>IFERROR(VLOOKUP($B57,'a-蛋类'!$B:$AO,28,0),0)</f>
        <v>0.107371023212872</v>
      </c>
      <c r="L57" s="56">
        <f>IFERROR(VLOOKUP($B57,'a-蛋类'!$B:$AO,29,0),0)</f>
        <v>0.120729677217785</v>
      </c>
      <c r="M57" s="56">
        <f>IFERROR(VLOOKUP($B57,'a-蛋类'!$B:$AO,30,0),0)</f>
        <v>-0.013358654004913</v>
      </c>
      <c r="N57" s="49">
        <f>IFERROR(VLOOKUP($B57,'a-蛋类'!$B:$AO,15,0),0)</f>
        <v>7289.49</v>
      </c>
      <c r="O57" s="49">
        <f>IFERROR(VLOOKUP($B57,'a-蛋类'!$B:$AO,19,0),0)</f>
        <v>8193.76</v>
      </c>
      <c r="P57" s="49">
        <f t="shared" si="3"/>
        <v>-904.27</v>
      </c>
      <c r="Q57" s="56">
        <f t="shared" si="4"/>
        <v>-0.110360811153854</v>
      </c>
      <c r="R57" s="49">
        <f>IFERROR(VLOOKUP($B57,'a-蛋类'!$B:$AO,16,0),0)</f>
        <v>667.01</v>
      </c>
      <c r="S57" s="49">
        <f>IFERROR(VLOOKUP($B57,'a-蛋类'!$B:$AO,20,0),0)</f>
        <v>759.33</v>
      </c>
      <c r="T57" s="49">
        <f t="shared" si="5"/>
        <v>-92.32</v>
      </c>
      <c r="U57" s="56">
        <f t="shared" si="6"/>
        <v>-0.121580867343579</v>
      </c>
      <c r="V57" s="56">
        <f>IFERROR(VLOOKUP($B57,'a-蛋类'!$B:$AO,22,0),0)</f>
        <v>0.558295869359346</v>
      </c>
      <c r="W57" s="56">
        <f>IFERROR(VLOOKUP($B57,'a-蛋类'!$B:$AO,23,0),0)</f>
        <v>0.524334228034752</v>
      </c>
      <c r="X57" s="56">
        <f t="shared" si="7"/>
        <v>0.0339616413245933</v>
      </c>
      <c r="Y57" s="54">
        <f>IFERROR(VLOOKUP($B57,'a-蛋类'!$B:$AO,37,0),0)</f>
        <v>-0.0119788309020854</v>
      </c>
      <c r="Z57" s="54">
        <f>IFERROR(VLOOKUP($B57,'a-蛋类'!$B:$AO,38,0),0)</f>
        <v>-0.0153688119789815</v>
      </c>
      <c r="AA57" s="54">
        <f t="shared" si="8"/>
        <v>0.00338998107689604</v>
      </c>
      <c r="AB57" s="54">
        <f>IFERROR(VLOOKUP($B57,'a-蛋类'!$B:$AO,33,0),0)</f>
        <v>-0.0574222237932259</v>
      </c>
      <c r="AC57" s="54">
        <f>IFERROR(VLOOKUP($B57,'a-蛋类'!$B:$AO,34,0),0)</f>
        <v>-0.0252072918904142</v>
      </c>
      <c r="AD57" s="54">
        <f t="shared" si="9"/>
        <v>-0.0322149319028117</v>
      </c>
    </row>
    <row r="58" spans="1:30">
      <c r="A58" s="50" t="s">
        <v>62</v>
      </c>
      <c r="B58" s="51" t="s">
        <v>178</v>
      </c>
      <c r="C58" s="50" t="s">
        <v>179</v>
      </c>
      <c r="D58" s="49">
        <f>IFERROR(VLOOKUP($B58,'a-蛋类'!$B:$AO,5,0),0)</f>
        <v>416</v>
      </c>
      <c r="E58" s="49">
        <f>IFERROR(VLOOKUP($B58,'a-蛋类'!$B:$AO,6,0),0)</f>
        <v>896.2</v>
      </c>
      <c r="F58" s="49">
        <f>IFERROR(VLOOKUP($B58,'a-蛋类'!$B:$AO,7,0),0)</f>
        <v>14.5023605273764</v>
      </c>
      <c r="G58" s="49">
        <f>IFERROR(VLOOKUP($B58,'a-蛋类'!$B:$AO,24,0),0)</f>
        <v>136.93</v>
      </c>
      <c r="H58" s="49">
        <f>IFERROR(VLOOKUP($B58,'a-蛋类'!$B:$AO,25,0),0)</f>
        <v>212.8</v>
      </c>
      <c r="I58" s="49">
        <f>IFERROR(VLOOKUP($B58,'a-蛋类'!$B:$AO,26,0),0)</f>
        <v>-75.87</v>
      </c>
      <c r="J58" s="56">
        <f>IFERROR(VLOOKUP($B58,'a-蛋类'!$B:$AO,27,0),0)</f>
        <v>-0.356531954887218</v>
      </c>
      <c r="K58" s="56">
        <f>IFERROR(VLOOKUP($B58,'a-蛋类'!$B:$AO,28,0),0)</f>
        <v>0.208100303951368</v>
      </c>
      <c r="L58" s="56">
        <f>IFERROR(VLOOKUP($B58,'a-蛋类'!$B:$AO,29,0),0)</f>
        <v>0.588170259812051</v>
      </c>
      <c r="M58" s="56">
        <f>IFERROR(VLOOKUP($B58,'a-蛋类'!$B:$AO,30,0),0)</f>
        <v>-0.380069955860683</v>
      </c>
      <c r="N58" s="49">
        <f>IFERROR(VLOOKUP($B58,'a-蛋类'!$B:$AO,15,0),0)</f>
        <v>658</v>
      </c>
      <c r="O58" s="49">
        <f>IFERROR(VLOOKUP($B58,'a-蛋类'!$B:$AO,19,0),0)</f>
        <v>361.8</v>
      </c>
      <c r="P58" s="49">
        <f t="shared" si="3"/>
        <v>296.2</v>
      </c>
      <c r="Q58" s="56">
        <f t="shared" si="4"/>
        <v>0.818684355997789</v>
      </c>
      <c r="R58" s="49">
        <f>IFERROR(VLOOKUP($B58,'a-蛋类'!$B:$AO,16,0),0)</f>
        <v>169</v>
      </c>
      <c r="S58" s="49">
        <f>IFERROR(VLOOKUP($B58,'a-蛋类'!$B:$AO,20,0),0)</f>
        <v>22</v>
      </c>
      <c r="T58" s="49">
        <f t="shared" si="5"/>
        <v>147</v>
      </c>
      <c r="U58" s="56">
        <f t="shared" si="6"/>
        <v>6.68181818181818</v>
      </c>
      <c r="V58" s="56">
        <f>IFERROR(VLOOKUP($B58,'a-蛋类'!$B:$AO,22,0),0)</f>
        <v>-0.798264708587546</v>
      </c>
      <c r="W58" s="56">
        <f>IFERROR(VLOOKUP($B58,'a-蛋类'!$B:$AO,23,0),0)</f>
        <v>0.103721781574131</v>
      </c>
      <c r="X58" s="56">
        <f t="shared" si="7"/>
        <v>-0.901986490161677</v>
      </c>
      <c r="Y58" s="54">
        <f>IFERROR(VLOOKUP($B58,'a-蛋类'!$B:$AO,37,0),0)</f>
        <v>0</v>
      </c>
      <c r="Z58" s="54">
        <f>IFERROR(VLOOKUP($B58,'a-蛋类'!$B:$AO,38,0),0)</f>
        <v>0.545454545454545</v>
      </c>
      <c r="AA58" s="54">
        <f t="shared" si="8"/>
        <v>-0.545454545454545</v>
      </c>
      <c r="AB58" s="54">
        <f>IFERROR(VLOOKUP($B58,'a-蛋类'!$B:$AO,33,0),0)</f>
        <v>0</v>
      </c>
      <c r="AC58" s="54">
        <f>IFERROR(VLOOKUP($B58,'a-蛋类'!$B:$AO,34,0),0)</f>
        <v>0.516860143725815</v>
      </c>
      <c r="AD58" s="54">
        <f t="shared" si="9"/>
        <v>-0.516860143725815</v>
      </c>
    </row>
    <row r="59" spans="1:30">
      <c r="A59" s="50" t="s">
        <v>101</v>
      </c>
      <c r="B59" s="51" t="s">
        <v>141</v>
      </c>
      <c r="C59" s="50" t="s">
        <v>142</v>
      </c>
      <c r="D59" s="49">
        <f>IFERROR(VLOOKUP($B59,'a-蛋类'!$B:$AO,5,0),0)</f>
        <v>4489.1</v>
      </c>
      <c r="E59" s="49">
        <f>IFERROR(VLOOKUP($B59,'a-蛋类'!$B:$AO,6,0),0)</f>
        <v>7828.4</v>
      </c>
      <c r="F59" s="49">
        <f>IFERROR(VLOOKUP($B59,'a-蛋类'!$B:$AO,7,0),0)</f>
        <v>4.90122437005929</v>
      </c>
      <c r="G59" s="49">
        <f>IFERROR(VLOOKUP($B59,'a-蛋类'!$B:$AO,24,0),0)</f>
        <v>1272.67</v>
      </c>
      <c r="H59" s="49">
        <f>IFERROR(VLOOKUP($B59,'a-蛋类'!$B:$AO,25,0),0)</f>
        <v>575.48</v>
      </c>
      <c r="I59" s="49">
        <f>IFERROR(VLOOKUP($B59,'a-蛋类'!$B:$AO,26,0),0)</f>
        <v>697.19</v>
      </c>
      <c r="J59" s="56">
        <f>IFERROR(VLOOKUP($B59,'a-蛋类'!$B:$AO,27,0),0)</f>
        <v>1.211493014527</v>
      </c>
      <c r="K59" s="56">
        <f>IFERROR(VLOOKUP($B59,'a-蛋类'!$B:$AO,28,0),0)</f>
        <v>0.123079943405295</v>
      </c>
      <c r="L59" s="56">
        <f>IFERROR(VLOOKUP($B59,'a-蛋类'!$B:$AO,29,0),0)</f>
        <v>0.0783297422446777</v>
      </c>
      <c r="M59" s="56">
        <f>IFERROR(VLOOKUP($B59,'a-蛋类'!$B:$AO,30,0),0)</f>
        <v>0.0447502011606176</v>
      </c>
      <c r="N59" s="49">
        <f>IFERROR(VLOOKUP($B59,'a-蛋类'!$B:$AO,15,0),0)</f>
        <v>10340.19</v>
      </c>
      <c r="O59" s="49">
        <f>IFERROR(VLOOKUP($B59,'a-蛋类'!$B:$AO,19,0),0)</f>
        <v>7346.89</v>
      </c>
      <c r="P59" s="49">
        <f t="shared" si="3"/>
        <v>2993.3</v>
      </c>
      <c r="Q59" s="56">
        <f t="shared" si="4"/>
        <v>0.407424093732178</v>
      </c>
      <c r="R59" s="49">
        <f>IFERROR(VLOOKUP($B59,'a-蛋类'!$B:$AO,16,0),0)</f>
        <v>1284.95</v>
      </c>
      <c r="S59" s="49">
        <f>IFERROR(VLOOKUP($B59,'a-蛋类'!$B:$AO,20,0),0)</f>
        <v>1260.03</v>
      </c>
      <c r="T59" s="49">
        <f t="shared" si="5"/>
        <v>24.9200000000001</v>
      </c>
      <c r="U59" s="56">
        <f t="shared" si="6"/>
        <v>0.0197773068895186</v>
      </c>
      <c r="V59" s="56">
        <f>IFERROR(VLOOKUP($B59,'a-蛋类'!$B:$AO,22,0),0)</f>
        <v>0.355126481478278</v>
      </c>
      <c r="W59" s="56">
        <f>IFERROR(VLOOKUP($B59,'a-蛋类'!$B:$AO,23,0),0)</f>
        <v>-0.377534544692246</v>
      </c>
      <c r="X59" s="56">
        <f t="shared" si="7"/>
        <v>0.732661026170524</v>
      </c>
      <c r="Y59" s="54">
        <f>IFERROR(VLOOKUP($B59,'a-蛋类'!$B:$AO,37,0),0)</f>
        <v>-0.00984474104050741</v>
      </c>
      <c r="Z59" s="54">
        <f>IFERROR(VLOOKUP($B59,'a-蛋类'!$B:$AO,38,0),0)</f>
        <v>-0.0110870376102156</v>
      </c>
      <c r="AA59" s="54">
        <f t="shared" si="8"/>
        <v>0.00124229656970822</v>
      </c>
      <c r="AB59" s="54">
        <f>IFERROR(VLOOKUP($B59,'a-蛋类'!$B:$AO,33,0),0)</f>
        <v>-0.0402043778232637</v>
      </c>
      <c r="AC59" s="54">
        <f>IFERROR(VLOOKUP($B59,'a-蛋类'!$B:$AO,34,0),0)</f>
        <v>-0.0413721043870263</v>
      </c>
      <c r="AD59" s="54">
        <f t="shared" si="9"/>
        <v>0.00116772656376266</v>
      </c>
    </row>
    <row r="60" spans="1:30">
      <c r="A60" s="50" t="s">
        <v>89</v>
      </c>
      <c r="B60" s="51" t="s">
        <v>160</v>
      </c>
      <c r="C60" s="50" t="s">
        <v>161</v>
      </c>
      <c r="D60" s="49">
        <f>IFERROR(VLOOKUP($B60,'a-蛋类'!$B:$AO,5,0),0)</f>
        <v>130</v>
      </c>
      <c r="E60" s="49">
        <f>IFERROR(VLOOKUP($B60,'a-蛋类'!$B:$AO,6,0),0)</f>
        <v>4137.5</v>
      </c>
      <c r="F60" s="49">
        <f>IFERROR(VLOOKUP($B60,'a-蛋类'!$B:$AO,7,0),0)</f>
        <v>11.0811886421404</v>
      </c>
      <c r="G60" s="49">
        <f>IFERROR(VLOOKUP($B60,'a-蛋类'!$B:$AO,24,0),0)</f>
        <v>327.21</v>
      </c>
      <c r="H60" s="49">
        <f>IFERROR(VLOOKUP($B60,'a-蛋类'!$B:$AO,25,0),0)</f>
        <v>-331.23</v>
      </c>
      <c r="I60" s="49">
        <f>IFERROR(VLOOKUP($B60,'a-蛋类'!$B:$AO,26,0),0)</f>
        <v>658.44</v>
      </c>
      <c r="J60" s="56">
        <f>IFERROR(VLOOKUP($B60,'a-蛋类'!$B:$AO,27,0),0)</f>
        <v>-1.98786341816864</v>
      </c>
      <c r="K60" s="56">
        <f>IFERROR(VLOOKUP($B60,'a-蛋类'!$B:$AO,28,0),0)</f>
        <v>0.112822086524172</v>
      </c>
      <c r="L60" s="56">
        <f>IFERROR(VLOOKUP($B60,'a-蛋类'!$B:$AO,29,0),0)</f>
        <v>-0.111054858545286</v>
      </c>
      <c r="M60" s="56">
        <f>IFERROR(VLOOKUP($B60,'a-蛋类'!$B:$AO,30,0),0)</f>
        <v>0.223876945069459</v>
      </c>
      <c r="N60" s="49">
        <f>IFERROR(VLOOKUP($B60,'a-蛋类'!$B:$AO,15,0),0)</f>
        <v>2900.23</v>
      </c>
      <c r="O60" s="49">
        <f>IFERROR(VLOOKUP($B60,'a-蛋类'!$B:$AO,19,0),0)</f>
        <v>2982.58</v>
      </c>
      <c r="P60" s="49">
        <f t="shared" si="3"/>
        <v>-82.3499999999999</v>
      </c>
      <c r="Q60" s="56">
        <f t="shared" si="4"/>
        <v>-0.0276103239477231</v>
      </c>
      <c r="R60" s="49">
        <f>IFERROR(VLOOKUP($B60,'a-蛋类'!$B:$AO,16,0),0)</f>
        <v>318.01</v>
      </c>
      <c r="S60" s="49">
        <f>IFERROR(VLOOKUP($B60,'a-蛋类'!$B:$AO,20,0),0)</f>
        <v>444.34</v>
      </c>
      <c r="T60" s="49">
        <f t="shared" si="5"/>
        <v>-126.33</v>
      </c>
      <c r="U60" s="56">
        <f t="shared" si="6"/>
        <v>-0.284309312688482</v>
      </c>
      <c r="V60" s="56">
        <f>IFERROR(VLOOKUP($B60,'a-蛋类'!$B:$AO,22,0),0)</f>
        <v>-0.474266304841285</v>
      </c>
      <c r="W60" s="56">
        <f>IFERROR(VLOOKUP($B60,'a-蛋类'!$B:$AO,23,0),0)</f>
        <v>-0.587590168968646</v>
      </c>
      <c r="X60" s="56">
        <f t="shared" si="7"/>
        <v>0.113323864127361</v>
      </c>
      <c r="Y60" s="54">
        <f>IFERROR(VLOOKUP($B60,'a-蛋类'!$B:$AO,37,0),0)</f>
        <v>-0.025124996069306</v>
      </c>
      <c r="Z60" s="54">
        <f>IFERROR(VLOOKUP($B60,'a-蛋类'!$B:$AO,38,0),0)</f>
        <v>0.387856146194356</v>
      </c>
      <c r="AA60" s="54">
        <f t="shared" si="8"/>
        <v>-0.412981142263662</v>
      </c>
      <c r="AB60" s="54">
        <f>IFERROR(VLOOKUP($B60,'a-蛋类'!$B:$AO,33,0),0)</f>
        <v>0.104858881780942</v>
      </c>
      <c r="AC60" s="54">
        <f>IFERROR(VLOOKUP($B60,'a-蛋类'!$B:$AO,34,0),0)</f>
        <v>0.548631050969295</v>
      </c>
      <c r="AD60" s="54">
        <f t="shared" si="9"/>
        <v>-0.443772169188353</v>
      </c>
    </row>
    <row r="61" spans="1:30">
      <c r="A61" s="50" t="s">
        <v>67</v>
      </c>
      <c r="B61" s="51" t="s">
        <v>116</v>
      </c>
      <c r="C61" s="50" t="s">
        <v>117</v>
      </c>
      <c r="D61" s="49">
        <f>IFERROR(VLOOKUP($B61,'a-蛋类'!$B:$AO,5,0),0)</f>
        <v>3561</v>
      </c>
      <c r="E61" s="49">
        <f>IFERROR(VLOOKUP($B61,'a-蛋类'!$B:$AO,6,0),0)</f>
        <v>14442.45</v>
      </c>
      <c r="F61" s="49">
        <f>IFERROR(VLOOKUP($B61,'a-蛋类'!$B:$AO,7,0),0)</f>
        <v>7.9747944116658</v>
      </c>
      <c r="G61" s="49">
        <f>IFERROR(VLOOKUP($B61,'a-蛋类'!$B:$AO,24,0),0)</f>
        <v>1172.9</v>
      </c>
      <c r="H61" s="49">
        <f>IFERROR(VLOOKUP($B61,'a-蛋类'!$B:$AO,25,0),0)</f>
        <v>482.84</v>
      </c>
      <c r="I61" s="49">
        <f>IFERROR(VLOOKUP($B61,'a-蛋类'!$B:$AO,26,0),0)</f>
        <v>690.06</v>
      </c>
      <c r="J61" s="56">
        <f>IFERROR(VLOOKUP($B61,'a-蛋类'!$B:$AO,27,0),0)</f>
        <v>1.42916908292602</v>
      </c>
      <c r="K61" s="56">
        <f>IFERROR(VLOOKUP($B61,'a-蛋类'!$B:$AO,28,0),0)</f>
        <v>0.0929268920712263</v>
      </c>
      <c r="L61" s="56">
        <f>IFERROR(VLOOKUP($B61,'a-蛋类'!$B:$AO,29,0),0)</f>
        <v>0.0621532488730186</v>
      </c>
      <c r="M61" s="56">
        <f>IFERROR(VLOOKUP($B61,'a-蛋类'!$B:$AO,30,0),0)</f>
        <v>0.0307736431982076</v>
      </c>
      <c r="N61" s="49">
        <f>IFERROR(VLOOKUP($B61,'a-蛋类'!$B:$AO,15,0),0)</f>
        <v>12621.75</v>
      </c>
      <c r="O61" s="49">
        <f>IFERROR(VLOOKUP($B61,'a-蛋类'!$B:$AO,19,0),0)</f>
        <v>7768.54</v>
      </c>
      <c r="P61" s="49">
        <f t="shared" si="3"/>
        <v>4853.21</v>
      </c>
      <c r="Q61" s="56">
        <f t="shared" si="4"/>
        <v>0.624726139017113</v>
      </c>
      <c r="R61" s="49">
        <f>IFERROR(VLOOKUP($B61,'a-蛋类'!$B:$AO,16,0),0)</f>
        <v>2093.5</v>
      </c>
      <c r="S61" s="49">
        <f>IFERROR(VLOOKUP($B61,'a-蛋类'!$B:$AO,20,0),0)</f>
        <v>1393.15</v>
      </c>
      <c r="T61" s="49">
        <f t="shared" si="5"/>
        <v>700.35</v>
      </c>
      <c r="U61" s="56">
        <f t="shared" si="6"/>
        <v>0.502709686681262</v>
      </c>
      <c r="V61" s="56">
        <f>IFERROR(VLOOKUP($B61,'a-蛋类'!$B:$AO,22,0),0)</f>
        <v>-0.126161757522234</v>
      </c>
      <c r="W61" s="56">
        <f>IFERROR(VLOOKUP($B61,'a-蛋类'!$B:$AO,23,0),0)</f>
        <v>-0.406958597221729</v>
      </c>
      <c r="X61" s="56">
        <f t="shared" si="7"/>
        <v>0.280796839699495</v>
      </c>
      <c r="Y61" s="54">
        <f>IFERROR(VLOOKUP($B61,'a-蛋类'!$B:$AO,37,0),0)</f>
        <v>-0.0117028898973012</v>
      </c>
      <c r="Z61" s="54">
        <f>IFERROR(VLOOKUP($B61,'a-蛋类'!$B:$AO,38,0),0)</f>
        <v>0.0216416035602771</v>
      </c>
      <c r="AA61" s="54">
        <f t="shared" si="8"/>
        <v>-0.0333444934575782</v>
      </c>
      <c r="AB61" s="54">
        <f>IFERROR(VLOOKUP($B61,'a-蛋类'!$B:$AO,33,0),0)</f>
        <v>-0.0546763212025662</v>
      </c>
      <c r="AC61" s="54">
        <f>IFERROR(VLOOKUP($B61,'a-蛋类'!$B:$AO,34,0),0)</f>
        <v>0.0412317501100593</v>
      </c>
      <c r="AD61" s="54">
        <f t="shared" si="9"/>
        <v>-0.0959080713126255</v>
      </c>
    </row>
    <row r="62" spans="1:30">
      <c r="A62" s="50" t="s">
        <v>118</v>
      </c>
      <c r="B62" s="51" t="s">
        <v>149</v>
      </c>
      <c r="C62" s="50" t="s">
        <v>150</v>
      </c>
      <c r="D62" s="49">
        <f>IFERROR(VLOOKUP($B62,'a-蛋类'!$B:$AO,5,0),0)</f>
        <v>778.3</v>
      </c>
      <c r="E62" s="49">
        <f>IFERROR(VLOOKUP($B62,'a-蛋类'!$B:$AO,6,0),0)</f>
        <v>2140.88</v>
      </c>
      <c r="F62" s="49">
        <f>IFERROR(VLOOKUP($B62,'a-蛋类'!$B:$AO,7,0),0)</f>
        <v>4.10718855513029</v>
      </c>
      <c r="G62" s="49">
        <f>IFERROR(VLOOKUP($B62,'a-蛋类'!$B:$AO,24,0),0)</f>
        <v>152.36</v>
      </c>
      <c r="H62" s="49">
        <f>IFERROR(VLOOKUP($B62,'a-蛋类'!$B:$AO,25,0),0)</f>
        <v>141.83</v>
      </c>
      <c r="I62" s="49">
        <f>IFERROR(VLOOKUP($B62,'a-蛋类'!$B:$AO,26,0),0)</f>
        <v>10.53</v>
      </c>
      <c r="J62" s="56">
        <f>IFERROR(VLOOKUP($B62,'a-蛋类'!$B:$AO,27,0),0)</f>
        <v>0.074243813015582</v>
      </c>
      <c r="K62" s="56">
        <f>IFERROR(VLOOKUP($B62,'a-蛋类'!$B:$AO,28,0),0)</f>
        <v>0.0411728144845291</v>
      </c>
      <c r="L62" s="56">
        <f>IFERROR(VLOOKUP($B62,'a-蛋类'!$B:$AO,29,0),0)</f>
        <v>0.050104745519612</v>
      </c>
      <c r="M62" s="56">
        <f>IFERROR(VLOOKUP($B62,'a-蛋类'!$B:$AO,30,0),0)</f>
        <v>-0.00893193103508285</v>
      </c>
      <c r="N62" s="49">
        <f>IFERROR(VLOOKUP($B62,'a-蛋类'!$B:$AO,15,0),0)</f>
        <v>3700.5</v>
      </c>
      <c r="O62" s="49">
        <f>IFERROR(VLOOKUP($B62,'a-蛋类'!$B:$AO,19,0),0)</f>
        <v>2830.67</v>
      </c>
      <c r="P62" s="49">
        <f t="shared" si="3"/>
        <v>869.83</v>
      </c>
      <c r="Q62" s="56">
        <f t="shared" si="4"/>
        <v>0.307287673942918</v>
      </c>
      <c r="R62" s="49">
        <f>IFERROR(VLOOKUP($B62,'a-蛋类'!$B:$AO,16,0),0)</f>
        <v>601.9</v>
      </c>
      <c r="S62" s="49">
        <f>IFERROR(VLOOKUP($B62,'a-蛋类'!$B:$AO,20,0),0)</f>
        <v>546.34</v>
      </c>
      <c r="T62" s="49">
        <f t="shared" si="5"/>
        <v>55.5599999999999</v>
      </c>
      <c r="U62" s="56">
        <f t="shared" si="6"/>
        <v>0.101694915254237</v>
      </c>
      <c r="V62" s="56">
        <f>IFERROR(VLOOKUP($B62,'a-蛋类'!$B:$AO,22,0),0)</f>
        <v>-0.530959861582643</v>
      </c>
      <c r="W62" s="56">
        <f>IFERROR(VLOOKUP($B62,'a-蛋类'!$B:$AO,23,0),0)</f>
        <v>-0.10967876883485</v>
      </c>
      <c r="X62" s="56">
        <f t="shared" si="7"/>
        <v>-0.421281092747793</v>
      </c>
      <c r="Y62" s="54">
        <f>IFERROR(VLOOKUP($B62,'a-蛋类'!$B:$AO,37,0),0)</f>
        <v>-0.00415351387273633</v>
      </c>
      <c r="Z62" s="54">
        <f>IFERROR(VLOOKUP($B62,'a-蛋类'!$B:$AO,38,0),0)</f>
        <v>-0.0292125782479775</v>
      </c>
      <c r="AA62" s="54">
        <f t="shared" si="8"/>
        <v>0.0250590643752411</v>
      </c>
      <c r="AB62" s="54">
        <f>IFERROR(VLOOKUP($B62,'a-蛋类'!$B:$AO,33,0),0)</f>
        <v>0.0116534296842853</v>
      </c>
      <c r="AC62" s="54">
        <f>IFERROR(VLOOKUP($B62,'a-蛋类'!$B:$AO,34,0),0)</f>
        <v>-0.0344282449031501</v>
      </c>
      <c r="AD62" s="54">
        <f t="shared" si="9"/>
        <v>0.0460816745874354</v>
      </c>
    </row>
    <row r="63" spans="1:30">
      <c r="A63" s="50" t="s">
        <v>62</v>
      </c>
      <c r="B63" s="51" t="s">
        <v>123</v>
      </c>
      <c r="C63" s="50" t="s">
        <v>124</v>
      </c>
      <c r="D63" s="49">
        <f>IFERROR(VLOOKUP($B63,'a-蛋类'!$B:$AO,5,0),0)</f>
        <v>1329.46</v>
      </c>
      <c r="E63" s="49">
        <f>IFERROR(VLOOKUP($B63,'a-蛋类'!$B:$AO,6,0),0)</f>
        <v>4805</v>
      </c>
      <c r="F63" s="49">
        <f>IFERROR(VLOOKUP($B63,'a-蛋类'!$B:$AO,7,0),0)</f>
        <v>3.98603215851876</v>
      </c>
      <c r="G63" s="49">
        <f>IFERROR(VLOOKUP($B63,'a-蛋类'!$B:$AO,24,0),0)</f>
        <v>752.7</v>
      </c>
      <c r="H63" s="49">
        <f>IFERROR(VLOOKUP($B63,'a-蛋类'!$B:$AO,25,0),0)</f>
        <v>987.61</v>
      </c>
      <c r="I63" s="49">
        <f>IFERROR(VLOOKUP($B63,'a-蛋类'!$B:$AO,26,0),0)</f>
        <v>-234.91</v>
      </c>
      <c r="J63" s="56">
        <f>IFERROR(VLOOKUP($B63,'a-蛋类'!$B:$AO,27,0),0)</f>
        <v>-0.237857048835066</v>
      </c>
      <c r="K63" s="56">
        <f>IFERROR(VLOOKUP($B63,'a-蛋类'!$B:$AO,28,0),0)</f>
        <v>0.1089338176766</v>
      </c>
      <c r="L63" s="56">
        <f>IFERROR(VLOOKUP($B63,'a-蛋类'!$B:$AO,29,0),0)</f>
        <v>0.151577380267207</v>
      </c>
      <c r="M63" s="56">
        <f>IFERROR(VLOOKUP($B63,'a-蛋类'!$B:$AO,30,0),0)</f>
        <v>-0.0426435625906074</v>
      </c>
      <c r="N63" s="49">
        <f>IFERROR(VLOOKUP($B63,'a-蛋类'!$B:$AO,15,0),0)</f>
        <v>6909.7</v>
      </c>
      <c r="O63" s="49">
        <f>IFERROR(VLOOKUP($B63,'a-蛋类'!$B:$AO,19,0),0)</f>
        <v>6515.55</v>
      </c>
      <c r="P63" s="49">
        <f t="shared" si="3"/>
        <v>394.15</v>
      </c>
      <c r="Q63" s="56">
        <f t="shared" si="4"/>
        <v>0.0604937418943911</v>
      </c>
      <c r="R63" s="49">
        <f>IFERROR(VLOOKUP($B63,'a-蛋类'!$B:$AO,16,0),0)</f>
        <v>1144.99</v>
      </c>
      <c r="S63" s="49">
        <f>IFERROR(VLOOKUP($B63,'a-蛋类'!$B:$AO,20,0),0)</f>
        <v>1075.19</v>
      </c>
      <c r="T63" s="49">
        <f t="shared" si="5"/>
        <v>69.8</v>
      </c>
      <c r="U63" s="56">
        <f t="shared" si="6"/>
        <v>0.0649187585450013</v>
      </c>
      <c r="V63" s="56">
        <f>IFERROR(VLOOKUP($B63,'a-蛋类'!$B:$AO,22,0),0)</f>
        <v>0.0918337758383431</v>
      </c>
      <c r="W63" s="56">
        <f>IFERROR(VLOOKUP($B63,'a-蛋类'!$B:$AO,23,0),0)</f>
        <v>-0.245877535705716</v>
      </c>
      <c r="X63" s="56">
        <f t="shared" si="7"/>
        <v>0.33771131154406</v>
      </c>
      <c r="Y63" s="54">
        <f>IFERROR(VLOOKUP($B63,'a-蛋类'!$B:$AO,37,0),0)</f>
        <v>-0.00484720390571097</v>
      </c>
      <c r="Z63" s="54">
        <f>IFERROR(VLOOKUP($B63,'a-蛋类'!$B:$AO,38,0),0)</f>
        <v>-0.350477590007348</v>
      </c>
      <c r="AA63" s="54">
        <f t="shared" si="8"/>
        <v>0.345630386101637</v>
      </c>
      <c r="AB63" s="54">
        <f>IFERROR(VLOOKUP($B63,'a-蛋类'!$B:$AO,33,0),0)</f>
        <v>-0.024185252558064</v>
      </c>
      <c r="AC63" s="54">
        <f>IFERROR(VLOOKUP($B63,'a-蛋类'!$B:$AO,34,0),0)</f>
        <v>-0.0110127464296951</v>
      </c>
      <c r="AD63" s="54">
        <f t="shared" si="9"/>
        <v>-0.0131725061283689</v>
      </c>
    </row>
    <row r="64" spans="1:30">
      <c r="A64" s="50" t="s">
        <v>118</v>
      </c>
      <c r="B64" s="51" t="s">
        <v>137</v>
      </c>
      <c r="C64" s="50" t="s">
        <v>138</v>
      </c>
      <c r="D64" s="49">
        <f>IFERROR(VLOOKUP($B64,'a-蛋类'!$B:$AO,5,0),0)</f>
        <v>1094.5</v>
      </c>
      <c r="E64" s="49">
        <f>IFERROR(VLOOKUP($B64,'a-蛋类'!$B:$AO,6,0),0)</f>
        <v>7129.63</v>
      </c>
      <c r="F64" s="49">
        <f>IFERROR(VLOOKUP($B64,'a-蛋类'!$B:$AO,7,0),0)</f>
        <v>7.38652892626822</v>
      </c>
      <c r="G64" s="49">
        <f>IFERROR(VLOOKUP($B64,'a-蛋类'!$B:$AO,24,0),0)</f>
        <v>335.24</v>
      </c>
      <c r="H64" s="49">
        <f>IFERROR(VLOOKUP($B64,'a-蛋类'!$B:$AO,25,0),0)</f>
        <v>203.85</v>
      </c>
      <c r="I64" s="49">
        <f>IFERROR(VLOOKUP($B64,'a-蛋类'!$B:$AO,26,0),0)</f>
        <v>131.39</v>
      </c>
      <c r="J64" s="56">
        <f>IFERROR(VLOOKUP($B64,'a-蛋类'!$B:$AO,27,0),0)</f>
        <v>0.644542555800834</v>
      </c>
      <c r="K64" s="56">
        <f>IFERROR(VLOOKUP($B64,'a-蛋类'!$B:$AO,28,0),0)</f>
        <v>0.0616962228454907</v>
      </c>
      <c r="L64" s="56">
        <f>IFERROR(VLOOKUP($B64,'a-蛋类'!$B:$AO,29,0),0)</f>
        <v>0.0468746766371645</v>
      </c>
      <c r="M64" s="56">
        <f>IFERROR(VLOOKUP($B64,'a-蛋类'!$B:$AO,30,0),0)</f>
        <v>0.0148215462083263</v>
      </c>
      <c r="N64" s="49">
        <f>IFERROR(VLOOKUP($B64,'a-蛋类'!$B:$AO,15,0),0)</f>
        <v>5433.72</v>
      </c>
      <c r="O64" s="49">
        <f>IFERROR(VLOOKUP($B64,'a-蛋类'!$B:$AO,19,0),0)</f>
        <v>4348.83</v>
      </c>
      <c r="P64" s="49">
        <f t="shared" si="3"/>
        <v>1084.89</v>
      </c>
      <c r="Q64" s="56">
        <f t="shared" si="4"/>
        <v>0.249467098047061</v>
      </c>
      <c r="R64" s="49">
        <f>IFERROR(VLOOKUP($B64,'a-蛋类'!$B:$AO,16,0),0)</f>
        <v>714.34</v>
      </c>
      <c r="S64" s="49">
        <f>IFERROR(VLOOKUP($B64,'a-蛋类'!$B:$AO,20,0),0)</f>
        <v>686.58</v>
      </c>
      <c r="T64" s="49">
        <f t="shared" si="5"/>
        <v>27.76</v>
      </c>
      <c r="U64" s="56">
        <f t="shared" si="6"/>
        <v>0.0404322875702758</v>
      </c>
      <c r="V64" s="56">
        <f>IFERROR(VLOOKUP($B64,'a-蛋类'!$B:$AO,22,0),0)</f>
        <v>-0.308356146278078</v>
      </c>
      <c r="W64" s="56">
        <f>IFERROR(VLOOKUP($B64,'a-蛋类'!$B:$AO,23,0),0)</f>
        <v>0.259336517590725</v>
      </c>
      <c r="X64" s="56">
        <f t="shared" si="7"/>
        <v>-0.567692663868803</v>
      </c>
      <c r="Y64" s="54">
        <f>IFERROR(VLOOKUP($B64,'a-蛋类'!$B:$AO,37,0),0)</f>
        <v>-0.024722121118795</v>
      </c>
      <c r="Z64" s="54">
        <f>IFERROR(VLOOKUP($B64,'a-蛋类'!$B:$AO,38,0),0)</f>
        <v>-0.00483556176993213</v>
      </c>
      <c r="AA64" s="54">
        <f t="shared" si="8"/>
        <v>-0.0198865593488628</v>
      </c>
      <c r="AB64" s="54">
        <f>IFERROR(VLOOKUP($B64,'a-蛋类'!$B:$AO,33,0),0)</f>
        <v>0.017254103183694</v>
      </c>
      <c r="AC64" s="54">
        <f>IFERROR(VLOOKUP($B64,'a-蛋类'!$B:$AO,34,0),0)</f>
        <v>-0.0394726857568587</v>
      </c>
      <c r="AD64" s="54">
        <f t="shared" si="9"/>
        <v>0.0567267889405527</v>
      </c>
    </row>
    <row r="65" spans="1:30">
      <c r="A65" s="50" t="s">
        <v>118</v>
      </c>
      <c r="B65" s="51" t="s">
        <v>195</v>
      </c>
      <c r="C65" s="50" t="s">
        <v>196</v>
      </c>
      <c r="D65" s="49">
        <f>IFERROR(VLOOKUP($B65,'a-蛋类'!$B:$AO,5,0),0)</f>
        <v>2157.4</v>
      </c>
      <c r="E65" s="49">
        <f>IFERROR(VLOOKUP($B65,'a-蛋类'!$B:$AO,6,0),0)</f>
        <v>15717.57</v>
      </c>
      <c r="F65" s="49">
        <f>IFERROR(VLOOKUP($B65,'a-蛋类'!$B:$AO,7,0),0)</f>
        <v>9.30054623903136</v>
      </c>
      <c r="G65" s="49">
        <f>IFERROR(VLOOKUP($B65,'a-蛋类'!$B:$AO,24,0),0)</f>
        <v>761.06</v>
      </c>
      <c r="H65" s="49">
        <f>IFERROR(VLOOKUP($B65,'a-蛋类'!$B:$AO,25,0),0)</f>
        <v>389.4</v>
      </c>
      <c r="I65" s="49">
        <f>IFERROR(VLOOKUP($B65,'a-蛋类'!$B:$AO,26,0),0)</f>
        <v>371.66</v>
      </c>
      <c r="J65" s="56">
        <f>IFERROR(VLOOKUP($B65,'a-蛋类'!$B:$AO,27,0),0)</f>
        <v>0.954442732408834</v>
      </c>
      <c r="K65" s="56">
        <f>IFERROR(VLOOKUP($B65,'a-蛋类'!$B:$AO,28,0),0)</f>
        <v>0.0663060921869528</v>
      </c>
      <c r="L65" s="56">
        <f>IFERROR(VLOOKUP($B65,'a-蛋类'!$B:$AO,29,0),0)</f>
        <v>0.0400936961054339</v>
      </c>
      <c r="M65" s="56">
        <f>IFERROR(VLOOKUP($B65,'a-蛋类'!$B:$AO,30,0),0)</f>
        <v>0.0262123960815189</v>
      </c>
      <c r="N65" s="49">
        <f>IFERROR(VLOOKUP($B65,'a-蛋类'!$B:$AO,15,0),0)</f>
        <v>11477.98</v>
      </c>
      <c r="O65" s="49">
        <f>IFERROR(VLOOKUP($B65,'a-蛋类'!$B:$AO,19,0),0)</f>
        <v>9712.25</v>
      </c>
      <c r="P65" s="49">
        <f t="shared" si="3"/>
        <v>1765.73</v>
      </c>
      <c r="Q65" s="56">
        <f t="shared" si="4"/>
        <v>0.181804422250251</v>
      </c>
      <c r="R65" s="49">
        <f>IFERROR(VLOOKUP($B65,'a-蛋类'!$B:$AO,16,0),0)</f>
        <v>1106.2</v>
      </c>
      <c r="S65" s="49">
        <f>IFERROR(VLOOKUP($B65,'a-蛋类'!$B:$AO,20,0),0)</f>
        <v>1131.61</v>
      </c>
      <c r="T65" s="49">
        <f t="shared" si="5"/>
        <v>-25.4099999999999</v>
      </c>
      <c r="U65" s="56">
        <f t="shared" si="6"/>
        <v>-0.0224547326375694</v>
      </c>
      <c r="V65" s="56">
        <f>IFERROR(VLOOKUP($B65,'a-蛋类'!$B:$AO,22,0),0)</f>
        <v>0.259894586530753</v>
      </c>
      <c r="W65" s="56">
        <f>IFERROR(VLOOKUP($B65,'a-蛋类'!$B:$AO,23,0),0)</f>
        <v>0.0157715970081695</v>
      </c>
      <c r="X65" s="56">
        <f t="shared" si="7"/>
        <v>0.244122989522583</v>
      </c>
      <c r="Y65" s="54">
        <f>IFERROR(VLOOKUP($B65,'a-蛋类'!$B:$AO,37,0),0)</f>
        <v>-0.0185590309166516</v>
      </c>
      <c r="Z65" s="54">
        <f>IFERROR(VLOOKUP($B65,'a-蛋类'!$B:$AO,38,0),0)</f>
        <v>-0.00311944928022905</v>
      </c>
      <c r="AA65" s="54">
        <f t="shared" si="8"/>
        <v>-0.0154395816364225</v>
      </c>
      <c r="AB65" s="54">
        <f>IFERROR(VLOOKUP($B65,'a-蛋类'!$B:$AO,33,0),0)</f>
        <v>-0.0410306972525688</v>
      </c>
      <c r="AC65" s="54">
        <f>IFERROR(VLOOKUP($B65,'a-蛋类'!$B:$AO,34,0),0)</f>
        <v>0.00404422250250972</v>
      </c>
      <c r="AD65" s="54">
        <f t="shared" si="9"/>
        <v>-0.0450749197550785</v>
      </c>
    </row>
    <row r="66" spans="1:30">
      <c r="A66" s="50" t="s">
        <v>94</v>
      </c>
      <c r="B66" s="51" t="s">
        <v>201</v>
      </c>
      <c r="C66" s="50" t="s">
        <v>202</v>
      </c>
      <c r="D66" s="49">
        <f>IFERROR(VLOOKUP($B66,'a-蛋类'!$B:$AO,5,0),0)</f>
        <v>1146</v>
      </c>
      <c r="E66" s="49">
        <f>IFERROR(VLOOKUP($B66,'a-蛋类'!$B:$AO,6,0),0)</f>
        <v>5105.76</v>
      </c>
      <c r="F66" s="49">
        <f>IFERROR(VLOOKUP($B66,'a-蛋类'!$B:$AO,7,0),0)</f>
        <v>11.1074801850673</v>
      </c>
      <c r="G66" s="49">
        <f>IFERROR(VLOOKUP($B66,'a-蛋类'!$B:$AO,24,0),0)</f>
        <v>314.45</v>
      </c>
      <c r="H66" s="49">
        <f>IFERROR(VLOOKUP($B66,'a-蛋类'!$B:$AO,25,0),0)</f>
        <v>-65.15</v>
      </c>
      <c r="I66" s="49">
        <f>IFERROR(VLOOKUP($B66,'a-蛋类'!$B:$AO,26,0),0)</f>
        <v>379.6</v>
      </c>
      <c r="J66" s="56">
        <f>IFERROR(VLOOKUP($B66,'a-蛋类'!$B:$AO,27,0),0)</f>
        <v>-5.82655410590944</v>
      </c>
      <c r="K66" s="56">
        <f>IFERROR(VLOOKUP($B66,'a-蛋类'!$B:$AO,28,0),0)</f>
        <v>0.107648909474953</v>
      </c>
      <c r="L66" s="56">
        <f>IFERROR(VLOOKUP($B66,'a-蛋类'!$B:$AO,29,0),0)</f>
        <v>-0.0288977600354846</v>
      </c>
      <c r="M66" s="56">
        <f>IFERROR(VLOOKUP($B66,'a-蛋类'!$B:$AO,30,0),0)</f>
        <v>0.136546669510437</v>
      </c>
      <c r="N66" s="49">
        <f>IFERROR(VLOOKUP($B66,'a-蛋类'!$B:$AO,15,0),0)</f>
        <v>2921.07</v>
      </c>
      <c r="O66" s="49">
        <f>IFERROR(VLOOKUP($B66,'a-蛋类'!$B:$AO,19,0),0)</f>
        <v>2254.5</v>
      </c>
      <c r="P66" s="49">
        <f t="shared" si="3"/>
        <v>666.57</v>
      </c>
      <c r="Q66" s="56">
        <f t="shared" si="4"/>
        <v>0.295662009314704</v>
      </c>
      <c r="R66" s="49">
        <f>IFERROR(VLOOKUP($B66,'a-蛋类'!$B:$AO,16,0),0)</f>
        <v>321.78</v>
      </c>
      <c r="S66" s="49">
        <f>IFERROR(VLOOKUP($B66,'a-蛋类'!$B:$AO,20,0),0)</f>
        <v>535.88</v>
      </c>
      <c r="T66" s="49">
        <f t="shared" si="5"/>
        <v>-214.1</v>
      </c>
      <c r="U66" s="56">
        <f t="shared" si="6"/>
        <v>-0.399529745465403</v>
      </c>
      <c r="V66" s="56">
        <f>IFERROR(VLOOKUP($B66,'a-蛋类'!$B:$AO,22,0),0)</f>
        <v>0.0284694502815147</v>
      </c>
      <c r="W66" s="56">
        <f>IFERROR(VLOOKUP($B66,'a-蛋类'!$B:$AO,23,0),0)</f>
        <v>-0.30227231261477</v>
      </c>
      <c r="X66" s="56">
        <f t="shared" si="7"/>
        <v>0.330741762896285</v>
      </c>
      <c r="Y66" s="54">
        <f>IFERROR(VLOOKUP($B66,'a-蛋类'!$B:$AO,37,0),0)</f>
        <v>-0.0156007209894959</v>
      </c>
      <c r="Z66" s="54">
        <f>IFERROR(VLOOKUP($B66,'a-蛋类'!$B:$AO,38,0),0)</f>
        <v>-0.421586922445324</v>
      </c>
      <c r="AA66" s="54">
        <f t="shared" si="8"/>
        <v>0.405986201455828</v>
      </c>
      <c r="AB66" s="54">
        <f>IFERROR(VLOOKUP($B66,'a-蛋类'!$B:$AO,33,0),0)</f>
        <v>-0.0705058658339152</v>
      </c>
      <c r="AC66" s="54">
        <f>IFERROR(VLOOKUP($B66,'a-蛋类'!$B:$AO,34,0),0)</f>
        <v>0.102202705699712</v>
      </c>
      <c r="AD66" s="54">
        <f t="shared" si="9"/>
        <v>-0.172708571533627</v>
      </c>
    </row>
    <row r="67" spans="1:30">
      <c r="A67" s="50" t="s">
        <v>62</v>
      </c>
      <c r="B67" s="51" t="s">
        <v>78</v>
      </c>
      <c r="C67" s="50" t="s">
        <v>79</v>
      </c>
      <c r="D67" s="49">
        <f>IFERROR(VLOOKUP($B67,'a-蛋类'!$B:$AO,5,0),0)</f>
        <v>5460</v>
      </c>
      <c r="E67" s="49">
        <f>IFERROR(VLOOKUP($B67,'a-蛋类'!$B:$AO,6,0),0)</f>
        <v>17527.88</v>
      </c>
      <c r="F67" s="49">
        <f>IFERROR(VLOOKUP($B67,'a-蛋类'!$B:$AO,7,0),0)</f>
        <v>16.0397133168654</v>
      </c>
      <c r="G67" s="49">
        <f>IFERROR(VLOOKUP($B67,'a-蛋类'!$B:$AO,24,0),0)</f>
        <v>398.4</v>
      </c>
      <c r="H67" s="49">
        <f>IFERROR(VLOOKUP($B67,'a-蛋类'!$B:$AO,25,0),0)</f>
        <v>398.14</v>
      </c>
      <c r="I67" s="49">
        <f>IFERROR(VLOOKUP($B67,'a-蛋类'!$B:$AO,26,0),0)</f>
        <v>0.26</v>
      </c>
      <c r="J67" s="56">
        <f>IFERROR(VLOOKUP($B67,'a-蛋类'!$B:$AO,27,0),0)</f>
        <v>0.000653036620284322</v>
      </c>
      <c r="K67" s="56">
        <f>IFERROR(VLOOKUP($B67,'a-蛋类'!$B:$AO,28,0),0)</f>
        <v>0.0479728924258461</v>
      </c>
      <c r="L67" s="56">
        <f>IFERROR(VLOOKUP($B67,'a-蛋类'!$B:$AO,29,0),0)</f>
        <v>0.0573784667177799</v>
      </c>
      <c r="M67" s="56">
        <f>IFERROR(VLOOKUP($B67,'a-蛋类'!$B:$AO,30,0),0)</f>
        <v>-0.0094055742919338</v>
      </c>
      <c r="N67" s="49">
        <f>IFERROR(VLOOKUP($B67,'a-蛋类'!$B:$AO,15,0),0)</f>
        <v>8304.69</v>
      </c>
      <c r="O67" s="49">
        <f>IFERROR(VLOOKUP($B67,'a-蛋类'!$B:$AO,19,0),0)</f>
        <v>6938.84</v>
      </c>
      <c r="P67" s="49">
        <f t="shared" si="3"/>
        <v>1365.85</v>
      </c>
      <c r="Q67" s="56">
        <f t="shared" si="4"/>
        <v>0.196841258769477</v>
      </c>
      <c r="R67" s="49">
        <f>IFERROR(VLOOKUP($B67,'a-蛋类'!$B:$AO,16,0),0)</f>
        <v>600.55</v>
      </c>
      <c r="S67" s="49">
        <f>IFERROR(VLOOKUP($B67,'a-蛋类'!$B:$AO,20,0),0)</f>
        <v>563.95</v>
      </c>
      <c r="T67" s="49">
        <f t="shared" si="5"/>
        <v>36.5999999999999</v>
      </c>
      <c r="U67" s="56">
        <f t="shared" si="6"/>
        <v>0.06489937051157</v>
      </c>
      <c r="V67" s="56">
        <f>IFERROR(VLOOKUP($B67,'a-蛋类'!$B:$AO,22,0),0)</f>
        <v>-0.212948523131878</v>
      </c>
      <c r="W67" s="56">
        <f>IFERROR(VLOOKUP($B67,'a-蛋类'!$B:$AO,23,0),0)</f>
        <v>-0.34711289355236</v>
      </c>
      <c r="X67" s="56">
        <f t="shared" si="7"/>
        <v>0.134164370420481</v>
      </c>
      <c r="Y67" s="54">
        <f>IFERROR(VLOOKUP($B67,'a-蛋类'!$B:$AO,37,0),0)</f>
        <v>-0.0407126800432936</v>
      </c>
      <c r="Z67" s="54">
        <f>IFERROR(VLOOKUP($B67,'a-蛋类'!$B:$AO,38,0),0)</f>
        <v>-0.145491621597659</v>
      </c>
      <c r="AA67" s="54">
        <f t="shared" si="8"/>
        <v>0.104778941554366</v>
      </c>
      <c r="AB67" s="54">
        <f>IFERROR(VLOOKUP($B67,'a-蛋类'!$B:$AO,33,0),0)</f>
        <v>-0.0943026375202529</v>
      </c>
      <c r="AC67" s="54">
        <f>IFERROR(VLOOKUP($B67,'a-蛋类'!$B:$AO,34,0),0)</f>
        <v>-0.0165096759688939</v>
      </c>
      <c r="AD67" s="54">
        <f t="shared" si="9"/>
        <v>-0.0777929615513589</v>
      </c>
    </row>
    <row r="68" spans="1:30">
      <c r="A68" s="50" t="s">
        <v>101</v>
      </c>
      <c r="B68" s="51" t="s">
        <v>102</v>
      </c>
      <c r="C68" s="50" t="s">
        <v>103</v>
      </c>
      <c r="D68" s="49">
        <f>IFERROR(VLOOKUP($B68,'a-蛋类'!$B:$AO,5,0),0)</f>
        <v>4599</v>
      </c>
      <c r="E68" s="49">
        <f>IFERROR(VLOOKUP($B68,'a-蛋类'!$B:$AO,6,0),0)</f>
        <v>8719.67</v>
      </c>
      <c r="F68" s="49">
        <f>IFERROR(VLOOKUP($B68,'a-蛋类'!$B:$AO,7,0),0)</f>
        <v>15.5719100508392</v>
      </c>
      <c r="G68" s="49">
        <f>IFERROR(VLOOKUP($B68,'a-蛋类'!$B:$AO,24,0),0)</f>
        <v>326</v>
      </c>
      <c r="H68" s="49">
        <f>IFERROR(VLOOKUP($B68,'a-蛋类'!$B:$AO,25,0),0)</f>
        <v>222.39</v>
      </c>
      <c r="I68" s="49">
        <f>IFERROR(VLOOKUP($B68,'a-蛋类'!$B:$AO,26,0),0)</f>
        <v>103.61</v>
      </c>
      <c r="J68" s="56">
        <f>IFERROR(VLOOKUP($B68,'a-蛋类'!$B:$AO,27,0),0)</f>
        <v>0.4658932505958</v>
      </c>
      <c r="K68" s="56">
        <f>IFERROR(VLOOKUP($B68,'a-蛋类'!$B:$AO,28,0),0)</f>
        <v>0.0620098416846895</v>
      </c>
      <c r="L68" s="56">
        <f>IFERROR(VLOOKUP($B68,'a-蛋类'!$B:$AO,29,0),0)</f>
        <v>0.066526269186243</v>
      </c>
      <c r="M68" s="56">
        <f>IFERROR(VLOOKUP($B68,'a-蛋类'!$B:$AO,30,0),0)</f>
        <v>-0.00451642750155358</v>
      </c>
      <c r="N68" s="49">
        <f>IFERROR(VLOOKUP($B68,'a-蛋类'!$B:$AO,15,0),0)</f>
        <v>5257.23</v>
      </c>
      <c r="O68" s="49">
        <f>IFERROR(VLOOKUP($B68,'a-蛋类'!$B:$AO,19,0),0)</f>
        <v>3342.89</v>
      </c>
      <c r="P68" s="49">
        <f t="shared" si="3"/>
        <v>1914.34</v>
      </c>
      <c r="Q68" s="56">
        <f t="shared" si="4"/>
        <v>0.572660183254609</v>
      </c>
      <c r="R68" s="49">
        <f>IFERROR(VLOOKUP($B68,'a-蛋类'!$B:$AO,16,0),0)</f>
        <v>4076.67</v>
      </c>
      <c r="S68" s="49">
        <f>IFERROR(VLOOKUP($B68,'a-蛋类'!$B:$AO,20,0),0)</f>
        <v>844.54</v>
      </c>
      <c r="T68" s="49">
        <f t="shared" si="5"/>
        <v>3232.13</v>
      </c>
      <c r="U68" s="56">
        <f t="shared" si="6"/>
        <v>3.82708930305255</v>
      </c>
      <c r="V68" s="56">
        <f>IFERROR(VLOOKUP($B68,'a-蛋类'!$B:$AO,22,0),0)</f>
        <v>0.0728896125746001</v>
      </c>
      <c r="W68" s="56">
        <f>IFERROR(VLOOKUP($B68,'a-蛋类'!$B:$AO,23,0),0)</f>
        <v>-0.290292307270678</v>
      </c>
      <c r="X68" s="56">
        <f t="shared" si="7"/>
        <v>0.363181919845278</v>
      </c>
      <c r="Y68" s="54">
        <f>IFERROR(VLOOKUP($B68,'a-蛋类'!$B:$AO,37,0),0)</f>
        <v>-0.0152403800160425</v>
      </c>
      <c r="Z68" s="54">
        <f>IFERROR(VLOOKUP($B68,'a-蛋类'!$B:$AO,38,0),0)</f>
        <v>-0.267246074786274</v>
      </c>
      <c r="AA68" s="54">
        <f t="shared" si="8"/>
        <v>0.252005694770232</v>
      </c>
      <c r="AB68" s="54">
        <f>IFERROR(VLOOKUP($B68,'a-蛋类'!$B:$AO,33,0),0)</f>
        <v>-0.137495107711463</v>
      </c>
      <c r="AC68" s="54">
        <f>IFERROR(VLOOKUP($B68,'a-蛋类'!$B:$AO,34,0),0)</f>
        <v>-0.059462620666549</v>
      </c>
      <c r="AD68" s="54">
        <f t="shared" si="9"/>
        <v>-0.0780324870449145</v>
      </c>
    </row>
    <row r="69" spans="1:30">
      <c r="A69" s="50" t="s">
        <v>186</v>
      </c>
      <c r="B69" s="51" t="s">
        <v>189</v>
      </c>
      <c r="C69" s="50" t="s">
        <v>190</v>
      </c>
      <c r="D69" s="49">
        <f>IFERROR(VLOOKUP($B69,'a-蛋类'!$B:$AO,5,0),0)</f>
        <v>1579</v>
      </c>
      <c r="E69" s="49">
        <f>IFERROR(VLOOKUP($B69,'a-蛋类'!$B:$AO,6,0),0)</f>
        <v>8374.4</v>
      </c>
      <c r="F69" s="49">
        <f>IFERROR(VLOOKUP($B69,'a-蛋类'!$B:$AO,7,0),0)</f>
        <v>9.14113178294574</v>
      </c>
      <c r="G69" s="49">
        <f>IFERROR(VLOOKUP($B69,'a-蛋类'!$B:$AO,24,0),0)</f>
        <v>75.85</v>
      </c>
      <c r="H69" s="49">
        <f>IFERROR(VLOOKUP($B69,'a-蛋类'!$B:$AO,25,0),0)</f>
        <v>-240</v>
      </c>
      <c r="I69" s="49">
        <f>IFERROR(VLOOKUP($B69,'a-蛋类'!$B:$AO,26,0),0)</f>
        <v>315.85</v>
      </c>
      <c r="J69" s="56">
        <f>IFERROR(VLOOKUP($B69,'a-蛋类'!$B:$AO,27,0),0)</f>
        <v>-1.31604166666667</v>
      </c>
      <c r="K69" s="56">
        <f>IFERROR(VLOOKUP($B69,'a-蛋类'!$B:$AO,28,0),0)</f>
        <v>0.01162300696461</v>
      </c>
      <c r="L69" s="56">
        <f>IFERROR(VLOOKUP($B69,'a-蛋类'!$B:$AO,29,0),0)</f>
        <v>-0.042961785491805</v>
      </c>
      <c r="M69" s="56">
        <f>IFERROR(VLOOKUP($B69,'a-蛋类'!$B:$AO,30,0),0)</f>
        <v>0.054584792456415</v>
      </c>
      <c r="N69" s="49">
        <f>IFERROR(VLOOKUP($B69,'a-蛋类'!$B:$AO,15,0),0)</f>
        <v>6525.85</v>
      </c>
      <c r="O69" s="49">
        <f>IFERROR(VLOOKUP($B69,'a-蛋类'!$B:$AO,19,0),0)</f>
        <v>5586.36</v>
      </c>
      <c r="P69" s="49">
        <f t="shared" ref="P69:P83" si="10">N69-O69</f>
        <v>939.490000000001</v>
      </c>
      <c r="Q69" s="56">
        <f t="shared" ref="Q69:Q83" si="11">P69/O69</f>
        <v>0.168175699382066</v>
      </c>
      <c r="R69" s="49">
        <f>IFERROR(VLOOKUP($B69,'a-蛋类'!$B:$AO,16,0),0)</f>
        <v>833.7</v>
      </c>
      <c r="S69" s="49">
        <f>IFERROR(VLOOKUP($B69,'a-蛋类'!$B:$AO,20,0),0)</f>
        <v>1126.97</v>
      </c>
      <c r="T69" s="49">
        <f t="shared" ref="T69:T83" si="12">R69-S69</f>
        <v>-293.27</v>
      </c>
      <c r="U69" s="56">
        <f t="shared" ref="U69:U83" si="13">T69/S69</f>
        <v>-0.260228754980168</v>
      </c>
      <c r="V69" s="56">
        <f>IFERROR(VLOOKUP($B69,'a-蛋类'!$B:$AO,22,0),0)</f>
        <v>-0.362142085738508</v>
      </c>
      <c r="W69" s="56">
        <f>IFERROR(VLOOKUP($B69,'a-蛋类'!$B:$AO,23,0),0)</f>
        <v>1.38217593277817</v>
      </c>
      <c r="X69" s="56">
        <f t="shared" ref="X69:X83" si="14">V69-W69</f>
        <v>-1.74431801851668</v>
      </c>
      <c r="Y69" s="54">
        <f>IFERROR(VLOOKUP($B69,'a-蛋类'!$B:$AO,37,0),0)</f>
        <v>-0.0147535084562792</v>
      </c>
      <c r="Z69" s="54">
        <f>IFERROR(VLOOKUP($B69,'a-蛋类'!$B:$AO,38,0),0)</f>
        <v>-0.0153775167040826</v>
      </c>
      <c r="AA69" s="54">
        <f t="shared" ref="AA69:AA83" si="15">Y69-Z69</f>
        <v>0.000624008247803391</v>
      </c>
      <c r="AB69" s="54">
        <f>IFERROR(VLOOKUP($B69,'a-蛋类'!$B:$AO,33,0),0)</f>
        <v>-0.0970317829457364</v>
      </c>
      <c r="AC69" s="54">
        <f>IFERROR(VLOOKUP($B69,'a-蛋类'!$B:$AO,34,0),0)</f>
        <v>-0.158966661654458</v>
      </c>
      <c r="AD69" s="54">
        <f t="shared" ref="AD69:AD83" si="16">AB69-AC69</f>
        <v>0.0619348787087219</v>
      </c>
    </row>
    <row r="70" spans="1:30">
      <c r="A70" s="50" t="s">
        <v>94</v>
      </c>
      <c r="B70" s="51" t="s">
        <v>121</v>
      </c>
      <c r="C70" s="50" t="s">
        <v>122</v>
      </c>
      <c r="D70" s="49">
        <f>IFERROR(VLOOKUP($B70,'a-蛋类'!$B:$AO,5,0),0)</f>
        <v>1866</v>
      </c>
      <c r="E70" s="49">
        <f>IFERROR(VLOOKUP($B70,'a-蛋类'!$B:$AO,6,0),0)</f>
        <v>6195.96</v>
      </c>
      <c r="F70" s="49">
        <f>IFERROR(VLOOKUP($B70,'a-蛋类'!$B:$AO,7,0),0)</f>
        <v>6.6360306337248</v>
      </c>
      <c r="G70" s="49">
        <f>IFERROR(VLOOKUP($B70,'a-蛋类'!$B:$AO,24,0),0)</f>
        <v>846.77</v>
      </c>
      <c r="H70" s="49">
        <f>IFERROR(VLOOKUP($B70,'a-蛋类'!$B:$AO,25,0),0)</f>
        <v>1227.13</v>
      </c>
      <c r="I70" s="49">
        <f>IFERROR(VLOOKUP($B70,'a-蛋类'!$B:$AO,26,0),0)</f>
        <v>-380.36</v>
      </c>
      <c r="J70" s="56">
        <f>IFERROR(VLOOKUP($B70,'a-蛋类'!$B:$AO,27,0),0)</f>
        <v>-0.309959010047835</v>
      </c>
      <c r="K70" s="56">
        <f>IFERROR(VLOOKUP($B70,'a-蛋类'!$B:$AO,28,0),0)</f>
        <v>0.127845022428024</v>
      </c>
      <c r="L70" s="56">
        <f>IFERROR(VLOOKUP($B70,'a-蛋类'!$B:$AO,29,0),0)</f>
        <v>0.13368798112225</v>
      </c>
      <c r="M70" s="56">
        <f>IFERROR(VLOOKUP($B70,'a-蛋类'!$B:$AO,30,0),0)</f>
        <v>-0.00584295869422576</v>
      </c>
      <c r="N70" s="49">
        <f>IFERROR(VLOOKUP($B70,'a-蛋类'!$B:$AO,15,0),0)</f>
        <v>6623.41</v>
      </c>
      <c r="O70" s="49">
        <f>IFERROR(VLOOKUP($B70,'a-蛋类'!$B:$AO,19,0),0)</f>
        <v>9179.06</v>
      </c>
      <c r="P70" s="49">
        <f t="shared" si="10"/>
        <v>-2555.65</v>
      </c>
      <c r="Q70" s="56">
        <f t="shared" si="11"/>
        <v>-0.278421755604604</v>
      </c>
      <c r="R70" s="49">
        <f>IFERROR(VLOOKUP($B70,'a-蛋类'!$B:$AO,16,0),0)</f>
        <v>1036.33</v>
      </c>
      <c r="S70" s="49">
        <f>IFERROR(VLOOKUP($B70,'a-蛋类'!$B:$AO,20,0),0)</f>
        <v>935.1</v>
      </c>
      <c r="T70" s="49">
        <f t="shared" si="12"/>
        <v>101.23</v>
      </c>
      <c r="U70" s="56">
        <f t="shared" si="13"/>
        <v>0.108255801518554</v>
      </c>
      <c r="V70" s="56">
        <f>IFERROR(VLOOKUP($B70,'a-蛋类'!$B:$AO,22,0),0)</f>
        <v>0.48974877137112</v>
      </c>
      <c r="W70" s="56">
        <f>IFERROR(VLOOKUP($B70,'a-蛋类'!$B:$AO,23,0),0)</f>
        <v>-0.163036892909482</v>
      </c>
      <c r="X70" s="56">
        <f t="shared" si="14"/>
        <v>0.652785664280602</v>
      </c>
      <c r="Y70" s="54">
        <f>IFERROR(VLOOKUP($B70,'a-蛋类'!$B:$AO,37,0),0)</f>
        <v>-0.0416566151708433</v>
      </c>
      <c r="Z70" s="54">
        <f>IFERROR(VLOOKUP($B70,'a-蛋类'!$B:$AO,38,0),0)</f>
        <v>0.0544326809966848</v>
      </c>
      <c r="AA70" s="54">
        <f t="shared" si="15"/>
        <v>-0.0960892961675281</v>
      </c>
      <c r="AB70" s="54">
        <f>IFERROR(VLOOKUP($B70,'a-蛋类'!$B:$AO,33,0),0)</f>
        <v>0.182324673166408</v>
      </c>
      <c r="AC70" s="54">
        <f>IFERROR(VLOOKUP($B70,'a-蛋类'!$B:$AO,34,0),0)</f>
        <v>0.0962723851897689</v>
      </c>
      <c r="AD70" s="54">
        <f t="shared" si="16"/>
        <v>0.0860522879766393</v>
      </c>
    </row>
    <row r="71" spans="1:30">
      <c r="A71" s="50" t="s">
        <v>84</v>
      </c>
      <c r="B71" s="51" t="s">
        <v>106</v>
      </c>
      <c r="C71" s="50" t="s">
        <v>107</v>
      </c>
      <c r="D71" s="49">
        <f>IFERROR(VLOOKUP($B71,'a-蛋类'!$B:$AO,5,0),0)</f>
        <v>1528</v>
      </c>
      <c r="E71" s="49">
        <f>IFERROR(VLOOKUP($B71,'a-蛋类'!$B:$AO,6,0),0)</f>
        <v>13078.61</v>
      </c>
      <c r="F71" s="49">
        <f>IFERROR(VLOOKUP($B71,'a-蛋类'!$B:$AO,7,0),0)</f>
        <v>11.0422695407399</v>
      </c>
      <c r="G71" s="49">
        <f>IFERROR(VLOOKUP($B71,'a-蛋类'!$B:$AO,24,0),0)</f>
        <v>523.22</v>
      </c>
      <c r="H71" s="49">
        <f>IFERROR(VLOOKUP($B71,'a-蛋类'!$B:$AO,25,0),0)</f>
        <v>1111.54</v>
      </c>
      <c r="I71" s="49">
        <f>IFERROR(VLOOKUP($B71,'a-蛋类'!$B:$AO,26,0),0)</f>
        <v>-588.32</v>
      </c>
      <c r="J71" s="56">
        <f>IFERROR(VLOOKUP($B71,'a-蛋类'!$B:$AO,27,0),0)</f>
        <v>-0.529283696493154</v>
      </c>
      <c r="K71" s="56">
        <f>IFERROR(VLOOKUP($B71,'a-蛋类'!$B:$AO,28,0),0)</f>
        <v>0.0553839574728436</v>
      </c>
      <c r="L71" s="56">
        <f>IFERROR(VLOOKUP($B71,'a-蛋类'!$B:$AO,29,0),0)</f>
        <v>0.10176365680469</v>
      </c>
      <c r="M71" s="56">
        <f>IFERROR(VLOOKUP($B71,'a-蛋类'!$B:$AO,30,0),0)</f>
        <v>-0.0463796993318468</v>
      </c>
      <c r="N71" s="49">
        <f>IFERROR(VLOOKUP($B71,'a-蛋类'!$B:$AO,15,0),0)</f>
        <v>9447.14</v>
      </c>
      <c r="O71" s="49">
        <f>IFERROR(VLOOKUP($B71,'a-蛋类'!$B:$AO,19,0),0)</f>
        <v>10922.76</v>
      </c>
      <c r="P71" s="49">
        <f t="shared" si="10"/>
        <v>-1475.62</v>
      </c>
      <c r="Q71" s="56">
        <f t="shared" si="11"/>
        <v>-0.135095891514599</v>
      </c>
      <c r="R71" s="49">
        <f>IFERROR(VLOOKUP($B71,'a-蛋类'!$B:$AO,16,0),0)</f>
        <v>1304.34</v>
      </c>
      <c r="S71" s="49">
        <f>IFERROR(VLOOKUP($B71,'a-蛋类'!$B:$AO,20,0),0)</f>
        <v>879.95</v>
      </c>
      <c r="T71" s="49">
        <f t="shared" si="12"/>
        <v>424.39</v>
      </c>
      <c r="U71" s="56">
        <f t="shared" si="13"/>
        <v>0.482288766407182</v>
      </c>
      <c r="V71" s="56">
        <f>IFERROR(VLOOKUP($B71,'a-蛋类'!$B:$AO,22,0),0)</f>
        <v>-0.526359700147414</v>
      </c>
      <c r="W71" s="56">
        <f>IFERROR(VLOOKUP($B71,'a-蛋类'!$B:$AO,23,0),0)</f>
        <v>-0.296774860804832</v>
      </c>
      <c r="X71" s="56">
        <f t="shared" si="14"/>
        <v>-0.229584839342582</v>
      </c>
      <c r="Y71" s="54">
        <f>IFERROR(VLOOKUP($B71,'a-蛋类'!$B:$AO,37,0),0)</f>
        <v>0.149224895349372</v>
      </c>
      <c r="Z71" s="54">
        <f>IFERROR(VLOOKUP($B71,'a-蛋类'!$B:$AO,38,0),0)</f>
        <v>0.220319336325928</v>
      </c>
      <c r="AA71" s="54">
        <f t="shared" si="15"/>
        <v>-0.0710944409765555</v>
      </c>
      <c r="AB71" s="54">
        <f>IFERROR(VLOOKUP($B71,'a-蛋类'!$B:$AO,33,0),0)</f>
        <v>0.204292284108329</v>
      </c>
      <c r="AC71" s="54">
        <f>IFERROR(VLOOKUP($B71,'a-蛋类'!$B:$AO,34,0),0)</f>
        <v>-0.0738016948097367</v>
      </c>
      <c r="AD71" s="54">
        <f t="shared" si="16"/>
        <v>0.278093978918066</v>
      </c>
    </row>
    <row r="72" spans="1:30">
      <c r="A72" s="50" t="s">
        <v>67</v>
      </c>
      <c r="B72" s="51" t="s">
        <v>114</v>
      </c>
      <c r="C72" s="50" t="s">
        <v>115</v>
      </c>
      <c r="D72" s="49">
        <f>IFERROR(VLOOKUP($B72,'a-蛋类'!$B:$AO,5,0),0)</f>
        <v>2174</v>
      </c>
      <c r="E72" s="49">
        <f>IFERROR(VLOOKUP($B72,'a-蛋类'!$B:$AO,6,0),0)</f>
        <v>14120.58</v>
      </c>
      <c r="F72" s="49">
        <f>IFERROR(VLOOKUP($B72,'a-蛋类'!$B:$AO,7,0),0)</f>
        <v>7.2226720920519</v>
      </c>
      <c r="G72" s="49">
        <f>IFERROR(VLOOKUP($B72,'a-蛋类'!$B:$AO,24,0),0)</f>
        <v>658.08</v>
      </c>
      <c r="H72" s="49">
        <f>IFERROR(VLOOKUP($B72,'a-蛋类'!$B:$AO,25,0),0)</f>
        <v>280.88</v>
      </c>
      <c r="I72" s="49">
        <f>IFERROR(VLOOKUP($B72,'a-蛋类'!$B:$AO,26,0),0)</f>
        <v>377.2</v>
      </c>
      <c r="J72" s="56">
        <f>IFERROR(VLOOKUP($B72,'a-蛋类'!$B:$AO,27,0),0)</f>
        <v>1.34292224437482</v>
      </c>
      <c r="K72" s="56">
        <f>IFERROR(VLOOKUP($B72,'a-蛋类'!$B:$AO,28,0),0)</f>
        <v>0.0595615427641523</v>
      </c>
      <c r="L72" s="56">
        <f>IFERROR(VLOOKUP($B72,'a-蛋类'!$B:$AO,29,0),0)</f>
        <v>0.0232996822921419</v>
      </c>
      <c r="M72" s="56">
        <f>IFERROR(VLOOKUP($B72,'a-蛋类'!$B:$AO,30,0),0)</f>
        <v>0.0362618604720104</v>
      </c>
      <c r="N72" s="49">
        <f>IFERROR(VLOOKUP($B72,'a-蛋类'!$B:$AO,15,0),0)</f>
        <v>11048.74</v>
      </c>
      <c r="O72" s="49">
        <f>IFERROR(VLOOKUP($B72,'a-蛋类'!$B:$AO,19,0),0)</f>
        <v>12055.1</v>
      </c>
      <c r="P72" s="49">
        <f t="shared" si="10"/>
        <v>-1006.36</v>
      </c>
      <c r="Q72" s="56">
        <f t="shared" si="11"/>
        <v>-0.0834800209040158</v>
      </c>
      <c r="R72" s="49">
        <f>IFERROR(VLOOKUP($B72,'a-蛋类'!$B:$AO,16,0),0)</f>
        <v>899.2</v>
      </c>
      <c r="S72" s="49">
        <f>IFERROR(VLOOKUP($B72,'a-蛋类'!$B:$AO,20,0),0)</f>
        <v>974.95</v>
      </c>
      <c r="T72" s="49">
        <f t="shared" si="12"/>
        <v>-75.75</v>
      </c>
      <c r="U72" s="56">
        <f t="shared" si="13"/>
        <v>-0.0776962921175445</v>
      </c>
      <c r="V72" s="56">
        <f>IFERROR(VLOOKUP($B72,'a-蛋类'!$B:$AO,22,0),0)</f>
        <v>-0.0948275357033321</v>
      </c>
      <c r="W72" s="56">
        <f>IFERROR(VLOOKUP($B72,'a-蛋类'!$B:$AO,23,0),0)</f>
        <v>-0.117381255754078</v>
      </c>
      <c r="X72" s="56">
        <f t="shared" si="14"/>
        <v>0.0225537200507458</v>
      </c>
      <c r="Y72" s="54">
        <f>IFERROR(VLOOKUP($B72,'a-蛋类'!$B:$AO,37,0),0)</f>
        <v>-0.0268016014234875</v>
      </c>
      <c r="Z72" s="54">
        <f>IFERROR(VLOOKUP($B72,'a-蛋类'!$B:$AO,38,0),0)</f>
        <v>-0.626647520385661</v>
      </c>
      <c r="AA72" s="54">
        <f t="shared" si="15"/>
        <v>0.599845918962173</v>
      </c>
      <c r="AB72" s="54">
        <f>IFERROR(VLOOKUP($B72,'a-蛋类'!$B:$AO,33,0),0)</f>
        <v>-0.13224900054472</v>
      </c>
      <c r="AC72" s="54">
        <f>IFERROR(VLOOKUP($B72,'a-蛋类'!$B:$AO,34,0),0)</f>
        <v>-0.0674116183192176</v>
      </c>
      <c r="AD72" s="54">
        <f t="shared" si="16"/>
        <v>-0.0648373822255024</v>
      </c>
    </row>
    <row r="73" spans="1:30">
      <c r="A73" s="50" t="s">
        <v>118</v>
      </c>
      <c r="B73" s="51" t="s">
        <v>119</v>
      </c>
      <c r="C73" s="50" t="s">
        <v>120</v>
      </c>
      <c r="D73" s="49">
        <f>IFERROR(VLOOKUP($B73,'a-蛋类'!$B:$AO,5,0),0)</f>
        <v>853</v>
      </c>
      <c r="E73" s="49">
        <f>IFERROR(VLOOKUP($B73,'a-蛋类'!$B:$AO,6,0),0)</f>
        <v>7811.59</v>
      </c>
      <c r="F73" s="49">
        <f>IFERROR(VLOOKUP($B73,'a-蛋类'!$B:$AO,7,0),0)</f>
        <v>5.21127801884967</v>
      </c>
      <c r="G73" s="49">
        <f>IFERROR(VLOOKUP($B73,'a-蛋类'!$B:$AO,24,0),0)</f>
        <v>942.97</v>
      </c>
      <c r="H73" s="49">
        <f>IFERROR(VLOOKUP($B73,'a-蛋类'!$B:$AO,25,0),0)</f>
        <v>574.78</v>
      </c>
      <c r="I73" s="49">
        <f>IFERROR(VLOOKUP($B73,'a-蛋类'!$B:$AO,26,0),0)</f>
        <v>368.19</v>
      </c>
      <c r="J73" s="56">
        <f>IFERROR(VLOOKUP($B73,'a-蛋类'!$B:$AO,27,0),0)</f>
        <v>0.640575524548523</v>
      </c>
      <c r="K73" s="56">
        <f>IFERROR(VLOOKUP($B73,'a-蛋类'!$B:$AO,28,0),0)</f>
        <v>0.0851543980530358</v>
      </c>
      <c r="L73" s="56">
        <f>IFERROR(VLOOKUP($B73,'a-蛋类'!$B:$AO,29,0),0)</f>
        <v>0.0538532457360012</v>
      </c>
      <c r="M73" s="56">
        <f>IFERROR(VLOOKUP($B73,'a-蛋类'!$B:$AO,30,0),0)</f>
        <v>0.0313011523170346</v>
      </c>
      <c r="N73" s="49">
        <f>IFERROR(VLOOKUP($B73,'a-蛋类'!$B:$AO,15,0),0)</f>
        <v>11073.65</v>
      </c>
      <c r="O73" s="49">
        <f>IFERROR(VLOOKUP($B73,'a-蛋类'!$B:$AO,19,0),0)</f>
        <v>10673.08</v>
      </c>
      <c r="P73" s="49">
        <f t="shared" si="10"/>
        <v>400.57</v>
      </c>
      <c r="Q73" s="56">
        <f t="shared" si="11"/>
        <v>0.037530872063172</v>
      </c>
      <c r="R73" s="49">
        <f>IFERROR(VLOOKUP($B73,'a-蛋类'!$B:$AO,16,0),0)</f>
        <v>961.72</v>
      </c>
      <c r="S73" s="49">
        <f>IFERROR(VLOOKUP($B73,'a-蛋类'!$B:$AO,20,0),0)</f>
        <v>972.38</v>
      </c>
      <c r="T73" s="49">
        <f t="shared" si="12"/>
        <v>-10.66</v>
      </c>
      <c r="U73" s="56">
        <f t="shared" si="13"/>
        <v>-0.0109627923239885</v>
      </c>
      <c r="V73" s="56">
        <f>IFERROR(VLOOKUP($B73,'a-蛋类'!$B:$AO,22,0),0)</f>
        <v>0.238823664826032</v>
      </c>
      <c r="W73" s="56">
        <f>IFERROR(VLOOKUP($B73,'a-蛋类'!$B:$AO,23,0),0)</f>
        <v>-0.140771031654155</v>
      </c>
      <c r="X73" s="56">
        <f t="shared" si="14"/>
        <v>0.379594696480187</v>
      </c>
      <c r="Y73" s="54">
        <f>IFERROR(VLOOKUP($B73,'a-蛋类'!$B:$AO,37,0),0)</f>
        <v>-0.0173023333194693</v>
      </c>
      <c r="Z73" s="54">
        <f>IFERROR(VLOOKUP($B73,'a-蛋类'!$B:$AO,38,0),0)</f>
        <v>-0.0579403114008927</v>
      </c>
      <c r="AA73" s="54">
        <f t="shared" si="15"/>
        <v>0.0406379780814234</v>
      </c>
      <c r="AB73" s="54">
        <f>IFERROR(VLOOKUP($B73,'a-蛋类'!$B:$AO,33,0),0)</f>
        <v>-0.0268091776662573</v>
      </c>
      <c r="AC73" s="54">
        <f>IFERROR(VLOOKUP($B73,'a-蛋类'!$B:$AO,34,0),0)</f>
        <v>-0.0416030705288445</v>
      </c>
      <c r="AD73" s="54">
        <f t="shared" si="16"/>
        <v>0.0147938928625872</v>
      </c>
    </row>
    <row r="74" spans="1:30">
      <c r="A74" s="50" t="s">
        <v>67</v>
      </c>
      <c r="B74" s="51" t="s">
        <v>203</v>
      </c>
      <c r="C74" s="50" t="s">
        <v>204</v>
      </c>
      <c r="D74" s="49">
        <f>IFERROR(VLOOKUP($B74,'a-蛋类'!$B:$AO,5,0),0)</f>
        <v>2154</v>
      </c>
      <c r="E74" s="49">
        <f>IFERROR(VLOOKUP($B74,'a-蛋类'!$B:$AO,6,0),0)</f>
        <v>6613.4</v>
      </c>
      <c r="F74" s="49">
        <f>IFERROR(VLOOKUP($B74,'a-蛋类'!$B:$AO,7,0),0)</f>
        <v>5.0219208065265</v>
      </c>
      <c r="G74" s="49">
        <f>IFERROR(VLOOKUP($B74,'a-蛋类'!$B:$AO,24,0),0)</f>
        <v>389.33</v>
      </c>
      <c r="H74" s="49">
        <f>IFERROR(VLOOKUP($B74,'a-蛋类'!$B:$AO,25,0),0)</f>
        <v>590.35</v>
      </c>
      <c r="I74" s="49">
        <f>IFERROR(VLOOKUP($B74,'a-蛋类'!$B:$AO,26,0),0)</f>
        <v>-201.02</v>
      </c>
      <c r="J74" s="56">
        <f>IFERROR(VLOOKUP($B74,'a-蛋类'!$B:$AO,27,0),0)</f>
        <v>-0.340509867028034</v>
      </c>
      <c r="K74" s="56">
        <f>IFERROR(VLOOKUP($B74,'a-蛋类'!$B:$AO,28,0),0)</f>
        <v>0.0412621230603898</v>
      </c>
      <c r="L74" s="56">
        <f>IFERROR(VLOOKUP($B74,'a-蛋类'!$B:$AO,29,0),0)</f>
        <v>0.102804014990039</v>
      </c>
      <c r="M74" s="56">
        <f>IFERROR(VLOOKUP($B74,'a-蛋类'!$B:$AO,30,0),0)</f>
        <v>-0.0615418919296493</v>
      </c>
      <c r="N74" s="49">
        <f>IFERROR(VLOOKUP($B74,'a-蛋类'!$B:$AO,15,0),0)</f>
        <v>9435.53</v>
      </c>
      <c r="O74" s="49">
        <f>IFERROR(VLOOKUP($B74,'a-蛋类'!$B:$AO,19,0),0)</f>
        <v>5742.48</v>
      </c>
      <c r="P74" s="49">
        <f t="shared" si="10"/>
        <v>3693.05</v>
      </c>
      <c r="Q74" s="56">
        <f t="shared" si="11"/>
        <v>0.643110642091919</v>
      </c>
      <c r="R74" s="49">
        <f>IFERROR(VLOOKUP($B74,'a-蛋类'!$B:$AO,16,0),0)</f>
        <v>1118.14</v>
      </c>
      <c r="S74" s="49">
        <f>IFERROR(VLOOKUP($B74,'a-蛋类'!$B:$AO,20,0),0)</f>
        <v>790</v>
      </c>
      <c r="T74" s="49">
        <f t="shared" si="12"/>
        <v>328.14</v>
      </c>
      <c r="U74" s="56">
        <f t="shared" si="13"/>
        <v>0.415367088607595</v>
      </c>
      <c r="V74" s="56">
        <f>IFERROR(VLOOKUP($B74,'a-蛋类'!$B:$AO,22,0),0)</f>
        <v>-0.318970232145562</v>
      </c>
      <c r="W74" s="56">
        <f>IFERROR(VLOOKUP($B74,'a-蛋类'!$B:$AO,23,0),0)</f>
        <v>1.00068785993653</v>
      </c>
      <c r="X74" s="56">
        <f t="shared" si="14"/>
        <v>-1.31965809208209</v>
      </c>
      <c r="Y74" s="54">
        <f>IFERROR(VLOOKUP($B74,'a-蛋类'!$B:$AO,37,0),0)</f>
        <v>-0.0249163789865312</v>
      </c>
      <c r="Z74" s="54">
        <f>IFERROR(VLOOKUP($B74,'a-蛋类'!$B:$AO,38,0),0)</f>
        <v>-0.101518987341772</v>
      </c>
      <c r="AA74" s="54">
        <f t="shared" si="15"/>
        <v>0.076602608355241</v>
      </c>
      <c r="AB74" s="54">
        <f>IFERROR(VLOOKUP($B74,'a-蛋类'!$B:$AO,33,0),0)</f>
        <v>-0.0694412128849683</v>
      </c>
      <c r="AC74" s="54">
        <f>IFERROR(VLOOKUP($B74,'a-蛋类'!$B:$AO,34,0),0)</f>
        <v>-0.0237092684693721</v>
      </c>
      <c r="AD74" s="54">
        <f t="shared" si="16"/>
        <v>-0.0457319444155962</v>
      </c>
    </row>
    <row r="75" spans="1:30">
      <c r="A75" s="50" t="s">
        <v>62</v>
      </c>
      <c r="B75" s="51" t="s">
        <v>63</v>
      </c>
      <c r="C75" s="50" t="s">
        <v>64</v>
      </c>
      <c r="D75" s="49">
        <f>IFERROR(VLOOKUP($B75,'a-蛋类'!$B:$AO,5,0),0)</f>
        <v>3697</v>
      </c>
      <c r="E75" s="49">
        <f>IFERROR(VLOOKUP($B75,'a-蛋类'!$B:$AO,6,0),0)</f>
        <v>12993.25</v>
      </c>
      <c r="F75" s="49">
        <f>IFERROR(VLOOKUP($B75,'a-蛋类'!$B:$AO,7,0),0)</f>
        <v>4.96264840460396</v>
      </c>
      <c r="G75" s="49">
        <f>IFERROR(VLOOKUP($B75,'a-蛋类'!$B:$AO,24,0),0)</f>
        <v>1770.35</v>
      </c>
      <c r="H75" s="49">
        <f>IFERROR(VLOOKUP($B75,'a-蛋类'!$B:$AO,25,0),0)</f>
        <v>1552.81</v>
      </c>
      <c r="I75" s="49">
        <f>IFERROR(VLOOKUP($B75,'a-蛋类'!$B:$AO,26,0),0)</f>
        <v>217.54</v>
      </c>
      <c r="J75" s="56">
        <f>IFERROR(VLOOKUP($B75,'a-蛋类'!$B:$AO,27,0),0)</f>
        <v>0.140094409489893</v>
      </c>
      <c r="K75" s="56">
        <f>IFERROR(VLOOKUP($B75,'a-蛋类'!$B:$AO,28,0),0)</f>
        <v>0.0990033950891721</v>
      </c>
      <c r="L75" s="56">
        <f>IFERROR(VLOOKUP($B75,'a-蛋类'!$B:$AO,29,0),0)</f>
        <v>0.0911427518265998</v>
      </c>
      <c r="M75" s="56">
        <f>IFERROR(VLOOKUP($B75,'a-蛋类'!$B:$AO,30,0),0)</f>
        <v>0.00786064326257232</v>
      </c>
      <c r="N75" s="49">
        <f>IFERROR(VLOOKUP($B75,'a-蛋类'!$B:$AO,15,0),0)</f>
        <v>17881.71</v>
      </c>
      <c r="O75" s="49">
        <f>IFERROR(VLOOKUP($B75,'a-蛋类'!$B:$AO,19,0),0)</f>
        <v>17037.12</v>
      </c>
      <c r="P75" s="49">
        <f t="shared" si="10"/>
        <v>844.59</v>
      </c>
      <c r="Q75" s="56">
        <f t="shared" si="11"/>
        <v>0.0495735194680791</v>
      </c>
      <c r="R75" s="49">
        <f>IFERROR(VLOOKUP($B75,'a-蛋类'!$B:$AO,16,0),0)</f>
        <v>2906.5</v>
      </c>
      <c r="S75" s="49">
        <f>IFERROR(VLOOKUP($B75,'a-蛋类'!$B:$AO,20,0),0)</f>
        <v>1627.47</v>
      </c>
      <c r="T75" s="49">
        <f t="shared" si="12"/>
        <v>1279.03</v>
      </c>
      <c r="U75" s="56">
        <f t="shared" si="13"/>
        <v>0.785900815376013</v>
      </c>
      <c r="V75" s="56">
        <f>IFERROR(VLOOKUP($B75,'a-蛋类'!$B:$AO,22,0),0)</f>
        <v>-0.177658201059562</v>
      </c>
      <c r="W75" s="56">
        <f>IFERROR(VLOOKUP($B75,'a-蛋类'!$B:$AO,23,0),0)</f>
        <v>-0.127783125243703</v>
      </c>
      <c r="X75" s="56">
        <f t="shared" si="14"/>
        <v>-0.049875075815859</v>
      </c>
      <c r="Y75" s="54">
        <f>IFERROR(VLOOKUP($B75,'a-蛋类'!$B:$AO,37,0),0)</f>
        <v>-0.0195424049544125</v>
      </c>
      <c r="Z75" s="54">
        <f>IFERROR(VLOOKUP($B75,'a-蛋类'!$B:$AO,38,0),0)</f>
        <v>-0.0201109697874615</v>
      </c>
      <c r="AA75" s="54">
        <f t="shared" si="15"/>
        <v>0.000568564833048995</v>
      </c>
      <c r="AB75" s="54">
        <f>IFERROR(VLOOKUP($B75,'a-蛋类'!$B:$AO,33,0),0)</f>
        <v>-0.043422367819973</v>
      </c>
      <c r="AC75" s="54">
        <f>IFERROR(VLOOKUP($B75,'a-蛋类'!$B:$AO,34,0),0)</f>
        <v>-0.0641795679081911</v>
      </c>
      <c r="AD75" s="54">
        <f t="shared" si="16"/>
        <v>0.0207572000882181</v>
      </c>
    </row>
    <row r="76" spans="1:30">
      <c r="A76" s="50" t="s">
        <v>186</v>
      </c>
      <c r="B76" s="51" t="s">
        <v>197</v>
      </c>
      <c r="C76" s="50" t="s">
        <v>198</v>
      </c>
      <c r="D76" s="49">
        <f>IFERROR(VLOOKUP($B76,'a-蛋类'!$B:$AO,5,0),0)</f>
        <v>427</v>
      </c>
      <c r="E76" s="49">
        <f>IFERROR(VLOOKUP($B76,'a-蛋类'!$B:$AO,6,0),0)</f>
        <v>2117.74</v>
      </c>
      <c r="F76" s="49">
        <f>IFERROR(VLOOKUP($B76,'a-蛋类'!$B:$AO,7,0),0)</f>
        <v>1.16041328347769</v>
      </c>
      <c r="G76" s="49">
        <f>IFERROR(VLOOKUP($B76,'a-蛋类'!$B:$AO,24,0),0)</f>
        <v>1529.08</v>
      </c>
      <c r="H76" s="49">
        <f>IFERROR(VLOOKUP($B76,'a-蛋类'!$B:$AO,25,0),0)</f>
        <v>1065.23</v>
      </c>
      <c r="I76" s="49">
        <f>IFERROR(VLOOKUP($B76,'a-蛋类'!$B:$AO,26,0),0)</f>
        <v>463.85</v>
      </c>
      <c r="J76" s="56">
        <f>IFERROR(VLOOKUP($B76,'a-蛋类'!$B:$AO,27,0),0)</f>
        <v>0.435445866150972</v>
      </c>
      <c r="K76" s="56">
        <f>IFERROR(VLOOKUP($B76,'a-蛋类'!$B:$AO,28,0),0)</f>
        <v>0.104759203460641</v>
      </c>
      <c r="L76" s="56">
        <f>IFERROR(VLOOKUP($B76,'a-蛋类'!$B:$AO,29,0),0)</f>
        <v>0.100513024713317</v>
      </c>
      <c r="M76" s="56">
        <f>IFERROR(VLOOKUP($B76,'a-蛋类'!$B:$AO,30,0),0)</f>
        <v>0.00424617874732431</v>
      </c>
      <c r="N76" s="49">
        <f>IFERROR(VLOOKUP($B76,'a-蛋类'!$B:$AO,15,0),0)</f>
        <v>14596.14</v>
      </c>
      <c r="O76" s="49">
        <f>IFERROR(VLOOKUP($B76,'a-蛋类'!$B:$AO,19,0),0)</f>
        <v>10597.93</v>
      </c>
      <c r="P76" s="49">
        <f t="shared" si="10"/>
        <v>3998.21</v>
      </c>
      <c r="Q76" s="56">
        <f t="shared" si="11"/>
        <v>0.377263295756813</v>
      </c>
      <c r="R76" s="49">
        <f>IFERROR(VLOOKUP($B76,'a-蛋类'!$B:$AO,16,0),0)</f>
        <v>905.12</v>
      </c>
      <c r="S76" s="49">
        <f>IFERROR(VLOOKUP($B76,'a-蛋类'!$B:$AO,20,0),0)</f>
        <v>908.64</v>
      </c>
      <c r="T76" s="49">
        <f t="shared" si="12"/>
        <v>-3.51999999999998</v>
      </c>
      <c r="U76" s="56">
        <f t="shared" si="13"/>
        <v>-0.00387392146504664</v>
      </c>
      <c r="V76" s="56">
        <f>IFERROR(VLOOKUP($B76,'a-蛋类'!$B:$AO,22,0),0)</f>
        <v>0.603891169250685</v>
      </c>
      <c r="W76" s="56">
        <f>IFERROR(VLOOKUP($B76,'a-蛋类'!$B:$AO,23,0),0)</f>
        <v>-0.144112525356968</v>
      </c>
      <c r="X76" s="56">
        <f t="shared" si="14"/>
        <v>0.748003694607654</v>
      </c>
      <c r="Y76" s="54">
        <f>IFERROR(VLOOKUP($B76,'a-蛋类'!$B:$AO,37,0),0)</f>
        <v>-0.010915679688881</v>
      </c>
      <c r="Z76" s="54">
        <f>IFERROR(VLOOKUP($B76,'a-蛋类'!$B:$AO,38,0),0)</f>
        <v>-0.0100810001760873</v>
      </c>
      <c r="AA76" s="54">
        <f t="shared" si="15"/>
        <v>-0.000834679512793694</v>
      </c>
      <c r="AB76" s="54">
        <f>IFERROR(VLOOKUP($B76,'a-蛋类'!$B:$AO,33,0),0)</f>
        <v>0.0180567778827066</v>
      </c>
      <c r="AC76" s="54">
        <f>IFERROR(VLOOKUP($B76,'a-蛋类'!$B:$AO,34,0),0)</f>
        <v>-0.0299935930884616</v>
      </c>
      <c r="AD76" s="54">
        <f t="shared" si="16"/>
        <v>0.0480503709711682</v>
      </c>
    </row>
    <row r="77" spans="1:30">
      <c r="A77" s="50" t="s">
        <v>67</v>
      </c>
      <c r="B77" s="51" t="s">
        <v>191</v>
      </c>
      <c r="C77" s="50" t="s">
        <v>192</v>
      </c>
      <c r="D77" s="49">
        <f>IFERROR(VLOOKUP($B77,'a-蛋类'!$B:$AO,5,0),0)</f>
        <v>976.6</v>
      </c>
      <c r="E77" s="49">
        <f>IFERROR(VLOOKUP($B77,'a-蛋类'!$B:$AO,6,0),0)</f>
        <v>2168.6</v>
      </c>
      <c r="F77" s="49">
        <f>IFERROR(VLOOKUP($B77,'a-蛋类'!$B:$AO,7,0),0)</f>
        <v>7.97326399831915</v>
      </c>
      <c r="G77" s="49">
        <f>IFERROR(VLOOKUP($B77,'a-蛋类'!$B:$AO,24,0),0)</f>
        <v>135.2</v>
      </c>
      <c r="H77" s="49">
        <f>IFERROR(VLOOKUP($B77,'a-蛋类'!$B:$AO,25,0),0)</f>
        <v>-415.29</v>
      </c>
      <c r="I77" s="49">
        <f>IFERROR(VLOOKUP($B77,'a-蛋类'!$B:$AO,26,0),0)</f>
        <v>550.49</v>
      </c>
      <c r="J77" s="56">
        <f>IFERROR(VLOOKUP($B77,'a-蛋类'!$B:$AO,27,0),0)</f>
        <v>-1.32555563582075</v>
      </c>
      <c r="K77" s="56">
        <f>IFERROR(VLOOKUP($B77,'a-蛋类'!$B:$AO,28,0),0)</f>
        <v>0.0663070132417852</v>
      </c>
      <c r="L77" s="56">
        <f>IFERROR(VLOOKUP($B77,'a-蛋类'!$B:$AO,29,0),0)</f>
        <v>-0.290169088876467</v>
      </c>
      <c r="M77" s="56">
        <f>IFERROR(VLOOKUP($B77,'a-蛋类'!$B:$AO,30,0),0)</f>
        <v>0.356476102118252</v>
      </c>
      <c r="N77" s="49">
        <f>IFERROR(VLOOKUP($B77,'a-蛋类'!$B:$AO,15,0),0)</f>
        <v>2039</v>
      </c>
      <c r="O77" s="49">
        <f>IFERROR(VLOOKUP($B77,'a-蛋类'!$B:$AO,19,0),0)</f>
        <v>1431.2</v>
      </c>
      <c r="P77" s="49">
        <f t="shared" si="10"/>
        <v>607.8</v>
      </c>
      <c r="Q77" s="56">
        <f t="shared" si="11"/>
        <v>0.424678591391839</v>
      </c>
      <c r="R77" s="49">
        <f>IFERROR(VLOOKUP($B77,'a-蛋类'!$B:$AO,16,0),0)</f>
        <v>275.45</v>
      </c>
      <c r="S77" s="49">
        <f>IFERROR(VLOOKUP($B77,'a-蛋类'!$B:$AO,20,0),0)</f>
        <v>98.12</v>
      </c>
      <c r="T77" s="49">
        <f t="shared" si="12"/>
        <v>177.33</v>
      </c>
      <c r="U77" s="56">
        <f t="shared" si="13"/>
        <v>1.80727680391357</v>
      </c>
      <c r="V77" s="56">
        <f>IFERROR(VLOOKUP($B77,'a-蛋类'!$B:$AO,22,0),0)</f>
        <v>-0.595665458051073</v>
      </c>
      <c r="W77" s="56">
        <f>IFERROR(VLOOKUP($B77,'a-蛋类'!$B:$AO,23,0),0)</f>
        <v>-0.102438510903866</v>
      </c>
      <c r="X77" s="56">
        <f t="shared" si="14"/>
        <v>-0.493226947147207</v>
      </c>
      <c r="Y77" s="54">
        <f>IFERROR(VLOOKUP($B77,'a-蛋类'!$B:$AO,37,0),0)</f>
        <v>-0.0179705935741514</v>
      </c>
      <c r="Z77" s="54">
        <f>IFERROR(VLOOKUP($B77,'a-蛋类'!$B:$AO,38,0),0)</f>
        <v>-0.685690990623726</v>
      </c>
      <c r="AA77" s="54">
        <f t="shared" si="15"/>
        <v>0.667720397049575</v>
      </c>
      <c r="AB77" s="54">
        <f>IFERROR(VLOOKUP($B77,'a-蛋类'!$B:$AO,33,0),0)</f>
        <v>-0.0926672969849774</v>
      </c>
      <c r="AC77" s="54">
        <f>IFERROR(VLOOKUP($B77,'a-蛋类'!$B:$AO,34,0),0)</f>
        <v>-0.365839854667412</v>
      </c>
      <c r="AD77" s="54">
        <f t="shared" si="16"/>
        <v>0.273172557682435</v>
      </c>
    </row>
    <row r="78" spans="1:30">
      <c r="A78" s="50" t="s">
        <v>155</v>
      </c>
      <c r="B78" s="51" t="s">
        <v>156</v>
      </c>
      <c r="C78" s="50" t="s">
        <v>157</v>
      </c>
      <c r="D78" s="49">
        <f>IFERROR(VLOOKUP($B78,'a-蛋类'!$B:$AO,5,0),0)</f>
        <v>616</v>
      </c>
      <c r="E78" s="49">
        <f>IFERROR(VLOOKUP($B78,'a-蛋类'!$B:$AO,6,0),0)</f>
        <v>3470.53</v>
      </c>
      <c r="F78" s="49">
        <f>IFERROR(VLOOKUP($B78,'a-蛋类'!$B:$AO,7,0),0)</f>
        <v>11.4543409197161</v>
      </c>
      <c r="G78" s="49">
        <f>IFERROR(VLOOKUP($B78,'a-蛋类'!$B:$AO,24,0),0)</f>
        <v>237.5</v>
      </c>
      <c r="H78" s="49">
        <f>IFERROR(VLOOKUP($B78,'a-蛋类'!$B:$AO,25,0),0)</f>
        <v>170.46</v>
      </c>
      <c r="I78" s="49">
        <f>IFERROR(VLOOKUP($B78,'a-蛋类'!$B:$AO,26,0),0)</f>
        <v>67.04</v>
      </c>
      <c r="J78" s="56">
        <f>IFERROR(VLOOKUP($B78,'a-蛋类'!$B:$AO,27,0),0)</f>
        <v>0.393288748093394</v>
      </c>
      <c r="K78" s="56">
        <f>IFERROR(VLOOKUP($B78,'a-蛋类'!$B:$AO,28,0),0)</f>
        <v>0.112037814531422</v>
      </c>
      <c r="L78" s="56">
        <f>IFERROR(VLOOKUP($B78,'a-蛋类'!$B:$AO,29,0),0)</f>
        <v>0.0788480396691768</v>
      </c>
      <c r="M78" s="56">
        <f>IFERROR(VLOOKUP($B78,'a-蛋类'!$B:$AO,30,0),0)</f>
        <v>0.0331897748622457</v>
      </c>
      <c r="N78" s="49">
        <f>IFERROR(VLOOKUP($B78,'a-蛋类'!$B:$AO,15,0),0)</f>
        <v>2119.82</v>
      </c>
      <c r="O78" s="49">
        <f>IFERROR(VLOOKUP($B78,'a-蛋类'!$B:$AO,19,0),0)</f>
        <v>2161.88</v>
      </c>
      <c r="P78" s="49">
        <f t="shared" si="10"/>
        <v>-42.0599999999999</v>
      </c>
      <c r="Q78" s="56">
        <f t="shared" si="11"/>
        <v>-0.0194552889152034</v>
      </c>
      <c r="R78" s="49">
        <f>IFERROR(VLOOKUP($B78,'a-蛋类'!$B:$AO,16,0),0)</f>
        <v>167.2</v>
      </c>
      <c r="S78" s="49">
        <f>IFERROR(VLOOKUP($B78,'a-蛋类'!$B:$AO,20,0),0)</f>
        <v>114.79</v>
      </c>
      <c r="T78" s="49">
        <f t="shared" si="12"/>
        <v>52.41</v>
      </c>
      <c r="U78" s="56">
        <f t="shared" si="13"/>
        <v>0.456572872201411</v>
      </c>
      <c r="V78" s="56">
        <f>IFERROR(VLOOKUP($B78,'a-蛋类'!$B:$AO,22,0),0)</f>
        <v>-0.275615916977337</v>
      </c>
      <c r="W78" s="56">
        <f>IFERROR(VLOOKUP($B78,'a-蛋类'!$B:$AO,23,0),0)</f>
        <v>0.629732507295518</v>
      </c>
      <c r="X78" s="56">
        <f t="shared" si="14"/>
        <v>-0.905348424272855</v>
      </c>
      <c r="Y78" s="54">
        <f>IFERROR(VLOOKUP($B78,'a-蛋类'!$B:$AO,37,0),0)</f>
        <v>-0.0191387559808612</v>
      </c>
      <c r="Z78" s="54">
        <f>IFERROR(VLOOKUP($B78,'a-蛋类'!$B:$AO,38,0),0)</f>
        <v>-1.12126491854691</v>
      </c>
      <c r="AA78" s="54">
        <f t="shared" si="15"/>
        <v>1.10212616256605</v>
      </c>
      <c r="AB78" s="54">
        <f>IFERROR(VLOOKUP($B78,'a-蛋类'!$B:$AO,33,0),0)</f>
        <v>-0.0344218836329636</v>
      </c>
      <c r="AC78" s="54">
        <f>IFERROR(VLOOKUP($B78,'a-蛋类'!$B:$AO,34,0),0)</f>
        <v>-0.0462884156382408</v>
      </c>
      <c r="AD78" s="54">
        <f t="shared" si="16"/>
        <v>0.0118665320052772</v>
      </c>
    </row>
    <row r="79" spans="1:30">
      <c r="A79" s="50" t="s">
        <v>94</v>
      </c>
      <c r="B79" s="51" t="s">
        <v>164</v>
      </c>
      <c r="C79" s="50" t="s">
        <v>165</v>
      </c>
      <c r="D79" s="49">
        <f>IFERROR(VLOOKUP($B79,'a-蛋类'!$B:$AO,5,0),0)</f>
        <v>2223</v>
      </c>
      <c r="E79" s="49">
        <f>IFERROR(VLOOKUP($B79,'a-蛋类'!$B:$AO,6,0),0)</f>
        <v>6846.8</v>
      </c>
      <c r="F79" s="49">
        <f>IFERROR(VLOOKUP($B79,'a-蛋类'!$B:$AO,7,0),0)</f>
        <v>7.74418918065748</v>
      </c>
      <c r="G79" s="49">
        <f>IFERROR(VLOOKUP($B79,'a-蛋类'!$B:$AO,24,0),0)</f>
        <v>852.21</v>
      </c>
      <c r="H79" s="49">
        <f>IFERROR(VLOOKUP($B79,'a-蛋类'!$B:$AO,25,0),0)</f>
        <v>303.45</v>
      </c>
      <c r="I79" s="49">
        <f>IFERROR(VLOOKUP($B79,'a-蛋类'!$B:$AO,26,0),0)</f>
        <v>548.76</v>
      </c>
      <c r="J79" s="56">
        <f>IFERROR(VLOOKUP($B79,'a-蛋类'!$B:$AO,27,0),0)</f>
        <v>1.80840336134454</v>
      </c>
      <c r="K79" s="56">
        <f>IFERROR(VLOOKUP($B79,'a-蛋类'!$B:$AO,28,0),0)</f>
        <v>0.0937672263073289</v>
      </c>
      <c r="L79" s="56">
        <f>IFERROR(VLOOKUP($B79,'a-蛋类'!$B:$AO,29,0),0)</f>
        <v>0.0590049370088998</v>
      </c>
      <c r="M79" s="56">
        <f>IFERROR(VLOOKUP($B79,'a-蛋类'!$B:$AO,30,0),0)</f>
        <v>0.034762289298429</v>
      </c>
      <c r="N79" s="49">
        <f>IFERROR(VLOOKUP($B79,'a-蛋类'!$B:$AO,15,0),0)</f>
        <v>9088.57</v>
      </c>
      <c r="O79" s="49">
        <f>IFERROR(VLOOKUP($B79,'a-蛋类'!$B:$AO,19,0),0)</f>
        <v>5142.79</v>
      </c>
      <c r="P79" s="49">
        <f t="shared" si="10"/>
        <v>3945.78</v>
      </c>
      <c r="Q79" s="56">
        <f t="shared" si="11"/>
        <v>0.767245016809942</v>
      </c>
      <c r="R79" s="49">
        <f>IFERROR(VLOOKUP($B79,'a-蛋类'!$B:$AO,16,0),0)</f>
        <v>1180.43</v>
      </c>
      <c r="S79" s="49">
        <f>IFERROR(VLOOKUP($B79,'a-蛋类'!$B:$AO,20,0),0)</f>
        <v>1346.99</v>
      </c>
      <c r="T79" s="49">
        <f t="shared" si="12"/>
        <v>-166.56</v>
      </c>
      <c r="U79" s="56">
        <f t="shared" si="13"/>
        <v>-0.123653479238896</v>
      </c>
      <c r="V79" s="56">
        <f>IFERROR(VLOOKUP($B79,'a-蛋类'!$B:$AO,22,0),0)</f>
        <v>0.433185691384744</v>
      </c>
      <c r="W79" s="56">
        <f>IFERROR(VLOOKUP($B79,'a-蛋类'!$B:$AO,23,0),0)</f>
        <v>-0.791497589077269</v>
      </c>
      <c r="X79" s="56">
        <f t="shared" si="14"/>
        <v>1.22468328046201</v>
      </c>
      <c r="Y79" s="54">
        <f>IFERROR(VLOOKUP($B79,'a-蛋类'!$B:$AO,37,0),0)</f>
        <v>-0.0165787043704413</v>
      </c>
      <c r="Z79" s="54">
        <f>IFERROR(VLOOKUP($B79,'a-蛋类'!$B:$AO,38,0),0)</f>
        <v>-0.0230217002353395</v>
      </c>
      <c r="AA79" s="54">
        <f t="shared" si="15"/>
        <v>0.00644299586489825</v>
      </c>
      <c r="AB79" s="54">
        <f>IFERROR(VLOOKUP($B79,'a-蛋类'!$B:$AO,33,0),0)</f>
        <v>-0.0354515829808313</v>
      </c>
      <c r="AC79" s="54">
        <f>IFERROR(VLOOKUP($B79,'a-蛋类'!$B:$AO,34,0),0)</f>
        <v>-0.0869621353389892</v>
      </c>
      <c r="AD79" s="54">
        <f t="shared" si="16"/>
        <v>0.0515105523581578</v>
      </c>
    </row>
    <row r="80" spans="1:30">
      <c r="A80" s="50" t="s">
        <v>94</v>
      </c>
      <c r="B80" s="51" t="s">
        <v>205</v>
      </c>
      <c r="C80" s="50" t="s">
        <v>206</v>
      </c>
      <c r="D80" s="49">
        <f>IFERROR(VLOOKUP($B80,'a-蛋类'!$B:$AO,5,0),0)</f>
        <v>2715.3</v>
      </c>
      <c r="E80" s="49">
        <f>IFERROR(VLOOKUP($B80,'a-蛋类'!$B:$AO,6,0),0)</f>
        <v>20443.07</v>
      </c>
      <c r="F80" s="49">
        <f>IFERROR(VLOOKUP($B80,'a-蛋类'!$B:$AO,7,0),0)</f>
        <v>13.0228076847331</v>
      </c>
      <c r="G80" s="49">
        <f>IFERROR(VLOOKUP($B80,'a-蛋类'!$B:$AO,24,0),0)</f>
        <v>676.71</v>
      </c>
      <c r="H80" s="49">
        <f>IFERROR(VLOOKUP($B80,'a-蛋类'!$B:$AO,25,0),0)</f>
        <v>482.2</v>
      </c>
      <c r="I80" s="49">
        <f>IFERROR(VLOOKUP($B80,'a-蛋类'!$B:$AO,26,0),0)</f>
        <v>194.51</v>
      </c>
      <c r="J80" s="56">
        <f>IFERROR(VLOOKUP($B80,'a-蛋类'!$B:$AO,27,0),0)</f>
        <v>0.403380340107839</v>
      </c>
      <c r="K80" s="56">
        <f>IFERROR(VLOOKUP($B80,'a-蛋类'!$B:$AO,28,0),0)</f>
        <v>0.0616063479000257</v>
      </c>
      <c r="L80" s="56">
        <f>IFERROR(VLOOKUP($B80,'a-蛋类'!$B:$AO,29,0),0)</f>
        <v>0.0611347843230229</v>
      </c>
      <c r="M80" s="56">
        <f>IFERROR(VLOOKUP($B80,'a-蛋类'!$B:$AO,30,0),0)</f>
        <v>0.000471563577002759</v>
      </c>
      <c r="N80" s="49">
        <f>IFERROR(VLOOKUP($B80,'a-蛋类'!$B:$AO,15,0),0)</f>
        <v>10984.42</v>
      </c>
      <c r="O80" s="49">
        <f>IFERROR(VLOOKUP($B80,'a-蛋类'!$B:$AO,19,0),0)</f>
        <v>7887.49</v>
      </c>
      <c r="P80" s="49">
        <f t="shared" si="10"/>
        <v>3096.93</v>
      </c>
      <c r="Q80" s="56">
        <f t="shared" si="11"/>
        <v>0.392638215706137</v>
      </c>
      <c r="R80" s="49">
        <f>IFERROR(VLOOKUP($B80,'a-蛋类'!$B:$AO,16,0),0)</f>
        <v>1385.52</v>
      </c>
      <c r="S80" s="49">
        <f>IFERROR(VLOOKUP($B80,'a-蛋类'!$B:$AO,20,0),0)</f>
        <v>1872.49</v>
      </c>
      <c r="T80" s="49">
        <f t="shared" si="12"/>
        <v>-486.97</v>
      </c>
      <c r="U80" s="56">
        <f t="shared" si="13"/>
        <v>-0.26006547431495</v>
      </c>
      <c r="V80" s="56">
        <f>IFERROR(VLOOKUP($B80,'a-蛋类'!$B:$AO,22,0),0)</f>
        <v>-0.583669295807142</v>
      </c>
      <c r="W80" s="56">
        <f>IFERROR(VLOOKUP($B80,'a-蛋类'!$B:$AO,23,0),0)</f>
        <v>-0.490268187255177</v>
      </c>
      <c r="X80" s="56">
        <f t="shared" si="14"/>
        <v>-0.0934011085519656</v>
      </c>
      <c r="Y80" s="54">
        <f>IFERROR(VLOOKUP($B80,'a-蛋类'!$B:$AO,37,0),0)</f>
        <v>-0.0289999422599457</v>
      </c>
      <c r="Z80" s="54">
        <f>IFERROR(VLOOKUP($B80,'a-蛋类'!$B:$AO,38,0),0)</f>
        <v>-0.0343446426950211</v>
      </c>
      <c r="AA80" s="54">
        <f t="shared" si="15"/>
        <v>0.00534470043507534</v>
      </c>
      <c r="AB80" s="54">
        <f>IFERROR(VLOOKUP($B80,'a-蛋类'!$B:$AO,33,0),0)</f>
        <v>-0.0633829434471866</v>
      </c>
      <c r="AC80" s="54">
        <f>IFERROR(VLOOKUP($B80,'a-蛋类'!$B:$AO,34,0),0)</f>
        <v>-0.230316906899407</v>
      </c>
      <c r="AD80" s="54">
        <f t="shared" si="16"/>
        <v>0.16693396345222</v>
      </c>
    </row>
    <row r="81" spans="1:30">
      <c r="A81" s="50" t="s">
        <v>67</v>
      </c>
      <c r="B81" s="51" t="s">
        <v>135</v>
      </c>
      <c r="C81" s="50" t="s">
        <v>136</v>
      </c>
      <c r="D81" s="49">
        <f>IFERROR(VLOOKUP($B81,'a-蛋类'!$B:$AO,5,0),0)</f>
        <v>2137.5</v>
      </c>
      <c r="E81" s="49">
        <f>IFERROR(VLOOKUP($B81,'a-蛋类'!$B:$AO,6,0),0)</f>
        <v>16475.71</v>
      </c>
      <c r="F81" s="49">
        <f>IFERROR(VLOOKUP($B81,'a-蛋类'!$B:$AO,7,0),0)</f>
        <v>8.60274810907143</v>
      </c>
      <c r="G81" s="49">
        <f>IFERROR(VLOOKUP($B81,'a-蛋类'!$B:$AO,24,0),0)</f>
        <v>1876.53</v>
      </c>
      <c r="H81" s="49">
        <f>IFERROR(VLOOKUP($B81,'a-蛋类'!$B:$AO,25,0),0)</f>
        <v>541.13</v>
      </c>
      <c r="I81" s="49">
        <f>IFERROR(VLOOKUP($B81,'a-蛋类'!$B:$AO,26,0),0)</f>
        <v>1335.4</v>
      </c>
      <c r="J81" s="56">
        <f>IFERROR(VLOOKUP($B81,'a-蛋类'!$B:$AO,27,0),0)</f>
        <v>2.46779886533735</v>
      </c>
      <c r="K81" s="56">
        <f>IFERROR(VLOOKUP($B81,'a-蛋类'!$B:$AO,28,0),0)</f>
        <v>0.139901842887486</v>
      </c>
      <c r="L81" s="56">
        <f>IFERROR(VLOOKUP($B81,'a-蛋类'!$B:$AO,29,0),0)</f>
        <v>0.0466782313459165</v>
      </c>
      <c r="M81" s="56">
        <f>IFERROR(VLOOKUP($B81,'a-蛋类'!$B:$AO,30,0),0)</f>
        <v>0.0932236115415697</v>
      </c>
      <c r="N81" s="49">
        <f>IFERROR(VLOOKUP($B81,'a-蛋类'!$B:$AO,15,0),0)</f>
        <v>13413.19</v>
      </c>
      <c r="O81" s="49">
        <f>IFERROR(VLOOKUP($B81,'a-蛋类'!$B:$AO,19,0),0)</f>
        <v>11592.77</v>
      </c>
      <c r="P81" s="49">
        <f t="shared" si="10"/>
        <v>1820.42</v>
      </c>
      <c r="Q81" s="56">
        <f t="shared" si="11"/>
        <v>0.157030632023235</v>
      </c>
      <c r="R81" s="49">
        <f>IFERROR(VLOOKUP($B81,'a-蛋类'!$B:$AO,16,0),0)</f>
        <v>1183.59</v>
      </c>
      <c r="S81" s="49">
        <f>IFERROR(VLOOKUP($B81,'a-蛋类'!$B:$AO,20,0),0)</f>
        <v>776.42</v>
      </c>
      <c r="T81" s="49">
        <f t="shared" si="12"/>
        <v>407.17</v>
      </c>
      <c r="U81" s="56">
        <f t="shared" si="13"/>
        <v>0.52441977280338</v>
      </c>
      <c r="V81" s="56">
        <f>IFERROR(VLOOKUP($B81,'a-蛋类'!$B:$AO,22,0),0)</f>
        <v>-0.389876457750378</v>
      </c>
      <c r="W81" s="56">
        <f>IFERROR(VLOOKUP($B81,'a-蛋类'!$B:$AO,23,0),0)</f>
        <v>0.626090449381854</v>
      </c>
      <c r="X81" s="56">
        <f t="shared" si="14"/>
        <v>-1.01596690713223</v>
      </c>
      <c r="Y81" s="54">
        <f>IFERROR(VLOOKUP($B81,'a-蛋类'!$B:$AO,37,0),0)</f>
        <v>-0.0106540271546735</v>
      </c>
      <c r="Z81" s="54">
        <f>IFERROR(VLOOKUP($B81,'a-蛋类'!$B:$AO,38,0),0)</f>
        <v>-0.737590479379717</v>
      </c>
      <c r="AA81" s="54">
        <f t="shared" si="15"/>
        <v>0.726936452225044</v>
      </c>
      <c r="AB81" s="54">
        <f>IFERROR(VLOOKUP($B81,'a-蛋类'!$B:$AO,33,0),0)</f>
        <v>-0.00258735197188788</v>
      </c>
      <c r="AC81" s="54">
        <f>IFERROR(VLOOKUP($B81,'a-蛋类'!$B:$AO,34,0),0)</f>
        <v>-0.0435364024301353</v>
      </c>
      <c r="AD81" s="54">
        <f t="shared" si="16"/>
        <v>0.0409490504582475</v>
      </c>
    </row>
    <row r="82" spans="1:30">
      <c r="A82" s="50" t="s">
        <v>155</v>
      </c>
      <c r="B82" s="51" t="s">
        <v>162</v>
      </c>
      <c r="C82" s="50" t="s">
        <v>163</v>
      </c>
      <c r="D82" s="49">
        <f>IFERROR(VLOOKUP($B82,'a-蛋类'!$B:$AO,5,0),0)</f>
        <v>1740</v>
      </c>
      <c r="E82" s="49">
        <f>IFERROR(VLOOKUP($B82,'a-蛋类'!$B:$AO,6,0),0)</f>
        <v>8970.1</v>
      </c>
      <c r="F82" s="49">
        <f>IFERROR(VLOOKUP($B82,'a-蛋类'!$B:$AO,7,0),0)</f>
        <v>6.81335791516049</v>
      </c>
      <c r="G82" s="49">
        <f>IFERROR(VLOOKUP($B82,'a-蛋类'!$B:$AO,24,0),0)</f>
        <v>709.5</v>
      </c>
      <c r="H82" s="49">
        <f>IFERROR(VLOOKUP($B82,'a-蛋类'!$B:$AO,25,0),0)</f>
        <v>2679.72</v>
      </c>
      <c r="I82" s="49">
        <f>IFERROR(VLOOKUP($B82,'a-蛋类'!$B:$AO,26,0),0)</f>
        <v>-1970.22</v>
      </c>
      <c r="J82" s="56">
        <f>IFERROR(VLOOKUP($B82,'a-蛋类'!$B:$AO,27,0),0)</f>
        <v>-0.735233531861538</v>
      </c>
      <c r="K82" s="56">
        <f>IFERROR(VLOOKUP($B82,'a-蛋类'!$B:$AO,28,0),0)</f>
        <v>0.0754444523604703</v>
      </c>
      <c r="L82" s="56">
        <f>IFERROR(VLOOKUP($B82,'a-蛋类'!$B:$AO,29,0),0)</f>
        <v>0.358219729275224</v>
      </c>
      <c r="M82" s="56">
        <f>IFERROR(VLOOKUP($B82,'a-蛋类'!$B:$AO,30,0),0)</f>
        <v>-0.282775276914754</v>
      </c>
      <c r="N82" s="49">
        <f>IFERROR(VLOOKUP($B82,'a-蛋类'!$B:$AO,15,0),0)</f>
        <v>9404.27</v>
      </c>
      <c r="O82" s="49">
        <f>IFERROR(VLOOKUP($B82,'a-蛋类'!$B:$AO,19,0),0)</f>
        <v>7480.66</v>
      </c>
      <c r="P82" s="49">
        <f t="shared" si="10"/>
        <v>1923.61</v>
      </c>
      <c r="Q82" s="56">
        <f t="shared" si="11"/>
        <v>0.257144423085664</v>
      </c>
      <c r="R82" s="49">
        <f>IFERROR(VLOOKUP($B82,'a-蛋类'!$B:$AO,16,0),0)</f>
        <v>1137.62</v>
      </c>
      <c r="S82" s="49">
        <f>IFERROR(VLOOKUP($B82,'a-蛋类'!$B:$AO,20,0),0)</f>
        <v>846.81</v>
      </c>
      <c r="T82" s="49">
        <f t="shared" si="12"/>
        <v>290.81</v>
      </c>
      <c r="U82" s="56">
        <f t="shared" si="13"/>
        <v>0.343418240219175</v>
      </c>
      <c r="V82" s="56">
        <f>IFERROR(VLOOKUP($B82,'a-蛋类'!$B:$AO,22,0),0)</f>
        <v>0.242725359590469</v>
      </c>
      <c r="W82" s="56">
        <f>IFERROR(VLOOKUP($B82,'a-蛋类'!$B:$AO,23,0),0)</f>
        <v>0.252899123377929</v>
      </c>
      <c r="X82" s="56">
        <f t="shared" si="14"/>
        <v>-0.0101737637874599</v>
      </c>
      <c r="Y82" s="54">
        <f>IFERROR(VLOOKUP($B82,'a-蛋类'!$B:$AO,37,0),0)</f>
        <v>-0.0214307062112129</v>
      </c>
      <c r="Z82" s="54">
        <f>IFERROR(VLOOKUP($B82,'a-蛋类'!$B:$AO,38,0),0)</f>
        <v>-0.0115610349429034</v>
      </c>
      <c r="AA82" s="54">
        <f t="shared" si="15"/>
        <v>-0.00986967126830952</v>
      </c>
      <c r="AB82" s="54">
        <f>IFERROR(VLOOKUP($B82,'a-蛋类'!$B:$AO,33,0),0)</f>
        <v>-0.0658794884741057</v>
      </c>
      <c r="AC82" s="54">
        <f>IFERROR(VLOOKUP($B82,'a-蛋类'!$B:$AO,34,0),0)</f>
        <v>0.419085882796438</v>
      </c>
      <c r="AD82" s="54">
        <f t="shared" si="16"/>
        <v>-0.484965371270543</v>
      </c>
    </row>
    <row r="83" spans="1:30">
      <c r="A83" s="50" t="s">
        <v>101</v>
      </c>
      <c r="B83" s="51" t="s">
        <v>131</v>
      </c>
      <c r="C83" s="50" t="s">
        <v>132</v>
      </c>
      <c r="D83" s="49">
        <f>IFERROR(VLOOKUP($B83,'a-蛋类'!$B:$AO,5,0),0)</f>
        <v>843.7</v>
      </c>
      <c r="E83" s="49">
        <f>IFERROR(VLOOKUP($B83,'a-蛋类'!$B:$AO,6,0),0)</f>
        <v>10085.86</v>
      </c>
      <c r="F83" s="49">
        <f>IFERROR(VLOOKUP($B83,'a-蛋类'!$B:$AO,7,0),0)</f>
        <v>8.05641663965886</v>
      </c>
      <c r="G83" s="49">
        <f>IFERROR(VLOOKUP($B83,'a-蛋类'!$B:$AO,24,0),0)</f>
        <v>145.25</v>
      </c>
      <c r="H83" s="49">
        <f>IFERROR(VLOOKUP($B83,'a-蛋类'!$B:$AO,25,0),0)</f>
        <v>147.1</v>
      </c>
      <c r="I83" s="49">
        <f>IFERROR(VLOOKUP($B83,'a-蛋类'!$B:$AO,26,0),0)</f>
        <v>-1.85</v>
      </c>
      <c r="J83" s="56">
        <f>IFERROR(VLOOKUP($B83,'a-蛋类'!$B:$AO,27,0),0)</f>
        <v>-0.0125764785859959</v>
      </c>
      <c r="K83" s="56">
        <f>IFERROR(VLOOKUP($B83,'a-蛋类'!$B:$AO,28,0),0)</f>
        <v>0.016951150344158</v>
      </c>
      <c r="L83" s="56">
        <f>IFERROR(VLOOKUP($B83,'a-蛋类'!$B:$AO,29,0),0)</f>
        <v>0.0176170829416097</v>
      </c>
      <c r="M83" s="56">
        <f>IFERROR(VLOOKUP($B83,'a-蛋类'!$B:$AO,30,0),0)</f>
        <v>-0.000665932597451779</v>
      </c>
      <c r="N83" s="49">
        <f>IFERROR(VLOOKUP($B83,'a-蛋类'!$B:$AO,15,0),0)</f>
        <v>8568.74</v>
      </c>
      <c r="O83" s="49">
        <f>IFERROR(VLOOKUP($B83,'a-蛋类'!$B:$AO,19,0),0)</f>
        <v>8349.85</v>
      </c>
      <c r="P83" s="49">
        <f t="shared" si="10"/>
        <v>218.889999999999</v>
      </c>
      <c r="Q83" s="56">
        <f t="shared" si="11"/>
        <v>0.0262148421827936</v>
      </c>
      <c r="R83" s="49">
        <f>IFERROR(VLOOKUP($B83,'a-蛋类'!$B:$AO,16,0),0)</f>
        <v>2769.49</v>
      </c>
      <c r="S83" s="49">
        <f>IFERROR(VLOOKUP($B83,'a-蛋类'!$B:$AO,20,0),0)</f>
        <v>2793.37</v>
      </c>
      <c r="T83" s="49">
        <f t="shared" si="12"/>
        <v>-23.8800000000001</v>
      </c>
      <c r="U83" s="56">
        <f t="shared" si="13"/>
        <v>-0.00854881379838693</v>
      </c>
      <c r="V83" s="56">
        <f>IFERROR(VLOOKUP($B83,'a-蛋类'!$B:$AO,22,0),0)</f>
        <v>-0.175364129487933</v>
      </c>
      <c r="W83" s="56">
        <f>IFERROR(VLOOKUP($B83,'a-蛋类'!$B:$AO,23,0),0)</f>
        <v>-0.697801007330261</v>
      </c>
      <c r="X83" s="56">
        <f t="shared" si="14"/>
        <v>0.522436877842329</v>
      </c>
      <c r="Y83" s="54">
        <f>IFERROR(VLOOKUP($B83,'a-蛋类'!$B:$AO,37,0),0)</f>
        <v>-0.0148438882249078</v>
      </c>
      <c r="Z83" s="54">
        <f>IFERROR(VLOOKUP($B83,'a-蛋类'!$B:$AO,38,0),0)</f>
        <v>-0.0207025922094101</v>
      </c>
      <c r="AA83" s="54">
        <f t="shared" si="15"/>
        <v>0.0058587039845023</v>
      </c>
      <c r="AB83" s="54">
        <f>IFERROR(VLOOKUP($B83,'a-蛋类'!$B:$AO,33,0),0)</f>
        <v>0.12598685343011</v>
      </c>
      <c r="AC83" s="54">
        <f>IFERROR(VLOOKUP($B83,'a-蛋类'!$B:$AO,34,0),0)</f>
        <v>0.0706288136912639</v>
      </c>
      <c r="AD83" s="54">
        <f t="shared" si="16"/>
        <v>0.0553580397388464</v>
      </c>
    </row>
  </sheetData>
  <mergeCells count="24">
    <mergeCell ref="A1:AD1"/>
    <mergeCell ref="A2:AD2"/>
    <mergeCell ref="D3:E3"/>
    <mergeCell ref="G3:J3"/>
    <mergeCell ref="K3:M3"/>
    <mergeCell ref="N3:Q3"/>
    <mergeCell ref="R3:U3"/>
    <mergeCell ref="V3:X3"/>
    <mergeCell ref="Y3:AA3"/>
    <mergeCell ref="AB3:AD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ageMargins left="0.75" right="0.75" top="1" bottom="1" header="0.5" footer="0.5"/>
  <pageSetup paperSize="9" orientation="portrait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4"/>
  <dimension ref="A1:AD83"/>
  <sheetViews>
    <sheetView workbookViewId="0">
      <selection activeCell="A3" sqref="A3:A4"/>
    </sheetView>
  </sheetViews>
  <sheetFormatPr defaultColWidth="9" defaultRowHeight="13.5"/>
  <cols>
    <col min="4" max="4" width="6.875" customWidth="1"/>
    <col min="5" max="5" width="8.125" customWidth="1"/>
    <col min="6" max="13" width="6.875" customWidth="1"/>
    <col min="14" max="15" width="8.125" customWidth="1"/>
    <col min="16" max="30" width="6.875" customWidth="1"/>
  </cols>
  <sheetData>
    <row r="1" ht="18.75" spans="1:30">
      <c r="A1" s="44" t="s">
        <v>229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</row>
    <row r="2" spans="1:30">
      <c r="A2" s="45" t="str">
        <f>'处-1'!A2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</row>
    <row r="3" spans="1:30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  <c r="Y3" s="47" t="s">
        <v>212</v>
      </c>
      <c r="Z3" s="47"/>
      <c r="AA3" s="47"/>
      <c r="AB3" s="47" t="s">
        <v>213</v>
      </c>
      <c r="AC3" s="47"/>
      <c r="AD3" s="47"/>
    </row>
    <row r="4" spans="1:30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  <c r="Y4" s="47" t="s">
        <v>11</v>
      </c>
      <c r="Z4" s="47" t="s">
        <v>12</v>
      </c>
      <c r="AA4" s="47" t="s">
        <v>15</v>
      </c>
      <c r="AB4" s="47" t="s">
        <v>11</v>
      </c>
      <c r="AC4" s="47" t="s">
        <v>12</v>
      </c>
      <c r="AD4" s="47" t="s">
        <v>15</v>
      </c>
    </row>
    <row r="5" spans="1:30">
      <c r="A5" s="45" t="s">
        <v>61</v>
      </c>
      <c r="B5" s="45"/>
      <c r="C5" s="45"/>
      <c r="D5" s="48">
        <f>VLOOKUP($A5,'水产-汇总'!$A:$AM,4,0)</f>
        <v>108254.98</v>
      </c>
      <c r="E5" s="49">
        <f>VLOOKUP($A5,'水产-汇总'!$A:$AM,5,0)</f>
        <v>2904907.78</v>
      </c>
      <c r="F5" s="49">
        <f>VLOOKUP($A5,'水产-汇总'!$A:$AM,6,0)</f>
        <v>22.3393589504143</v>
      </c>
      <c r="G5" s="49">
        <f>VLOOKUP($A5,'水产-汇总'!$A:$AM,23,0)</f>
        <v>140782.36</v>
      </c>
      <c r="H5" s="49">
        <f>VLOOKUP($A5,'水产-汇总'!$A:$AM,24,0)</f>
        <v>175538.89</v>
      </c>
      <c r="I5" s="52">
        <f t="shared" ref="I5:I14" si="0">G5-H5</f>
        <v>-34756.53</v>
      </c>
      <c r="J5" s="53">
        <f t="shared" ref="J5:J14" si="1">I5/H5</f>
        <v>-0.197999030300351</v>
      </c>
      <c r="K5" s="54">
        <f>VLOOKUP($A5,'水产-汇总'!$A:$AM,27,0)</f>
        <v>0.133998606829998</v>
      </c>
      <c r="L5" s="54">
        <f>VLOOKUP($A5,'水产-汇总'!$A:$AM,28,0)</f>
        <v>0.139769317698552</v>
      </c>
      <c r="M5" s="55">
        <f t="shared" ref="M5:M14" si="2">K5-L5</f>
        <v>-0.0057707108685543</v>
      </c>
      <c r="N5" s="49">
        <f>VLOOKUP($A5,'水产-汇总'!$A:$AM,13,0)</f>
        <v>1050625.55</v>
      </c>
      <c r="O5" s="49">
        <f>VLOOKUP($A5,'水产-汇总'!$A:$AM,14,0)</f>
        <v>1255918.63</v>
      </c>
      <c r="P5" s="52">
        <f t="shared" ref="P5:P68" si="3">N5-O5</f>
        <v>-205293.08</v>
      </c>
      <c r="Q5" s="55">
        <f t="shared" ref="Q5:Q68" si="4">P5/O5</f>
        <v>-0.163460494251924</v>
      </c>
      <c r="R5" s="49">
        <f>VLOOKUP($A5,'水产-汇总'!$A:$AM,15,0)</f>
        <v>33384.36</v>
      </c>
      <c r="S5" s="49">
        <f>VLOOKUP($A5,'水产-汇总'!$A:$AM,16,0)</f>
        <v>38019.05</v>
      </c>
      <c r="T5" s="52">
        <f t="shared" ref="T5:T68" si="5">R5-S5</f>
        <v>-4634.69</v>
      </c>
      <c r="U5" s="55">
        <f t="shared" ref="U5:U68" si="6">T5/S5</f>
        <v>-0.121904413708391</v>
      </c>
      <c r="V5" s="54">
        <f>VLOOKUP($A5,'水产-汇总'!$A:$AM,21,0)</f>
        <v>0.238307922778771</v>
      </c>
      <c r="W5" s="54">
        <f>VLOOKUP($A5,'水产-汇总'!$A:$AM,22,0)</f>
        <v>0.178169204434722</v>
      </c>
      <c r="X5" s="55">
        <f t="shared" ref="X5:X68" si="7">V5-W5</f>
        <v>0.0601387183440489</v>
      </c>
      <c r="Y5" s="54">
        <f>VLOOKUP($A5,'水产-汇总'!$A:$AM,36,0)</f>
        <v>-0.0254445494836504</v>
      </c>
      <c r="Z5" s="54">
        <f>VLOOKUP($A5,'水产-汇总'!$A:$AM,37,0)</f>
        <v>-0.013480084326147</v>
      </c>
      <c r="AA5" s="55">
        <f t="shared" ref="AA5:AA68" si="8">Y5-Z5</f>
        <v>-0.0119644651575034</v>
      </c>
      <c r="AB5" s="54">
        <f>VLOOKUP($A5,'水产-汇总'!$A:$AM,32,0)</f>
        <v>-0.00159015131509033</v>
      </c>
      <c r="AC5" s="54">
        <f>VLOOKUP($A5,'水产-汇总'!$A:$AM,33,0)</f>
        <v>0.0194529305612737</v>
      </c>
      <c r="AD5" s="55">
        <f t="shared" ref="AD5:AD68" si="9">AB5-AC5</f>
        <v>-0.021043081876364</v>
      </c>
    </row>
    <row r="6" spans="1:30">
      <c r="A6" s="45" t="s">
        <v>67</v>
      </c>
      <c r="B6" s="45"/>
      <c r="C6" s="45"/>
      <c r="D6" s="48">
        <f>VLOOKUP($A6,'水产-汇总'!$A:$AM,4,0)</f>
        <v>27398.99</v>
      </c>
      <c r="E6" s="49">
        <f>VLOOKUP($A6,'水产-汇总'!$A:$AM,5,0)</f>
        <v>763047.95</v>
      </c>
      <c r="F6" s="49">
        <f>VLOOKUP($A6,'水产-汇总'!$A:$AM,6,0)</f>
        <v>21.0673098004247</v>
      </c>
      <c r="G6" s="49">
        <f>VLOOKUP($A6,'水产-汇总'!$A:$AM,23,0)</f>
        <v>53107.33</v>
      </c>
      <c r="H6" s="49">
        <f>VLOOKUP($A6,'水产-汇总'!$A:$AM,24,0)</f>
        <v>60277.52</v>
      </c>
      <c r="I6" s="52">
        <f t="shared" si="0"/>
        <v>-7170.19</v>
      </c>
      <c r="J6" s="53">
        <f t="shared" si="1"/>
        <v>-0.118952969531593</v>
      </c>
      <c r="K6" s="54">
        <f>VLOOKUP($A6,'水产-汇总'!$A:$AM,27,0)</f>
        <v>0.176889366509379</v>
      </c>
      <c r="L6" s="54">
        <f>VLOOKUP($A6,'水产-汇总'!$A:$AM,28,0)</f>
        <v>0.155189156537978</v>
      </c>
      <c r="M6" s="55">
        <f t="shared" si="2"/>
        <v>0.0217002099714012</v>
      </c>
      <c r="N6" s="49">
        <f>VLOOKUP($A6,'水产-汇总'!$A:$AM,13,0)</f>
        <v>300229.07</v>
      </c>
      <c r="O6" s="49">
        <f>VLOOKUP($A6,'水产-汇总'!$A:$AM,14,0)</f>
        <v>388413.22</v>
      </c>
      <c r="P6" s="52">
        <f t="shared" si="3"/>
        <v>-88184.15</v>
      </c>
      <c r="Q6" s="55">
        <f t="shared" si="4"/>
        <v>-0.227036942769353</v>
      </c>
      <c r="R6" s="49">
        <f>VLOOKUP($A6,'水产-汇总'!$A:$AM,15,0)</f>
        <v>8822.69</v>
      </c>
      <c r="S6" s="49">
        <f>VLOOKUP($A6,'水产-汇总'!$A:$AM,16,0)</f>
        <v>11207.22</v>
      </c>
      <c r="T6" s="52">
        <f t="shared" si="5"/>
        <v>-2384.53</v>
      </c>
      <c r="U6" s="55">
        <f t="shared" si="6"/>
        <v>-0.212767305362079</v>
      </c>
      <c r="V6" s="54">
        <f>VLOOKUP($A6,'水产-汇总'!$A:$AM,21,0)</f>
        <v>0.278964066637253</v>
      </c>
      <c r="W6" s="54">
        <f>VLOOKUP($A6,'水产-汇总'!$A:$AM,22,0)</f>
        <v>0.156620317097412</v>
      </c>
      <c r="X6" s="55">
        <f t="shared" si="7"/>
        <v>0.12234374953984</v>
      </c>
      <c r="Y6" s="54">
        <f>VLOOKUP($A6,'水产-汇总'!$A:$AM,36,0)</f>
        <v>-0.0205572223437523</v>
      </c>
      <c r="Z6" s="54">
        <f>VLOOKUP($A6,'水产-汇总'!$A:$AM,37,0)</f>
        <v>-0.0133253384871538</v>
      </c>
      <c r="AA6" s="55">
        <f t="shared" si="8"/>
        <v>-0.00723188385659848</v>
      </c>
      <c r="AB6" s="54">
        <f>VLOOKUP($A6,'水产-汇总'!$A:$AM,32,0)</f>
        <v>0.0291231795108981</v>
      </c>
      <c r="AC6" s="54">
        <f>VLOOKUP($A6,'水产-汇总'!$A:$AM,33,0)</f>
        <v>0.0683405814560071</v>
      </c>
      <c r="AD6" s="55">
        <f t="shared" si="9"/>
        <v>-0.039217401945109</v>
      </c>
    </row>
    <row r="7" spans="1:30">
      <c r="A7" s="45" t="s">
        <v>62</v>
      </c>
      <c r="B7" s="45"/>
      <c r="C7" s="45"/>
      <c r="D7" s="48">
        <f>VLOOKUP($A7,'水产-汇总'!$A:$AM,4,0)</f>
        <v>29371.1</v>
      </c>
      <c r="E7" s="49">
        <f>VLOOKUP($A7,'水产-汇总'!$A:$AM,5,0)</f>
        <v>880900.95</v>
      </c>
      <c r="F7" s="49">
        <f>VLOOKUP($A7,'水产-汇总'!$A:$AM,6,0)</f>
        <v>19.0645156485164</v>
      </c>
      <c r="G7" s="49">
        <f>VLOOKUP($A7,'水产-汇总'!$A:$AM,23,0)</f>
        <v>44138.53</v>
      </c>
      <c r="H7" s="49">
        <f>VLOOKUP($A7,'水产-汇总'!$A:$AM,24,0)</f>
        <v>62848.48</v>
      </c>
      <c r="I7" s="52">
        <f t="shared" si="0"/>
        <v>-18709.95</v>
      </c>
      <c r="J7" s="53">
        <f t="shared" si="1"/>
        <v>-0.297699323834085</v>
      </c>
      <c r="K7" s="54">
        <f>VLOOKUP($A7,'水产-汇总'!$A:$AM,27,0)</f>
        <v>0.119164250117515</v>
      </c>
      <c r="L7" s="54">
        <f>VLOOKUP($A7,'水产-汇总'!$A:$AM,28,0)</f>
        <v>0.130684304310701</v>
      </c>
      <c r="M7" s="55">
        <f t="shared" si="2"/>
        <v>-0.011520054193186</v>
      </c>
      <c r="N7" s="49">
        <f>VLOOKUP($A7,'水产-汇总'!$A:$AM,13,0)</f>
        <v>370400.77</v>
      </c>
      <c r="O7" s="49">
        <f>VLOOKUP($A7,'水产-汇总'!$A:$AM,14,0)</f>
        <v>480918.35</v>
      </c>
      <c r="P7" s="52">
        <f t="shared" si="3"/>
        <v>-110517.58</v>
      </c>
      <c r="Q7" s="55">
        <f t="shared" si="4"/>
        <v>-0.229805288153384</v>
      </c>
      <c r="R7" s="49">
        <f>VLOOKUP($A7,'水产-汇总'!$A:$AM,15,0)</f>
        <v>12490.04</v>
      </c>
      <c r="S7" s="49">
        <f>VLOOKUP($A7,'水产-汇总'!$A:$AM,16,0)</f>
        <v>14605</v>
      </c>
      <c r="T7" s="52">
        <f t="shared" si="5"/>
        <v>-2114.96</v>
      </c>
      <c r="U7" s="55">
        <f t="shared" si="6"/>
        <v>-0.144810681273536</v>
      </c>
      <c r="V7" s="54">
        <f>VLOOKUP($A7,'水产-汇总'!$A:$AM,21,0)</f>
        <v>0.102928732659216</v>
      </c>
      <c r="W7" s="54">
        <f>VLOOKUP($A7,'水产-汇总'!$A:$AM,22,0)</f>
        <v>0.175612525938997</v>
      </c>
      <c r="X7" s="55">
        <f t="shared" si="7"/>
        <v>-0.0726837932797808</v>
      </c>
      <c r="Y7" s="54">
        <f>VLOOKUP($A7,'水产-汇总'!$A:$AM,36,0)</f>
        <v>-0.0426107522473907</v>
      </c>
      <c r="Z7" s="54">
        <f>VLOOKUP($A7,'水产-汇总'!$A:$AM,37,0)</f>
        <v>0.0215611092091749</v>
      </c>
      <c r="AA7" s="55">
        <f t="shared" si="8"/>
        <v>-0.0641718614565657</v>
      </c>
      <c r="AB7" s="54">
        <f>VLOOKUP($A7,'水产-汇总'!$A:$AM,32,0)</f>
        <v>-0.0110681881141878</v>
      </c>
      <c r="AC7" s="54">
        <f>VLOOKUP($A7,'水产-汇总'!$A:$AM,33,0)</f>
        <v>-0.0154583240585434</v>
      </c>
      <c r="AD7" s="55">
        <f t="shared" si="9"/>
        <v>0.00439013594435564</v>
      </c>
    </row>
    <row r="8" spans="1:30">
      <c r="A8" s="45" t="s">
        <v>84</v>
      </c>
      <c r="B8" s="45"/>
      <c r="C8" s="45"/>
      <c r="D8" s="48">
        <f>VLOOKUP($A8,'水产-汇总'!$A:$AM,4,0)</f>
        <v>12972.94</v>
      </c>
      <c r="E8" s="49">
        <f>VLOOKUP($A8,'水产-汇总'!$A:$AM,5,0)</f>
        <v>356148.95</v>
      </c>
      <c r="F8" s="49">
        <f>VLOOKUP($A8,'水产-汇总'!$A:$AM,6,0)</f>
        <v>27.4375607089268</v>
      </c>
      <c r="G8" s="49">
        <f>VLOOKUP($A8,'水产-汇总'!$A:$AM,23,0)</f>
        <v>11170.42</v>
      </c>
      <c r="H8" s="49">
        <f>VLOOKUP($A8,'水产-汇总'!$A:$AM,24,0)</f>
        <v>15599.19</v>
      </c>
      <c r="I8" s="52">
        <f t="shared" si="0"/>
        <v>-4428.77</v>
      </c>
      <c r="J8" s="53">
        <f t="shared" si="1"/>
        <v>-0.283910254314487</v>
      </c>
      <c r="K8" s="54">
        <f>VLOOKUP($A8,'水产-汇总'!$A:$AM,27,0)</f>
        <v>0.104450089087807</v>
      </c>
      <c r="L8" s="54">
        <f>VLOOKUP($A8,'水产-汇总'!$A:$AM,28,0)</f>
        <v>0.160254180437085</v>
      </c>
      <c r="M8" s="55">
        <f t="shared" si="2"/>
        <v>-0.0558040913492779</v>
      </c>
      <c r="N8" s="49">
        <f>VLOOKUP($A8,'水产-汇总'!$A:$AM,13,0)</f>
        <v>106945.05</v>
      </c>
      <c r="O8" s="49">
        <f>VLOOKUP($A8,'水产-汇总'!$A:$AM,14,0)</f>
        <v>97340.3</v>
      </c>
      <c r="P8" s="52">
        <f t="shared" si="3"/>
        <v>9604.75</v>
      </c>
      <c r="Q8" s="55">
        <f t="shared" si="4"/>
        <v>0.0986718758828563</v>
      </c>
      <c r="R8" s="49">
        <f>VLOOKUP($A8,'水产-汇总'!$A:$AM,15,0)</f>
        <v>3387.6</v>
      </c>
      <c r="S8" s="49">
        <f>VLOOKUP($A8,'水产-汇总'!$A:$AM,16,0)</f>
        <v>3206.59</v>
      </c>
      <c r="T8" s="52">
        <f t="shared" si="5"/>
        <v>181.01</v>
      </c>
      <c r="U8" s="55">
        <f t="shared" si="6"/>
        <v>0.0564493745692464</v>
      </c>
      <c r="V8" s="54">
        <f>VLOOKUP($A8,'水产-汇总'!$A:$AM,21,0)</f>
        <v>0.489612832363071</v>
      </c>
      <c r="W8" s="54">
        <f>VLOOKUP($A8,'水产-汇总'!$A:$AM,22,0)</f>
        <v>0.244313961997224</v>
      </c>
      <c r="X8" s="55">
        <f t="shared" si="7"/>
        <v>0.245298870365848</v>
      </c>
      <c r="Y8" s="54">
        <f>VLOOKUP($A8,'水产-汇总'!$A:$AM,36,0)</f>
        <v>-0.0138062345023025</v>
      </c>
      <c r="Z8" s="54">
        <f>VLOOKUP($A8,'水产-汇总'!$A:$AM,37,0)</f>
        <v>-0.0110116977848743</v>
      </c>
      <c r="AA8" s="55">
        <f t="shared" si="8"/>
        <v>-0.00279453671742824</v>
      </c>
      <c r="AB8" s="54">
        <f>VLOOKUP($A8,'水产-汇总'!$A:$AM,32,0)</f>
        <v>-0.0184791853386389</v>
      </c>
      <c r="AC8" s="54">
        <f>VLOOKUP($A8,'水产-汇总'!$A:$AM,33,0)</f>
        <v>0.0708296676710468</v>
      </c>
      <c r="AD8" s="55">
        <f t="shared" si="9"/>
        <v>-0.0893088530096857</v>
      </c>
    </row>
    <row r="9" spans="1:30">
      <c r="A9" s="45" t="s">
        <v>118</v>
      </c>
      <c r="B9" s="45"/>
      <c r="C9" s="45"/>
      <c r="D9" s="48">
        <f>VLOOKUP($A9,'水产-汇总'!$A:$AM,4,0)</f>
        <v>4273.8</v>
      </c>
      <c r="E9" s="49">
        <f>VLOOKUP($A9,'水产-汇总'!$A:$AM,5,0)</f>
        <v>91465.59</v>
      </c>
      <c r="F9" s="49">
        <f>VLOOKUP($A9,'水产-汇总'!$A:$AM,6,0)</f>
        <v>31.4508295669923</v>
      </c>
      <c r="G9" s="49">
        <f>VLOOKUP($A9,'水产-汇总'!$A:$AM,23,0)</f>
        <v>3315.18</v>
      </c>
      <c r="H9" s="49">
        <f>VLOOKUP($A9,'水产-汇总'!$A:$AM,24,0)</f>
        <v>5190.57</v>
      </c>
      <c r="I9" s="52">
        <f t="shared" si="0"/>
        <v>-1875.39</v>
      </c>
      <c r="J9" s="53">
        <f t="shared" si="1"/>
        <v>-0.361307139678301</v>
      </c>
      <c r="K9" s="54">
        <f>VLOOKUP($A9,'水产-汇总'!$A:$AM,27,0)</f>
        <v>0.138755860704214</v>
      </c>
      <c r="L9" s="54">
        <f>VLOOKUP($A9,'水产-汇总'!$A:$AM,28,0)</f>
        <v>0.174195574978597</v>
      </c>
      <c r="M9" s="55">
        <f t="shared" si="2"/>
        <v>-0.0354397142743834</v>
      </c>
      <c r="N9" s="49">
        <f>VLOOKUP($A9,'水产-汇总'!$A:$AM,13,0)</f>
        <v>23892.18</v>
      </c>
      <c r="O9" s="49">
        <f>VLOOKUP($A9,'水产-汇总'!$A:$AM,14,0)</f>
        <v>29797.37</v>
      </c>
      <c r="P9" s="52">
        <f t="shared" si="3"/>
        <v>-5905.19</v>
      </c>
      <c r="Q9" s="55">
        <f t="shared" si="4"/>
        <v>-0.198178228481238</v>
      </c>
      <c r="R9" s="49">
        <f>VLOOKUP($A9,'水产-汇总'!$A:$AM,15,0)</f>
        <v>719.78</v>
      </c>
      <c r="S9" s="49">
        <f>VLOOKUP($A9,'水产-汇总'!$A:$AM,16,0)</f>
        <v>885.59</v>
      </c>
      <c r="T9" s="52">
        <f t="shared" si="5"/>
        <v>-165.81</v>
      </c>
      <c r="U9" s="55">
        <f t="shared" si="6"/>
        <v>-0.187231111462415</v>
      </c>
      <c r="V9" s="54">
        <f>VLOOKUP($A9,'水产-汇总'!$A:$AM,21,0)</f>
        <v>0.380900721970549</v>
      </c>
      <c r="W9" s="54">
        <f>VLOOKUP($A9,'水产-汇总'!$A:$AM,22,0)</f>
        <v>0.0970347638011345</v>
      </c>
      <c r="X9" s="55">
        <f t="shared" si="7"/>
        <v>0.283865958169414</v>
      </c>
      <c r="Y9" s="54">
        <f>VLOOKUP($A9,'水产-汇总'!$A:$AM,36,0)</f>
        <v>-0.0723276556725666</v>
      </c>
      <c r="Z9" s="54">
        <f>VLOOKUP($A9,'水产-汇总'!$A:$AM,37,0)</f>
        <v>0.0135277046940458</v>
      </c>
      <c r="AA9" s="55">
        <f t="shared" si="8"/>
        <v>-0.0858553603666124</v>
      </c>
      <c r="AB9" s="54">
        <f>VLOOKUP($A9,'水产-汇总'!$A:$AM,32,0)</f>
        <v>-0.0836875496501366</v>
      </c>
      <c r="AC9" s="54">
        <f>VLOOKUP($A9,'水产-汇总'!$A:$AM,33,0)</f>
        <v>0.0222306633102183</v>
      </c>
      <c r="AD9" s="55">
        <f t="shared" si="9"/>
        <v>-0.105918212960355</v>
      </c>
    </row>
    <row r="10" spans="1:30">
      <c r="A10" s="45" t="s">
        <v>89</v>
      </c>
      <c r="B10" s="45"/>
      <c r="C10" s="45"/>
      <c r="D10" s="48">
        <f>VLOOKUP($A10,'水产-汇总'!$A:$AM,4,0)</f>
        <v>4548.35</v>
      </c>
      <c r="E10" s="49">
        <f>VLOOKUP($A10,'水产-汇总'!$A:$AM,5,0)</f>
        <v>110488.71</v>
      </c>
      <c r="F10" s="49">
        <f>VLOOKUP($A10,'水产-汇总'!$A:$AM,6,0)</f>
        <v>20.7987997236054</v>
      </c>
      <c r="G10" s="49">
        <f>VLOOKUP($A10,'水产-汇总'!$A:$AM,23,0)</f>
        <v>5940.13</v>
      </c>
      <c r="H10" s="49">
        <f>VLOOKUP($A10,'水产-汇总'!$A:$AM,24,0)</f>
        <v>7125.24</v>
      </c>
      <c r="I10" s="52">
        <f t="shared" si="0"/>
        <v>-1185.11</v>
      </c>
      <c r="J10" s="53">
        <f t="shared" si="1"/>
        <v>-0.166325625522789</v>
      </c>
      <c r="K10" s="54">
        <f>VLOOKUP($A10,'水产-汇总'!$A:$AM,27,0)</f>
        <v>0.140400657835958</v>
      </c>
      <c r="L10" s="54">
        <f>VLOOKUP($A10,'水产-汇总'!$A:$AM,28,0)</f>
        <v>0.170665861869501</v>
      </c>
      <c r="M10" s="55">
        <f t="shared" si="2"/>
        <v>-0.0302652040335427</v>
      </c>
      <c r="N10" s="49">
        <f>VLOOKUP($A10,'水产-汇总'!$A:$AM,13,0)</f>
        <v>42308.42</v>
      </c>
      <c r="O10" s="49">
        <f>VLOOKUP($A10,'水产-汇总'!$A:$AM,14,0)</f>
        <v>41749.65</v>
      </c>
      <c r="P10" s="52">
        <f t="shared" si="3"/>
        <v>558.769999999997</v>
      </c>
      <c r="Q10" s="55">
        <f t="shared" si="4"/>
        <v>0.0133838247745789</v>
      </c>
      <c r="R10" s="49">
        <f>VLOOKUP($A10,'水产-汇总'!$A:$AM,15,0)</f>
        <v>1334.28</v>
      </c>
      <c r="S10" s="49">
        <f>VLOOKUP($A10,'水产-汇总'!$A:$AM,16,0)</f>
        <v>1328.34</v>
      </c>
      <c r="T10" s="52">
        <f t="shared" si="5"/>
        <v>5.94000000000005</v>
      </c>
      <c r="U10" s="55">
        <f t="shared" si="6"/>
        <v>0.00447174669135918</v>
      </c>
      <c r="V10" s="54">
        <f>VLOOKUP($A10,'水产-汇总'!$A:$AM,21,0)</f>
        <v>0.215459577222977</v>
      </c>
      <c r="W10" s="54">
        <f>VLOOKUP($A10,'水产-汇总'!$A:$AM,22,0)</f>
        <v>0.195820810580166</v>
      </c>
      <c r="X10" s="55">
        <f t="shared" si="7"/>
        <v>0.0196387666428104</v>
      </c>
      <c r="Y10" s="54">
        <f>VLOOKUP($A10,'水产-汇总'!$A:$AM,36,0)</f>
        <v>-0.0035824564559163</v>
      </c>
      <c r="Z10" s="54">
        <f>VLOOKUP($A10,'水产-汇总'!$A:$AM,37,0)</f>
        <v>0.0263562039839198</v>
      </c>
      <c r="AA10" s="55">
        <f t="shared" si="8"/>
        <v>-0.0299386604398361</v>
      </c>
      <c r="AB10" s="54">
        <f>VLOOKUP($A10,'水产-汇总'!$A:$AM,32,0)</f>
        <v>0.0502079656957173</v>
      </c>
      <c r="AC10" s="54">
        <f>VLOOKUP($A10,'水产-汇总'!$A:$AM,33,0)</f>
        <v>0.0222999713770056</v>
      </c>
      <c r="AD10" s="55">
        <f t="shared" si="9"/>
        <v>0.0279079943187118</v>
      </c>
    </row>
    <row r="11" spans="1:30">
      <c r="A11" s="45" t="s">
        <v>155</v>
      </c>
      <c r="B11" s="45"/>
      <c r="C11" s="45"/>
      <c r="D11" s="48">
        <f>VLOOKUP($A11,'水产-汇总'!$A:$AM,4,0)</f>
        <v>6072.12</v>
      </c>
      <c r="E11" s="49">
        <f>VLOOKUP($A11,'水产-汇总'!$A:$AM,5,0)</f>
        <v>152960.32</v>
      </c>
      <c r="F11" s="49">
        <f>VLOOKUP($A11,'水产-汇总'!$A:$AM,6,0)</f>
        <v>26.4109880004161</v>
      </c>
      <c r="G11" s="49">
        <f>VLOOKUP($A11,'水产-汇总'!$A:$AM,23,0)</f>
        <v>4174.46</v>
      </c>
      <c r="H11" s="49">
        <f>VLOOKUP($A11,'水产-汇总'!$A:$AM,24,0)</f>
        <v>2210.91</v>
      </c>
      <c r="I11" s="52">
        <f t="shared" si="0"/>
        <v>1963.55</v>
      </c>
      <c r="J11" s="53">
        <f t="shared" si="1"/>
        <v>0.888118467056552</v>
      </c>
      <c r="K11" s="54">
        <f>VLOOKUP($A11,'水产-汇总'!$A:$AM,27,0)</f>
        <v>0.0945106972780568</v>
      </c>
      <c r="L11" s="54">
        <f>VLOOKUP($A11,'水产-汇总'!$A:$AM,28,0)</f>
        <v>0.0554484105646689</v>
      </c>
      <c r="M11" s="55">
        <f t="shared" si="2"/>
        <v>0.0390622867133879</v>
      </c>
      <c r="N11" s="49">
        <f>VLOOKUP($A11,'水产-汇总'!$A:$AM,13,0)</f>
        <v>44169.18</v>
      </c>
      <c r="O11" s="49">
        <f>VLOOKUP($A11,'水产-汇总'!$A:$AM,14,0)</f>
        <v>39873.28</v>
      </c>
      <c r="P11" s="52">
        <f t="shared" si="3"/>
        <v>4295.9</v>
      </c>
      <c r="Q11" s="55">
        <f t="shared" si="4"/>
        <v>0.107738816570897</v>
      </c>
      <c r="R11" s="49">
        <f>VLOOKUP($A11,'水产-汇总'!$A:$AM,15,0)</f>
        <v>1451.06</v>
      </c>
      <c r="S11" s="49">
        <f>VLOOKUP($A11,'水产-汇总'!$A:$AM,16,0)</f>
        <v>1208.09</v>
      </c>
      <c r="T11" s="52">
        <f t="shared" si="5"/>
        <v>242.97</v>
      </c>
      <c r="U11" s="55">
        <f t="shared" si="6"/>
        <v>0.201119121919725</v>
      </c>
      <c r="V11" s="54">
        <f>VLOOKUP($A11,'水产-汇总'!$A:$AM,21,0)</f>
        <v>0.344583475009054</v>
      </c>
      <c r="W11" s="54">
        <f>VLOOKUP($A11,'水产-汇总'!$A:$AM,22,0)</f>
        <v>0.080142953021761</v>
      </c>
      <c r="X11" s="55">
        <f t="shared" si="7"/>
        <v>0.264440521987293</v>
      </c>
      <c r="Y11" s="54">
        <f>VLOOKUP($A11,'水产-汇总'!$A:$AM,36,0)</f>
        <v>0.0383374912133199</v>
      </c>
      <c r="Z11" s="54">
        <f>VLOOKUP($A11,'水产-汇总'!$A:$AM,37,0)</f>
        <v>-0.150940741169946</v>
      </c>
      <c r="AA11" s="55">
        <f t="shared" si="8"/>
        <v>0.189278232383266</v>
      </c>
      <c r="AB11" s="54">
        <f>VLOOKUP($A11,'水产-汇总'!$A:$AM,32,0)</f>
        <v>-0.00607550332607488</v>
      </c>
      <c r="AC11" s="54">
        <f>VLOOKUP($A11,'水产-汇总'!$A:$AM,33,0)</f>
        <v>0.0454249562614362</v>
      </c>
      <c r="AD11" s="55">
        <f t="shared" si="9"/>
        <v>-0.0515004595875111</v>
      </c>
    </row>
    <row r="12" spans="1:30">
      <c r="A12" s="45" t="s">
        <v>101</v>
      </c>
      <c r="B12" s="45"/>
      <c r="C12" s="45"/>
      <c r="D12" s="48">
        <f>VLOOKUP($A12,'水产-汇总'!$A:$AM,4,0)</f>
        <v>9170.83</v>
      </c>
      <c r="E12" s="49">
        <f>VLOOKUP($A12,'水产-汇总'!$A:$AM,5,0)</f>
        <v>204895.93</v>
      </c>
      <c r="F12" s="49">
        <f>VLOOKUP($A12,'水产-汇总'!$A:$AM,6,0)</f>
        <v>27.8469274675177</v>
      </c>
      <c r="G12" s="49">
        <f>VLOOKUP($A12,'水产-汇总'!$A:$AM,23,0)</f>
        <v>6947.32</v>
      </c>
      <c r="H12" s="49">
        <f>VLOOKUP($A12,'水产-汇总'!$A:$AM,24,0)</f>
        <v>7698.47</v>
      </c>
      <c r="I12" s="52">
        <f t="shared" si="0"/>
        <v>-751.150000000001</v>
      </c>
      <c r="J12" s="53">
        <f t="shared" si="1"/>
        <v>-0.0975713356030485</v>
      </c>
      <c r="K12" s="54">
        <f>VLOOKUP($A12,'水产-汇总'!$A:$AM,27,0)</f>
        <v>0.118537855889381</v>
      </c>
      <c r="L12" s="54">
        <f>VLOOKUP($A12,'水产-汇总'!$A:$AM,28,0)</f>
        <v>0.123636674906467</v>
      </c>
      <c r="M12" s="55">
        <f t="shared" si="2"/>
        <v>-0.005098819017086</v>
      </c>
      <c r="N12" s="49">
        <f>VLOOKUP($A12,'水产-汇总'!$A:$AM,13,0)</f>
        <v>58608.45</v>
      </c>
      <c r="O12" s="49">
        <f>VLOOKUP($A12,'水产-汇总'!$A:$AM,14,0)</f>
        <v>62266.88</v>
      </c>
      <c r="P12" s="52">
        <f t="shared" si="3"/>
        <v>-3658.43</v>
      </c>
      <c r="Q12" s="55">
        <f t="shared" si="4"/>
        <v>-0.0587540278234593</v>
      </c>
      <c r="R12" s="49">
        <f>VLOOKUP($A12,'水产-汇总'!$A:$AM,15,0)</f>
        <v>1788.92</v>
      </c>
      <c r="S12" s="49">
        <f>VLOOKUP($A12,'水产-汇总'!$A:$AM,16,0)</f>
        <v>1985.56</v>
      </c>
      <c r="T12" s="52">
        <f t="shared" si="5"/>
        <v>-196.64</v>
      </c>
      <c r="U12" s="55">
        <f t="shared" si="6"/>
        <v>-0.0990350329378109</v>
      </c>
      <c r="V12" s="54">
        <f>VLOOKUP($A12,'水产-汇总'!$A:$AM,21,0)</f>
        <v>0.424176469187975</v>
      </c>
      <c r="W12" s="54">
        <f>VLOOKUP($A12,'水产-汇总'!$A:$AM,22,0)</f>
        <v>0.15175038047001</v>
      </c>
      <c r="X12" s="55">
        <f t="shared" si="7"/>
        <v>0.272426088717964</v>
      </c>
      <c r="Y12" s="54">
        <f>VLOOKUP($A12,'水产-汇总'!$A:$AM,36,0)</f>
        <v>-0.0334447599669074</v>
      </c>
      <c r="Z12" s="54">
        <f>VLOOKUP($A12,'水产-汇总'!$A:$AM,37,0)</f>
        <v>-0.0937216704607264</v>
      </c>
      <c r="AA12" s="55">
        <f t="shared" si="8"/>
        <v>0.060276910493819</v>
      </c>
      <c r="AB12" s="54">
        <f>VLOOKUP($A12,'水产-汇总'!$A:$AM,32,0)</f>
        <v>-0.0182608446392969</v>
      </c>
      <c r="AC12" s="54">
        <f>VLOOKUP($A12,'水产-汇总'!$A:$AM,33,0)</f>
        <v>-0.0342186745184599</v>
      </c>
      <c r="AD12" s="55">
        <f t="shared" si="9"/>
        <v>0.015957829879163</v>
      </c>
    </row>
    <row r="13" spans="1:30">
      <c r="A13" s="45" t="s">
        <v>94</v>
      </c>
      <c r="B13" s="45"/>
      <c r="C13" s="45"/>
      <c r="D13" s="48">
        <f>VLOOKUP($A13,'水产-汇总'!$A:$AM,4,0)</f>
        <v>10507.35</v>
      </c>
      <c r="E13" s="49">
        <f>VLOOKUP($A13,'水产-汇总'!$A:$AM,5,0)</f>
        <v>248139.36</v>
      </c>
      <c r="F13" s="49">
        <f>VLOOKUP($A13,'水产-汇总'!$A:$AM,6,0)</f>
        <v>30.3579806120709</v>
      </c>
      <c r="G13" s="49">
        <f>VLOOKUP($A13,'水产-汇总'!$A:$AM,23,0)</f>
        <v>5039.84</v>
      </c>
      <c r="H13" s="49">
        <f>VLOOKUP($A13,'水产-汇总'!$A:$AM,24,0)</f>
        <v>8361.23</v>
      </c>
      <c r="I13" s="52">
        <f t="shared" si="0"/>
        <v>-3321.39</v>
      </c>
      <c r="J13" s="53">
        <f t="shared" si="1"/>
        <v>-0.397237009387375</v>
      </c>
      <c r="K13" s="54">
        <f>VLOOKUP($A13,'水产-汇总'!$A:$AM,27,0)</f>
        <v>0.0828987180720831</v>
      </c>
      <c r="L13" s="54">
        <f>VLOOKUP($A13,'水产-汇总'!$A:$AM,28,0)</f>
        <v>0.12503164584882</v>
      </c>
      <c r="M13" s="55">
        <f t="shared" si="2"/>
        <v>-0.0421329277767367</v>
      </c>
      <c r="N13" s="49">
        <f>VLOOKUP($A13,'水产-汇总'!$A:$AM,13,0)</f>
        <v>60795.15</v>
      </c>
      <c r="O13" s="49">
        <f>VLOOKUP($A13,'水产-汇总'!$A:$AM,14,0)</f>
        <v>66872.91</v>
      </c>
      <c r="P13" s="52">
        <f t="shared" si="3"/>
        <v>-6077.76</v>
      </c>
      <c r="Q13" s="55">
        <f t="shared" si="4"/>
        <v>-0.0908852328992413</v>
      </c>
      <c r="R13" s="49">
        <f>VLOOKUP($A13,'水产-汇总'!$A:$AM,15,0)</f>
        <v>2149.37</v>
      </c>
      <c r="S13" s="49">
        <f>VLOOKUP($A13,'水产-汇总'!$A:$AM,16,0)</f>
        <v>2167.08</v>
      </c>
      <c r="T13" s="52">
        <f t="shared" si="5"/>
        <v>-17.71</v>
      </c>
      <c r="U13" s="55">
        <f t="shared" si="6"/>
        <v>-0.0081722871329162</v>
      </c>
      <c r="V13" s="54">
        <f>VLOOKUP($A13,'水产-汇总'!$A:$AM,21,0)</f>
        <v>0.142860614140904</v>
      </c>
      <c r="W13" s="54">
        <f>VLOOKUP($A13,'水产-汇总'!$A:$AM,22,0)</f>
        <v>0.227388487610417</v>
      </c>
      <c r="X13" s="55">
        <f t="shared" si="7"/>
        <v>-0.084527873469513</v>
      </c>
      <c r="Y13" s="54">
        <f>VLOOKUP($A13,'水产-汇总'!$A:$AM,36,0)</f>
        <v>-0.0152556330459623</v>
      </c>
      <c r="Z13" s="54">
        <f>VLOOKUP($A13,'水产-汇总'!$A:$AM,37,0)</f>
        <v>-0.0606161286154641</v>
      </c>
      <c r="AA13" s="55">
        <f t="shared" si="8"/>
        <v>0.0453604955695018</v>
      </c>
      <c r="AB13" s="54">
        <f>VLOOKUP($A13,'水产-汇总'!$A:$AM,32,0)</f>
        <v>-0.052160103231919</v>
      </c>
      <c r="AC13" s="54">
        <f>VLOOKUP($A13,'水产-汇总'!$A:$AM,33,0)</f>
        <v>-0.0128460881992424</v>
      </c>
      <c r="AD13" s="55">
        <f t="shared" si="9"/>
        <v>-0.0393140150326766</v>
      </c>
    </row>
    <row r="14" spans="1:30">
      <c r="A14" s="45" t="s">
        <v>186</v>
      </c>
      <c r="B14" s="45"/>
      <c r="C14" s="45"/>
      <c r="D14" s="48">
        <f>VLOOKUP($A14,'水产-汇总'!$A:$AM,4,0)</f>
        <v>3939.5</v>
      </c>
      <c r="E14" s="49">
        <f>VLOOKUP($A14,'水产-汇总'!$A:$AM,5,0)</f>
        <v>96860.02</v>
      </c>
      <c r="F14" s="49">
        <f>VLOOKUP($A14,'水产-汇总'!$A:$AM,6,0)</f>
        <v>18.7228635220145</v>
      </c>
      <c r="G14" s="49">
        <f>VLOOKUP($A14,'水产-汇总'!$A:$AM,23,0)</f>
        <v>6949.15</v>
      </c>
      <c r="H14" s="49">
        <f>VLOOKUP($A14,'水产-汇总'!$A:$AM,24,0)</f>
        <v>6227.28</v>
      </c>
      <c r="I14" s="52">
        <f t="shared" si="0"/>
        <v>721.87</v>
      </c>
      <c r="J14" s="53">
        <f t="shared" si="1"/>
        <v>0.115920594545291</v>
      </c>
      <c r="K14" s="54">
        <f>VLOOKUP($A14,'水产-汇总'!$A:$AM,27,0)</f>
        <v>0.160572706972342</v>
      </c>
      <c r="L14" s="54">
        <f>VLOOKUP($A14,'水产-汇总'!$A:$AM,28,0)</f>
        <v>0.127905235663068</v>
      </c>
      <c r="M14" s="55">
        <f t="shared" si="2"/>
        <v>0.0326674713092746</v>
      </c>
      <c r="N14" s="49">
        <f>VLOOKUP($A14,'水产-汇总'!$A:$AM,13,0)</f>
        <v>43277.28</v>
      </c>
      <c r="O14" s="49">
        <f>VLOOKUP($A14,'水产-汇总'!$A:$AM,14,0)</f>
        <v>48686.67</v>
      </c>
      <c r="P14" s="52">
        <f t="shared" si="3"/>
        <v>-5409.39</v>
      </c>
      <c r="Q14" s="55">
        <f t="shared" si="4"/>
        <v>-0.111106181630413</v>
      </c>
      <c r="R14" s="49">
        <f>VLOOKUP($A14,'水产-汇总'!$A:$AM,15,0)</f>
        <v>1240.62</v>
      </c>
      <c r="S14" s="49">
        <f>VLOOKUP($A14,'水产-汇总'!$A:$AM,16,0)</f>
        <v>1425.58</v>
      </c>
      <c r="T14" s="52">
        <f t="shared" si="5"/>
        <v>-184.96</v>
      </c>
      <c r="U14" s="55">
        <f t="shared" si="6"/>
        <v>-0.129743683272773</v>
      </c>
      <c r="V14" s="54">
        <f>VLOOKUP($A14,'水产-汇总'!$A:$AM,21,0)</f>
        <v>0.489843938470744</v>
      </c>
      <c r="W14" s="54">
        <f>VLOOKUP($A14,'水产-汇总'!$A:$AM,22,0)</f>
        <v>0.235195867569273</v>
      </c>
      <c r="X14" s="55">
        <f t="shared" si="7"/>
        <v>0.254648070901471</v>
      </c>
      <c r="Y14" s="54">
        <f>VLOOKUP($A14,'水产-汇总'!$A:$AM,36,0)</f>
        <v>0.0038126098241202</v>
      </c>
      <c r="Z14" s="54">
        <f>VLOOKUP($A14,'水产-汇总'!$A:$AM,37,0)</f>
        <v>-0.133236998274387</v>
      </c>
      <c r="AA14" s="55">
        <f t="shared" si="8"/>
        <v>0.137049608098507</v>
      </c>
      <c r="AB14" s="54">
        <f>VLOOKUP($A14,'水产-汇总'!$A:$AM,32,0)</f>
        <v>0.00107616513791994</v>
      </c>
      <c r="AC14" s="54">
        <f>VLOOKUP($A14,'水产-汇总'!$A:$AM,33,0)</f>
        <v>-0.0408408441160589</v>
      </c>
      <c r="AD14" s="55">
        <f t="shared" si="9"/>
        <v>0.0419170092539788</v>
      </c>
    </row>
    <row r="15" spans="1:30">
      <c r="A15" s="50" t="s">
        <v>62</v>
      </c>
      <c r="B15" s="51" t="s">
        <v>74</v>
      </c>
      <c r="C15" s="50" t="s">
        <v>75</v>
      </c>
      <c r="D15" s="49">
        <f>IFERROR(VLOOKUP($B15,'a-水产'!$B:$AO,5,0),0)</f>
        <v>2310.8</v>
      </c>
      <c r="E15" s="49">
        <f>IFERROR(VLOOKUP($B15,'a-水产'!$B:$AO,6,0),0)</f>
        <v>109766.59</v>
      </c>
      <c r="F15" s="49">
        <f>IFERROR(VLOOKUP($B15,'a-水产'!$B:$AO,7,0),0)</f>
        <v>32.9189904727431</v>
      </c>
      <c r="G15" s="49">
        <f>IFERROR(VLOOKUP($B15,'a-水产'!$B:$AO,24,0),0)</f>
        <v>2172.47</v>
      </c>
      <c r="H15" s="49">
        <f>IFERROR(VLOOKUP($B15,'a-水产'!$B:$AO,25,0),0)</f>
        <v>2027.92</v>
      </c>
      <c r="I15" s="49">
        <f>IFERROR(VLOOKUP($B15,'a-水产'!$B:$AO,26,0),0)</f>
        <v>144.55</v>
      </c>
      <c r="J15" s="56">
        <f>IFERROR(VLOOKUP($B15,'a-水产'!$B:$AO,27,0),0)</f>
        <v>0.0712799321472247</v>
      </c>
      <c r="K15" s="56">
        <f>IFERROR(VLOOKUP($B15,'a-水产'!$B:$AO,28,0),0)</f>
        <v>0.0839568187404255</v>
      </c>
      <c r="L15" s="56">
        <f>IFERROR(VLOOKUP($B15,'a-水产'!$B:$AO,29,0),0)</f>
        <v>0.0568698263382744</v>
      </c>
      <c r="M15" s="56">
        <f>IFERROR(VLOOKUP($B15,'a-水产'!$B:$AO,30,0),0)</f>
        <v>0.0270869924021511</v>
      </c>
      <c r="N15" s="49">
        <f>IFERROR(VLOOKUP($B15,'a-水产'!$B:$AO,15,0),0)</f>
        <v>25876.04</v>
      </c>
      <c r="O15" s="49">
        <f>IFERROR(VLOOKUP($B15,'a-水产'!$B:$AO,19,0),0)</f>
        <v>35658.98</v>
      </c>
      <c r="P15" s="49">
        <f t="shared" si="3"/>
        <v>-9782.94</v>
      </c>
      <c r="Q15" s="56">
        <f t="shared" si="4"/>
        <v>-0.274347163042802</v>
      </c>
      <c r="R15" s="49">
        <f>IFERROR(VLOOKUP($B15,'a-水产'!$B:$AO,16,0),0)</f>
        <v>593.22</v>
      </c>
      <c r="S15" s="49">
        <f>IFERROR(VLOOKUP($B15,'a-水产'!$B:$AO,20,0),0)</f>
        <v>641.09</v>
      </c>
      <c r="T15" s="49">
        <f t="shared" si="5"/>
        <v>-47.87</v>
      </c>
      <c r="U15" s="56">
        <f t="shared" si="6"/>
        <v>-0.0746697031618026</v>
      </c>
      <c r="V15" s="56">
        <f>IFERROR(VLOOKUP($B15,'a-水产'!$B:$AO,22,0),0)</f>
        <v>0.504484066935599</v>
      </c>
      <c r="W15" s="56">
        <f>IFERROR(VLOOKUP($B15,'a-水产'!$B:$AO,23,0),0)</f>
        <v>0.243737363968823</v>
      </c>
      <c r="X15" s="56">
        <f t="shared" si="7"/>
        <v>0.260746702966776</v>
      </c>
      <c r="Y15" s="54">
        <f>IFERROR(VLOOKUP($B15,'a-水产'!$B:$AO,37,0),0)</f>
        <v>0.155658946090826</v>
      </c>
      <c r="Z15" s="54">
        <f>IFERROR(VLOOKUP($B15,'a-水产'!$B:$AO,38,0),0)</f>
        <v>-0.25135316414232</v>
      </c>
      <c r="AA15" s="54">
        <f t="shared" si="8"/>
        <v>0.407012110233146</v>
      </c>
      <c r="AB15" s="54">
        <f>IFERROR(VLOOKUP($B15,'a-水产'!$B:$AO,33,0),0)</f>
        <v>-0.0460459036339252</v>
      </c>
      <c r="AC15" s="54">
        <f>IFERROR(VLOOKUP($B15,'a-水产'!$B:$AO,34,0),0)</f>
        <v>-0.285351171009378</v>
      </c>
      <c r="AD15" s="54">
        <f t="shared" si="9"/>
        <v>0.239305267375453</v>
      </c>
    </row>
    <row r="16" spans="1:30">
      <c r="A16" s="50" t="s">
        <v>67</v>
      </c>
      <c r="B16" s="51" t="s">
        <v>76</v>
      </c>
      <c r="C16" s="50" t="s">
        <v>77</v>
      </c>
      <c r="D16" s="49">
        <f>IFERROR(VLOOKUP($B16,'a-水产'!$B:$AO,5,0),0)</f>
        <v>1234.44</v>
      </c>
      <c r="E16" s="49">
        <f>IFERROR(VLOOKUP($B16,'a-水产'!$B:$AO,6,0),0)</f>
        <v>37042.32</v>
      </c>
      <c r="F16" s="49">
        <f>IFERROR(VLOOKUP($B16,'a-水产'!$B:$AO,7,0),0)</f>
        <v>22.783026208044</v>
      </c>
      <c r="G16" s="49">
        <f>IFERROR(VLOOKUP($B16,'a-水产'!$B:$AO,24,0),0)</f>
        <v>4024.42</v>
      </c>
      <c r="H16" s="49">
        <f>IFERROR(VLOOKUP($B16,'a-水产'!$B:$AO,25,0),0)</f>
        <v>4454.69</v>
      </c>
      <c r="I16" s="49">
        <f>IFERROR(VLOOKUP($B16,'a-水产'!$B:$AO,26,0),0)</f>
        <v>-430.27</v>
      </c>
      <c r="J16" s="56">
        <f>IFERROR(VLOOKUP($B16,'a-水产'!$B:$AO,27,0),0)</f>
        <v>-0.0965880903048248</v>
      </c>
      <c r="K16" s="56">
        <f>IFERROR(VLOOKUP($B16,'a-水产'!$B:$AO,28,0),0)</f>
        <v>0.25896585340742</v>
      </c>
      <c r="L16" s="56">
        <f>IFERROR(VLOOKUP($B16,'a-水产'!$B:$AO,29,0),0)</f>
        <v>0.200564501169703</v>
      </c>
      <c r="M16" s="56">
        <f>IFERROR(VLOOKUP($B16,'a-水产'!$B:$AO,30,0),0)</f>
        <v>0.0584013522377167</v>
      </c>
      <c r="N16" s="49">
        <f>IFERROR(VLOOKUP($B16,'a-水产'!$B:$AO,15,0),0)</f>
        <v>15540.35</v>
      </c>
      <c r="O16" s="49">
        <f>IFERROR(VLOOKUP($B16,'a-水产'!$B:$AO,19,0),0)</f>
        <v>22210.76</v>
      </c>
      <c r="P16" s="49">
        <f t="shared" si="3"/>
        <v>-6670.41</v>
      </c>
      <c r="Q16" s="56">
        <f t="shared" si="4"/>
        <v>-0.300323356787431</v>
      </c>
      <c r="R16" s="49">
        <f>IFERROR(VLOOKUP($B16,'a-水产'!$B:$AO,16,0),0)</f>
        <v>419.47</v>
      </c>
      <c r="S16" s="49">
        <f>IFERROR(VLOOKUP($B16,'a-水产'!$B:$AO,20,0),0)</f>
        <v>597.82</v>
      </c>
      <c r="T16" s="49">
        <f t="shared" si="5"/>
        <v>-178.35</v>
      </c>
      <c r="U16" s="56">
        <f t="shared" si="6"/>
        <v>-0.298333946672912</v>
      </c>
      <c r="V16" s="56">
        <f>IFERROR(VLOOKUP($B16,'a-水产'!$B:$AO,22,0),0)</f>
        <v>0.403164516935052</v>
      </c>
      <c r="W16" s="56">
        <f>IFERROR(VLOOKUP($B16,'a-水产'!$B:$AO,23,0),0)</f>
        <v>0.572086710009952</v>
      </c>
      <c r="X16" s="56">
        <f t="shared" si="7"/>
        <v>-0.1689221930749</v>
      </c>
      <c r="Y16" s="54">
        <f>IFERROR(VLOOKUP($B16,'a-水产'!$B:$AO,37,0),0)</f>
        <v>-0.0089160130641047</v>
      </c>
      <c r="Z16" s="54">
        <f>IFERROR(VLOOKUP($B16,'a-水产'!$B:$AO,38,0),0)</f>
        <v>-0.0829346626074738</v>
      </c>
      <c r="AA16" s="54">
        <f t="shared" si="8"/>
        <v>0.0740186495433691</v>
      </c>
      <c r="AB16" s="54">
        <f>IFERROR(VLOOKUP($B16,'a-水产'!$B:$AO,33,0),0)</f>
        <v>0.0463560650333929</v>
      </c>
      <c r="AC16" s="54">
        <f>IFERROR(VLOOKUP($B16,'a-水产'!$B:$AO,34,0),0)</f>
        <v>-0.0383816357477187</v>
      </c>
      <c r="AD16" s="54">
        <f t="shared" si="9"/>
        <v>0.0847377007811115</v>
      </c>
    </row>
    <row r="17" spans="1:30">
      <c r="A17" s="50" t="s">
        <v>84</v>
      </c>
      <c r="B17" s="51" t="s">
        <v>180</v>
      </c>
      <c r="C17" s="50" t="s">
        <v>181</v>
      </c>
      <c r="D17" s="49">
        <f>IFERROR(VLOOKUP($B17,'a-水产'!$B:$AO,5,0),0)</f>
        <v>1815.1</v>
      </c>
      <c r="E17" s="49">
        <f>IFERROR(VLOOKUP($B17,'a-水产'!$B:$AO,6,0),0)</f>
        <v>49592.76</v>
      </c>
      <c r="F17" s="49">
        <f>IFERROR(VLOOKUP($B17,'a-水产'!$B:$AO,7,0),0)</f>
        <v>46.4487051759663</v>
      </c>
      <c r="G17" s="49">
        <f>IFERROR(VLOOKUP($B17,'a-水产'!$B:$AO,24,0),0)</f>
        <v>676.35</v>
      </c>
      <c r="H17" s="49">
        <f>IFERROR(VLOOKUP($B17,'a-水产'!$B:$AO,25,0),0)</f>
        <v>1338.51</v>
      </c>
      <c r="I17" s="49">
        <f>IFERROR(VLOOKUP($B17,'a-水产'!$B:$AO,26,0),0)</f>
        <v>-662.16</v>
      </c>
      <c r="J17" s="56">
        <f>IFERROR(VLOOKUP($B17,'a-水产'!$B:$AO,27,0),0)</f>
        <v>-0.49469932985185</v>
      </c>
      <c r="K17" s="56">
        <f>IFERROR(VLOOKUP($B17,'a-水产'!$B:$AO,28,0),0)</f>
        <v>0.0826397306068189</v>
      </c>
      <c r="L17" s="56">
        <f>IFERROR(VLOOKUP($B17,'a-水产'!$B:$AO,29,0),0)</f>
        <v>0.183868083019563</v>
      </c>
      <c r="M17" s="56">
        <f>IFERROR(VLOOKUP($B17,'a-水产'!$B:$AO,30,0),0)</f>
        <v>-0.101228352412744</v>
      </c>
      <c r="N17" s="49">
        <f>IFERROR(VLOOKUP($B17,'a-水产'!$B:$AO,15,0),0)</f>
        <v>8184.32</v>
      </c>
      <c r="O17" s="49">
        <f>IFERROR(VLOOKUP($B17,'a-水产'!$B:$AO,19,0),0)</f>
        <v>7279.73</v>
      </c>
      <c r="P17" s="49">
        <f t="shared" si="3"/>
        <v>904.59</v>
      </c>
      <c r="Q17" s="56">
        <f t="shared" si="4"/>
        <v>0.124261476730593</v>
      </c>
      <c r="R17" s="49">
        <f>IFERROR(VLOOKUP($B17,'a-水产'!$B:$AO,16,0),0)</f>
        <v>267.12</v>
      </c>
      <c r="S17" s="49">
        <f>IFERROR(VLOOKUP($B17,'a-水产'!$B:$AO,20,0),0)</f>
        <v>239.3</v>
      </c>
      <c r="T17" s="49">
        <f t="shared" si="5"/>
        <v>27.82</v>
      </c>
      <c r="U17" s="56">
        <f t="shared" si="6"/>
        <v>0.116255745925616</v>
      </c>
      <c r="V17" s="56">
        <f>IFERROR(VLOOKUP($B17,'a-水产'!$B:$AO,22,0),0)</f>
        <v>0.780597899506836</v>
      </c>
      <c r="W17" s="56">
        <f>IFERROR(VLOOKUP($B17,'a-水产'!$B:$AO,23,0),0)</f>
        <v>0.444045535154769</v>
      </c>
      <c r="X17" s="56">
        <f t="shared" si="7"/>
        <v>0.336552364352067</v>
      </c>
      <c r="Y17" s="54">
        <f>IFERROR(VLOOKUP($B17,'a-水产'!$B:$AO,37,0),0)</f>
        <v>-0.0603848457622043</v>
      </c>
      <c r="Z17" s="54">
        <f>IFERROR(VLOOKUP($B17,'a-水产'!$B:$AO,38,0),0)</f>
        <v>0.0246552444630171</v>
      </c>
      <c r="AA17" s="54">
        <f t="shared" si="8"/>
        <v>-0.0850400902252214</v>
      </c>
      <c r="AB17" s="54">
        <f>IFERROR(VLOOKUP($B17,'a-水产'!$B:$AO,33,0),0)</f>
        <v>-0.069068829523826</v>
      </c>
      <c r="AC17" s="54">
        <f>IFERROR(VLOOKUP($B17,'a-水产'!$B:$AO,34,0),0)</f>
        <v>0.128846990204307</v>
      </c>
      <c r="AD17" s="54">
        <f t="shared" si="9"/>
        <v>-0.197915819728133</v>
      </c>
    </row>
    <row r="18" spans="1:30">
      <c r="A18" s="50" t="s">
        <v>84</v>
      </c>
      <c r="B18" s="51" t="s">
        <v>87</v>
      </c>
      <c r="C18" s="50" t="s">
        <v>88</v>
      </c>
      <c r="D18" s="49">
        <f>IFERROR(VLOOKUP($B18,'a-水产'!$B:$AO,5,0),0)</f>
        <v>648.4</v>
      </c>
      <c r="E18" s="49">
        <f>IFERROR(VLOOKUP($B18,'a-水产'!$B:$AO,6,0),0)</f>
        <v>27932.61</v>
      </c>
      <c r="F18" s="49">
        <f>IFERROR(VLOOKUP($B18,'a-水产'!$B:$AO,7,0),0)</f>
        <v>44.5111366631668</v>
      </c>
      <c r="G18" s="49">
        <f>IFERROR(VLOOKUP($B18,'a-水产'!$B:$AO,24,0),0)</f>
        <v>1.87</v>
      </c>
      <c r="H18" s="49">
        <f>IFERROR(VLOOKUP($B18,'a-水产'!$B:$AO,25,0),0)</f>
        <v>440.21</v>
      </c>
      <c r="I18" s="49">
        <f>IFERROR(VLOOKUP($B18,'a-水产'!$B:$AO,26,0),0)</f>
        <v>-438.34</v>
      </c>
      <c r="J18" s="56">
        <f>IFERROR(VLOOKUP($B18,'a-水产'!$B:$AO,27,0),0)</f>
        <v>-0.995752027441448</v>
      </c>
      <c r="K18" s="56">
        <f>IFERROR(VLOOKUP($B18,'a-水产'!$B:$AO,28,0),0)</f>
        <v>0.000455344576529544</v>
      </c>
      <c r="L18" s="56">
        <f>IFERROR(VLOOKUP($B18,'a-水产'!$B:$AO,29,0),0)</f>
        <v>0.0697476182252312</v>
      </c>
      <c r="M18" s="56">
        <f>IFERROR(VLOOKUP($B18,'a-水产'!$B:$AO,30,0),0)</f>
        <v>-0.0692922736487017</v>
      </c>
      <c r="N18" s="49">
        <f>IFERROR(VLOOKUP($B18,'a-水产'!$B:$AO,15,0),0)</f>
        <v>4106.78</v>
      </c>
      <c r="O18" s="49">
        <f>IFERROR(VLOOKUP($B18,'a-水产'!$B:$AO,19,0),0)</f>
        <v>6311.47</v>
      </c>
      <c r="P18" s="49">
        <f t="shared" si="3"/>
        <v>-2204.69</v>
      </c>
      <c r="Q18" s="56">
        <f t="shared" si="4"/>
        <v>-0.349314818893221</v>
      </c>
      <c r="R18" s="49">
        <f>IFERROR(VLOOKUP($B18,'a-水产'!$B:$AO,16,0),0)</f>
        <v>135.15</v>
      </c>
      <c r="S18" s="49">
        <f>IFERROR(VLOOKUP($B18,'a-水产'!$B:$AO,20,0),0)</f>
        <v>199.35</v>
      </c>
      <c r="T18" s="49">
        <f t="shared" si="5"/>
        <v>-64.2</v>
      </c>
      <c r="U18" s="56">
        <f t="shared" si="6"/>
        <v>-0.322046651617758</v>
      </c>
      <c r="V18" s="56">
        <f>IFERROR(VLOOKUP($B18,'a-水产'!$B:$AO,22,0),0)</f>
        <v>-0.0383503951433828</v>
      </c>
      <c r="W18" s="56">
        <f>IFERROR(VLOOKUP($B18,'a-水产'!$B:$AO,23,0),0)</f>
        <v>-0.0100904548897483</v>
      </c>
      <c r="X18" s="56">
        <f t="shared" si="7"/>
        <v>-0.0282599402536344</v>
      </c>
      <c r="Y18" s="54">
        <f>IFERROR(VLOOKUP($B18,'a-水产'!$B:$AO,37,0),0)</f>
        <v>-0.0451350351461339</v>
      </c>
      <c r="Z18" s="54">
        <f>IFERROR(VLOOKUP($B18,'a-水产'!$B:$AO,38,0),0)</f>
        <v>0.127664910960622</v>
      </c>
      <c r="AA18" s="54">
        <f t="shared" si="8"/>
        <v>-0.172799946106756</v>
      </c>
      <c r="AB18" s="54">
        <f>IFERROR(VLOOKUP($B18,'a-水产'!$B:$AO,33,0),0)</f>
        <v>-0.0988759315064155</v>
      </c>
      <c r="AC18" s="54">
        <f>IFERROR(VLOOKUP($B18,'a-水产'!$B:$AO,34,0),0)</f>
        <v>0.286122139533262</v>
      </c>
      <c r="AD18" s="54">
        <f t="shared" si="9"/>
        <v>-0.384998071039678</v>
      </c>
    </row>
    <row r="19" spans="1:30">
      <c r="A19" s="50" t="s">
        <v>67</v>
      </c>
      <c r="B19" s="51" t="s">
        <v>72</v>
      </c>
      <c r="C19" s="50" t="s">
        <v>73</v>
      </c>
      <c r="D19" s="49">
        <f>IFERROR(VLOOKUP($B19,'a-水产'!$B:$AO,5,0),0)</f>
        <v>1682.6</v>
      </c>
      <c r="E19" s="49">
        <f>IFERROR(VLOOKUP($B19,'a-水产'!$B:$AO,6,0),0)</f>
        <v>45320.64</v>
      </c>
      <c r="F19" s="49">
        <f>IFERROR(VLOOKUP($B19,'a-水产'!$B:$AO,7,0),0)</f>
        <v>17.8495811708906</v>
      </c>
      <c r="G19" s="49">
        <f>IFERROR(VLOOKUP($B19,'a-水产'!$B:$AO,24,0),0)</f>
        <v>3278.15</v>
      </c>
      <c r="H19" s="49">
        <f>IFERROR(VLOOKUP($B19,'a-水产'!$B:$AO,25,0),0)</f>
        <v>3251.71</v>
      </c>
      <c r="I19" s="49">
        <f>IFERROR(VLOOKUP($B19,'a-水产'!$B:$AO,26,0),0)</f>
        <v>26.44</v>
      </c>
      <c r="J19" s="56">
        <f>IFERROR(VLOOKUP($B19,'a-水产'!$B:$AO,27,0),0)</f>
        <v>0.00813110640247747</v>
      </c>
      <c r="K19" s="56">
        <f>IFERROR(VLOOKUP($B19,'a-水产'!$B:$AO,28,0),0)</f>
        <v>0.151560544464895</v>
      </c>
      <c r="L19" s="56">
        <f>IFERROR(VLOOKUP($B19,'a-水产'!$B:$AO,29,0),0)</f>
        <v>0.123452482690623</v>
      </c>
      <c r="M19" s="56">
        <f>IFERROR(VLOOKUP($B19,'a-水产'!$B:$AO,30,0),0)</f>
        <v>0.0281080617742717</v>
      </c>
      <c r="N19" s="49">
        <f>IFERROR(VLOOKUP($B19,'a-水产'!$B:$AO,15,0),0)</f>
        <v>21629.31</v>
      </c>
      <c r="O19" s="49">
        <f>IFERROR(VLOOKUP($B19,'a-水产'!$B:$AO,19,0),0)</f>
        <v>26339.77</v>
      </c>
      <c r="P19" s="49">
        <f t="shared" si="3"/>
        <v>-4710.46</v>
      </c>
      <c r="Q19" s="56">
        <f t="shared" si="4"/>
        <v>-0.178834515259624</v>
      </c>
      <c r="R19" s="49">
        <f>IFERROR(VLOOKUP($B19,'a-水产'!$B:$AO,16,0),0)</f>
        <v>695.87</v>
      </c>
      <c r="S19" s="49">
        <f>IFERROR(VLOOKUP($B19,'a-水产'!$B:$AO,20,0),0)</f>
        <v>845.03</v>
      </c>
      <c r="T19" s="49">
        <f t="shared" si="5"/>
        <v>-149.16</v>
      </c>
      <c r="U19" s="56">
        <f t="shared" si="6"/>
        <v>-0.176514443274203</v>
      </c>
      <c r="V19" s="56">
        <f>IFERROR(VLOOKUP($B19,'a-水产'!$B:$AO,22,0),0)</f>
        <v>0.147955014442731</v>
      </c>
      <c r="W19" s="56">
        <f>IFERROR(VLOOKUP($B19,'a-水产'!$B:$AO,23,0),0)</f>
        <v>0.0913287272345055</v>
      </c>
      <c r="X19" s="56">
        <f t="shared" si="7"/>
        <v>0.0566262872082253</v>
      </c>
      <c r="Y19" s="54">
        <f>IFERROR(VLOOKUP($B19,'a-水产'!$B:$AO,37,0),0)</f>
        <v>-0.0165691867733916</v>
      </c>
      <c r="Z19" s="54">
        <f>IFERROR(VLOOKUP($B19,'a-水产'!$B:$AO,38,0),0)</f>
        <v>3.55016981645622e-5</v>
      </c>
      <c r="AA19" s="54">
        <f t="shared" si="8"/>
        <v>-0.0166046884715561</v>
      </c>
      <c r="AB19" s="54">
        <f>IFERROR(VLOOKUP($B19,'a-水产'!$B:$AO,33,0),0)</f>
        <v>0.0963839397618461</v>
      </c>
      <c r="AC19" s="54">
        <f>IFERROR(VLOOKUP($B19,'a-水产'!$B:$AO,34,0),0)</f>
        <v>0.106942182866441</v>
      </c>
      <c r="AD19" s="54">
        <f t="shared" si="9"/>
        <v>-0.010558243104595</v>
      </c>
    </row>
    <row r="20" spans="1:30">
      <c r="A20" s="50" t="s">
        <v>62</v>
      </c>
      <c r="B20" s="51" t="s">
        <v>65</v>
      </c>
      <c r="C20" s="50" t="s">
        <v>66</v>
      </c>
      <c r="D20" s="49">
        <f>IFERROR(VLOOKUP($B20,'a-水产'!$B:$AO,5,0),0)</f>
        <v>1818.5</v>
      </c>
      <c r="E20" s="49">
        <f>IFERROR(VLOOKUP($B20,'a-水产'!$B:$AO,6,0),0)</f>
        <v>60154.36</v>
      </c>
      <c r="F20" s="49">
        <f>IFERROR(VLOOKUP($B20,'a-水产'!$B:$AO,7,0),0)</f>
        <v>34.0863134108416</v>
      </c>
      <c r="G20" s="49">
        <f>IFERROR(VLOOKUP($B20,'a-水产'!$B:$AO,24,0),0)</f>
        <v>1209.62</v>
      </c>
      <c r="H20" s="49">
        <f>IFERROR(VLOOKUP($B20,'a-水产'!$B:$AO,25,0),0)</f>
        <v>2098.65</v>
      </c>
      <c r="I20" s="49">
        <f>IFERROR(VLOOKUP($B20,'a-水产'!$B:$AO,26,0),0)</f>
        <v>-889.03</v>
      </c>
      <c r="J20" s="56">
        <f>IFERROR(VLOOKUP($B20,'a-水产'!$B:$AO,27,0),0)</f>
        <v>-0.423619946155862</v>
      </c>
      <c r="K20" s="56">
        <f>IFERROR(VLOOKUP($B20,'a-水产'!$B:$AO,28,0),0)</f>
        <v>0.0903794139183192</v>
      </c>
      <c r="L20" s="56">
        <f>IFERROR(VLOOKUP($B20,'a-水产'!$B:$AO,29,0),0)</f>
        <v>0.0966607113001353</v>
      </c>
      <c r="M20" s="56">
        <f>IFERROR(VLOOKUP($B20,'a-水产'!$B:$AO,30,0),0)</f>
        <v>-0.00628129738181611</v>
      </c>
      <c r="N20" s="49">
        <f>IFERROR(VLOOKUP($B20,'a-水产'!$B:$AO,15,0),0)</f>
        <v>13383.8</v>
      </c>
      <c r="O20" s="49">
        <f>IFERROR(VLOOKUP($B20,'a-水产'!$B:$AO,19,0),0)</f>
        <v>21711.51</v>
      </c>
      <c r="P20" s="49">
        <f t="shared" si="3"/>
        <v>-8327.71</v>
      </c>
      <c r="Q20" s="56">
        <f t="shared" si="4"/>
        <v>-0.383561990851857</v>
      </c>
      <c r="R20" s="49">
        <f>IFERROR(VLOOKUP($B20,'a-水产'!$B:$AO,16,0),0)</f>
        <v>2004.95</v>
      </c>
      <c r="S20" s="49">
        <f>IFERROR(VLOOKUP($B20,'a-水产'!$B:$AO,20,0),0)</f>
        <v>722.44</v>
      </c>
      <c r="T20" s="49">
        <f t="shared" si="5"/>
        <v>1282.51</v>
      </c>
      <c r="U20" s="56">
        <f t="shared" si="6"/>
        <v>1.77524777144123</v>
      </c>
      <c r="V20" s="56">
        <f>IFERROR(VLOOKUP($B20,'a-水产'!$B:$AO,22,0),0)</f>
        <v>-0.741526381864537</v>
      </c>
      <c r="W20" s="56">
        <f>IFERROR(VLOOKUP($B20,'a-水产'!$B:$AO,23,0),0)</f>
        <v>0.209428896099265</v>
      </c>
      <c r="X20" s="56">
        <f t="shared" si="7"/>
        <v>-0.950955277963802</v>
      </c>
      <c r="Y20" s="54">
        <f>IFERROR(VLOOKUP($B20,'a-水产'!$B:$AO,37,0),0)</f>
        <v>0.00336666749794259</v>
      </c>
      <c r="Z20" s="54">
        <f>IFERROR(VLOOKUP($B20,'a-水产'!$B:$AO,38,0),0)</f>
        <v>0.0299540446265434</v>
      </c>
      <c r="AA20" s="54">
        <f t="shared" si="8"/>
        <v>-0.0265873771286008</v>
      </c>
      <c r="AB20" s="54">
        <f>IFERROR(VLOOKUP($B20,'a-水产'!$B:$AO,33,0),0)</f>
        <v>1.14443516524316</v>
      </c>
      <c r="AC20" s="54">
        <f>IFERROR(VLOOKUP($B20,'a-水产'!$B:$AO,34,0),0)</f>
        <v>0.0823893225298471</v>
      </c>
      <c r="AD20" s="54">
        <f t="shared" si="9"/>
        <v>1.06204584271332</v>
      </c>
    </row>
    <row r="21" spans="1:30">
      <c r="A21" s="50" t="s">
        <v>67</v>
      </c>
      <c r="B21" s="51" t="s">
        <v>82</v>
      </c>
      <c r="C21" s="50" t="s">
        <v>83</v>
      </c>
      <c r="D21" s="49">
        <f>IFERROR(VLOOKUP($B21,'a-水产'!$B:$AO,5,0),0)</f>
        <v>2172.2</v>
      </c>
      <c r="E21" s="49">
        <f>IFERROR(VLOOKUP($B21,'a-水产'!$B:$AO,6,0),0)</f>
        <v>65767.21</v>
      </c>
      <c r="F21" s="49">
        <f>IFERROR(VLOOKUP($B21,'a-水产'!$B:$AO,7,0),0)</f>
        <v>35.2673562834171</v>
      </c>
      <c r="G21" s="49">
        <f>IFERROR(VLOOKUP($B21,'a-水产'!$B:$AO,24,0),0)</f>
        <v>2351.16</v>
      </c>
      <c r="H21" s="49">
        <f>IFERROR(VLOOKUP($B21,'a-水产'!$B:$AO,25,0),0)</f>
        <v>1683.34</v>
      </c>
      <c r="I21" s="49">
        <f>IFERROR(VLOOKUP($B21,'a-水产'!$B:$AO,26,0),0)</f>
        <v>667.82</v>
      </c>
      <c r="J21" s="56">
        <f>IFERROR(VLOOKUP($B21,'a-水产'!$B:$AO,27,0),0)</f>
        <v>0.396723181294331</v>
      </c>
      <c r="K21" s="56">
        <f>IFERROR(VLOOKUP($B21,'a-水产'!$B:$AO,28,0),0)</f>
        <v>0.159548869119114</v>
      </c>
      <c r="L21" s="56">
        <f>IFERROR(VLOOKUP($B21,'a-水产'!$B:$AO,29,0),0)</f>
        <v>0.100366265859049</v>
      </c>
      <c r="M21" s="56">
        <f>IFERROR(VLOOKUP($B21,'a-水产'!$B:$AO,30,0),0)</f>
        <v>0.0591826032600647</v>
      </c>
      <c r="N21" s="49">
        <f>IFERROR(VLOOKUP($B21,'a-水产'!$B:$AO,15,0),0)</f>
        <v>14736.3</v>
      </c>
      <c r="O21" s="49">
        <f>IFERROR(VLOOKUP($B21,'a-水产'!$B:$AO,19,0),0)</f>
        <v>16771.97</v>
      </c>
      <c r="P21" s="49">
        <f t="shared" si="3"/>
        <v>-2035.67</v>
      </c>
      <c r="Q21" s="56">
        <f t="shared" si="4"/>
        <v>-0.121373338969722</v>
      </c>
      <c r="R21" s="49">
        <f>IFERROR(VLOOKUP($B21,'a-水产'!$B:$AO,16,0),0)</f>
        <v>489.02</v>
      </c>
      <c r="S21" s="49">
        <f>IFERROR(VLOOKUP($B21,'a-水产'!$B:$AO,20,0),0)</f>
        <v>466.75</v>
      </c>
      <c r="T21" s="49">
        <f t="shared" si="5"/>
        <v>22.27</v>
      </c>
      <c r="U21" s="56">
        <f t="shared" si="6"/>
        <v>0.0477129084092126</v>
      </c>
      <c r="V21" s="56">
        <f>IFERROR(VLOOKUP($B21,'a-水产'!$B:$AO,22,0),0)</f>
        <v>0.448481212507148</v>
      </c>
      <c r="W21" s="56">
        <f>IFERROR(VLOOKUP($B21,'a-水产'!$B:$AO,23,0),0)</f>
        <v>-0.0691833886201692</v>
      </c>
      <c r="X21" s="56">
        <f t="shared" si="7"/>
        <v>0.517664601127317</v>
      </c>
      <c r="Y21" s="54">
        <f>IFERROR(VLOOKUP($B21,'a-水产'!$B:$AO,37,0),0)</f>
        <v>0.0498343626027565</v>
      </c>
      <c r="Z21" s="54">
        <f>IFERROR(VLOOKUP($B21,'a-水产'!$B:$AO,38,0),0)</f>
        <v>0.114943760042849</v>
      </c>
      <c r="AA21" s="54">
        <f t="shared" si="8"/>
        <v>-0.065109397440093</v>
      </c>
      <c r="AB21" s="54">
        <f>IFERROR(VLOOKUP($B21,'a-水产'!$B:$AO,33,0),0)</f>
        <v>0.0373995772352997</v>
      </c>
      <c r="AC21" s="54">
        <f>IFERROR(VLOOKUP($B21,'a-水产'!$B:$AO,34,0),0)</f>
        <v>0.299092736273676</v>
      </c>
      <c r="AD21" s="54">
        <f t="shared" si="9"/>
        <v>-0.261693159038376</v>
      </c>
    </row>
    <row r="22" spans="1:30">
      <c r="A22" s="50" t="s">
        <v>67</v>
      </c>
      <c r="B22" s="51" t="s">
        <v>70</v>
      </c>
      <c r="C22" s="50" t="s">
        <v>71</v>
      </c>
      <c r="D22" s="49">
        <f>IFERROR(VLOOKUP($B22,'a-水产'!$B:$AO,5,0),0)</f>
        <v>2721.8</v>
      </c>
      <c r="E22" s="49">
        <f>IFERROR(VLOOKUP($B22,'a-水产'!$B:$AO,6,0),0)</f>
        <v>92132.9</v>
      </c>
      <c r="F22" s="49">
        <f>IFERROR(VLOOKUP($B22,'a-水产'!$B:$AO,7,0),0)</f>
        <v>31.6564684785315</v>
      </c>
      <c r="G22" s="49">
        <f>IFERROR(VLOOKUP($B22,'a-水产'!$B:$AO,24,0),0)</f>
        <v>4939.31</v>
      </c>
      <c r="H22" s="49">
        <f>IFERROR(VLOOKUP($B22,'a-水产'!$B:$AO,25,0),0)</f>
        <v>8639.05</v>
      </c>
      <c r="I22" s="49">
        <f>IFERROR(VLOOKUP($B22,'a-水产'!$B:$AO,26,0),0)</f>
        <v>-3699.74</v>
      </c>
      <c r="J22" s="56">
        <f>IFERROR(VLOOKUP($B22,'a-水产'!$B:$AO,27,0),0)</f>
        <v>-0.428257736672435</v>
      </c>
      <c r="K22" s="56">
        <f>IFERROR(VLOOKUP($B22,'a-水产'!$B:$AO,28,0),0)</f>
        <v>0.19185414872638</v>
      </c>
      <c r="L22" s="56">
        <f>IFERROR(VLOOKUP($B22,'a-水产'!$B:$AO,29,0),0)</f>
        <v>0.250905712392097</v>
      </c>
      <c r="M22" s="56">
        <f>IFERROR(VLOOKUP($B22,'a-水产'!$B:$AO,30,0),0)</f>
        <v>-0.0590515636657167</v>
      </c>
      <c r="N22" s="49">
        <f>IFERROR(VLOOKUP($B22,'a-水产'!$B:$AO,15,0),0)</f>
        <v>25745.13</v>
      </c>
      <c r="O22" s="49">
        <f>IFERROR(VLOOKUP($B22,'a-水产'!$B:$AO,19,0),0)</f>
        <v>34431.46</v>
      </c>
      <c r="P22" s="49">
        <f t="shared" si="3"/>
        <v>-8686.33</v>
      </c>
      <c r="Q22" s="56">
        <f t="shared" si="4"/>
        <v>-0.252278875191467</v>
      </c>
      <c r="R22" s="49">
        <f>IFERROR(VLOOKUP($B22,'a-水产'!$B:$AO,16,0),0)</f>
        <v>631.98</v>
      </c>
      <c r="S22" s="49">
        <f>IFERROR(VLOOKUP($B22,'a-水产'!$B:$AO,20,0),0)</f>
        <v>802.15</v>
      </c>
      <c r="T22" s="49">
        <f t="shared" si="5"/>
        <v>-170.17</v>
      </c>
      <c r="U22" s="56">
        <f t="shared" si="6"/>
        <v>-0.212142367387646</v>
      </c>
      <c r="V22" s="56">
        <f>IFERROR(VLOOKUP($B22,'a-水产'!$B:$AO,22,0),0)</f>
        <v>0.222257857671148</v>
      </c>
      <c r="W22" s="56">
        <f>IFERROR(VLOOKUP($B22,'a-水产'!$B:$AO,23,0),0)</f>
        <v>0.161156375418761</v>
      </c>
      <c r="X22" s="56">
        <f t="shared" si="7"/>
        <v>0.0611014822523867</v>
      </c>
      <c r="Y22" s="54">
        <f>IFERROR(VLOOKUP($B22,'a-水产'!$B:$AO,37,0),0)</f>
        <v>0.0238615146048926</v>
      </c>
      <c r="Z22" s="54">
        <f>IFERROR(VLOOKUP($B22,'a-水产'!$B:$AO,38,0),0)</f>
        <v>-0.121112011469177</v>
      </c>
      <c r="AA22" s="54">
        <f t="shared" si="8"/>
        <v>0.144973526074069</v>
      </c>
      <c r="AB22" s="54">
        <f>IFERROR(VLOOKUP($B22,'a-水产'!$B:$AO,33,0),0)</f>
        <v>0.0051443153886749</v>
      </c>
      <c r="AC22" s="54">
        <f>IFERROR(VLOOKUP($B22,'a-水产'!$B:$AO,34,0),0)</f>
        <v>0.205226560244613</v>
      </c>
      <c r="AD22" s="54">
        <f t="shared" si="9"/>
        <v>-0.200082244855939</v>
      </c>
    </row>
    <row r="23" spans="1:30">
      <c r="A23" s="50" t="s">
        <v>67</v>
      </c>
      <c r="B23" s="51" t="s">
        <v>112</v>
      </c>
      <c r="C23" s="50" t="s">
        <v>113</v>
      </c>
      <c r="D23" s="49">
        <f>IFERROR(VLOOKUP($B23,'a-水产'!$B:$AO,5,0),0)</f>
        <v>1027.5</v>
      </c>
      <c r="E23" s="49">
        <f>IFERROR(VLOOKUP($B23,'a-水产'!$B:$AO,6,0),0)</f>
        <v>20976.93</v>
      </c>
      <c r="F23" s="49">
        <f>IFERROR(VLOOKUP($B23,'a-水产'!$B:$AO,7,0),0)</f>
        <v>16.9381435704981</v>
      </c>
      <c r="G23" s="49">
        <f>IFERROR(VLOOKUP($B23,'a-水产'!$B:$AO,24,0),0)</f>
        <v>1856.91</v>
      </c>
      <c r="H23" s="49">
        <f>IFERROR(VLOOKUP($B23,'a-水产'!$B:$AO,25,0),0)</f>
        <v>1993.52</v>
      </c>
      <c r="I23" s="49">
        <f>IFERROR(VLOOKUP($B23,'a-水产'!$B:$AO,26,0),0)</f>
        <v>-136.61</v>
      </c>
      <c r="J23" s="56">
        <f>IFERROR(VLOOKUP($B23,'a-水产'!$B:$AO,27,0),0)</f>
        <v>-0.0685270275693246</v>
      </c>
      <c r="K23" s="56">
        <f>IFERROR(VLOOKUP($B23,'a-水产'!$B:$AO,28,0),0)</f>
        <v>0.170598649292996</v>
      </c>
      <c r="L23" s="56">
        <f>IFERROR(VLOOKUP($B23,'a-水产'!$B:$AO,29,0),0)</f>
        <v>0.14044342620753</v>
      </c>
      <c r="M23" s="56">
        <f>IFERROR(VLOOKUP($B23,'a-水产'!$B:$AO,30,0),0)</f>
        <v>0.0301552230854664</v>
      </c>
      <c r="N23" s="49">
        <f>IFERROR(VLOOKUP($B23,'a-水产'!$B:$AO,15,0),0)</f>
        <v>10884.67</v>
      </c>
      <c r="O23" s="49">
        <f>IFERROR(VLOOKUP($B23,'a-水产'!$B:$AO,19,0),0)</f>
        <v>14194.47</v>
      </c>
      <c r="P23" s="49">
        <f t="shared" si="3"/>
        <v>-3309.8</v>
      </c>
      <c r="Q23" s="56">
        <f t="shared" si="4"/>
        <v>-0.233175314048358</v>
      </c>
      <c r="R23" s="49">
        <f>IFERROR(VLOOKUP($B23,'a-水产'!$B:$AO,16,0),0)</f>
        <v>340.58</v>
      </c>
      <c r="S23" s="49">
        <f>IFERROR(VLOOKUP($B23,'a-水产'!$B:$AO,20,0),0)</f>
        <v>423.73</v>
      </c>
      <c r="T23" s="49">
        <f t="shared" si="5"/>
        <v>-83.15</v>
      </c>
      <c r="U23" s="56">
        <f t="shared" si="6"/>
        <v>-0.196233450546339</v>
      </c>
      <c r="V23" s="56">
        <f>IFERROR(VLOOKUP($B23,'a-水产'!$B:$AO,22,0),0)</f>
        <v>0.196928444234059</v>
      </c>
      <c r="W23" s="56">
        <f>IFERROR(VLOOKUP($B23,'a-水产'!$B:$AO,23,0),0)</f>
        <v>0.287099762932671</v>
      </c>
      <c r="X23" s="56">
        <f t="shared" si="7"/>
        <v>-0.0901713186986124</v>
      </c>
      <c r="Y23" s="54">
        <f>IFERROR(VLOOKUP($B23,'a-水产'!$B:$AO,37,0),0)</f>
        <v>-0.0182629631804569</v>
      </c>
      <c r="Z23" s="54">
        <f>IFERROR(VLOOKUP($B23,'a-水产'!$B:$AO,38,0),0)</f>
        <v>-0.1096688929271</v>
      </c>
      <c r="AA23" s="54">
        <f t="shared" si="8"/>
        <v>0.0914059297466429</v>
      </c>
      <c r="AB23" s="54">
        <f>IFERROR(VLOOKUP($B23,'a-水产'!$B:$AO,33,0),0)</f>
        <v>0.0285755048871481</v>
      </c>
      <c r="AC23" s="54">
        <f>IFERROR(VLOOKUP($B23,'a-水产'!$B:$AO,34,0),0)</f>
        <v>-0.0678023624693278</v>
      </c>
      <c r="AD23" s="54">
        <f t="shared" si="9"/>
        <v>0.0963778673564759</v>
      </c>
    </row>
    <row r="24" spans="1:30">
      <c r="A24" s="50" t="s">
        <v>89</v>
      </c>
      <c r="B24" s="51" t="s">
        <v>90</v>
      </c>
      <c r="C24" s="50" t="s">
        <v>91</v>
      </c>
      <c r="D24" s="49">
        <f>IFERROR(VLOOKUP($B24,'a-水产'!$B:$AO,5,0),0)</f>
        <v>1854.8</v>
      </c>
      <c r="E24" s="49">
        <f>IFERROR(VLOOKUP($B24,'a-水产'!$B:$AO,6,0),0)</f>
        <v>49178.37</v>
      </c>
      <c r="F24" s="49">
        <f>IFERROR(VLOOKUP($B24,'a-水产'!$B:$AO,7,0),0)</f>
        <v>21.0921630522952</v>
      </c>
      <c r="G24" s="49">
        <f>IFERROR(VLOOKUP($B24,'a-水产'!$B:$AO,24,0),0)</f>
        <v>3649.11</v>
      </c>
      <c r="H24" s="49">
        <f>IFERROR(VLOOKUP($B24,'a-水产'!$B:$AO,25,0),0)</f>
        <v>4954.29</v>
      </c>
      <c r="I24" s="49">
        <f>IFERROR(VLOOKUP($B24,'a-水产'!$B:$AO,26,0),0)</f>
        <v>-1305.18</v>
      </c>
      <c r="J24" s="56">
        <f>IFERROR(VLOOKUP($B24,'a-水产'!$B:$AO,27,0),0)</f>
        <v>-0.263444408785113</v>
      </c>
      <c r="K24" s="56">
        <f>IFERROR(VLOOKUP($B24,'a-水产'!$B:$AO,28,0),0)</f>
        <v>0.192083088565058</v>
      </c>
      <c r="L24" s="56">
        <f>IFERROR(VLOOKUP($B24,'a-水产'!$B:$AO,29,0),0)</f>
        <v>0.223284295388642</v>
      </c>
      <c r="M24" s="56">
        <f>IFERROR(VLOOKUP($B24,'a-水产'!$B:$AO,30,0),0)</f>
        <v>-0.0312012068235846</v>
      </c>
      <c r="N24" s="49">
        <f>IFERROR(VLOOKUP($B24,'a-水产'!$B:$AO,15,0),0)</f>
        <v>18997.56</v>
      </c>
      <c r="O24" s="49">
        <f>IFERROR(VLOOKUP($B24,'a-水产'!$B:$AO,19,0),0)</f>
        <v>22188.26</v>
      </c>
      <c r="P24" s="49">
        <f t="shared" si="3"/>
        <v>-3190.7</v>
      </c>
      <c r="Q24" s="56">
        <f t="shared" si="4"/>
        <v>-0.143801271483208</v>
      </c>
      <c r="R24" s="49">
        <f>IFERROR(VLOOKUP($B24,'a-水产'!$B:$AO,16,0),0)</f>
        <v>551.18</v>
      </c>
      <c r="S24" s="49">
        <f>IFERROR(VLOOKUP($B24,'a-水产'!$B:$AO,20,0),0)</f>
        <v>508.94</v>
      </c>
      <c r="T24" s="49">
        <f t="shared" si="5"/>
        <v>42.24</v>
      </c>
      <c r="U24" s="56">
        <f t="shared" si="6"/>
        <v>0.0829960309663221</v>
      </c>
      <c r="V24" s="56">
        <f>IFERROR(VLOOKUP($B24,'a-水产'!$B:$AO,22,0),0)</f>
        <v>0.304317012321823</v>
      </c>
      <c r="W24" s="56">
        <f>IFERROR(VLOOKUP($B24,'a-水产'!$B:$AO,23,0),0)</f>
        <v>0.357022253298749</v>
      </c>
      <c r="X24" s="56">
        <f t="shared" si="7"/>
        <v>-0.0527052409769252</v>
      </c>
      <c r="Y24" s="54">
        <f>IFERROR(VLOOKUP($B24,'a-水产'!$B:$AO,37,0),0)</f>
        <v>0.0127544540803367</v>
      </c>
      <c r="Z24" s="54">
        <f>IFERROR(VLOOKUP($B24,'a-水产'!$B:$AO,38,0),0)</f>
        <v>0.0542107124611939</v>
      </c>
      <c r="AA24" s="54">
        <f t="shared" si="8"/>
        <v>-0.0414562583808571</v>
      </c>
      <c r="AB24" s="54">
        <f>IFERROR(VLOOKUP($B24,'a-水产'!$B:$AO,33,0),0)</f>
        <v>0.0575040085480944</v>
      </c>
      <c r="AC24" s="54">
        <f>IFERROR(VLOOKUP($B24,'a-水产'!$B:$AO,34,0),0)</f>
        <v>0.0469425272644182</v>
      </c>
      <c r="AD24" s="54">
        <f t="shared" si="9"/>
        <v>0.0105614812836762</v>
      </c>
    </row>
    <row r="25" spans="1:30">
      <c r="A25" s="50" t="s">
        <v>101</v>
      </c>
      <c r="B25" s="51" t="s">
        <v>182</v>
      </c>
      <c r="C25" s="50" t="s">
        <v>183</v>
      </c>
      <c r="D25" s="49">
        <f>IFERROR(VLOOKUP($B25,'a-水产'!$B:$AO,5,0),0)</f>
        <v>875.25</v>
      </c>
      <c r="E25" s="49">
        <f>IFERROR(VLOOKUP($B25,'a-水产'!$B:$AO,6,0),0)</f>
        <v>20764.19</v>
      </c>
      <c r="F25" s="49">
        <f>IFERROR(VLOOKUP($B25,'a-水产'!$B:$AO,7,0),0)</f>
        <v>56.1291287481209</v>
      </c>
      <c r="G25" s="49">
        <f>IFERROR(VLOOKUP($B25,'a-水产'!$B:$AO,24,0),0)</f>
        <v>569.54</v>
      </c>
      <c r="H25" s="49">
        <f>IFERROR(VLOOKUP($B25,'a-水产'!$B:$AO,25,0),0)</f>
        <v>279.05</v>
      </c>
      <c r="I25" s="49">
        <f>IFERROR(VLOOKUP($B25,'a-水产'!$B:$AO,26,0),0)</f>
        <v>290.49</v>
      </c>
      <c r="J25" s="56">
        <f>IFERROR(VLOOKUP($B25,'a-水产'!$B:$AO,27,0),0)</f>
        <v>1.04099623723347</v>
      </c>
      <c r="K25" s="56">
        <f>IFERROR(VLOOKUP($B25,'a-水产'!$B:$AO,28,0),0)</f>
        <v>0.179636714597967</v>
      </c>
      <c r="L25" s="56">
        <f>IFERROR(VLOOKUP($B25,'a-水产'!$B:$AO,29,0),0)</f>
        <v>0.0705869556418974</v>
      </c>
      <c r="M25" s="56">
        <f>IFERROR(VLOOKUP($B25,'a-水产'!$B:$AO,30,0),0)</f>
        <v>0.10904975895607</v>
      </c>
      <c r="N25" s="49">
        <f>IFERROR(VLOOKUP($B25,'a-水产'!$B:$AO,15,0),0)</f>
        <v>3170.51</v>
      </c>
      <c r="O25" s="49">
        <f>IFERROR(VLOOKUP($B25,'a-水产'!$B:$AO,19,0),0)</f>
        <v>3953.28</v>
      </c>
      <c r="P25" s="49">
        <f t="shared" si="3"/>
        <v>-782.77</v>
      </c>
      <c r="Q25" s="56">
        <f t="shared" si="4"/>
        <v>-0.198005200744698</v>
      </c>
      <c r="R25" s="49">
        <f>IFERROR(VLOOKUP($B25,'a-水产'!$B:$AO,16,0),0)</f>
        <v>111.14</v>
      </c>
      <c r="S25" s="49">
        <f>IFERROR(VLOOKUP($B25,'a-水产'!$B:$AO,20,0),0)</f>
        <v>132.28</v>
      </c>
      <c r="T25" s="49">
        <f t="shared" si="5"/>
        <v>-21.14</v>
      </c>
      <c r="U25" s="56">
        <f t="shared" si="6"/>
        <v>-0.159812518899305</v>
      </c>
      <c r="V25" s="56">
        <f>IFERROR(VLOOKUP($B25,'a-水产'!$B:$AO,22,0),0)</f>
        <v>0.0183971749094285</v>
      </c>
      <c r="W25" s="56">
        <f>IFERROR(VLOOKUP($B25,'a-水产'!$B:$AO,23,0),0)</f>
        <v>0.157889968566662</v>
      </c>
      <c r="X25" s="56">
        <f t="shared" si="7"/>
        <v>-0.139492793657234</v>
      </c>
      <c r="Y25" s="54">
        <f>IFERROR(VLOOKUP($B25,'a-水产'!$B:$AO,37,0),0)</f>
        <v>-0.0239337772179233</v>
      </c>
      <c r="Z25" s="54">
        <f>IFERROR(VLOOKUP($B25,'a-水产'!$B:$AO,38,0),0)</f>
        <v>-0.510432416087088</v>
      </c>
      <c r="AA25" s="54">
        <f t="shared" si="8"/>
        <v>0.486498638869165</v>
      </c>
      <c r="AB25" s="54">
        <f>IFERROR(VLOOKUP($B25,'a-水产'!$B:$AO,33,0),0)</f>
        <v>0.291114737963145</v>
      </c>
      <c r="AC25" s="54">
        <f>IFERROR(VLOOKUP($B25,'a-水产'!$B:$AO,34,0),0)</f>
        <v>-0.044090274405051</v>
      </c>
      <c r="AD25" s="54">
        <f t="shared" si="9"/>
        <v>0.335205012368195</v>
      </c>
    </row>
    <row r="26" spans="1:30">
      <c r="A26" s="50" t="s">
        <v>67</v>
      </c>
      <c r="B26" s="51" t="s">
        <v>168</v>
      </c>
      <c r="C26" s="50" t="s">
        <v>169</v>
      </c>
      <c r="D26" s="49">
        <f>IFERROR(VLOOKUP($B26,'a-水产'!$B:$AO,5,0),0)</f>
        <v>1278.5</v>
      </c>
      <c r="E26" s="49">
        <f>IFERROR(VLOOKUP($B26,'a-水产'!$B:$AO,6,0),0)</f>
        <v>37135.37</v>
      </c>
      <c r="F26" s="49">
        <f>IFERROR(VLOOKUP($B26,'a-水产'!$B:$AO,7,0),0)</f>
        <v>19.7474272477977</v>
      </c>
      <c r="G26" s="49">
        <f>IFERROR(VLOOKUP($B26,'a-水产'!$B:$AO,24,0),0)</f>
        <v>2862.45</v>
      </c>
      <c r="H26" s="49">
        <f>IFERROR(VLOOKUP($B26,'a-水产'!$B:$AO,25,0),0)</f>
        <v>2948.22</v>
      </c>
      <c r="I26" s="49">
        <f>IFERROR(VLOOKUP($B26,'a-水产'!$B:$AO,26,0),0)</f>
        <v>-85.77</v>
      </c>
      <c r="J26" s="56">
        <f>IFERROR(VLOOKUP($B26,'a-水产'!$B:$AO,27,0),0)</f>
        <v>-0.0290921301666768</v>
      </c>
      <c r="K26" s="56">
        <f>IFERROR(VLOOKUP($B26,'a-水产'!$B:$AO,28,0),0)</f>
        <v>0.189330752878208</v>
      </c>
      <c r="L26" s="56">
        <f>IFERROR(VLOOKUP($B26,'a-水产'!$B:$AO,29,0),0)</f>
        <v>0.164799212063654</v>
      </c>
      <c r="M26" s="56">
        <f>IFERROR(VLOOKUP($B26,'a-水产'!$B:$AO,30,0),0)</f>
        <v>0.0245315408145542</v>
      </c>
      <c r="N26" s="49">
        <f>IFERROR(VLOOKUP($B26,'a-水产'!$B:$AO,15,0),0)</f>
        <v>15118.78</v>
      </c>
      <c r="O26" s="49">
        <f>IFERROR(VLOOKUP($B26,'a-水产'!$B:$AO,19,0),0)</f>
        <v>17889.77</v>
      </c>
      <c r="P26" s="49">
        <f t="shared" si="3"/>
        <v>-2770.99</v>
      </c>
      <c r="Q26" s="56">
        <f t="shared" si="4"/>
        <v>-0.15489243293793</v>
      </c>
      <c r="R26" s="49">
        <f>IFERROR(VLOOKUP($B26,'a-水产'!$B:$AO,16,0),0)</f>
        <v>547</v>
      </c>
      <c r="S26" s="49">
        <f>IFERROR(VLOOKUP($B26,'a-水产'!$B:$AO,20,0),0)</f>
        <v>473.3</v>
      </c>
      <c r="T26" s="49">
        <f t="shared" si="5"/>
        <v>73.7</v>
      </c>
      <c r="U26" s="56">
        <f t="shared" si="6"/>
        <v>0.155715191210649</v>
      </c>
      <c r="V26" s="56">
        <f>IFERROR(VLOOKUP($B26,'a-水产'!$B:$AO,22,0),0)</f>
        <v>0.0732634007834617</v>
      </c>
      <c r="W26" s="56">
        <f>IFERROR(VLOOKUP($B26,'a-水产'!$B:$AO,23,0),0)</f>
        <v>0.222623897469697</v>
      </c>
      <c r="X26" s="56">
        <f t="shared" si="7"/>
        <v>-0.149360496686236</v>
      </c>
      <c r="Y26" s="54">
        <f>IFERROR(VLOOKUP($B26,'a-水产'!$B:$AO,37,0),0)</f>
        <v>0.158866544789762</v>
      </c>
      <c r="Z26" s="54">
        <f>IFERROR(VLOOKUP($B26,'a-水产'!$B:$AO,38,0),0)</f>
        <v>-0.0566237058947813</v>
      </c>
      <c r="AA26" s="54">
        <f t="shared" si="8"/>
        <v>0.215490250684544</v>
      </c>
      <c r="AB26" s="54">
        <f>IFERROR(VLOOKUP($B26,'a-水产'!$B:$AO,33,0),0)</f>
        <v>0.108780801430771</v>
      </c>
      <c r="AC26" s="54">
        <f>IFERROR(VLOOKUP($B26,'a-水产'!$B:$AO,34,0),0)</f>
        <v>-0.0685874832376269</v>
      </c>
      <c r="AD26" s="54">
        <f t="shared" si="9"/>
        <v>0.177368284668398</v>
      </c>
    </row>
    <row r="27" spans="1:30">
      <c r="A27" s="50" t="s">
        <v>62</v>
      </c>
      <c r="B27" s="51" t="s">
        <v>153</v>
      </c>
      <c r="C27" s="50" t="s">
        <v>154</v>
      </c>
      <c r="D27" s="49">
        <f>IFERROR(VLOOKUP($B27,'a-水产'!$B:$AO,5,0),0)</f>
        <v>1346.3</v>
      </c>
      <c r="E27" s="49">
        <f>IFERROR(VLOOKUP($B27,'a-水产'!$B:$AO,6,0),0)</f>
        <v>34888.91</v>
      </c>
      <c r="F27" s="49">
        <f>IFERROR(VLOOKUP($B27,'a-水产'!$B:$AO,7,0),0)</f>
        <v>7.06964574987506</v>
      </c>
      <c r="G27" s="49">
        <f>IFERROR(VLOOKUP($B27,'a-水产'!$B:$AO,24,0),0)</f>
        <v>1612.37</v>
      </c>
      <c r="H27" s="49">
        <f>IFERROR(VLOOKUP($B27,'a-水产'!$B:$AO,25,0),0)</f>
        <v>2889.38</v>
      </c>
      <c r="I27" s="49">
        <f>IFERROR(VLOOKUP($B27,'a-水产'!$B:$AO,26,0),0)</f>
        <v>-1277.01</v>
      </c>
      <c r="J27" s="56">
        <f>IFERROR(VLOOKUP($B27,'a-水产'!$B:$AO,27,0),0)</f>
        <v>-0.44196678872284</v>
      </c>
      <c r="K27" s="56">
        <f>IFERROR(VLOOKUP($B27,'a-水产'!$B:$AO,28,0),0)</f>
        <v>0.0438743837022843</v>
      </c>
      <c r="L27" s="56">
        <f>IFERROR(VLOOKUP($B27,'a-水产'!$B:$AO,29,0),0)</f>
        <v>0.122463372839425</v>
      </c>
      <c r="M27" s="56">
        <f>IFERROR(VLOOKUP($B27,'a-水产'!$B:$AO,30,0),0)</f>
        <v>-0.0785889891371403</v>
      </c>
      <c r="N27" s="49">
        <f>IFERROR(VLOOKUP($B27,'a-水产'!$B:$AO,15,0),0)</f>
        <v>36749.69</v>
      </c>
      <c r="O27" s="49">
        <f>IFERROR(VLOOKUP($B27,'a-水产'!$B:$AO,19,0),0)</f>
        <v>23593.83</v>
      </c>
      <c r="P27" s="49">
        <f t="shared" si="3"/>
        <v>13155.86</v>
      </c>
      <c r="Q27" s="56">
        <f t="shared" si="4"/>
        <v>0.557597473576778</v>
      </c>
      <c r="R27" s="49">
        <f>IFERROR(VLOOKUP($B27,'a-水产'!$B:$AO,16,0),0)</f>
        <v>1056.5</v>
      </c>
      <c r="S27" s="49">
        <f>IFERROR(VLOOKUP($B27,'a-水产'!$B:$AO,20,0),0)</f>
        <v>653.59</v>
      </c>
      <c r="T27" s="49">
        <f t="shared" si="5"/>
        <v>402.91</v>
      </c>
      <c r="U27" s="56">
        <f t="shared" si="6"/>
        <v>0.616456800134641</v>
      </c>
      <c r="V27" s="56">
        <f>IFERROR(VLOOKUP($B27,'a-水产'!$B:$AO,22,0),0)</f>
        <v>0.268362284910996</v>
      </c>
      <c r="W27" s="56">
        <f>IFERROR(VLOOKUP($B27,'a-水产'!$B:$AO,23,0),0)</f>
        <v>0.143039869876232</v>
      </c>
      <c r="X27" s="56">
        <f t="shared" si="7"/>
        <v>0.125322415034764</v>
      </c>
      <c r="Y27" s="54">
        <f>IFERROR(VLOOKUP($B27,'a-水产'!$B:$AO,37,0),0)</f>
        <v>-0.232276384287743</v>
      </c>
      <c r="Z27" s="54">
        <f>IFERROR(VLOOKUP($B27,'a-水产'!$B:$AO,38,0),0)</f>
        <v>0.00212671552502333</v>
      </c>
      <c r="AA27" s="54">
        <f t="shared" si="8"/>
        <v>-0.234403099812766</v>
      </c>
      <c r="AB27" s="54">
        <f>IFERROR(VLOOKUP($B27,'a-水产'!$B:$AO,33,0),0)</f>
        <v>-0.350628289237768</v>
      </c>
      <c r="AC27" s="54">
        <f>IFERROR(VLOOKUP($B27,'a-水产'!$B:$AO,34,0),0)</f>
        <v>0.272739241572903</v>
      </c>
      <c r="AD27" s="54">
        <f t="shared" si="9"/>
        <v>-0.623367530810671</v>
      </c>
    </row>
    <row r="28" spans="1:30">
      <c r="A28" s="50" t="s">
        <v>62</v>
      </c>
      <c r="B28" s="51" t="s">
        <v>139</v>
      </c>
      <c r="C28" s="50" t="s">
        <v>140</v>
      </c>
      <c r="D28" s="49">
        <f>IFERROR(VLOOKUP($B28,'a-水产'!$B:$AO,5,0),0)</f>
        <v>593</v>
      </c>
      <c r="E28" s="49">
        <f>IFERROR(VLOOKUP($B28,'a-水产'!$B:$AO,6,0),0)</f>
        <v>14645.07</v>
      </c>
      <c r="F28" s="49">
        <f>IFERROR(VLOOKUP($B28,'a-水产'!$B:$AO,7,0),0)</f>
        <v>17.1858044235894</v>
      </c>
      <c r="G28" s="49">
        <f>IFERROR(VLOOKUP($B28,'a-水产'!$B:$AO,24,0),0)</f>
        <v>1528.52</v>
      </c>
      <c r="H28" s="49">
        <f>IFERROR(VLOOKUP($B28,'a-水产'!$B:$AO,25,0),0)</f>
        <v>1972.13</v>
      </c>
      <c r="I28" s="49">
        <f>IFERROR(VLOOKUP($B28,'a-水产'!$B:$AO,26,0),0)</f>
        <v>-443.61</v>
      </c>
      <c r="J28" s="56">
        <f>IFERROR(VLOOKUP($B28,'a-水产'!$B:$AO,27,0),0)</f>
        <v>-0.224939532383768</v>
      </c>
      <c r="K28" s="56">
        <f>IFERROR(VLOOKUP($B28,'a-水产'!$B:$AO,28,0),0)</f>
        <v>0.199164523249238</v>
      </c>
      <c r="L28" s="56">
        <f>IFERROR(VLOOKUP($B28,'a-水产'!$B:$AO,29,0),0)</f>
        <v>0.188363494657496</v>
      </c>
      <c r="M28" s="56">
        <f>IFERROR(VLOOKUP($B28,'a-水产'!$B:$AO,30,0),0)</f>
        <v>0.0108010285917422</v>
      </c>
      <c r="N28" s="49">
        <f>IFERROR(VLOOKUP($B28,'a-水产'!$B:$AO,15,0),0)</f>
        <v>7674.66</v>
      </c>
      <c r="O28" s="49">
        <f>IFERROR(VLOOKUP($B28,'a-水产'!$B:$AO,19,0),0)</f>
        <v>10469.81</v>
      </c>
      <c r="P28" s="49">
        <f t="shared" si="3"/>
        <v>-2795.15</v>
      </c>
      <c r="Q28" s="56">
        <f t="shared" si="4"/>
        <v>-0.266972371036342</v>
      </c>
      <c r="R28" s="49">
        <f>IFERROR(VLOOKUP($B28,'a-水产'!$B:$AO,16,0),0)</f>
        <v>218.67</v>
      </c>
      <c r="S28" s="49">
        <f>IFERROR(VLOOKUP($B28,'a-水产'!$B:$AO,20,0),0)</f>
        <v>311.89</v>
      </c>
      <c r="T28" s="49">
        <f t="shared" si="5"/>
        <v>-93.22</v>
      </c>
      <c r="U28" s="56">
        <f t="shared" si="6"/>
        <v>-0.298887428259963</v>
      </c>
      <c r="V28" s="56">
        <f>IFERROR(VLOOKUP($B28,'a-水产'!$B:$AO,22,0),0)</f>
        <v>0.554801732741306</v>
      </c>
      <c r="W28" s="56">
        <f>IFERROR(VLOOKUP($B28,'a-水产'!$B:$AO,23,0),0)</f>
        <v>0.21086502356849</v>
      </c>
      <c r="X28" s="56">
        <f t="shared" si="7"/>
        <v>0.343936709172817</v>
      </c>
      <c r="Y28" s="54">
        <f>IFERROR(VLOOKUP($B28,'a-水产'!$B:$AO,37,0),0)</f>
        <v>-0.0124845657840582</v>
      </c>
      <c r="Z28" s="54">
        <f>IFERROR(VLOOKUP($B28,'a-水产'!$B:$AO,38,0),0)</f>
        <v>0.105133220045529</v>
      </c>
      <c r="AA28" s="54">
        <f t="shared" si="8"/>
        <v>-0.117617785829587</v>
      </c>
      <c r="AB28" s="54">
        <f>IFERROR(VLOOKUP($B28,'a-水产'!$B:$AO,33,0),0)</f>
        <v>0.0523823733269987</v>
      </c>
      <c r="AC28" s="54">
        <f>IFERROR(VLOOKUP($B28,'a-水产'!$B:$AO,34,0),0)</f>
        <v>0.0591308056211144</v>
      </c>
      <c r="AD28" s="54">
        <f t="shared" si="9"/>
        <v>-0.00674843229411569</v>
      </c>
    </row>
    <row r="29" spans="1:30">
      <c r="A29" s="50" t="s">
        <v>62</v>
      </c>
      <c r="B29" s="51" t="s">
        <v>97</v>
      </c>
      <c r="C29" s="50" t="s">
        <v>98</v>
      </c>
      <c r="D29" s="49">
        <f>IFERROR(VLOOKUP($B29,'a-水产'!$B:$AO,5,0),0)</f>
        <v>1729.5</v>
      </c>
      <c r="E29" s="49">
        <f>IFERROR(VLOOKUP($B29,'a-水产'!$B:$AO,6,0),0)</f>
        <v>42247.5</v>
      </c>
      <c r="F29" s="49">
        <f>IFERROR(VLOOKUP($B29,'a-水产'!$B:$AO,7,0),0)</f>
        <v>16.0163310379673</v>
      </c>
      <c r="G29" s="49">
        <f>IFERROR(VLOOKUP($B29,'a-水产'!$B:$AO,24,0),0)</f>
        <v>1220.91</v>
      </c>
      <c r="H29" s="49">
        <f>IFERROR(VLOOKUP($B29,'a-水产'!$B:$AO,25,0),0)</f>
        <v>1615.62</v>
      </c>
      <c r="I29" s="49">
        <f>IFERROR(VLOOKUP($B29,'a-水产'!$B:$AO,26,0),0)</f>
        <v>-394.71</v>
      </c>
      <c r="J29" s="56">
        <f>IFERROR(VLOOKUP($B29,'a-水产'!$B:$AO,27,0),0)</f>
        <v>-0.244308686448546</v>
      </c>
      <c r="K29" s="56">
        <f>IFERROR(VLOOKUP($B29,'a-水产'!$B:$AO,28,0),0)</f>
        <v>0.062583553408569</v>
      </c>
      <c r="L29" s="56">
        <f>IFERROR(VLOOKUP($B29,'a-水产'!$B:$AO,29,0),0)</f>
        <v>0.0942502021372293</v>
      </c>
      <c r="M29" s="56">
        <f>IFERROR(VLOOKUP($B29,'a-水产'!$B:$AO,30,0),0)</f>
        <v>-0.0316666487286603</v>
      </c>
      <c r="N29" s="49">
        <f>IFERROR(VLOOKUP($B29,'a-水产'!$B:$AO,15,0),0)</f>
        <v>19508.48</v>
      </c>
      <c r="O29" s="49">
        <f>IFERROR(VLOOKUP($B29,'a-水产'!$B:$AO,19,0),0)</f>
        <v>17141.82</v>
      </c>
      <c r="P29" s="49">
        <f t="shared" si="3"/>
        <v>2366.66</v>
      </c>
      <c r="Q29" s="56">
        <f t="shared" si="4"/>
        <v>0.138063519509597</v>
      </c>
      <c r="R29" s="49">
        <f>IFERROR(VLOOKUP($B29,'a-水产'!$B:$AO,16,0),0)</f>
        <v>530.87</v>
      </c>
      <c r="S29" s="49">
        <f>IFERROR(VLOOKUP($B29,'a-水产'!$B:$AO,20,0),0)</f>
        <v>569.92</v>
      </c>
      <c r="T29" s="49">
        <f t="shared" si="5"/>
        <v>-39.05</v>
      </c>
      <c r="U29" s="56">
        <f t="shared" si="6"/>
        <v>-0.0685183885457607</v>
      </c>
      <c r="V29" s="56">
        <f>IFERROR(VLOOKUP($B29,'a-水产'!$B:$AO,22,0),0)</f>
        <v>0.229721481246054</v>
      </c>
      <c r="W29" s="56">
        <f>IFERROR(VLOOKUP($B29,'a-水产'!$B:$AO,23,0),0)</f>
        <v>0.0663230245624906</v>
      </c>
      <c r="X29" s="56">
        <f t="shared" si="7"/>
        <v>0.163398456683563</v>
      </c>
      <c r="Y29" s="54">
        <f>IFERROR(VLOOKUP($B29,'a-水产'!$B:$AO,37,0),0)</f>
        <v>-0.0233202102209581</v>
      </c>
      <c r="Z29" s="54">
        <f>IFERROR(VLOOKUP($B29,'a-水产'!$B:$AO,38,0),0)</f>
        <v>-0.0369876473891072</v>
      </c>
      <c r="AA29" s="54">
        <f t="shared" si="8"/>
        <v>0.0136674371681492</v>
      </c>
      <c r="AB29" s="54">
        <f>IFERROR(VLOOKUP($B29,'a-水产'!$B:$AO,33,0),0)</f>
        <v>-0.288574791511393</v>
      </c>
      <c r="AC29" s="54">
        <f>IFERROR(VLOOKUP($B29,'a-水产'!$B:$AO,34,0),0)</f>
        <v>0.0493297561169117</v>
      </c>
      <c r="AD29" s="54">
        <f t="shared" si="9"/>
        <v>-0.337904547628304</v>
      </c>
    </row>
    <row r="30" spans="1:30">
      <c r="A30" s="50" t="s">
        <v>67</v>
      </c>
      <c r="B30" s="51" t="s">
        <v>166</v>
      </c>
      <c r="C30" s="50" t="s">
        <v>167</v>
      </c>
      <c r="D30" s="49">
        <f>IFERROR(VLOOKUP($B30,'a-水产'!$B:$AO,5,0),0)</f>
        <v>967.1</v>
      </c>
      <c r="E30" s="49">
        <f>IFERROR(VLOOKUP($B30,'a-水产'!$B:$AO,6,0),0)</f>
        <v>21213.84</v>
      </c>
      <c r="F30" s="49">
        <f>IFERROR(VLOOKUP($B30,'a-水产'!$B:$AO,7,0),0)</f>
        <v>16.1454963674504</v>
      </c>
      <c r="G30" s="49">
        <f>IFERROR(VLOOKUP($B30,'a-水产'!$B:$AO,24,0),0)</f>
        <v>2022.97</v>
      </c>
      <c r="H30" s="49">
        <f>IFERROR(VLOOKUP($B30,'a-水产'!$B:$AO,25,0),0)</f>
        <v>919.3</v>
      </c>
      <c r="I30" s="49">
        <f>IFERROR(VLOOKUP($B30,'a-水产'!$B:$AO,26,0),0)</f>
        <v>1103.67</v>
      </c>
      <c r="J30" s="56">
        <f>IFERROR(VLOOKUP($B30,'a-水产'!$B:$AO,27,0),0)</f>
        <v>1.20055476993365</v>
      </c>
      <c r="K30" s="56">
        <f>IFERROR(VLOOKUP($B30,'a-水产'!$B:$AO,28,0),0)</f>
        <v>0.189671337732499</v>
      </c>
      <c r="L30" s="56">
        <f>IFERROR(VLOOKUP($B30,'a-水产'!$B:$AO,29,0),0)</f>
        <v>0.0881813237462243</v>
      </c>
      <c r="M30" s="56">
        <f>IFERROR(VLOOKUP($B30,'a-水产'!$B:$AO,30,0),0)</f>
        <v>0.101490013986274</v>
      </c>
      <c r="N30" s="49">
        <f>IFERROR(VLOOKUP($B30,'a-水产'!$B:$AO,15,0),0)</f>
        <v>10665.66</v>
      </c>
      <c r="O30" s="49">
        <f>IFERROR(VLOOKUP($B30,'a-水产'!$B:$AO,19,0),0)</f>
        <v>10425.11</v>
      </c>
      <c r="P30" s="49">
        <f t="shared" si="3"/>
        <v>240.549999999999</v>
      </c>
      <c r="Q30" s="56">
        <f t="shared" si="4"/>
        <v>0.0230740970598871</v>
      </c>
      <c r="R30" s="49">
        <f>IFERROR(VLOOKUP($B30,'a-水产'!$B:$AO,16,0),0)</f>
        <v>294.6</v>
      </c>
      <c r="S30" s="49">
        <f>IFERROR(VLOOKUP($B30,'a-水产'!$B:$AO,20,0),0)</f>
        <v>294.62</v>
      </c>
      <c r="T30" s="49">
        <f t="shared" si="5"/>
        <v>-0.0199999999999818</v>
      </c>
      <c r="U30" s="56">
        <f t="shared" si="6"/>
        <v>-6.78840540356453e-5</v>
      </c>
      <c r="V30" s="56">
        <f>IFERROR(VLOOKUP($B30,'a-水产'!$B:$AO,22,0),0)</f>
        <v>0.74625620099992</v>
      </c>
      <c r="W30" s="56">
        <f>IFERROR(VLOOKUP($B30,'a-水产'!$B:$AO,23,0),0)</f>
        <v>0.0949784886404101</v>
      </c>
      <c r="X30" s="56">
        <f t="shared" si="7"/>
        <v>0.65127771235951</v>
      </c>
      <c r="Y30" s="54">
        <f>IFERROR(VLOOKUP($B30,'a-水产'!$B:$AO,37,0),0)</f>
        <v>-0.0264765784114053</v>
      </c>
      <c r="Z30" s="54">
        <f>IFERROR(VLOOKUP($B30,'a-水产'!$B:$AO,38,0),0)</f>
        <v>-0.117032109157559</v>
      </c>
      <c r="AA30" s="54">
        <f t="shared" si="8"/>
        <v>0.0905555307461536</v>
      </c>
      <c r="AB30" s="54">
        <f>IFERROR(VLOOKUP($B30,'a-水产'!$B:$AO,33,0),0)</f>
        <v>-0.0114400146250762</v>
      </c>
      <c r="AC30" s="54">
        <f>IFERROR(VLOOKUP($B30,'a-水产'!$B:$AO,34,0),0)</f>
        <v>-0.0857023091363065</v>
      </c>
      <c r="AD30" s="54">
        <f t="shared" si="9"/>
        <v>0.0742622945112302</v>
      </c>
    </row>
    <row r="31" spans="1:30">
      <c r="A31" s="50" t="s">
        <v>62</v>
      </c>
      <c r="B31" s="51" t="s">
        <v>99</v>
      </c>
      <c r="C31" s="50" t="s">
        <v>100</v>
      </c>
      <c r="D31" s="49">
        <f>IFERROR(VLOOKUP($B31,'a-水产'!$B:$AO,5,0),0)</f>
        <v>1458.55</v>
      </c>
      <c r="E31" s="49">
        <f>IFERROR(VLOOKUP($B31,'a-水产'!$B:$AO,6,0),0)</f>
        <v>42021.23</v>
      </c>
      <c r="F31" s="49">
        <f>IFERROR(VLOOKUP($B31,'a-水产'!$B:$AO,7,0),0)</f>
        <v>14.6249379037336</v>
      </c>
      <c r="G31" s="49">
        <f>IFERROR(VLOOKUP($B31,'a-水产'!$B:$AO,24,0),0)</f>
        <v>3594.52</v>
      </c>
      <c r="H31" s="49">
        <f>IFERROR(VLOOKUP($B31,'a-水产'!$B:$AO,25,0),0)</f>
        <v>1596.62</v>
      </c>
      <c r="I31" s="49">
        <f>IFERROR(VLOOKUP($B31,'a-水产'!$B:$AO,26,0),0)</f>
        <v>1997.9</v>
      </c>
      <c r="J31" s="56">
        <f>IFERROR(VLOOKUP($B31,'a-水产'!$B:$AO,27,0),0)</f>
        <v>1.25133093660357</v>
      </c>
      <c r="K31" s="56">
        <f>IFERROR(VLOOKUP($B31,'a-水产'!$B:$AO,28,0),0)</f>
        <v>0.13430333591265</v>
      </c>
      <c r="L31" s="56">
        <f>IFERROR(VLOOKUP($B31,'a-水产'!$B:$AO,29,0),0)</f>
        <v>0.0605240652738901</v>
      </c>
      <c r="M31" s="56">
        <f>IFERROR(VLOOKUP($B31,'a-水产'!$B:$AO,30,0),0)</f>
        <v>0.0737792706387603</v>
      </c>
      <c r="N31" s="49">
        <f>IFERROR(VLOOKUP($B31,'a-水产'!$B:$AO,15,0),0)</f>
        <v>26764.19</v>
      </c>
      <c r="O31" s="49">
        <f>IFERROR(VLOOKUP($B31,'a-水产'!$B:$AO,19,0),0)</f>
        <v>26379.92</v>
      </c>
      <c r="P31" s="49">
        <f t="shared" si="3"/>
        <v>384.27</v>
      </c>
      <c r="Q31" s="56">
        <f t="shared" si="4"/>
        <v>0.0145667613851748</v>
      </c>
      <c r="R31" s="49">
        <f>IFERROR(VLOOKUP($B31,'a-水产'!$B:$AO,16,0),0)</f>
        <v>740.9</v>
      </c>
      <c r="S31" s="49">
        <f>IFERROR(VLOOKUP($B31,'a-水产'!$B:$AO,20,0),0)</f>
        <v>844.53</v>
      </c>
      <c r="T31" s="49">
        <f t="shared" si="5"/>
        <v>-103.63</v>
      </c>
      <c r="U31" s="56">
        <f t="shared" si="6"/>
        <v>-0.12270730465466</v>
      </c>
      <c r="V31" s="56">
        <f>IFERROR(VLOOKUP($B31,'a-水产'!$B:$AO,22,0),0)</f>
        <v>0.227940259995678</v>
      </c>
      <c r="W31" s="56">
        <f>IFERROR(VLOOKUP($B31,'a-水产'!$B:$AO,23,0),0)</f>
        <v>0.138940387477913</v>
      </c>
      <c r="X31" s="56">
        <f t="shared" si="7"/>
        <v>0.088999872517765</v>
      </c>
      <c r="Y31" s="54">
        <f>IFERROR(VLOOKUP($B31,'a-水产'!$B:$AO,37,0),0)</f>
        <v>0.00512889728708328</v>
      </c>
      <c r="Z31" s="54">
        <f>IFERROR(VLOOKUP($B31,'a-水产'!$B:$AO,38,0),0)</f>
        <v>-0.018673108119309</v>
      </c>
      <c r="AA31" s="54">
        <f t="shared" si="8"/>
        <v>0.0238020054063922</v>
      </c>
      <c r="AB31" s="54">
        <f>IFERROR(VLOOKUP($B31,'a-水产'!$B:$AO,33,0),0)</f>
        <v>0.0429388463452436</v>
      </c>
      <c r="AC31" s="54">
        <f>IFERROR(VLOOKUP($B31,'a-水产'!$B:$AO,34,0),0)</f>
        <v>0.056241709603365</v>
      </c>
      <c r="AD31" s="54">
        <f t="shared" si="9"/>
        <v>-0.0133028632581214</v>
      </c>
    </row>
    <row r="32" spans="1:30">
      <c r="A32" s="50" t="s">
        <v>67</v>
      </c>
      <c r="B32" s="51" t="s">
        <v>127</v>
      </c>
      <c r="C32" s="50" t="s">
        <v>128</v>
      </c>
      <c r="D32" s="49">
        <f>IFERROR(VLOOKUP($B32,'a-水产'!$B:$AO,5,0),0)</f>
        <v>795.3</v>
      </c>
      <c r="E32" s="49">
        <f>IFERROR(VLOOKUP($B32,'a-水产'!$B:$AO,6,0),0)</f>
        <v>21155.88</v>
      </c>
      <c r="F32" s="49">
        <f>IFERROR(VLOOKUP($B32,'a-水产'!$B:$AO,7,0),0)</f>
        <v>81.2547071705592</v>
      </c>
      <c r="G32" s="49">
        <f>IFERROR(VLOOKUP($B32,'a-水产'!$B:$AO,24,0),0)</f>
        <v>448.96</v>
      </c>
      <c r="H32" s="49">
        <f>IFERROR(VLOOKUP($B32,'a-水产'!$B:$AO,25,0),0)</f>
        <v>667.81</v>
      </c>
      <c r="I32" s="49">
        <f>IFERROR(VLOOKUP($B32,'a-水产'!$B:$AO,26,0),0)</f>
        <v>-218.85</v>
      </c>
      <c r="J32" s="56">
        <f>IFERROR(VLOOKUP($B32,'a-水产'!$B:$AO,27,0),0)</f>
        <v>-0.327712972252587</v>
      </c>
      <c r="K32" s="56">
        <f>IFERROR(VLOOKUP($B32,'a-水产'!$B:$AO,28,0),0)</f>
        <v>0.215462878533378</v>
      </c>
      <c r="L32" s="56">
        <f>IFERROR(VLOOKUP($B32,'a-水产'!$B:$AO,29,0),0)</f>
        <v>0.240194368213388</v>
      </c>
      <c r="M32" s="56">
        <f>IFERROR(VLOOKUP($B32,'a-水产'!$B:$AO,30,0),0)</f>
        <v>-0.0247314896800097</v>
      </c>
      <c r="N32" s="49">
        <f>IFERROR(VLOOKUP($B32,'a-水产'!$B:$AO,15,0),0)</f>
        <v>2083.7</v>
      </c>
      <c r="O32" s="49">
        <f>IFERROR(VLOOKUP($B32,'a-水产'!$B:$AO,19,0),0)</f>
        <v>2780.29</v>
      </c>
      <c r="P32" s="49">
        <f t="shared" si="3"/>
        <v>-696.59</v>
      </c>
      <c r="Q32" s="56">
        <f t="shared" si="4"/>
        <v>-0.250545806372717</v>
      </c>
      <c r="R32" s="49">
        <f>IFERROR(VLOOKUP($B32,'a-水产'!$B:$AO,16,0),0)</f>
        <v>45.51</v>
      </c>
      <c r="S32" s="49">
        <f>IFERROR(VLOOKUP($B32,'a-水产'!$B:$AO,20,0),0)</f>
        <v>63.89</v>
      </c>
      <c r="T32" s="49">
        <f t="shared" si="5"/>
        <v>-18.38</v>
      </c>
      <c r="U32" s="56">
        <f t="shared" si="6"/>
        <v>-0.287681953357333</v>
      </c>
      <c r="V32" s="56">
        <f>IFERROR(VLOOKUP($B32,'a-水产'!$B:$AO,22,0),0)</f>
        <v>0.355623144857536</v>
      </c>
      <c r="W32" s="56">
        <f>IFERROR(VLOOKUP($B32,'a-水产'!$B:$AO,23,0),0)</f>
        <v>-0.171989149854404</v>
      </c>
      <c r="X32" s="56">
        <f t="shared" si="7"/>
        <v>0.52761229471194</v>
      </c>
      <c r="Y32" s="54">
        <f>IFERROR(VLOOKUP($B32,'a-水产'!$B:$AO,37,0),0)</f>
        <v>-0.015161502966381</v>
      </c>
      <c r="Z32" s="54">
        <f>IFERROR(VLOOKUP($B32,'a-水产'!$B:$AO,38,0),0)</f>
        <v>-0.112850211300673</v>
      </c>
      <c r="AA32" s="54">
        <f t="shared" si="8"/>
        <v>0.097688708334292</v>
      </c>
      <c r="AB32" s="54">
        <f>IFERROR(VLOOKUP($B32,'a-水产'!$B:$AO,33,0),0)</f>
        <v>-0.163488750504667</v>
      </c>
      <c r="AC32" s="54">
        <f>IFERROR(VLOOKUP($B32,'a-水产'!$B:$AO,34,0),0)</f>
        <v>-0.00466929708771387</v>
      </c>
      <c r="AD32" s="54">
        <f t="shared" si="9"/>
        <v>-0.158819453416954</v>
      </c>
    </row>
    <row r="33" spans="1:30">
      <c r="A33" s="50" t="s">
        <v>62</v>
      </c>
      <c r="B33" s="51" t="s">
        <v>145</v>
      </c>
      <c r="C33" s="50" t="s">
        <v>146</v>
      </c>
      <c r="D33" s="49">
        <f>IFERROR(VLOOKUP($B33,'a-水产'!$B:$AO,5,0),0)</f>
        <v>1530.2</v>
      </c>
      <c r="E33" s="49">
        <f>IFERROR(VLOOKUP($B33,'a-水产'!$B:$AO,6,0),0)</f>
        <v>38944.88</v>
      </c>
      <c r="F33" s="49">
        <f>IFERROR(VLOOKUP($B33,'a-水产'!$B:$AO,7,0),0)</f>
        <v>21.2823363734266</v>
      </c>
      <c r="G33" s="49">
        <f>IFERROR(VLOOKUP($B33,'a-水产'!$B:$AO,24,0),0)</f>
        <v>920.59</v>
      </c>
      <c r="H33" s="49">
        <f>IFERROR(VLOOKUP($B33,'a-水产'!$B:$AO,25,0),0)</f>
        <v>2665.71</v>
      </c>
      <c r="I33" s="49">
        <f>IFERROR(VLOOKUP($B33,'a-水产'!$B:$AO,26,0),0)</f>
        <v>-1745.12</v>
      </c>
      <c r="J33" s="56">
        <f>IFERROR(VLOOKUP($B33,'a-水产'!$B:$AO,27,0),0)</f>
        <v>-0.654654857430103</v>
      </c>
      <c r="K33" s="56">
        <f>IFERROR(VLOOKUP($B33,'a-水产'!$B:$AO,28,0),0)</f>
        <v>0.0762541146690125</v>
      </c>
      <c r="L33" s="56">
        <f>IFERROR(VLOOKUP($B33,'a-水产'!$B:$AO,29,0),0)</f>
        <v>0.16590809085981</v>
      </c>
      <c r="M33" s="56">
        <f>IFERROR(VLOOKUP($B33,'a-水产'!$B:$AO,30,0),0)</f>
        <v>-0.0896539761907974</v>
      </c>
      <c r="N33" s="49">
        <f>IFERROR(VLOOKUP($B33,'a-水产'!$B:$AO,15,0),0)</f>
        <v>12072.66</v>
      </c>
      <c r="O33" s="49">
        <f>IFERROR(VLOOKUP($B33,'a-水产'!$B:$AO,19,0),0)</f>
        <v>16067.39</v>
      </c>
      <c r="P33" s="49">
        <f t="shared" si="3"/>
        <v>-3994.73</v>
      </c>
      <c r="Q33" s="56">
        <f t="shared" si="4"/>
        <v>-0.248623454089308</v>
      </c>
      <c r="R33" s="49">
        <f>IFERROR(VLOOKUP($B33,'a-水产'!$B:$AO,16,0),0)</f>
        <v>419.34</v>
      </c>
      <c r="S33" s="49">
        <f>IFERROR(VLOOKUP($B33,'a-水产'!$B:$AO,20,0),0)</f>
        <v>499.94</v>
      </c>
      <c r="T33" s="49">
        <f t="shared" si="5"/>
        <v>-80.6</v>
      </c>
      <c r="U33" s="56">
        <f t="shared" si="6"/>
        <v>-0.161219346321559</v>
      </c>
      <c r="V33" s="56">
        <f>IFERROR(VLOOKUP($B33,'a-水产'!$B:$AO,22,0),0)</f>
        <v>-0.0282976370486073</v>
      </c>
      <c r="W33" s="56">
        <f>IFERROR(VLOOKUP($B33,'a-水产'!$B:$AO,23,0),0)</f>
        <v>0.0890416896968103</v>
      </c>
      <c r="X33" s="56">
        <f t="shared" si="7"/>
        <v>-0.117339326745418</v>
      </c>
      <c r="Y33" s="54">
        <f>IFERROR(VLOOKUP($B33,'a-水产'!$B:$AO,37,0),0)</f>
        <v>-0.0211284399294129</v>
      </c>
      <c r="Z33" s="54">
        <f>IFERROR(VLOOKUP($B33,'a-水产'!$B:$AO,38,0),0)</f>
        <v>0.0286834420130416</v>
      </c>
      <c r="AA33" s="54">
        <f t="shared" si="8"/>
        <v>-0.0498118819424545</v>
      </c>
      <c r="AB33" s="54">
        <f>IFERROR(VLOOKUP($B33,'a-水产'!$B:$AO,33,0),0)</f>
        <v>0.00626409267517152</v>
      </c>
      <c r="AC33" s="54">
        <f>IFERROR(VLOOKUP($B33,'a-水产'!$B:$AO,34,0),0)</f>
        <v>0.032173800474128</v>
      </c>
      <c r="AD33" s="54">
        <f t="shared" si="9"/>
        <v>-0.0259097077989565</v>
      </c>
    </row>
    <row r="34" spans="1:30">
      <c r="A34" s="50" t="s">
        <v>62</v>
      </c>
      <c r="B34" s="51" t="s">
        <v>104</v>
      </c>
      <c r="C34" s="50" t="s">
        <v>105</v>
      </c>
      <c r="D34" s="49">
        <f>IFERROR(VLOOKUP($B34,'a-水产'!$B:$AO,5,0),0)</f>
        <v>2997.8</v>
      </c>
      <c r="E34" s="49">
        <f>IFERROR(VLOOKUP($B34,'a-水产'!$B:$AO,6,0),0)</f>
        <v>94551.53</v>
      </c>
      <c r="F34" s="49">
        <f>IFERROR(VLOOKUP($B34,'a-水产'!$B:$AO,7,0),0)</f>
        <v>26.5189681472791</v>
      </c>
      <c r="G34" s="49">
        <f>IFERROR(VLOOKUP($B34,'a-水产'!$B:$AO,24,0),0)</f>
        <v>3270.67</v>
      </c>
      <c r="H34" s="49">
        <f>IFERROR(VLOOKUP($B34,'a-水产'!$B:$AO,25,0),0)</f>
        <v>2876.11</v>
      </c>
      <c r="I34" s="49">
        <f>IFERROR(VLOOKUP($B34,'a-水产'!$B:$AO,26,0),0)</f>
        <v>394.56</v>
      </c>
      <c r="J34" s="56">
        <f>IFERROR(VLOOKUP($B34,'a-水产'!$B:$AO,27,0),0)</f>
        <v>0.137185295416378</v>
      </c>
      <c r="K34" s="56">
        <f>IFERROR(VLOOKUP($B34,'a-水产'!$B:$AO,28,0),0)</f>
        <v>0.111941813133801</v>
      </c>
      <c r="L34" s="56">
        <f>IFERROR(VLOOKUP($B34,'a-水产'!$B:$AO,29,0),0)</f>
        <v>0.085198434257229</v>
      </c>
      <c r="M34" s="56">
        <f>IFERROR(VLOOKUP($B34,'a-水产'!$B:$AO,30,0),0)</f>
        <v>0.0267433788765716</v>
      </c>
      <c r="N34" s="49">
        <f>IFERROR(VLOOKUP($B34,'a-水产'!$B:$AO,15,0),0)</f>
        <v>29217.59</v>
      </c>
      <c r="O34" s="49">
        <f>IFERROR(VLOOKUP($B34,'a-水产'!$B:$AO,19,0),0)</f>
        <v>33757.78</v>
      </c>
      <c r="P34" s="49">
        <f t="shared" si="3"/>
        <v>-4540.19</v>
      </c>
      <c r="Q34" s="56">
        <f t="shared" si="4"/>
        <v>-0.134493144987615</v>
      </c>
      <c r="R34" s="49">
        <f>IFERROR(VLOOKUP($B34,'a-水产'!$B:$AO,16,0),0)</f>
        <v>796.81</v>
      </c>
      <c r="S34" s="49">
        <f>IFERROR(VLOOKUP($B34,'a-水产'!$B:$AO,20,0),0)</f>
        <v>1055.66</v>
      </c>
      <c r="T34" s="49">
        <f t="shared" si="5"/>
        <v>-258.85</v>
      </c>
      <c r="U34" s="56">
        <f t="shared" si="6"/>
        <v>-0.24520205369153</v>
      </c>
      <c r="V34" s="56">
        <f>IFERROR(VLOOKUP($B34,'a-水产'!$B:$AO,22,0),0)</f>
        <v>0.274875085091502</v>
      </c>
      <c r="W34" s="56">
        <f>IFERROR(VLOOKUP($B34,'a-水产'!$B:$AO,23,0),0)</f>
        <v>0.181305672316845</v>
      </c>
      <c r="X34" s="56">
        <f t="shared" si="7"/>
        <v>0.0935694127746573</v>
      </c>
      <c r="Y34" s="54">
        <f>IFERROR(VLOOKUP($B34,'a-水产'!$B:$AO,37,0),0)</f>
        <v>-0.184485636475446</v>
      </c>
      <c r="Z34" s="54">
        <f>IFERROR(VLOOKUP($B34,'a-水产'!$B:$AO,38,0),0)</f>
        <v>0.202015800541841</v>
      </c>
      <c r="AA34" s="54">
        <f t="shared" si="8"/>
        <v>-0.386501437017287</v>
      </c>
      <c r="AB34" s="54">
        <f>IFERROR(VLOOKUP($B34,'a-水产'!$B:$AO,33,0),0)</f>
        <v>-0.0708306496493611</v>
      </c>
      <c r="AC34" s="54">
        <f>IFERROR(VLOOKUP($B34,'a-水产'!$B:$AO,34,0),0)</f>
        <v>-0.0303271482899646</v>
      </c>
      <c r="AD34" s="54">
        <f t="shared" si="9"/>
        <v>-0.0405035013593965</v>
      </c>
    </row>
    <row r="35" spans="1:30">
      <c r="A35" s="50" t="s">
        <v>67</v>
      </c>
      <c r="B35" s="51" t="s">
        <v>80</v>
      </c>
      <c r="C35" s="50" t="s">
        <v>81</v>
      </c>
      <c r="D35" s="49">
        <f>IFERROR(VLOOKUP($B35,'a-水产'!$B:$AO,5,0),0)</f>
        <v>1196.5</v>
      </c>
      <c r="E35" s="49">
        <f>IFERROR(VLOOKUP($B35,'a-水产'!$B:$AO,6,0),0)</f>
        <v>38012.53</v>
      </c>
      <c r="F35" s="49">
        <f>IFERROR(VLOOKUP($B35,'a-水产'!$B:$AO,7,0),0)</f>
        <v>10.7514378203357</v>
      </c>
      <c r="G35" s="49">
        <f>IFERROR(VLOOKUP($B35,'a-水产'!$B:$AO,24,0),0)</f>
        <v>6496.4</v>
      </c>
      <c r="H35" s="49">
        <f>IFERROR(VLOOKUP($B35,'a-水产'!$B:$AO,25,0),0)</f>
        <v>8815.47</v>
      </c>
      <c r="I35" s="49">
        <f>IFERROR(VLOOKUP($B35,'a-水产'!$B:$AO,26,0),0)</f>
        <v>-2319.07</v>
      </c>
      <c r="J35" s="56">
        <f>IFERROR(VLOOKUP($B35,'a-水产'!$B:$AO,27,0),0)</f>
        <v>-0.26306821984534</v>
      </c>
      <c r="K35" s="56">
        <f>IFERROR(VLOOKUP($B35,'a-水产'!$B:$AO,28,0),0)</f>
        <v>0.202033709811498</v>
      </c>
      <c r="L35" s="56">
        <f>IFERROR(VLOOKUP($B35,'a-水产'!$B:$AO,29,0),0)</f>
        <v>0.206675145796091</v>
      </c>
      <c r="M35" s="56">
        <f>IFERROR(VLOOKUP($B35,'a-水产'!$B:$AO,30,0),0)</f>
        <v>-0.004641435984593</v>
      </c>
      <c r="N35" s="49">
        <f>IFERROR(VLOOKUP($B35,'a-水产'!$B:$AO,15,0),0)</f>
        <v>32155.03</v>
      </c>
      <c r="O35" s="49">
        <f>IFERROR(VLOOKUP($B35,'a-水产'!$B:$AO,19,0),0)</f>
        <v>42653.75</v>
      </c>
      <c r="P35" s="49">
        <f t="shared" si="3"/>
        <v>-10498.72</v>
      </c>
      <c r="Q35" s="56">
        <f t="shared" si="4"/>
        <v>-0.246138264513671</v>
      </c>
      <c r="R35" s="49">
        <f>IFERROR(VLOOKUP($B35,'a-水产'!$B:$AO,16,0),0)</f>
        <v>883.67</v>
      </c>
      <c r="S35" s="49">
        <f>IFERROR(VLOOKUP($B35,'a-水产'!$B:$AO,20,0),0)</f>
        <v>1360.85</v>
      </c>
      <c r="T35" s="49">
        <f t="shared" si="5"/>
        <v>-477.18</v>
      </c>
      <c r="U35" s="56">
        <f t="shared" si="6"/>
        <v>-0.350648491751479</v>
      </c>
      <c r="V35" s="56">
        <f>IFERROR(VLOOKUP($B35,'a-水产'!$B:$AO,22,0),0)</f>
        <v>0.275240925821648</v>
      </c>
      <c r="W35" s="56">
        <f>IFERROR(VLOOKUP($B35,'a-水产'!$B:$AO,23,0),0)</f>
        <v>0.126782985114978</v>
      </c>
      <c r="X35" s="56">
        <f t="shared" si="7"/>
        <v>0.14845794070667</v>
      </c>
      <c r="Y35" s="54">
        <f>IFERROR(VLOOKUP($B35,'a-水产'!$B:$AO,37,0),0)</f>
        <v>-0.00173141557368701</v>
      </c>
      <c r="Z35" s="54">
        <f>IFERROR(VLOOKUP($B35,'a-水产'!$B:$AO,38,0),0)</f>
        <v>0.0868942205239372</v>
      </c>
      <c r="AA35" s="54">
        <f t="shared" si="8"/>
        <v>-0.0886256360976243</v>
      </c>
      <c r="AB35" s="54">
        <f>IFERROR(VLOOKUP($B35,'a-水产'!$B:$AO,33,0),0)</f>
        <v>0.0954571619763019</v>
      </c>
      <c r="AC35" s="54">
        <f>IFERROR(VLOOKUP($B35,'a-水产'!$B:$AO,34,0),0)</f>
        <v>0.169251678926237</v>
      </c>
      <c r="AD35" s="54">
        <f t="shared" si="9"/>
        <v>-0.0737945169499355</v>
      </c>
    </row>
    <row r="36" spans="1:30">
      <c r="A36" s="50" t="s">
        <v>101</v>
      </c>
      <c r="B36" s="51" t="s">
        <v>170</v>
      </c>
      <c r="C36" s="50" t="s">
        <v>171</v>
      </c>
      <c r="D36" s="49">
        <f>IFERROR(VLOOKUP($B36,'a-水产'!$B:$AO,5,0),0)</f>
        <v>1031.4</v>
      </c>
      <c r="E36" s="49">
        <f>IFERROR(VLOOKUP($B36,'a-水产'!$B:$AO,6,0),0)</f>
        <v>27308.73</v>
      </c>
      <c r="F36" s="49">
        <f>IFERROR(VLOOKUP($B36,'a-水产'!$B:$AO,7,0),0)</f>
        <v>41.7227026218038</v>
      </c>
      <c r="G36" s="49">
        <f>IFERROR(VLOOKUP($B36,'a-水产'!$B:$AO,24,0),0)</f>
        <v>-455.67</v>
      </c>
      <c r="H36" s="49">
        <f>IFERROR(VLOOKUP($B36,'a-水产'!$B:$AO,25,0),0)</f>
        <v>0</v>
      </c>
      <c r="I36" s="49">
        <f>IFERROR(VLOOKUP($B36,'a-水产'!$B:$AO,26,0),0)</f>
        <v>-455.67</v>
      </c>
      <c r="J36" s="56">
        <f>IFERROR(VLOOKUP($B36,'a-水产'!$B:$AO,27,0),0)</f>
        <v>0</v>
      </c>
      <c r="K36" s="56">
        <f>IFERROR(VLOOKUP($B36,'a-水产'!$B:$AO,28,0),0)</f>
        <v>-0.104628094619232</v>
      </c>
      <c r="L36" s="56">
        <f>IFERROR(VLOOKUP($B36,'a-水产'!$B:$AO,29,0),0)</f>
        <v>0</v>
      </c>
      <c r="M36" s="56">
        <f>IFERROR(VLOOKUP($B36,'a-水产'!$B:$AO,30,0),0)</f>
        <v>-0.104628094619232</v>
      </c>
      <c r="N36" s="49">
        <f>IFERROR(VLOOKUP($B36,'a-水产'!$B:$AO,15,0),0)</f>
        <v>4355.14</v>
      </c>
      <c r="O36" s="49">
        <f>IFERROR(VLOOKUP($B36,'a-水产'!$B:$AO,19,0),0)</f>
        <v>0</v>
      </c>
      <c r="P36" s="49">
        <f t="shared" si="3"/>
        <v>4355.14</v>
      </c>
      <c r="Q36" s="56" t="e">
        <f t="shared" si="4"/>
        <v>#DIV/0!</v>
      </c>
      <c r="R36" s="49">
        <f>IFERROR(VLOOKUP($B36,'a-水产'!$B:$AO,16,0),0)</f>
        <v>150.16</v>
      </c>
      <c r="S36" s="49">
        <f>IFERROR(VLOOKUP($B36,'a-水产'!$B:$AO,20,0),0)</f>
        <v>0</v>
      </c>
      <c r="T36" s="49">
        <f t="shared" si="5"/>
        <v>150.16</v>
      </c>
      <c r="U36" s="56" t="e">
        <f t="shared" si="6"/>
        <v>#DIV/0!</v>
      </c>
      <c r="V36" s="56">
        <f>IFERROR(VLOOKUP($B36,'a-水产'!$B:$AO,22,0),0)</f>
        <v>0.352201600760429</v>
      </c>
      <c r="W36" s="56">
        <f>IFERROR(VLOOKUP($B36,'a-水产'!$B:$AO,23,0),0)</f>
        <v>0</v>
      </c>
      <c r="X36" s="56">
        <f t="shared" si="7"/>
        <v>0.352201600760429</v>
      </c>
      <c r="Y36" s="54">
        <f>IFERROR(VLOOKUP($B36,'a-水产'!$B:$AO,37,0),0)</f>
        <v>-0.112746403835908</v>
      </c>
      <c r="Z36" s="54">
        <f>IFERROR(VLOOKUP($B36,'a-水产'!$B:$AO,38,0),0)</f>
        <v>0</v>
      </c>
      <c r="AA36" s="54">
        <f t="shared" si="8"/>
        <v>-0.112746403835908</v>
      </c>
      <c r="AB36" s="54">
        <f>IFERROR(VLOOKUP($B36,'a-水产'!$B:$AO,33,0),0)</f>
        <v>0.0958460217718014</v>
      </c>
      <c r="AC36" s="54">
        <f>IFERROR(VLOOKUP($B36,'a-水产'!$B:$AO,34,0),0)</f>
        <v>0</v>
      </c>
      <c r="AD36" s="54">
        <f t="shared" si="9"/>
        <v>0.0958460217718014</v>
      </c>
    </row>
    <row r="37" spans="1:30">
      <c r="A37" s="50" t="s">
        <v>67</v>
      </c>
      <c r="B37" s="51" t="s">
        <v>68</v>
      </c>
      <c r="C37" s="50" t="s">
        <v>69</v>
      </c>
      <c r="D37" s="49">
        <f>IFERROR(VLOOKUP($B37,'a-水产'!$B:$AO,5,0),0)</f>
        <v>1220.5</v>
      </c>
      <c r="E37" s="49">
        <f>IFERROR(VLOOKUP($B37,'a-水产'!$B:$AO,6,0),0)</f>
        <v>28547.36</v>
      </c>
      <c r="F37" s="49">
        <f>IFERROR(VLOOKUP($B37,'a-水产'!$B:$AO,7,0),0)</f>
        <v>11.2345485137409</v>
      </c>
      <c r="G37" s="49">
        <f>IFERROR(VLOOKUP($B37,'a-水产'!$B:$AO,24,0),0)</f>
        <v>2821.89</v>
      </c>
      <c r="H37" s="49">
        <f>IFERROR(VLOOKUP($B37,'a-水产'!$B:$AO,25,0),0)</f>
        <v>2737.74</v>
      </c>
      <c r="I37" s="49">
        <f>IFERROR(VLOOKUP($B37,'a-水产'!$B:$AO,26,0),0)</f>
        <v>84.15</v>
      </c>
      <c r="J37" s="56">
        <f>IFERROR(VLOOKUP($B37,'a-水产'!$B:$AO,27,0),0)</f>
        <v>0.0307370312739705</v>
      </c>
      <c r="K37" s="56">
        <f>IFERROR(VLOOKUP($B37,'a-水产'!$B:$AO,28,0),0)</f>
        <v>0.153170957828036</v>
      </c>
      <c r="L37" s="56">
        <f>IFERROR(VLOOKUP($B37,'a-水产'!$B:$AO,29,0),0)</f>
        <v>0.049101525340802</v>
      </c>
      <c r="M37" s="56">
        <f>IFERROR(VLOOKUP($B37,'a-水产'!$B:$AO,30,0),0)</f>
        <v>0.104069432487234</v>
      </c>
      <c r="N37" s="49">
        <f>IFERROR(VLOOKUP($B37,'a-水产'!$B:$AO,15,0),0)</f>
        <v>18423.14</v>
      </c>
      <c r="O37" s="49">
        <f>IFERROR(VLOOKUP($B37,'a-水产'!$B:$AO,19,0),0)</f>
        <v>55756.72</v>
      </c>
      <c r="P37" s="49">
        <f t="shared" si="3"/>
        <v>-37333.58</v>
      </c>
      <c r="Q37" s="56">
        <f t="shared" si="4"/>
        <v>-0.669579917900479</v>
      </c>
      <c r="R37" s="49">
        <f>IFERROR(VLOOKUP($B37,'a-水产'!$B:$AO,16,0),0)</f>
        <v>519.85</v>
      </c>
      <c r="S37" s="49">
        <f>IFERROR(VLOOKUP($B37,'a-水产'!$B:$AO,20,0),0)</f>
        <v>1533.81</v>
      </c>
      <c r="T37" s="49">
        <f t="shared" si="5"/>
        <v>-1013.96</v>
      </c>
      <c r="U37" s="56">
        <f t="shared" si="6"/>
        <v>-0.661072753470117</v>
      </c>
      <c r="V37" s="56">
        <f>IFERROR(VLOOKUP($B37,'a-水产'!$B:$AO,22,0),0)</f>
        <v>0.492910349791784</v>
      </c>
      <c r="W37" s="56">
        <f>IFERROR(VLOOKUP($B37,'a-水产'!$B:$AO,23,0),0)</f>
        <v>0.104741723702402</v>
      </c>
      <c r="X37" s="56">
        <f t="shared" si="7"/>
        <v>0.388168626089382</v>
      </c>
      <c r="Y37" s="54">
        <f>IFERROR(VLOOKUP($B37,'a-水产'!$B:$AO,37,0),0)</f>
        <v>-0.118207175146677</v>
      </c>
      <c r="Z37" s="54">
        <f>IFERROR(VLOOKUP($B37,'a-水产'!$B:$AO,38,0),0)</f>
        <v>-0.0532921287512795</v>
      </c>
      <c r="AA37" s="54">
        <f t="shared" si="8"/>
        <v>-0.0649150463953974</v>
      </c>
      <c r="AB37" s="54">
        <f>IFERROR(VLOOKUP($B37,'a-水产'!$B:$AO,33,0),0)</f>
        <v>-0.0218487428891916</v>
      </c>
      <c r="AC37" s="54">
        <f>IFERROR(VLOOKUP($B37,'a-水产'!$B:$AO,34,0),0)</f>
        <v>-0.00944208698072627</v>
      </c>
      <c r="AD37" s="54">
        <f t="shared" si="9"/>
        <v>-0.0124066559084653</v>
      </c>
    </row>
    <row r="38" spans="1:30">
      <c r="A38" s="50" t="s">
        <v>62</v>
      </c>
      <c r="B38" s="51" t="s">
        <v>110</v>
      </c>
      <c r="C38" s="50" t="s">
        <v>111</v>
      </c>
      <c r="D38" s="49">
        <f>IFERROR(VLOOKUP($B38,'a-水产'!$B:$AO,5,0),0)</f>
        <v>1227.95</v>
      </c>
      <c r="E38" s="49">
        <f>IFERROR(VLOOKUP($B38,'a-水产'!$B:$AO,6,0),0)</f>
        <v>31028.04</v>
      </c>
      <c r="F38" s="49">
        <f>IFERROR(VLOOKUP($B38,'a-水产'!$B:$AO,7,0),0)</f>
        <v>9.99954165187014</v>
      </c>
      <c r="G38" s="49">
        <f>IFERROR(VLOOKUP($B38,'a-水产'!$B:$AO,24,0),0)</f>
        <v>872.98</v>
      </c>
      <c r="H38" s="49">
        <f>IFERROR(VLOOKUP($B38,'a-水产'!$B:$AO,25,0),0)</f>
        <v>2494.34</v>
      </c>
      <c r="I38" s="49">
        <f>IFERROR(VLOOKUP($B38,'a-水产'!$B:$AO,26,0),0)</f>
        <v>-1621.36</v>
      </c>
      <c r="J38" s="56">
        <f>IFERROR(VLOOKUP($B38,'a-水产'!$B:$AO,27,0),0)</f>
        <v>-0.650015635398542</v>
      </c>
      <c r="K38" s="56">
        <f>IFERROR(VLOOKUP($B38,'a-水产'!$B:$AO,28,0),0)</f>
        <v>0.0385104708531257</v>
      </c>
      <c r="L38" s="56">
        <f>IFERROR(VLOOKUP($B38,'a-水产'!$B:$AO,29,0),0)</f>
        <v>0.0835399218837393</v>
      </c>
      <c r="M38" s="56">
        <f>IFERROR(VLOOKUP($B38,'a-水产'!$B:$AO,30,0),0)</f>
        <v>-0.0450294510306135</v>
      </c>
      <c r="N38" s="49">
        <f>IFERROR(VLOOKUP($B38,'a-水产'!$B:$AO,15,0),0)</f>
        <v>22668.64</v>
      </c>
      <c r="O38" s="49">
        <f>IFERROR(VLOOKUP($B38,'a-水产'!$B:$AO,19,0),0)</f>
        <v>29858.06</v>
      </c>
      <c r="P38" s="49">
        <f t="shared" si="3"/>
        <v>-7189.42</v>
      </c>
      <c r="Q38" s="56">
        <f t="shared" si="4"/>
        <v>-0.240786574881288</v>
      </c>
      <c r="R38" s="49">
        <f>IFERROR(VLOOKUP($B38,'a-水产'!$B:$AO,16,0),0)</f>
        <v>788.95</v>
      </c>
      <c r="S38" s="49">
        <f>IFERROR(VLOOKUP($B38,'a-水产'!$B:$AO,20,0),0)</f>
        <v>951.02</v>
      </c>
      <c r="T38" s="49">
        <f t="shared" si="5"/>
        <v>-162.07</v>
      </c>
      <c r="U38" s="56">
        <f t="shared" si="6"/>
        <v>-0.170417025930054</v>
      </c>
      <c r="V38" s="56">
        <f>IFERROR(VLOOKUP($B38,'a-水产'!$B:$AO,22,0),0)</f>
        <v>0.073589955910148</v>
      </c>
      <c r="W38" s="56">
        <f>IFERROR(VLOOKUP($B38,'a-水产'!$B:$AO,23,0),0)</f>
        <v>0.0652320526132886</v>
      </c>
      <c r="X38" s="56">
        <f t="shared" si="7"/>
        <v>0.00835790329685945</v>
      </c>
      <c r="Y38" s="54">
        <f>IFERROR(VLOOKUP($B38,'a-水产'!$B:$AO,37,0),0)</f>
        <v>-0.132264402053362</v>
      </c>
      <c r="Z38" s="54">
        <f>IFERROR(VLOOKUP($B38,'a-水产'!$B:$AO,38,0),0)</f>
        <v>0.00675064667409728</v>
      </c>
      <c r="AA38" s="54">
        <f t="shared" si="8"/>
        <v>-0.139015048727459</v>
      </c>
      <c r="AB38" s="54">
        <f>IFERROR(VLOOKUP($B38,'a-水产'!$B:$AO,33,0),0)</f>
        <v>-0.160976575153035</v>
      </c>
      <c r="AC38" s="54">
        <f>IFERROR(VLOOKUP($B38,'a-水产'!$B:$AO,34,0),0)</f>
        <v>-0.0126539768491322</v>
      </c>
      <c r="AD38" s="54">
        <f t="shared" si="9"/>
        <v>-0.148322598303903</v>
      </c>
    </row>
    <row r="39" spans="1:30">
      <c r="A39" s="50" t="s">
        <v>67</v>
      </c>
      <c r="B39" s="51" t="s">
        <v>199</v>
      </c>
      <c r="C39" s="50" t="s">
        <v>200</v>
      </c>
      <c r="D39" s="49">
        <f>IFERROR(VLOOKUP($B39,'a-水产'!$B:$AO,5,0),0)</f>
        <v>2904.15</v>
      </c>
      <c r="E39" s="49">
        <f>IFERROR(VLOOKUP($B39,'a-水产'!$B:$AO,6,0),0)</f>
        <v>83231.52</v>
      </c>
      <c r="F39" s="49">
        <f>IFERROR(VLOOKUP($B39,'a-水产'!$B:$AO,7,0),0)</f>
        <v>33.2466026969259</v>
      </c>
      <c r="G39" s="49">
        <f>IFERROR(VLOOKUP($B39,'a-水产'!$B:$AO,24,0),0)</f>
        <v>4734.05</v>
      </c>
      <c r="H39" s="49">
        <f>IFERROR(VLOOKUP($B39,'a-水产'!$B:$AO,25,0),0)</f>
        <v>2232.3</v>
      </c>
      <c r="I39" s="49">
        <f>IFERROR(VLOOKUP($B39,'a-水产'!$B:$AO,26,0),0)</f>
        <v>2501.75</v>
      </c>
      <c r="J39" s="56">
        <f>IFERROR(VLOOKUP($B39,'a-水产'!$B:$AO,27,0),0)</f>
        <v>1.12070510236079</v>
      </c>
      <c r="K39" s="56">
        <f>IFERROR(VLOOKUP($B39,'a-水产'!$B:$AO,28,0),0)</f>
        <v>0.23631317404576</v>
      </c>
      <c r="L39" s="56">
        <f>IFERROR(VLOOKUP($B39,'a-水产'!$B:$AO,29,0),0)</f>
        <v>0.105866401467134</v>
      </c>
      <c r="M39" s="56">
        <f>IFERROR(VLOOKUP($B39,'a-水产'!$B:$AO,30,0),0)</f>
        <v>0.130446772578626</v>
      </c>
      <c r="N39" s="49">
        <f>IFERROR(VLOOKUP($B39,'a-水产'!$B:$AO,15,0),0)</f>
        <v>20032.95</v>
      </c>
      <c r="O39" s="49">
        <f>IFERROR(VLOOKUP($B39,'a-水产'!$B:$AO,19,0),0)</f>
        <v>21086.01</v>
      </c>
      <c r="P39" s="49">
        <f t="shared" si="3"/>
        <v>-1053.06</v>
      </c>
      <c r="Q39" s="56">
        <f t="shared" si="4"/>
        <v>-0.0499411695242484</v>
      </c>
      <c r="R39" s="49">
        <f>IFERROR(VLOOKUP($B39,'a-水产'!$B:$AO,16,0),0)</f>
        <v>551.61</v>
      </c>
      <c r="S39" s="49">
        <f>IFERROR(VLOOKUP($B39,'a-水产'!$B:$AO,20,0),0)</f>
        <v>568.32</v>
      </c>
      <c r="T39" s="49">
        <f t="shared" si="5"/>
        <v>-16.71</v>
      </c>
      <c r="U39" s="56">
        <f t="shared" si="6"/>
        <v>-0.0294024493243244</v>
      </c>
      <c r="V39" s="56">
        <f>IFERROR(VLOOKUP($B39,'a-水产'!$B:$AO,22,0),0)</f>
        <v>0.184884721552895</v>
      </c>
      <c r="W39" s="56">
        <f>IFERROR(VLOOKUP($B39,'a-水产'!$B:$AO,23,0),0)</f>
        <v>0.0450899879060379</v>
      </c>
      <c r="X39" s="56">
        <f t="shared" si="7"/>
        <v>0.139794733646857</v>
      </c>
      <c r="Y39" s="54">
        <f>IFERROR(VLOOKUP($B39,'a-水产'!$B:$AO,37,0),0)</f>
        <v>-0.0445785971972952</v>
      </c>
      <c r="Z39" s="54">
        <f>IFERROR(VLOOKUP($B39,'a-水产'!$B:$AO,38,0),0)</f>
        <v>-0.0845474380630631</v>
      </c>
      <c r="AA39" s="54">
        <f t="shared" si="8"/>
        <v>0.0399688408657679</v>
      </c>
      <c r="AB39" s="54">
        <f>IFERROR(VLOOKUP($B39,'a-水产'!$B:$AO,33,0),0)</f>
        <v>0.0973490708482309</v>
      </c>
      <c r="AC39" s="54">
        <f>IFERROR(VLOOKUP($B39,'a-水产'!$B:$AO,34,0),0)</f>
        <v>-0.0786687144699258</v>
      </c>
      <c r="AD39" s="54">
        <f t="shared" si="9"/>
        <v>0.176017785318157</v>
      </c>
    </row>
    <row r="40" spans="1:30">
      <c r="A40" s="50" t="s">
        <v>84</v>
      </c>
      <c r="B40" s="51" t="s">
        <v>129</v>
      </c>
      <c r="C40" s="50" t="s">
        <v>130</v>
      </c>
      <c r="D40" s="49">
        <f>IFERROR(VLOOKUP($B40,'a-水产'!$B:$AO,5,0),0)</f>
        <v>2038.35</v>
      </c>
      <c r="E40" s="49">
        <f>IFERROR(VLOOKUP($B40,'a-水产'!$B:$AO,6,0),0)</f>
        <v>63562.17</v>
      </c>
      <c r="F40" s="49">
        <f>IFERROR(VLOOKUP($B40,'a-水产'!$B:$AO,7,0),0)</f>
        <v>46.9381777535105</v>
      </c>
      <c r="G40" s="49">
        <f>IFERROR(VLOOKUP($B40,'a-水产'!$B:$AO,24,0),0)</f>
        <v>956.89</v>
      </c>
      <c r="H40" s="49">
        <f>IFERROR(VLOOKUP($B40,'a-水产'!$B:$AO,25,0),0)</f>
        <v>1715.16</v>
      </c>
      <c r="I40" s="49">
        <f>IFERROR(VLOOKUP($B40,'a-水产'!$B:$AO,26,0),0)</f>
        <v>-758.27</v>
      </c>
      <c r="J40" s="56">
        <f>IFERROR(VLOOKUP($B40,'a-水产'!$B:$AO,27,0),0)</f>
        <v>-0.442098696331538</v>
      </c>
      <c r="K40" s="56">
        <f>IFERROR(VLOOKUP($B40,'a-水产'!$B:$AO,28,0),0)</f>
        <v>0.0897343202429951</v>
      </c>
      <c r="L40" s="56">
        <f>IFERROR(VLOOKUP($B40,'a-水产'!$B:$AO,29,0),0)</f>
        <v>0.111649379443589</v>
      </c>
      <c r="M40" s="56">
        <f>IFERROR(VLOOKUP($B40,'a-水产'!$B:$AO,30,0),0)</f>
        <v>-0.0219150592005937</v>
      </c>
      <c r="N40" s="49">
        <f>IFERROR(VLOOKUP($B40,'a-水产'!$B:$AO,15,0),0)</f>
        <v>10663.59</v>
      </c>
      <c r="O40" s="49">
        <f>IFERROR(VLOOKUP($B40,'a-水产'!$B:$AO,19,0),0)</f>
        <v>15362.02</v>
      </c>
      <c r="P40" s="49">
        <f t="shared" si="3"/>
        <v>-4698.43</v>
      </c>
      <c r="Q40" s="56">
        <f t="shared" si="4"/>
        <v>-0.305847147705836</v>
      </c>
      <c r="R40" s="49">
        <f>IFERROR(VLOOKUP($B40,'a-水产'!$B:$AO,16,0),0)</f>
        <v>356.23</v>
      </c>
      <c r="S40" s="49">
        <f>IFERROR(VLOOKUP($B40,'a-水产'!$B:$AO,20,0),0)</f>
        <v>539</v>
      </c>
      <c r="T40" s="49">
        <f t="shared" si="5"/>
        <v>-182.77</v>
      </c>
      <c r="U40" s="56">
        <f t="shared" si="6"/>
        <v>-0.339090909090909</v>
      </c>
      <c r="V40" s="56">
        <f>IFERROR(VLOOKUP($B40,'a-水产'!$B:$AO,22,0),0)</f>
        <v>0.599417497454552</v>
      </c>
      <c r="W40" s="56">
        <f>IFERROR(VLOOKUP($B40,'a-水产'!$B:$AO,23,0),0)</f>
        <v>0.139959798926397</v>
      </c>
      <c r="X40" s="56">
        <f t="shared" si="7"/>
        <v>0.459457698528155</v>
      </c>
      <c r="Y40" s="54">
        <f>IFERROR(VLOOKUP($B40,'a-水产'!$B:$AO,37,0),0)</f>
        <v>0.125143867725907</v>
      </c>
      <c r="Z40" s="54">
        <f>IFERROR(VLOOKUP($B40,'a-水产'!$B:$AO,38,0),0)</f>
        <v>0.114601113172542</v>
      </c>
      <c r="AA40" s="54">
        <f t="shared" si="8"/>
        <v>0.0105427545533657</v>
      </c>
      <c r="AB40" s="54">
        <f>IFERROR(VLOOKUP($B40,'a-水产'!$B:$AO,33,0),0)</f>
        <v>0.235683960563322</v>
      </c>
      <c r="AC40" s="54">
        <f>IFERROR(VLOOKUP($B40,'a-水产'!$B:$AO,34,0),0)</f>
        <v>0.121783157423308</v>
      </c>
      <c r="AD40" s="54">
        <f t="shared" si="9"/>
        <v>0.113900803140015</v>
      </c>
    </row>
    <row r="41" spans="1:30">
      <c r="A41" s="50" t="s">
        <v>84</v>
      </c>
      <c r="B41" s="51" t="s">
        <v>193</v>
      </c>
      <c r="C41" s="50" t="s">
        <v>194</v>
      </c>
      <c r="D41" s="49">
        <f>IFERROR(VLOOKUP($B41,'a-水产'!$B:$AO,5,0),0)</f>
        <v>1999.04</v>
      </c>
      <c r="E41" s="49">
        <f>IFERROR(VLOOKUP($B41,'a-水产'!$B:$AO,6,0),0)</f>
        <v>48602.84</v>
      </c>
      <c r="F41" s="49">
        <f>IFERROR(VLOOKUP($B41,'a-水产'!$B:$AO,7,0),0)</f>
        <v>34.7424061892092</v>
      </c>
      <c r="G41" s="49">
        <f>IFERROR(VLOOKUP($B41,'a-水产'!$B:$AO,24,0),0)</f>
        <v>1312.06</v>
      </c>
      <c r="H41" s="49">
        <f>IFERROR(VLOOKUP($B41,'a-水产'!$B:$AO,25,0),0)</f>
        <v>-143.87</v>
      </c>
      <c r="I41" s="49">
        <f>IFERROR(VLOOKUP($B41,'a-水产'!$B:$AO,26,0),0)</f>
        <v>1455.93</v>
      </c>
      <c r="J41" s="56">
        <f>IFERROR(VLOOKUP($B41,'a-水产'!$B:$AO,27,0),0)</f>
        <v>-10.1197608952527</v>
      </c>
      <c r="K41" s="56">
        <f>IFERROR(VLOOKUP($B41,'a-水产'!$B:$AO,28,0),0)</f>
        <v>0.120041097557294</v>
      </c>
      <c r="L41" s="56">
        <f>IFERROR(VLOOKUP($B41,'a-水产'!$B:$AO,29,0),0)</f>
        <v>-0.0159463275896849</v>
      </c>
      <c r="M41" s="56">
        <f>IFERROR(VLOOKUP($B41,'a-水产'!$B:$AO,30,0),0)</f>
        <v>0.135987425146979</v>
      </c>
      <c r="N41" s="49">
        <f>IFERROR(VLOOKUP($B41,'a-水产'!$B:$AO,15,0),0)</f>
        <v>10930.09</v>
      </c>
      <c r="O41" s="49">
        <f>IFERROR(VLOOKUP($B41,'a-水产'!$B:$AO,19,0),0)</f>
        <v>9022.14</v>
      </c>
      <c r="P41" s="49">
        <f t="shared" si="3"/>
        <v>1907.95</v>
      </c>
      <c r="Q41" s="56">
        <f t="shared" si="4"/>
        <v>0.211474217868488</v>
      </c>
      <c r="R41" s="49">
        <f>IFERROR(VLOOKUP($B41,'a-水产'!$B:$AO,16,0),0)</f>
        <v>349.46</v>
      </c>
      <c r="S41" s="49">
        <f>IFERROR(VLOOKUP($B41,'a-水产'!$B:$AO,20,0),0)</f>
        <v>296.49</v>
      </c>
      <c r="T41" s="49">
        <f t="shared" si="5"/>
        <v>52.97</v>
      </c>
      <c r="U41" s="56">
        <f t="shared" si="6"/>
        <v>0.178656953016965</v>
      </c>
      <c r="V41" s="56">
        <f>IFERROR(VLOOKUP($B41,'a-水产'!$B:$AO,22,0),0)</f>
        <v>0.450156250977925</v>
      </c>
      <c r="W41" s="56">
        <f>IFERROR(VLOOKUP($B41,'a-水产'!$B:$AO,23,0),0)</f>
        <v>0.255116330280788</v>
      </c>
      <c r="X41" s="56">
        <f t="shared" si="7"/>
        <v>0.195039920697137</v>
      </c>
      <c r="Y41" s="54">
        <f>IFERROR(VLOOKUP($B41,'a-水产'!$B:$AO,37,0),0)</f>
        <v>0.00214616837406284</v>
      </c>
      <c r="Z41" s="54">
        <f>IFERROR(VLOOKUP($B41,'a-水产'!$B:$AO,38,0),0)</f>
        <v>0.452325542176802</v>
      </c>
      <c r="AA41" s="54">
        <f t="shared" si="8"/>
        <v>-0.450179373802739</v>
      </c>
      <c r="AB41" s="54">
        <f>IFERROR(VLOOKUP($B41,'a-水产'!$B:$AO,33,0),0)</f>
        <v>-0.0342216441412639</v>
      </c>
      <c r="AC41" s="54">
        <f>IFERROR(VLOOKUP($B41,'a-水产'!$B:$AO,34,0),0)</f>
        <v>-0.200356268025103</v>
      </c>
      <c r="AD41" s="54">
        <f t="shared" si="9"/>
        <v>0.166134623883839</v>
      </c>
    </row>
    <row r="42" spans="1:30">
      <c r="A42" s="50" t="s">
        <v>94</v>
      </c>
      <c r="B42" s="51" t="s">
        <v>95</v>
      </c>
      <c r="C42" s="50" t="s">
        <v>96</v>
      </c>
      <c r="D42" s="49">
        <f>IFERROR(VLOOKUP($B42,'a-水产'!$B:$AO,5,0),0)</f>
        <v>2100.7</v>
      </c>
      <c r="E42" s="49">
        <f>IFERROR(VLOOKUP($B42,'a-水产'!$B:$AO,6,0),0)</f>
        <v>47737.45</v>
      </c>
      <c r="F42" s="49">
        <f>IFERROR(VLOOKUP($B42,'a-水产'!$B:$AO,7,0),0)</f>
        <v>94.131186417377</v>
      </c>
      <c r="G42" s="49">
        <f>IFERROR(VLOOKUP($B42,'a-水产'!$B:$AO,24,0),0)</f>
        <v>-750.42</v>
      </c>
      <c r="H42" s="49">
        <f>IFERROR(VLOOKUP($B42,'a-水产'!$B:$AO,25,0),0)</f>
        <v>-101.07</v>
      </c>
      <c r="I42" s="49">
        <f>IFERROR(VLOOKUP($B42,'a-水产'!$B:$AO,26,0),0)</f>
        <v>-649.35</v>
      </c>
      <c r="J42" s="56">
        <f>IFERROR(VLOOKUP($B42,'a-水产'!$B:$AO,27,0),0)</f>
        <v>6.42475512021371</v>
      </c>
      <c r="K42" s="56">
        <f>IFERROR(VLOOKUP($B42,'a-水产'!$B:$AO,28,0),0)</f>
        <v>-0.273766006347817</v>
      </c>
      <c r="L42" s="56">
        <f>IFERROR(VLOOKUP($B42,'a-水产'!$B:$AO,29,0),0)</f>
        <v>-0.0378387687331294</v>
      </c>
      <c r="M42" s="56">
        <f>IFERROR(VLOOKUP($B42,'a-水产'!$B:$AO,30,0),0)</f>
        <v>-0.235927237614687</v>
      </c>
      <c r="N42" s="49">
        <f>IFERROR(VLOOKUP($B42,'a-水产'!$B:$AO,15,0),0)</f>
        <v>2741.1</v>
      </c>
      <c r="O42" s="49">
        <f>IFERROR(VLOOKUP($B42,'a-水产'!$B:$AO,19,0),0)</f>
        <v>2671.07</v>
      </c>
      <c r="P42" s="49">
        <f t="shared" si="3"/>
        <v>70.0299999999997</v>
      </c>
      <c r="Q42" s="56">
        <f t="shared" si="4"/>
        <v>0.026217957597517</v>
      </c>
      <c r="R42" s="49">
        <f>IFERROR(VLOOKUP($B42,'a-水产'!$B:$AO,16,0),0)</f>
        <v>135.54</v>
      </c>
      <c r="S42" s="49">
        <f>IFERROR(VLOOKUP($B42,'a-水产'!$B:$AO,20,0),0)</f>
        <v>108.59</v>
      </c>
      <c r="T42" s="49">
        <f t="shared" si="5"/>
        <v>26.95</v>
      </c>
      <c r="U42" s="56">
        <f t="shared" si="6"/>
        <v>0.248181232157657</v>
      </c>
      <c r="V42" s="56">
        <f>IFERROR(VLOOKUP($B42,'a-水产'!$B:$AO,22,0),0)</f>
        <v>0.179691256800247</v>
      </c>
      <c r="W42" s="56">
        <f>IFERROR(VLOOKUP($B42,'a-水产'!$B:$AO,23,0),0)</f>
        <v>-0.231155807557801</v>
      </c>
      <c r="X42" s="56">
        <f t="shared" si="7"/>
        <v>0.410847064358048</v>
      </c>
      <c r="Y42" s="54">
        <f>IFERROR(VLOOKUP($B42,'a-水产'!$B:$AO,37,0),0)</f>
        <v>-0.00560720082632433</v>
      </c>
      <c r="Z42" s="54">
        <f>IFERROR(VLOOKUP($B42,'a-水产'!$B:$AO,38,0),0)</f>
        <v>-0.169536789759646</v>
      </c>
      <c r="AA42" s="54">
        <f t="shared" si="8"/>
        <v>0.163929588933322</v>
      </c>
      <c r="AB42" s="54">
        <f>IFERROR(VLOOKUP($B42,'a-水产'!$B:$AO,33,0),0)</f>
        <v>-0.0873128895151682</v>
      </c>
      <c r="AC42" s="54">
        <f>IFERROR(VLOOKUP($B42,'a-水产'!$B:$AO,34,0),0)</f>
        <v>-0.169520005091593</v>
      </c>
      <c r="AD42" s="54">
        <f t="shared" si="9"/>
        <v>0.0822071155764243</v>
      </c>
    </row>
    <row r="43" spans="1:30">
      <c r="A43" s="50" t="s">
        <v>62</v>
      </c>
      <c r="B43" s="51" t="s">
        <v>92</v>
      </c>
      <c r="C43" s="50" t="s">
        <v>93</v>
      </c>
      <c r="D43" s="49">
        <f>IFERROR(VLOOKUP($B43,'a-水产'!$B:$AO,5,0),0)</f>
        <v>2568.4</v>
      </c>
      <c r="E43" s="49">
        <f>IFERROR(VLOOKUP($B43,'a-水产'!$B:$AO,6,0),0)</f>
        <v>81004.54</v>
      </c>
      <c r="F43" s="49">
        <f>IFERROR(VLOOKUP($B43,'a-水产'!$B:$AO,7,0),0)</f>
        <v>20.8273716126938</v>
      </c>
      <c r="G43" s="49">
        <f>IFERROR(VLOOKUP($B43,'a-水产'!$B:$AO,24,0),0)</f>
        <v>4734.85</v>
      </c>
      <c r="H43" s="49">
        <f>IFERROR(VLOOKUP($B43,'a-水产'!$B:$AO,25,0),0)</f>
        <v>6858.7</v>
      </c>
      <c r="I43" s="49">
        <f>IFERROR(VLOOKUP($B43,'a-水产'!$B:$AO,26,0),0)</f>
        <v>-2123.85</v>
      </c>
      <c r="J43" s="56">
        <f>IFERROR(VLOOKUP($B43,'a-水产'!$B:$AO,27,0),0)</f>
        <v>-0.309657806873023</v>
      </c>
      <c r="K43" s="56">
        <f>IFERROR(VLOOKUP($B43,'a-水产'!$B:$AO,28,0),0)</f>
        <v>0.144232189806436</v>
      </c>
      <c r="L43" s="56">
        <f>IFERROR(VLOOKUP($B43,'a-水产'!$B:$AO,29,0),0)</f>
        <v>0.151002973076747</v>
      </c>
      <c r="M43" s="56">
        <f>IFERROR(VLOOKUP($B43,'a-水产'!$B:$AO,30,0),0)</f>
        <v>-0.00677078327031055</v>
      </c>
      <c r="N43" s="49">
        <f>IFERROR(VLOOKUP($B43,'a-水产'!$B:$AO,15,0),0)</f>
        <v>32827.97</v>
      </c>
      <c r="O43" s="49">
        <f>IFERROR(VLOOKUP($B43,'a-水产'!$B:$AO,19,0),0)</f>
        <v>45420.96</v>
      </c>
      <c r="P43" s="49">
        <f t="shared" si="3"/>
        <v>-12592.99</v>
      </c>
      <c r="Q43" s="56">
        <f t="shared" si="4"/>
        <v>-0.277250634949151</v>
      </c>
      <c r="R43" s="49">
        <f>IFERROR(VLOOKUP($B43,'a-水产'!$B:$AO,16,0),0)</f>
        <v>1012.57</v>
      </c>
      <c r="S43" s="49">
        <f>IFERROR(VLOOKUP($B43,'a-水产'!$B:$AO,20,0),0)</f>
        <v>1557.18</v>
      </c>
      <c r="T43" s="49">
        <f t="shared" si="5"/>
        <v>-544.61</v>
      </c>
      <c r="U43" s="56">
        <f t="shared" si="6"/>
        <v>-0.349741198833789</v>
      </c>
      <c r="V43" s="56">
        <f>IFERROR(VLOOKUP($B43,'a-水产'!$B:$AO,22,0),0)</f>
        <v>0.158585057334941</v>
      </c>
      <c r="W43" s="56">
        <f>IFERROR(VLOOKUP($B43,'a-水产'!$B:$AO,23,0),0)</f>
        <v>0.347175575624613</v>
      </c>
      <c r="X43" s="56">
        <f t="shared" si="7"/>
        <v>-0.188590518289672</v>
      </c>
      <c r="Y43" s="54">
        <f>IFERROR(VLOOKUP($B43,'a-水产'!$B:$AO,37,0),0)</f>
        <v>0.0216972653742457</v>
      </c>
      <c r="Z43" s="54">
        <f>IFERROR(VLOOKUP($B43,'a-水产'!$B:$AO,38,0),0)</f>
        <v>-0.0400852823694114</v>
      </c>
      <c r="AA43" s="54">
        <f t="shared" si="8"/>
        <v>0.0617825477436571</v>
      </c>
      <c r="AB43" s="54">
        <f>IFERROR(VLOOKUP($B43,'a-水产'!$B:$AO,33,0),0)</f>
        <v>0.0893315231629666</v>
      </c>
      <c r="AC43" s="54">
        <f>IFERROR(VLOOKUP($B43,'a-水产'!$B:$AO,34,0),0)</f>
        <v>-0.038290401611943</v>
      </c>
      <c r="AD43" s="54">
        <f t="shared" si="9"/>
        <v>0.12762192477491</v>
      </c>
    </row>
    <row r="44" spans="1:30">
      <c r="A44" s="50" t="s">
        <v>186</v>
      </c>
      <c r="B44" s="51" t="s">
        <v>187</v>
      </c>
      <c r="C44" s="50" t="s">
        <v>188</v>
      </c>
      <c r="D44" s="49">
        <f>IFERROR(VLOOKUP($B44,'a-水产'!$B:$AO,5,0),0)</f>
        <v>1155.5</v>
      </c>
      <c r="E44" s="49">
        <f>IFERROR(VLOOKUP($B44,'a-水产'!$B:$AO,6,0),0)</f>
        <v>25433.48</v>
      </c>
      <c r="F44" s="49">
        <f>IFERROR(VLOOKUP($B44,'a-水产'!$B:$AO,7,0),0)</f>
        <v>35.6315410711398</v>
      </c>
      <c r="G44" s="49">
        <f>IFERROR(VLOOKUP($B44,'a-水产'!$B:$AO,24,0),0)</f>
        <v>923.25</v>
      </c>
      <c r="H44" s="49">
        <f>IFERROR(VLOOKUP($B44,'a-水产'!$B:$AO,25,0),0)</f>
        <v>595.02</v>
      </c>
      <c r="I44" s="49">
        <f>IFERROR(VLOOKUP($B44,'a-水产'!$B:$AO,26,0),0)</f>
        <v>328.23</v>
      </c>
      <c r="J44" s="56">
        <f>IFERROR(VLOOKUP($B44,'a-水产'!$B:$AO,27,0),0)</f>
        <v>0.551628516688515</v>
      </c>
      <c r="K44" s="56">
        <f>IFERROR(VLOOKUP($B44,'a-水产'!$B:$AO,28,0),0)</f>
        <v>0.158973272860641</v>
      </c>
      <c r="L44" s="56">
        <f>IFERROR(VLOOKUP($B44,'a-水产'!$B:$AO,29,0),0)</f>
        <v>0.103390755265801</v>
      </c>
      <c r="M44" s="56">
        <f>IFERROR(VLOOKUP($B44,'a-水产'!$B:$AO,30,0),0)</f>
        <v>0.0555825175948399</v>
      </c>
      <c r="N44" s="49">
        <f>IFERROR(VLOOKUP($B44,'a-水产'!$B:$AO,15,0),0)</f>
        <v>5807.58</v>
      </c>
      <c r="O44" s="49">
        <f>IFERROR(VLOOKUP($B44,'a-水产'!$B:$AO,19,0),0)</f>
        <v>5755.06</v>
      </c>
      <c r="P44" s="49">
        <f t="shared" si="3"/>
        <v>52.5199999999995</v>
      </c>
      <c r="Q44" s="56">
        <f t="shared" si="4"/>
        <v>0.00912588226708315</v>
      </c>
      <c r="R44" s="49">
        <f>IFERROR(VLOOKUP($B44,'a-水产'!$B:$AO,16,0),0)</f>
        <v>175.25</v>
      </c>
      <c r="S44" s="49">
        <f>IFERROR(VLOOKUP($B44,'a-水产'!$B:$AO,20,0),0)</f>
        <v>219.94</v>
      </c>
      <c r="T44" s="49">
        <f t="shared" si="5"/>
        <v>-44.69</v>
      </c>
      <c r="U44" s="56">
        <f t="shared" si="6"/>
        <v>-0.203191779576248</v>
      </c>
      <c r="V44" s="56">
        <f>IFERROR(VLOOKUP($B44,'a-水产'!$B:$AO,22,0),0)</f>
        <v>0.533341075754666</v>
      </c>
      <c r="W44" s="56">
        <f>IFERROR(VLOOKUP($B44,'a-水产'!$B:$AO,23,0),0)</f>
        <v>-0.0107851228962053</v>
      </c>
      <c r="X44" s="56">
        <f t="shared" si="7"/>
        <v>0.544126198650872</v>
      </c>
      <c r="Y44" s="54">
        <f>IFERROR(VLOOKUP($B44,'a-水产'!$B:$AO,37,0),0)</f>
        <v>0.00878744650499287</v>
      </c>
      <c r="Z44" s="54">
        <f>IFERROR(VLOOKUP($B44,'a-水产'!$B:$AO,38,0),0)</f>
        <v>-0.267709375284168</v>
      </c>
      <c r="AA44" s="54">
        <f t="shared" si="8"/>
        <v>0.276496821789161</v>
      </c>
      <c r="AB44" s="54">
        <f>IFERROR(VLOOKUP($B44,'a-水产'!$B:$AO,33,0),0)</f>
        <v>-0.0962505809394533</v>
      </c>
      <c r="AC44" s="54">
        <f>IFERROR(VLOOKUP($B44,'a-水产'!$B:$AO,34,0),0)</f>
        <v>-0.138439929383881</v>
      </c>
      <c r="AD44" s="54">
        <f t="shared" si="9"/>
        <v>0.042189348444428</v>
      </c>
    </row>
    <row r="45" spans="1:30">
      <c r="A45" s="50" t="s">
        <v>155</v>
      </c>
      <c r="B45" s="51" t="s">
        <v>174</v>
      </c>
      <c r="C45" s="50" t="s">
        <v>175</v>
      </c>
      <c r="D45" s="49">
        <f>IFERROR(VLOOKUP($B45,'a-水产'!$B:$AO,5,0),0)</f>
        <v>890.3</v>
      </c>
      <c r="E45" s="49">
        <f>IFERROR(VLOOKUP($B45,'a-水产'!$B:$AO,6,0),0)</f>
        <v>17667.79</v>
      </c>
      <c r="F45" s="49">
        <f>IFERROR(VLOOKUP($B45,'a-水产'!$B:$AO,7,0),0)</f>
        <v>15.2677646133753</v>
      </c>
      <c r="G45" s="49">
        <f>IFERROR(VLOOKUP($B45,'a-水产'!$B:$AO,24,0),0)</f>
        <v>610.34</v>
      </c>
      <c r="H45" s="49">
        <f>IFERROR(VLOOKUP($B45,'a-水产'!$B:$AO,25,0),0)</f>
        <v>448.93</v>
      </c>
      <c r="I45" s="49">
        <f>IFERROR(VLOOKUP($B45,'a-水产'!$B:$AO,26,0),0)</f>
        <v>161.41</v>
      </c>
      <c r="J45" s="56">
        <f>IFERROR(VLOOKUP($B45,'a-水产'!$B:$AO,27,0),0)</f>
        <v>0.35954380415655</v>
      </c>
      <c r="K45" s="56">
        <f>IFERROR(VLOOKUP($B45,'a-水产'!$B:$AO,28,0),0)</f>
        <v>0.0752230167592257</v>
      </c>
      <c r="L45" s="56">
        <f>IFERROR(VLOOKUP($B45,'a-水产'!$B:$AO,29,0),0)</f>
        <v>0.0661422589703772</v>
      </c>
      <c r="M45" s="56">
        <f>IFERROR(VLOOKUP($B45,'a-水产'!$B:$AO,30,0),0)</f>
        <v>0.00908075778884851</v>
      </c>
      <c r="N45" s="49">
        <f>IFERROR(VLOOKUP($B45,'a-水产'!$B:$AO,15,0),0)</f>
        <v>8113.74</v>
      </c>
      <c r="O45" s="49">
        <f>IFERROR(VLOOKUP($B45,'a-水产'!$B:$AO,19,0),0)</f>
        <v>6787.34</v>
      </c>
      <c r="P45" s="49">
        <f t="shared" si="3"/>
        <v>1326.4</v>
      </c>
      <c r="Q45" s="56">
        <f t="shared" si="4"/>
        <v>0.195422654530346</v>
      </c>
      <c r="R45" s="49">
        <f>IFERROR(VLOOKUP($B45,'a-水产'!$B:$AO,16,0),0)</f>
        <v>250.81</v>
      </c>
      <c r="S45" s="49">
        <f>IFERROR(VLOOKUP($B45,'a-水产'!$B:$AO,20,0),0)</f>
        <v>195.27</v>
      </c>
      <c r="T45" s="49">
        <f t="shared" si="5"/>
        <v>55.54</v>
      </c>
      <c r="U45" s="56">
        <f t="shared" si="6"/>
        <v>0.284426691248016</v>
      </c>
      <c r="V45" s="56">
        <f>IFERROR(VLOOKUP($B45,'a-水产'!$B:$AO,22,0),0)</f>
        <v>0.491801920634075</v>
      </c>
      <c r="W45" s="56">
        <f>IFERROR(VLOOKUP($B45,'a-水产'!$B:$AO,23,0),0)</f>
        <v>0.249692782403393</v>
      </c>
      <c r="X45" s="56">
        <f t="shared" si="7"/>
        <v>0.242109138230682</v>
      </c>
      <c r="Y45" s="54">
        <f>IFERROR(VLOOKUP($B45,'a-水产'!$B:$AO,37,0),0)</f>
        <v>-0.0446154459551055</v>
      </c>
      <c r="Z45" s="54">
        <f>IFERROR(VLOOKUP($B45,'a-水产'!$B:$AO,38,0),0)</f>
        <v>-0.136375275259897</v>
      </c>
      <c r="AA45" s="54">
        <f t="shared" si="8"/>
        <v>0.0917598293047911</v>
      </c>
      <c r="AB45" s="54">
        <f>IFERROR(VLOOKUP($B45,'a-水产'!$B:$AO,33,0),0)</f>
        <v>0.0087789135591865</v>
      </c>
      <c r="AC45" s="54">
        <f>IFERROR(VLOOKUP($B45,'a-水产'!$B:$AO,34,0),0)</f>
        <v>0.0199734063712736</v>
      </c>
      <c r="AD45" s="54">
        <f t="shared" si="9"/>
        <v>-0.0111944928120871</v>
      </c>
    </row>
    <row r="46" spans="1:30">
      <c r="A46" s="50" t="s">
        <v>155</v>
      </c>
      <c r="B46" s="51" t="s">
        <v>172</v>
      </c>
      <c r="C46" s="50" t="s">
        <v>173</v>
      </c>
      <c r="D46" s="49">
        <f>IFERROR(VLOOKUP($B46,'a-水产'!$B:$AO,5,0),0)</f>
        <v>1802.95</v>
      </c>
      <c r="E46" s="49">
        <f>IFERROR(VLOOKUP($B46,'a-水产'!$B:$AO,6,0),0)</f>
        <v>46607.59</v>
      </c>
      <c r="F46" s="49">
        <f>IFERROR(VLOOKUP($B46,'a-水产'!$B:$AO,7,0),0)</f>
        <v>33.3107803305531</v>
      </c>
      <c r="G46" s="49">
        <f>IFERROR(VLOOKUP($B46,'a-水产'!$B:$AO,24,0),0)</f>
        <v>1404.24</v>
      </c>
      <c r="H46" s="49">
        <f>IFERROR(VLOOKUP($B46,'a-水产'!$B:$AO,25,0),0)</f>
        <v>1546.04</v>
      </c>
      <c r="I46" s="49">
        <f>IFERROR(VLOOKUP($B46,'a-水产'!$B:$AO,26,0),0)</f>
        <v>-141.8</v>
      </c>
      <c r="J46" s="56">
        <f>IFERROR(VLOOKUP($B46,'a-水产'!$B:$AO,27,0),0)</f>
        <v>-0.0917181961656878</v>
      </c>
      <c r="K46" s="56">
        <f>IFERROR(VLOOKUP($B46,'a-水产'!$B:$AO,28,0),0)</f>
        <v>0.125650739906261</v>
      </c>
      <c r="L46" s="56">
        <f>IFERROR(VLOOKUP($B46,'a-水产'!$B:$AO,29,0),0)</f>
        <v>0.12902159762326</v>
      </c>
      <c r="M46" s="56">
        <f>IFERROR(VLOOKUP($B46,'a-水产'!$B:$AO,30,0),0)</f>
        <v>-0.00337085771699877</v>
      </c>
      <c r="N46" s="49">
        <f>IFERROR(VLOOKUP($B46,'a-水产'!$B:$AO,15,0),0)</f>
        <v>11175.74</v>
      </c>
      <c r="O46" s="49">
        <f>IFERROR(VLOOKUP($B46,'a-水产'!$B:$AO,19,0),0)</f>
        <v>11982.8</v>
      </c>
      <c r="P46" s="49">
        <f t="shared" si="3"/>
        <v>-807.059999999999</v>
      </c>
      <c r="Q46" s="56">
        <f t="shared" si="4"/>
        <v>-0.0673515372033247</v>
      </c>
      <c r="R46" s="49">
        <f>IFERROR(VLOOKUP($B46,'a-水产'!$B:$AO,16,0),0)</f>
        <v>374.2</v>
      </c>
      <c r="S46" s="49">
        <f>IFERROR(VLOOKUP($B46,'a-水产'!$B:$AO,20,0),0)</f>
        <v>420.09</v>
      </c>
      <c r="T46" s="49">
        <f t="shared" si="5"/>
        <v>-45.89</v>
      </c>
      <c r="U46" s="56">
        <f t="shared" si="6"/>
        <v>-0.109238496512652</v>
      </c>
      <c r="V46" s="56">
        <f>IFERROR(VLOOKUP($B46,'a-水产'!$B:$AO,22,0),0)</f>
        <v>0.184265077488983</v>
      </c>
      <c r="W46" s="56">
        <f>IFERROR(VLOOKUP($B46,'a-水产'!$B:$AO,23,0),0)</f>
        <v>-0.116570319354797</v>
      </c>
      <c r="X46" s="56">
        <f t="shared" si="7"/>
        <v>0.30083539684378</v>
      </c>
      <c r="Y46" s="54">
        <f>IFERROR(VLOOKUP($B46,'a-水产'!$B:$AO,37,0),0)</f>
        <v>0.0980758952431855</v>
      </c>
      <c r="Z46" s="54">
        <f>IFERROR(VLOOKUP($B46,'a-水产'!$B:$AO,38,0),0)</f>
        <v>-0.19188745268871</v>
      </c>
      <c r="AA46" s="54">
        <f t="shared" si="8"/>
        <v>0.289963347931895</v>
      </c>
      <c r="AB46" s="54">
        <f>IFERROR(VLOOKUP($B46,'a-水产'!$B:$AO,33,0),0)</f>
        <v>-0.039102287263982</v>
      </c>
      <c r="AC46" s="54">
        <f>IFERROR(VLOOKUP($B46,'a-水产'!$B:$AO,34,0),0)</f>
        <v>0.133279358747538</v>
      </c>
      <c r="AD46" s="54">
        <f t="shared" si="9"/>
        <v>-0.17238164601152</v>
      </c>
    </row>
    <row r="47" spans="1:30">
      <c r="A47" s="50" t="s">
        <v>62</v>
      </c>
      <c r="B47" s="51" t="s">
        <v>151</v>
      </c>
      <c r="C47" s="50" t="s">
        <v>152</v>
      </c>
      <c r="D47" s="49">
        <f>IFERROR(VLOOKUP($B47,'a-水产'!$B:$AO,5,0),0)</f>
        <v>1046.9</v>
      </c>
      <c r="E47" s="49">
        <f>IFERROR(VLOOKUP($B47,'a-水产'!$B:$AO,6,0),0)</f>
        <v>19002.5</v>
      </c>
      <c r="F47" s="49">
        <f>IFERROR(VLOOKUP($B47,'a-水产'!$B:$AO,7,0),0)</f>
        <v>15.852029242779</v>
      </c>
      <c r="G47" s="49">
        <f>IFERROR(VLOOKUP($B47,'a-水产'!$B:$AO,24,0),0)</f>
        <v>134.9</v>
      </c>
      <c r="H47" s="49">
        <f>IFERROR(VLOOKUP($B47,'a-水产'!$B:$AO,25,0),0)</f>
        <v>113.64</v>
      </c>
      <c r="I47" s="49">
        <f>IFERROR(VLOOKUP($B47,'a-水产'!$B:$AO,26,0),0)</f>
        <v>21.26</v>
      </c>
      <c r="J47" s="56">
        <f>IFERROR(VLOOKUP($B47,'a-水产'!$B:$AO,27,0),0)</f>
        <v>0.187082013375572</v>
      </c>
      <c r="K47" s="56">
        <f>IFERROR(VLOOKUP($B47,'a-水产'!$B:$AO,28,0),0)</f>
        <v>0.0162029585713531</v>
      </c>
      <c r="L47" s="56">
        <f>IFERROR(VLOOKUP($B47,'a-水产'!$B:$AO,29,0),0)</f>
        <v>0.0173952975753123</v>
      </c>
      <c r="M47" s="56">
        <f>IFERROR(VLOOKUP($B47,'a-水产'!$B:$AO,30,0),0)</f>
        <v>-0.0011923390039592</v>
      </c>
      <c r="N47" s="49">
        <f>IFERROR(VLOOKUP($B47,'a-水产'!$B:$AO,15,0),0)</f>
        <v>8325.64</v>
      </c>
      <c r="O47" s="49">
        <f>IFERROR(VLOOKUP($B47,'a-水产'!$B:$AO,19,0),0)</f>
        <v>6532.8</v>
      </c>
      <c r="P47" s="49">
        <f t="shared" si="3"/>
        <v>1792.84</v>
      </c>
      <c r="Q47" s="56">
        <f t="shared" si="4"/>
        <v>0.274436688709282</v>
      </c>
      <c r="R47" s="49">
        <f>IFERROR(VLOOKUP($B47,'a-水产'!$B:$AO,16,0),0)</f>
        <v>262.5</v>
      </c>
      <c r="S47" s="49">
        <f>IFERROR(VLOOKUP($B47,'a-水产'!$B:$AO,20,0),0)</f>
        <v>189.51</v>
      </c>
      <c r="T47" s="49">
        <f t="shared" si="5"/>
        <v>72.99</v>
      </c>
      <c r="U47" s="56">
        <f t="shared" si="6"/>
        <v>0.38515117935729</v>
      </c>
      <c r="V47" s="56">
        <f>IFERROR(VLOOKUP($B47,'a-水产'!$B:$AO,22,0),0)</f>
        <v>0.471736522423236</v>
      </c>
      <c r="W47" s="56">
        <f>IFERROR(VLOOKUP($B47,'a-水产'!$B:$AO,23,0),0)</f>
        <v>0.143727639502457</v>
      </c>
      <c r="X47" s="56">
        <f t="shared" si="7"/>
        <v>0.328008882920779</v>
      </c>
      <c r="Y47" s="54">
        <f>IFERROR(VLOOKUP($B47,'a-水产'!$B:$AO,37,0),0)</f>
        <v>-0.0251428571428571</v>
      </c>
      <c r="Z47" s="54">
        <f>IFERROR(VLOOKUP($B47,'a-水产'!$B:$AO,38,0),0)</f>
        <v>-0.162577172708564</v>
      </c>
      <c r="AA47" s="54">
        <f t="shared" si="8"/>
        <v>0.137434315565707</v>
      </c>
      <c r="AB47" s="54">
        <f>IFERROR(VLOOKUP($B47,'a-水产'!$B:$AO,33,0),0)</f>
        <v>-0.039975765315466</v>
      </c>
      <c r="AC47" s="54">
        <f>IFERROR(VLOOKUP($B47,'a-水产'!$B:$AO,34,0),0)</f>
        <v>-0.0991055902522655</v>
      </c>
      <c r="AD47" s="54">
        <f t="shared" si="9"/>
        <v>0.0591298249367995</v>
      </c>
    </row>
    <row r="48" spans="1:30">
      <c r="A48" s="50" t="s">
        <v>84</v>
      </c>
      <c r="B48" s="51" t="s">
        <v>207</v>
      </c>
      <c r="C48" s="50" t="s">
        <v>208</v>
      </c>
      <c r="D48" s="49">
        <f>IFERROR(VLOOKUP($B48,'a-水产'!$B:$AO,5,0),0)</f>
        <v>1029.9</v>
      </c>
      <c r="E48" s="49">
        <f>IFERROR(VLOOKUP($B48,'a-水产'!$B:$AO,6,0),0)</f>
        <v>26325.61</v>
      </c>
      <c r="F48" s="49">
        <f>IFERROR(VLOOKUP($B48,'a-水产'!$B:$AO,7,0),0)</f>
        <v>10.5129437518886</v>
      </c>
      <c r="G48" s="49">
        <f>IFERROR(VLOOKUP($B48,'a-水产'!$B:$AO,24,0),0)</f>
        <v>3987.61</v>
      </c>
      <c r="H48" s="49">
        <f>IFERROR(VLOOKUP($B48,'a-水产'!$B:$AO,25,0),0)</f>
        <v>2211.15</v>
      </c>
      <c r="I48" s="49">
        <f>IFERROR(VLOOKUP($B48,'a-水产'!$B:$AO,26,0),0)</f>
        <v>1776.46</v>
      </c>
      <c r="J48" s="56">
        <f>IFERROR(VLOOKUP($B48,'a-水产'!$B:$AO,27,0),0)</f>
        <v>0.803409990276553</v>
      </c>
      <c r="K48" s="56">
        <f>IFERROR(VLOOKUP($B48,'a-水产'!$B:$AO,28,0),0)</f>
        <v>0.148484476120259</v>
      </c>
      <c r="L48" s="56">
        <f>IFERROR(VLOOKUP($B48,'a-水产'!$B:$AO,29,0),0)</f>
        <v>0.117883110111669</v>
      </c>
      <c r="M48" s="56">
        <f>IFERROR(VLOOKUP($B48,'a-水产'!$B:$AO,30,0),0)</f>
        <v>0.0306013660085894</v>
      </c>
      <c r="N48" s="49">
        <f>IFERROR(VLOOKUP($B48,'a-水产'!$B:$AO,15,0),0)</f>
        <v>26855.4</v>
      </c>
      <c r="O48" s="49">
        <f>IFERROR(VLOOKUP($B48,'a-水产'!$B:$AO,19,0),0)</f>
        <v>18757.14</v>
      </c>
      <c r="P48" s="49">
        <f t="shared" si="3"/>
        <v>8098.26</v>
      </c>
      <c r="Q48" s="56">
        <f t="shared" si="4"/>
        <v>0.431742792344675</v>
      </c>
      <c r="R48" s="49">
        <f>IFERROR(VLOOKUP($B48,'a-水产'!$B:$AO,16,0),0)</f>
        <v>736.03</v>
      </c>
      <c r="S48" s="49">
        <f>IFERROR(VLOOKUP($B48,'a-水产'!$B:$AO,20,0),0)</f>
        <v>579.11</v>
      </c>
      <c r="T48" s="49">
        <f t="shared" si="5"/>
        <v>156.92</v>
      </c>
      <c r="U48" s="56">
        <f t="shared" si="6"/>
        <v>0.270967519124173</v>
      </c>
      <c r="V48" s="56">
        <f>IFERROR(VLOOKUP($B48,'a-水产'!$B:$AO,22,0),0)</f>
        <v>0.603624473184024</v>
      </c>
      <c r="W48" s="56">
        <f>IFERROR(VLOOKUP($B48,'a-水产'!$B:$AO,23,0),0)</f>
        <v>0.398458420140243</v>
      </c>
      <c r="X48" s="56">
        <f t="shared" si="7"/>
        <v>0.205166053043782</v>
      </c>
      <c r="Y48" s="54">
        <f>IFERROR(VLOOKUP($B48,'a-水产'!$B:$AO,37,0),0)</f>
        <v>-0.0362349360759752</v>
      </c>
      <c r="Z48" s="54">
        <f>IFERROR(VLOOKUP($B48,'a-水产'!$B:$AO,38,0),0)</f>
        <v>-0.0678454870404586</v>
      </c>
      <c r="AA48" s="54">
        <f t="shared" si="8"/>
        <v>0.0316105509644835</v>
      </c>
      <c r="AB48" s="54">
        <f>IFERROR(VLOOKUP($B48,'a-水产'!$B:$AO,33,0),0)</f>
        <v>-0.00185287690677586</v>
      </c>
      <c r="AC48" s="54">
        <f>IFERROR(VLOOKUP($B48,'a-水产'!$B:$AO,34,0),0)</f>
        <v>-0.0465609949064729</v>
      </c>
      <c r="AD48" s="54">
        <f t="shared" si="9"/>
        <v>0.0447081179996971</v>
      </c>
    </row>
    <row r="49" spans="1:30">
      <c r="A49" s="50" t="s">
        <v>101</v>
      </c>
      <c r="B49" s="51" t="s">
        <v>147</v>
      </c>
      <c r="C49" s="50" t="s">
        <v>148</v>
      </c>
      <c r="D49" s="49">
        <f>IFERROR(VLOOKUP($B49,'a-水产'!$B:$AO,5,0),0)</f>
        <v>1990.08</v>
      </c>
      <c r="E49" s="49">
        <f>IFERROR(VLOOKUP($B49,'a-水产'!$B:$AO,6,0),0)</f>
        <v>48229.38</v>
      </c>
      <c r="F49" s="49">
        <f>IFERROR(VLOOKUP($B49,'a-水产'!$B:$AO,7,0),0)</f>
        <v>24.4530140133771</v>
      </c>
      <c r="G49" s="49">
        <f>IFERROR(VLOOKUP($B49,'a-水产'!$B:$AO,24,0),0)</f>
        <v>1928.4</v>
      </c>
      <c r="H49" s="49">
        <f>IFERROR(VLOOKUP($B49,'a-水产'!$B:$AO,25,0),0)</f>
        <v>2278.86</v>
      </c>
      <c r="I49" s="49">
        <f>IFERROR(VLOOKUP($B49,'a-水产'!$B:$AO,26,0),0)</f>
        <v>-350.46</v>
      </c>
      <c r="J49" s="56">
        <f>IFERROR(VLOOKUP($B49,'a-水产'!$B:$AO,27,0),0)</f>
        <v>-0.153787420025802</v>
      </c>
      <c r="K49" s="56">
        <f>IFERROR(VLOOKUP($B49,'a-水产'!$B:$AO,28,0),0)</f>
        <v>0.121889861726685</v>
      </c>
      <c r="L49" s="56">
        <f>IFERROR(VLOOKUP($B49,'a-水产'!$B:$AO,29,0),0)</f>
        <v>0.133853587249824</v>
      </c>
      <c r="M49" s="56">
        <f>IFERROR(VLOOKUP($B49,'a-水产'!$B:$AO,30,0),0)</f>
        <v>-0.0119637255231395</v>
      </c>
      <c r="N49" s="49">
        <f>IFERROR(VLOOKUP($B49,'a-水产'!$B:$AO,15,0),0)</f>
        <v>15820.84</v>
      </c>
      <c r="O49" s="49">
        <f>IFERROR(VLOOKUP($B49,'a-水产'!$B:$AO,19,0),0)</f>
        <v>17025.02</v>
      </c>
      <c r="P49" s="49">
        <f t="shared" si="3"/>
        <v>-1204.18</v>
      </c>
      <c r="Q49" s="56">
        <f t="shared" si="4"/>
        <v>-0.0707300197004174</v>
      </c>
      <c r="R49" s="49">
        <f>IFERROR(VLOOKUP($B49,'a-水产'!$B:$AO,16,0),0)</f>
        <v>443.97</v>
      </c>
      <c r="S49" s="49">
        <f>IFERROR(VLOOKUP($B49,'a-水产'!$B:$AO,20,0),0)</f>
        <v>570.68</v>
      </c>
      <c r="T49" s="49">
        <f t="shared" si="5"/>
        <v>-126.71</v>
      </c>
      <c r="U49" s="56">
        <f t="shared" si="6"/>
        <v>-0.222033363706455</v>
      </c>
      <c r="V49" s="56">
        <f>IFERROR(VLOOKUP($B49,'a-水产'!$B:$AO,22,0),0)</f>
        <v>0.629772905674149</v>
      </c>
      <c r="W49" s="56">
        <f>IFERROR(VLOOKUP($B49,'a-水产'!$B:$AO,23,0),0)</f>
        <v>-0.0185069298911353</v>
      </c>
      <c r="X49" s="56">
        <f t="shared" si="7"/>
        <v>0.648279835565285</v>
      </c>
      <c r="Y49" s="54">
        <f>IFERROR(VLOOKUP($B49,'a-水产'!$B:$AO,37,0),0)</f>
        <v>-0.0334256819154447</v>
      </c>
      <c r="Z49" s="54">
        <f>IFERROR(VLOOKUP($B49,'a-水产'!$B:$AO,38,0),0)</f>
        <v>0.0213429592766524</v>
      </c>
      <c r="AA49" s="54">
        <f t="shared" si="8"/>
        <v>-0.0547686411920972</v>
      </c>
      <c r="AB49" s="54">
        <f>IFERROR(VLOOKUP($B49,'a-水产'!$B:$AO,33,0),0)</f>
        <v>-0.00841136618189461</v>
      </c>
      <c r="AC49" s="54">
        <f>IFERROR(VLOOKUP($B49,'a-水产'!$B:$AO,34,0),0)</f>
        <v>0.0143774456652621</v>
      </c>
      <c r="AD49" s="54">
        <f t="shared" si="9"/>
        <v>-0.0227888118471567</v>
      </c>
    </row>
    <row r="50" spans="1:30">
      <c r="A50" s="50" t="s">
        <v>62</v>
      </c>
      <c r="B50" s="51" t="s">
        <v>158</v>
      </c>
      <c r="C50" s="50" t="s">
        <v>159</v>
      </c>
      <c r="D50" s="49">
        <f>IFERROR(VLOOKUP($B50,'a-水产'!$B:$AO,5,0),0)</f>
        <v>810.2</v>
      </c>
      <c r="E50" s="49">
        <f>IFERROR(VLOOKUP($B50,'a-水产'!$B:$AO,6,0),0)</f>
        <v>22022.3</v>
      </c>
      <c r="F50" s="49">
        <f>IFERROR(VLOOKUP($B50,'a-水产'!$B:$AO,7,0),0)</f>
        <v>16.4944252189685</v>
      </c>
      <c r="G50" s="49">
        <f>IFERROR(VLOOKUP($B50,'a-水产'!$B:$AO,24,0),0)</f>
        <v>1018.11</v>
      </c>
      <c r="H50" s="49">
        <f>IFERROR(VLOOKUP($B50,'a-水产'!$B:$AO,25,0),0)</f>
        <v>1076.82</v>
      </c>
      <c r="I50" s="49">
        <f>IFERROR(VLOOKUP($B50,'a-水产'!$B:$AO,26,0),0)</f>
        <v>-58.71</v>
      </c>
      <c r="J50" s="56">
        <f>IFERROR(VLOOKUP($B50,'a-水产'!$B:$AO,27,0),0)</f>
        <v>-0.054521647071934</v>
      </c>
      <c r="K50" s="56">
        <f>IFERROR(VLOOKUP($B50,'a-水产'!$B:$AO,28,0),0)</f>
        <v>0.091839358023845</v>
      </c>
      <c r="L50" s="56">
        <f>IFERROR(VLOOKUP($B50,'a-水产'!$B:$AO,29,0),0)</f>
        <v>0.0963125879323499</v>
      </c>
      <c r="M50" s="56">
        <f>IFERROR(VLOOKUP($B50,'a-水产'!$B:$AO,30,0),0)</f>
        <v>-0.00447322990850491</v>
      </c>
      <c r="N50" s="49">
        <f>IFERROR(VLOOKUP($B50,'a-水产'!$B:$AO,15,0),0)</f>
        <v>11085.77</v>
      </c>
      <c r="O50" s="49">
        <f>IFERROR(VLOOKUP($B50,'a-水产'!$B:$AO,19,0),0)</f>
        <v>11180.47</v>
      </c>
      <c r="P50" s="49">
        <f t="shared" si="3"/>
        <v>-94.6999999999989</v>
      </c>
      <c r="Q50" s="56">
        <f t="shared" si="4"/>
        <v>-0.00847012692668545</v>
      </c>
      <c r="R50" s="49">
        <f>IFERROR(VLOOKUP($B50,'a-水产'!$B:$AO,16,0),0)</f>
        <v>341.5</v>
      </c>
      <c r="S50" s="49">
        <f>IFERROR(VLOOKUP($B50,'a-水产'!$B:$AO,20,0),0)</f>
        <v>331.07</v>
      </c>
      <c r="T50" s="49">
        <f t="shared" si="5"/>
        <v>10.43</v>
      </c>
      <c r="U50" s="56">
        <f t="shared" si="6"/>
        <v>0.031503911559489</v>
      </c>
      <c r="V50" s="56">
        <f>IFERROR(VLOOKUP($B50,'a-水产'!$B:$AO,22,0),0)</f>
        <v>0.181083237343496</v>
      </c>
      <c r="W50" s="56">
        <f>IFERROR(VLOOKUP($B50,'a-水产'!$B:$AO,23,0),0)</f>
        <v>0.110178402649698</v>
      </c>
      <c r="X50" s="56">
        <f t="shared" si="7"/>
        <v>0.0709048346937977</v>
      </c>
      <c r="Y50" s="54">
        <f>IFERROR(VLOOKUP($B50,'a-水产'!$B:$AO,37,0),0)</f>
        <v>-0.0291361639824305</v>
      </c>
      <c r="Z50" s="54">
        <f>IFERROR(VLOOKUP($B50,'a-水产'!$B:$AO,38,0),0)</f>
        <v>0.0594134171021234</v>
      </c>
      <c r="AA50" s="54">
        <f t="shared" si="8"/>
        <v>-0.0885495810845539</v>
      </c>
      <c r="AB50" s="54">
        <f>IFERROR(VLOOKUP($B50,'a-水产'!$B:$AO,33,0),0)</f>
        <v>0.363322499965235</v>
      </c>
      <c r="AC50" s="54">
        <f>IFERROR(VLOOKUP($B50,'a-水产'!$B:$AO,34,0),0)</f>
        <v>0.198385246774062</v>
      </c>
      <c r="AD50" s="54">
        <f t="shared" si="9"/>
        <v>0.164937253191173</v>
      </c>
    </row>
    <row r="51" spans="1:30">
      <c r="A51" s="50" t="s">
        <v>84</v>
      </c>
      <c r="B51" s="51" t="s">
        <v>143</v>
      </c>
      <c r="C51" s="50" t="s">
        <v>144</v>
      </c>
      <c r="D51" s="49">
        <f>IFERROR(VLOOKUP($B51,'a-水产'!$B:$AO,5,0),0)</f>
        <v>1535.45</v>
      </c>
      <c r="E51" s="49">
        <f>IFERROR(VLOOKUP($B51,'a-水产'!$B:$AO,6,0),0)</f>
        <v>41228.51</v>
      </c>
      <c r="F51" s="49">
        <f>IFERROR(VLOOKUP($B51,'a-水产'!$B:$AO,7,0),0)</f>
        <v>51.9099385882879</v>
      </c>
      <c r="G51" s="49">
        <f>IFERROR(VLOOKUP($B51,'a-水产'!$B:$AO,24,0),0)</f>
        <v>847.97</v>
      </c>
      <c r="H51" s="49">
        <f>IFERROR(VLOOKUP($B51,'a-水产'!$B:$AO,25,0),0)</f>
        <v>1244.48</v>
      </c>
      <c r="I51" s="49">
        <f>IFERROR(VLOOKUP($B51,'a-水产'!$B:$AO,26,0),0)</f>
        <v>-396.51</v>
      </c>
      <c r="J51" s="56">
        <f>IFERROR(VLOOKUP($B51,'a-水产'!$B:$AO,27,0),0)</f>
        <v>-0.318615003857033</v>
      </c>
      <c r="K51" s="56">
        <f>IFERROR(VLOOKUP($B51,'a-水产'!$B:$AO,28,0),0)</f>
        <v>0.129936377956617</v>
      </c>
      <c r="L51" s="56">
        <f>IFERROR(VLOOKUP($B51,'a-水产'!$B:$AO,29,0),0)</f>
        <v>0.182125509835228</v>
      </c>
      <c r="M51" s="56">
        <f>IFERROR(VLOOKUP($B51,'a-水产'!$B:$AO,30,0),0)</f>
        <v>-0.0521891318786114</v>
      </c>
      <c r="N51" s="49">
        <f>IFERROR(VLOOKUP($B51,'a-水产'!$B:$AO,15,0),0)</f>
        <v>6526.04</v>
      </c>
      <c r="O51" s="49">
        <f>IFERROR(VLOOKUP($B51,'a-水产'!$B:$AO,19,0),0)</f>
        <v>6833.09</v>
      </c>
      <c r="P51" s="49">
        <f t="shared" si="3"/>
        <v>-307.05</v>
      </c>
      <c r="Q51" s="56">
        <f t="shared" si="4"/>
        <v>-0.0449357464924361</v>
      </c>
      <c r="R51" s="49">
        <f>IFERROR(VLOOKUP($B51,'a-水产'!$B:$AO,16,0),0)</f>
        <v>265.14</v>
      </c>
      <c r="S51" s="49">
        <f>IFERROR(VLOOKUP($B51,'a-水产'!$B:$AO,20,0),0)</f>
        <v>259.39</v>
      </c>
      <c r="T51" s="49">
        <f t="shared" si="5"/>
        <v>5.75</v>
      </c>
      <c r="U51" s="56">
        <f t="shared" si="6"/>
        <v>0.0221673927290952</v>
      </c>
      <c r="V51" s="56">
        <f>IFERROR(VLOOKUP($B51,'a-水产'!$B:$AO,22,0),0)</f>
        <v>0.657726237433505</v>
      </c>
      <c r="W51" s="56">
        <f>IFERROR(VLOOKUP($B51,'a-水产'!$B:$AO,23,0),0)</f>
        <v>0.360124426095273</v>
      </c>
      <c r="X51" s="56">
        <f t="shared" si="7"/>
        <v>0.297601811338232</v>
      </c>
      <c r="Y51" s="54">
        <f>IFERROR(VLOOKUP($B51,'a-水产'!$B:$AO,37,0),0)</f>
        <v>-0.00795805989288678</v>
      </c>
      <c r="Z51" s="54">
        <f>IFERROR(VLOOKUP($B51,'a-水产'!$B:$AO,38,0),0)</f>
        <v>-0.796137090867034</v>
      </c>
      <c r="AA51" s="54">
        <f t="shared" si="8"/>
        <v>0.788179030974147</v>
      </c>
      <c r="AB51" s="54">
        <f>IFERROR(VLOOKUP($B51,'a-水产'!$B:$AO,33,0),0)</f>
        <v>-0.00141299772634011</v>
      </c>
      <c r="AC51" s="54">
        <f>IFERROR(VLOOKUP($B51,'a-水产'!$B:$AO,34,0),0)</f>
        <v>0.00632564476686243</v>
      </c>
      <c r="AD51" s="54">
        <f t="shared" si="9"/>
        <v>-0.00773864249320254</v>
      </c>
    </row>
    <row r="52" spans="1:30">
      <c r="A52" s="50" t="s">
        <v>62</v>
      </c>
      <c r="B52" s="51" t="s">
        <v>108</v>
      </c>
      <c r="C52" s="50" t="s">
        <v>109</v>
      </c>
      <c r="D52" s="49">
        <f>IFERROR(VLOOKUP($B52,'a-水产'!$B:$AO,5,0),0)</f>
        <v>1261.9</v>
      </c>
      <c r="E52" s="49">
        <f>IFERROR(VLOOKUP($B52,'a-水产'!$B:$AO,6,0),0)</f>
        <v>29772.57</v>
      </c>
      <c r="F52" s="49">
        <f>IFERROR(VLOOKUP($B52,'a-水产'!$B:$AO,7,0),0)</f>
        <v>14.7371090760534</v>
      </c>
      <c r="G52" s="49">
        <f>IFERROR(VLOOKUP($B52,'a-水产'!$B:$AO,24,0),0)</f>
        <v>2101.79</v>
      </c>
      <c r="H52" s="49">
        <f>IFERROR(VLOOKUP($B52,'a-水产'!$B:$AO,25,0),0)</f>
        <v>1839.23</v>
      </c>
      <c r="I52" s="49">
        <f>IFERROR(VLOOKUP($B52,'a-水产'!$B:$AO,26,0),0)</f>
        <v>262.56</v>
      </c>
      <c r="J52" s="56">
        <f>IFERROR(VLOOKUP($B52,'a-水产'!$B:$AO,27,0),0)</f>
        <v>0.142755392202172</v>
      </c>
      <c r="K52" s="56">
        <f>IFERROR(VLOOKUP($B52,'a-水产'!$B:$AO,28,0),0)</f>
        <v>0.134507328885999</v>
      </c>
      <c r="L52" s="56">
        <f>IFERROR(VLOOKUP($B52,'a-水产'!$B:$AO,29,0),0)</f>
        <v>0.118931547578633</v>
      </c>
      <c r="M52" s="56">
        <f>IFERROR(VLOOKUP($B52,'a-水产'!$B:$AO,30,0),0)</f>
        <v>0.0155757813073663</v>
      </c>
      <c r="N52" s="49">
        <f>IFERROR(VLOOKUP($B52,'a-水产'!$B:$AO,15,0),0)</f>
        <v>15625.84</v>
      </c>
      <c r="O52" s="49">
        <f>IFERROR(VLOOKUP($B52,'a-水产'!$B:$AO,19,0),0)</f>
        <v>15464.61</v>
      </c>
      <c r="P52" s="49">
        <f t="shared" si="3"/>
        <v>161.23</v>
      </c>
      <c r="Q52" s="56">
        <f t="shared" si="4"/>
        <v>0.0104257398020383</v>
      </c>
      <c r="R52" s="49">
        <f>IFERROR(VLOOKUP($B52,'a-水产'!$B:$AO,16,0),0)</f>
        <v>501.39</v>
      </c>
      <c r="S52" s="49">
        <f>IFERROR(VLOOKUP($B52,'a-水产'!$B:$AO,20,0),0)</f>
        <v>550.75</v>
      </c>
      <c r="T52" s="49">
        <f t="shared" si="5"/>
        <v>-49.36</v>
      </c>
      <c r="U52" s="56">
        <f t="shared" si="6"/>
        <v>-0.0896232410349524</v>
      </c>
      <c r="V52" s="56">
        <f>IFERROR(VLOOKUP($B52,'a-水产'!$B:$AO,22,0),0)</f>
        <v>0.23560125929658</v>
      </c>
      <c r="W52" s="56">
        <f>IFERROR(VLOOKUP($B52,'a-水产'!$B:$AO,23,0),0)</f>
        <v>0.332730012189209</v>
      </c>
      <c r="X52" s="56">
        <f t="shared" si="7"/>
        <v>-0.0971287528926295</v>
      </c>
      <c r="Y52" s="54">
        <f>IFERROR(VLOOKUP($B52,'a-水产'!$B:$AO,37,0),0)</f>
        <v>-0.0690281018767825</v>
      </c>
      <c r="Z52" s="54">
        <f>IFERROR(VLOOKUP($B52,'a-水产'!$B:$AO,38,0),0)</f>
        <v>0.132455742169768</v>
      </c>
      <c r="AA52" s="54">
        <f t="shared" si="8"/>
        <v>-0.201483844046551</v>
      </c>
      <c r="AB52" s="54">
        <f>IFERROR(VLOOKUP($B52,'a-水产'!$B:$AO,33,0),0)</f>
        <v>0.0767194072781452</v>
      </c>
      <c r="AC52" s="54">
        <f>IFERROR(VLOOKUP($B52,'a-水产'!$B:$AO,34,0),0)</f>
        <v>0.0370777924564538</v>
      </c>
      <c r="AD52" s="54">
        <f t="shared" si="9"/>
        <v>0.0396416148216914</v>
      </c>
    </row>
    <row r="53" spans="1:30">
      <c r="A53" s="50" t="s">
        <v>67</v>
      </c>
      <c r="B53" s="51" t="s">
        <v>176</v>
      </c>
      <c r="C53" s="50" t="s">
        <v>177</v>
      </c>
      <c r="D53" s="49">
        <f>IFERROR(VLOOKUP($B53,'a-水产'!$B:$AO,5,0),0)</f>
        <v>0</v>
      </c>
      <c r="E53" s="49">
        <f>IFERROR(VLOOKUP($B53,'a-水产'!$B:$AO,6,0),0)</f>
        <v>0</v>
      </c>
      <c r="F53" s="49">
        <f>IFERROR(VLOOKUP($B53,'a-水产'!$B:$AO,7,0),0)</f>
        <v>0</v>
      </c>
      <c r="G53" s="49">
        <f>IFERROR(VLOOKUP($B53,'a-水产'!$B:$AO,24,0),0)</f>
        <v>0</v>
      </c>
      <c r="H53" s="49">
        <f>IFERROR(VLOOKUP($B53,'a-水产'!$B:$AO,25,0),0)</f>
        <v>0</v>
      </c>
      <c r="I53" s="49">
        <f>IFERROR(VLOOKUP($B53,'a-水产'!$B:$AO,26,0),0)</f>
        <v>0</v>
      </c>
      <c r="J53" s="56">
        <f>IFERROR(VLOOKUP($B53,'a-水产'!$B:$AO,27,0),0)</f>
        <v>0</v>
      </c>
      <c r="K53" s="56">
        <f>IFERROR(VLOOKUP($B53,'a-水产'!$B:$AO,28,0),0)</f>
        <v>0</v>
      </c>
      <c r="L53" s="56">
        <f>IFERROR(VLOOKUP($B53,'a-水产'!$B:$AO,29,0),0)</f>
        <v>0</v>
      </c>
      <c r="M53" s="56">
        <f>IFERROR(VLOOKUP($B53,'a-水产'!$B:$AO,30,0),0)</f>
        <v>0</v>
      </c>
      <c r="N53" s="49">
        <f>IFERROR(VLOOKUP($B53,'a-水产'!$B:$AO,15,0),0)</f>
        <v>0</v>
      </c>
      <c r="O53" s="49">
        <f>IFERROR(VLOOKUP($B53,'a-水产'!$B:$AO,19,0),0)</f>
        <v>0</v>
      </c>
      <c r="P53" s="49">
        <f t="shared" si="3"/>
        <v>0</v>
      </c>
      <c r="Q53" s="56" t="e">
        <f t="shared" si="4"/>
        <v>#DIV/0!</v>
      </c>
      <c r="R53" s="49">
        <f>IFERROR(VLOOKUP($B53,'a-水产'!$B:$AO,16,0),0)</f>
        <v>0</v>
      </c>
      <c r="S53" s="49">
        <f>IFERROR(VLOOKUP($B53,'a-水产'!$B:$AO,20,0),0)</f>
        <v>0</v>
      </c>
      <c r="T53" s="49">
        <f t="shared" si="5"/>
        <v>0</v>
      </c>
      <c r="U53" s="56" t="e">
        <f t="shared" si="6"/>
        <v>#DIV/0!</v>
      </c>
      <c r="V53" s="56">
        <f>IFERROR(VLOOKUP($B53,'a-水产'!$B:$AO,22,0),0)</f>
        <v>0</v>
      </c>
      <c r="W53" s="56">
        <f>IFERROR(VLOOKUP($B53,'a-水产'!$B:$AO,23,0),0)</f>
        <v>0</v>
      </c>
      <c r="X53" s="56">
        <f t="shared" si="7"/>
        <v>0</v>
      </c>
      <c r="Y53" s="54">
        <f>IFERROR(VLOOKUP($B53,'a-水产'!$B:$AO,37,0),0)</f>
        <v>0</v>
      </c>
      <c r="Z53" s="54">
        <f>IFERROR(VLOOKUP($B53,'a-水产'!$B:$AO,38,0),0)</f>
        <v>0</v>
      </c>
      <c r="AA53" s="54">
        <f t="shared" si="8"/>
        <v>0</v>
      </c>
      <c r="AB53" s="54">
        <f>IFERROR(VLOOKUP($B53,'a-水产'!$B:$AO,33,0),0)</f>
        <v>0</v>
      </c>
      <c r="AC53" s="54">
        <f>IFERROR(VLOOKUP($B53,'a-水产'!$B:$AO,34,0),0)</f>
        <v>0</v>
      </c>
      <c r="AD53" s="54">
        <f t="shared" si="9"/>
        <v>0</v>
      </c>
    </row>
    <row r="54" spans="1:30">
      <c r="A54" s="50" t="s">
        <v>62</v>
      </c>
      <c r="B54" s="51" t="s">
        <v>184</v>
      </c>
      <c r="C54" s="50" t="s">
        <v>185</v>
      </c>
      <c r="D54" s="49">
        <f>IFERROR(VLOOKUP($B54,'a-水产'!$B:$AO,5,0),0)</f>
        <v>426.7</v>
      </c>
      <c r="E54" s="49">
        <f>IFERROR(VLOOKUP($B54,'a-水产'!$B:$AO,6,0),0)</f>
        <v>10055.55</v>
      </c>
      <c r="F54" s="49">
        <f>IFERROR(VLOOKUP($B54,'a-水产'!$B:$AO,7,0),0)</f>
        <v>12.2612484860465</v>
      </c>
      <c r="G54" s="49">
        <f>IFERROR(VLOOKUP($B54,'a-水产'!$B:$AO,24,0),0)</f>
        <v>904.43</v>
      </c>
      <c r="H54" s="49">
        <f>IFERROR(VLOOKUP($B54,'a-水产'!$B:$AO,25,0),0)</f>
        <v>861.96</v>
      </c>
      <c r="I54" s="49">
        <f>IFERROR(VLOOKUP($B54,'a-水产'!$B:$AO,26,0),0)</f>
        <v>42.47</v>
      </c>
      <c r="J54" s="56">
        <f>IFERROR(VLOOKUP($B54,'a-水产'!$B:$AO,27,0),0)</f>
        <v>0.0492714279084876</v>
      </c>
      <c r="K54" s="56">
        <f>IFERROR(VLOOKUP($B54,'a-水产'!$B:$AO,28,0),0)</f>
        <v>0.131574506466489</v>
      </c>
      <c r="L54" s="56">
        <f>IFERROR(VLOOKUP($B54,'a-水产'!$B:$AO,29,0),0)</f>
        <v>0.0907991539064409</v>
      </c>
      <c r="M54" s="56">
        <f>IFERROR(VLOOKUP($B54,'a-水产'!$B:$AO,30,0),0)</f>
        <v>0.0407753525600483</v>
      </c>
      <c r="N54" s="49">
        <f>IFERROR(VLOOKUP($B54,'a-水产'!$B:$AO,15,0),0)</f>
        <v>6873.9</v>
      </c>
      <c r="O54" s="49">
        <f>IFERROR(VLOOKUP($B54,'a-水产'!$B:$AO,19,0),0)</f>
        <v>9493.04</v>
      </c>
      <c r="P54" s="49">
        <f t="shared" si="3"/>
        <v>-2619.14</v>
      </c>
      <c r="Q54" s="56">
        <f t="shared" si="4"/>
        <v>-0.275901081213184</v>
      </c>
      <c r="R54" s="49">
        <f>IFERROR(VLOOKUP($B54,'a-水产'!$B:$AO,16,0),0)</f>
        <v>205.68</v>
      </c>
      <c r="S54" s="49">
        <f>IFERROR(VLOOKUP($B54,'a-水产'!$B:$AO,20,0),0)</f>
        <v>293.24</v>
      </c>
      <c r="T54" s="49">
        <f t="shared" si="5"/>
        <v>-87.56</v>
      </c>
      <c r="U54" s="56">
        <f t="shared" si="6"/>
        <v>-0.298595007502387</v>
      </c>
      <c r="V54" s="56">
        <f>IFERROR(VLOOKUP($B54,'a-水产'!$B:$AO,22,0),0)</f>
        <v>0.39611475025337</v>
      </c>
      <c r="W54" s="56">
        <f>IFERROR(VLOOKUP($B54,'a-水产'!$B:$AO,23,0),0)</f>
        <v>0.200409173286599</v>
      </c>
      <c r="X54" s="56">
        <f t="shared" si="7"/>
        <v>0.19570557696677</v>
      </c>
      <c r="Y54" s="54">
        <f>IFERROR(VLOOKUP($B54,'a-水产'!$B:$AO,37,0),0)</f>
        <v>-0.059412679891093</v>
      </c>
      <c r="Z54" s="54">
        <f>IFERROR(VLOOKUP($B54,'a-水产'!$B:$AO,38,0),0)</f>
        <v>-0.0172554903833038</v>
      </c>
      <c r="AA54" s="54">
        <f t="shared" si="8"/>
        <v>-0.0421571895077892</v>
      </c>
      <c r="AB54" s="54">
        <f>IFERROR(VLOOKUP($B54,'a-水产'!$B:$AO,33,0),0)</f>
        <v>0.0846509154079005</v>
      </c>
      <c r="AC54" s="54">
        <f>IFERROR(VLOOKUP($B54,'a-水产'!$B:$AO,34,0),0)</f>
        <v>0.0771768579928031</v>
      </c>
      <c r="AD54" s="54">
        <f t="shared" si="9"/>
        <v>0.00747405741509739</v>
      </c>
    </row>
    <row r="55" spans="1:30">
      <c r="A55" s="50" t="s">
        <v>62</v>
      </c>
      <c r="B55" s="51" t="s">
        <v>133</v>
      </c>
      <c r="C55" s="50" t="s">
        <v>134</v>
      </c>
      <c r="D55" s="49">
        <f>IFERROR(VLOOKUP($B55,'a-水产'!$B:$AO,5,0),0)</f>
        <v>639.5</v>
      </c>
      <c r="E55" s="49">
        <f>IFERROR(VLOOKUP($B55,'a-水产'!$B:$AO,6,0),0)</f>
        <v>10971.47</v>
      </c>
      <c r="F55" s="49">
        <f>IFERROR(VLOOKUP($B55,'a-水产'!$B:$AO,7,0),0)</f>
        <v>11.4167535536788</v>
      </c>
      <c r="G55" s="49">
        <f>IFERROR(VLOOKUP($B55,'a-水产'!$B:$AO,24,0),0)</f>
        <v>1294.2</v>
      </c>
      <c r="H55" s="49">
        <f>IFERROR(VLOOKUP($B55,'a-水产'!$B:$AO,25,0),0)</f>
        <v>70.38</v>
      </c>
      <c r="I55" s="49">
        <f>IFERROR(VLOOKUP($B55,'a-水产'!$B:$AO,26,0),0)</f>
        <v>1223.82</v>
      </c>
      <c r="J55" s="56">
        <f>IFERROR(VLOOKUP($B55,'a-水产'!$B:$AO,27,0),0)</f>
        <v>17.3887468030691</v>
      </c>
      <c r="K55" s="56">
        <f>IFERROR(VLOOKUP($B55,'a-水产'!$B:$AO,28,0),0)</f>
        <v>0.169747621408504</v>
      </c>
      <c r="L55" s="56">
        <f>IFERROR(VLOOKUP($B55,'a-水产'!$B:$AO,29,0),0)</f>
        <v>0.00771911121640163</v>
      </c>
      <c r="M55" s="56">
        <f>IFERROR(VLOOKUP($B55,'a-水产'!$B:$AO,30,0),0)</f>
        <v>0.162028510192102</v>
      </c>
      <c r="N55" s="49">
        <f>IFERROR(VLOOKUP($B55,'a-水产'!$B:$AO,15,0),0)</f>
        <v>7624.26</v>
      </c>
      <c r="O55" s="49">
        <f>IFERROR(VLOOKUP($B55,'a-水产'!$B:$AO,19,0),0)</f>
        <v>9117.63</v>
      </c>
      <c r="P55" s="49">
        <f t="shared" si="3"/>
        <v>-1493.37</v>
      </c>
      <c r="Q55" s="56">
        <f t="shared" si="4"/>
        <v>-0.163789274186384</v>
      </c>
      <c r="R55" s="49">
        <f>IFERROR(VLOOKUP($B55,'a-水产'!$B:$AO,16,0),0)</f>
        <v>256.77</v>
      </c>
      <c r="S55" s="49">
        <f>IFERROR(VLOOKUP($B55,'a-水产'!$B:$AO,20,0),0)</f>
        <v>450.7</v>
      </c>
      <c r="T55" s="49">
        <f t="shared" si="5"/>
        <v>-193.93</v>
      </c>
      <c r="U55" s="56">
        <f t="shared" si="6"/>
        <v>-0.430286221433326</v>
      </c>
      <c r="V55" s="56">
        <f>IFERROR(VLOOKUP($B55,'a-水产'!$B:$AO,22,0),0)</f>
        <v>0.628426812931995</v>
      </c>
      <c r="W55" s="56">
        <f>IFERROR(VLOOKUP($B55,'a-水产'!$B:$AO,23,0),0)</f>
        <v>-0.348497433826314</v>
      </c>
      <c r="X55" s="56">
        <f t="shared" si="7"/>
        <v>0.976924246758309</v>
      </c>
      <c r="Y55" s="54">
        <f>IFERROR(VLOOKUP($B55,'a-水产'!$B:$AO,37,0),0)</f>
        <v>0.0313510145266192</v>
      </c>
      <c r="Z55" s="54">
        <f>IFERROR(VLOOKUP($B55,'a-水产'!$B:$AO,38,0),0)</f>
        <v>0.323186154870202</v>
      </c>
      <c r="AA55" s="54">
        <f t="shared" si="8"/>
        <v>-0.291835140343583</v>
      </c>
      <c r="AB55" s="54">
        <f>IFERROR(VLOOKUP($B55,'a-水产'!$B:$AO,33,0),0)</f>
        <v>0.0319001241694392</v>
      </c>
      <c r="AC55" s="54">
        <f>IFERROR(VLOOKUP($B55,'a-水产'!$B:$AO,34,0),0)</f>
        <v>0.0481125248556917</v>
      </c>
      <c r="AD55" s="54">
        <f t="shared" si="9"/>
        <v>-0.0162124006862525</v>
      </c>
    </row>
    <row r="56" spans="1:30">
      <c r="A56" s="50" t="s">
        <v>84</v>
      </c>
      <c r="B56" s="51" t="s">
        <v>85</v>
      </c>
      <c r="C56" s="50" t="s">
        <v>86</v>
      </c>
      <c r="D56" s="49">
        <f>IFERROR(VLOOKUP($B56,'a-水产'!$B:$AO,5,0),0)</f>
        <v>1883.8</v>
      </c>
      <c r="E56" s="49">
        <f>IFERROR(VLOOKUP($B56,'a-水产'!$B:$AO,6,0),0)</f>
        <v>45456.57</v>
      </c>
      <c r="F56" s="49">
        <f>IFERROR(VLOOKUP($B56,'a-水产'!$B:$AO,7,0),0)</f>
        <v>20.8013243796251</v>
      </c>
      <c r="G56" s="49">
        <f>IFERROR(VLOOKUP($B56,'a-水产'!$B:$AO,24,0),0)</f>
        <v>1620.62</v>
      </c>
      <c r="H56" s="49">
        <f>IFERROR(VLOOKUP($B56,'a-水产'!$B:$AO,25,0),0)</f>
        <v>8073.64</v>
      </c>
      <c r="I56" s="49">
        <f>IFERROR(VLOOKUP($B56,'a-水产'!$B:$AO,26,0),0)</f>
        <v>-6453.02</v>
      </c>
      <c r="J56" s="56">
        <f>IFERROR(VLOOKUP($B56,'a-水产'!$B:$AO,27,0),0)</f>
        <v>-0.799270217646563</v>
      </c>
      <c r="K56" s="56">
        <f>IFERROR(VLOOKUP($B56,'a-水产'!$B:$AO,28,0),0)</f>
        <v>0.0876644364062028</v>
      </c>
      <c r="L56" s="56">
        <f>IFERROR(VLOOKUP($B56,'a-水产'!$B:$AO,29,0),0)</f>
        <v>0.420716166507645</v>
      </c>
      <c r="M56" s="56">
        <f>IFERROR(VLOOKUP($B56,'a-水产'!$B:$AO,30,0),0)</f>
        <v>-0.333051730101442</v>
      </c>
      <c r="N56" s="49">
        <f>IFERROR(VLOOKUP($B56,'a-水产'!$B:$AO,15,0),0)</f>
        <v>18486.63</v>
      </c>
      <c r="O56" s="49">
        <f>IFERROR(VLOOKUP($B56,'a-水产'!$B:$AO,19,0),0)</f>
        <v>19190.23</v>
      </c>
      <c r="P56" s="49">
        <f t="shared" si="3"/>
        <v>-703.599999999999</v>
      </c>
      <c r="Q56" s="56">
        <f t="shared" si="4"/>
        <v>-0.0366644902119463</v>
      </c>
      <c r="R56" s="49">
        <f>IFERROR(VLOOKUP($B56,'a-水产'!$B:$AO,16,0),0)</f>
        <v>585.2</v>
      </c>
      <c r="S56" s="49">
        <f>IFERROR(VLOOKUP($B56,'a-水产'!$B:$AO,20,0),0)</f>
        <v>702.49</v>
      </c>
      <c r="T56" s="49">
        <f t="shared" si="5"/>
        <v>-117.29</v>
      </c>
      <c r="U56" s="56">
        <f t="shared" si="6"/>
        <v>-0.166963230793321</v>
      </c>
      <c r="V56" s="56">
        <f>IFERROR(VLOOKUP($B56,'a-水产'!$B:$AO,22,0),0)</f>
        <v>0.621383124255228</v>
      </c>
      <c r="W56" s="56">
        <f>IFERROR(VLOOKUP($B56,'a-水产'!$B:$AO,23,0),0)</f>
        <v>0.0691622450428985</v>
      </c>
      <c r="X56" s="56">
        <f t="shared" si="7"/>
        <v>0.552220879212329</v>
      </c>
      <c r="Y56" s="54">
        <f>IFERROR(VLOOKUP($B56,'a-水产'!$B:$AO,37,0),0)</f>
        <v>-0.0688140806561859</v>
      </c>
      <c r="Z56" s="54">
        <f>IFERROR(VLOOKUP($B56,'a-水产'!$B:$AO,38,0),0)</f>
        <v>0.124713519053652</v>
      </c>
      <c r="AA56" s="54">
        <f t="shared" si="8"/>
        <v>-0.193527599709838</v>
      </c>
      <c r="AB56" s="54">
        <f>IFERROR(VLOOKUP($B56,'a-水产'!$B:$AO,33,0),0)</f>
        <v>-0.0857083091970181</v>
      </c>
      <c r="AC56" s="54">
        <f>IFERROR(VLOOKUP($B56,'a-水产'!$B:$AO,34,0),0)</f>
        <v>0.39562334583796</v>
      </c>
      <c r="AD56" s="54">
        <f t="shared" si="9"/>
        <v>-0.481331655034978</v>
      </c>
    </row>
    <row r="57" spans="1:30">
      <c r="A57" s="50" t="s">
        <v>89</v>
      </c>
      <c r="B57" s="51" t="s">
        <v>125</v>
      </c>
      <c r="C57" s="50" t="s">
        <v>126</v>
      </c>
      <c r="D57" s="49">
        <f>IFERROR(VLOOKUP($B57,'a-水产'!$B:$AO,5,0),0)</f>
        <v>1601.55</v>
      </c>
      <c r="E57" s="49">
        <f>IFERROR(VLOOKUP($B57,'a-水产'!$B:$AO,6,0),0)</f>
        <v>39335.92</v>
      </c>
      <c r="F57" s="49">
        <f>IFERROR(VLOOKUP($B57,'a-水产'!$B:$AO,7,0),0)</f>
        <v>16.5631213707482</v>
      </c>
      <c r="G57" s="49">
        <f>IFERROR(VLOOKUP($B57,'a-水产'!$B:$AO,24,0),0)</f>
        <v>2014.17</v>
      </c>
      <c r="H57" s="49">
        <f>IFERROR(VLOOKUP($B57,'a-水产'!$B:$AO,25,0),0)</f>
        <v>1869.39</v>
      </c>
      <c r="I57" s="49">
        <f>IFERROR(VLOOKUP($B57,'a-水产'!$B:$AO,26,0),0)</f>
        <v>144.78</v>
      </c>
      <c r="J57" s="56">
        <f>IFERROR(VLOOKUP($B57,'a-水产'!$B:$AO,27,0),0)</f>
        <v>0.0774477235889782</v>
      </c>
      <c r="K57" s="56">
        <f>IFERROR(VLOOKUP($B57,'a-水产'!$B:$AO,28,0),0)</f>
        <v>0.108379667021624</v>
      </c>
      <c r="L57" s="56">
        <f>IFERROR(VLOOKUP($B57,'a-水产'!$B:$AO,29,0),0)</f>
        <v>0.110351711806587</v>
      </c>
      <c r="M57" s="56">
        <f>IFERROR(VLOOKUP($B57,'a-水产'!$B:$AO,30,0),0)</f>
        <v>-0.00197204478496248</v>
      </c>
      <c r="N57" s="49">
        <f>IFERROR(VLOOKUP($B57,'a-水产'!$B:$AO,15,0),0)</f>
        <v>18584.39</v>
      </c>
      <c r="O57" s="49">
        <f>IFERROR(VLOOKUP($B57,'a-水产'!$B:$AO,19,0),0)</f>
        <v>16940.29</v>
      </c>
      <c r="P57" s="49">
        <f t="shared" si="3"/>
        <v>1644.1</v>
      </c>
      <c r="Q57" s="56">
        <f t="shared" si="4"/>
        <v>0.0970526478590389</v>
      </c>
      <c r="R57" s="49">
        <f>IFERROR(VLOOKUP($B57,'a-水产'!$B:$AO,16,0),0)</f>
        <v>588.97</v>
      </c>
      <c r="S57" s="49">
        <f>IFERROR(VLOOKUP($B57,'a-水产'!$B:$AO,20,0),0)</f>
        <v>699.18</v>
      </c>
      <c r="T57" s="49">
        <f t="shared" si="5"/>
        <v>-110.21</v>
      </c>
      <c r="U57" s="56">
        <f t="shared" si="6"/>
        <v>-0.157627506507623</v>
      </c>
      <c r="V57" s="56">
        <f>IFERROR(VLOOKUP($B57,'a-水产'!$B:$AO,22,0),0)</f>
        <v>0.247943415503631</v>
      </c>
      <c r="W57" s="56">
        <f>IFERROR(VLOOKUP($B57,'a-水产'!$B:$AO,23,0),0)</f>
        <v>0.00964532880992434</v>
      </c>
      <c r="X57" s="56">
        <f t="shared" si="7"/>
        <v>0.238298086693707</v>
      </c>
      <c r="Y57" s="54">
        <f>IFERROR(VLOOKUP($B57,'a-水产'!$B:$AO,37,0),0)</f>
        <v>-0.0131415861588875</v>
      </c>
      <c r="Z57" s="54">
        <f>IFERROR(VLOOKUP($B57,'a-水产'!$B:$AO,38,0),0)</f>
        <v>-0.00393317886667239</v>
      </c>
      <c r="AA57" s="54">
        <f t="shared" si="8"/>
        <v>-0.00920840729221516</v>
      </c>
      <c r="AB57" s="54">
        <f>IFERROR(VLOOKUP($B57,'a-水产'!$B:$AO,33,0),0)</f>
        <v>0.0751353331458484</v>
      </c>
      <c r="AC57" s="54">
        <f>IFERROR(VLOOKUP($B57,'a-水产'!$B:$AO,34,0),0)</f>
        <v>0.0618176430273626</v>
      </c>
      <c r="AD57" s="54">
        <f t="shared" si="9"/>
        <v>0.0133176901184858</v>
      </c>
    </row>
    <row r="58" spans="1:30">
      <c r="A58" s="50" t="s">
        <v>62</v>
      </c>
      <c r="B58" s="51" t="s">
        <v>178</v>
      </c>
      <c r="C58" s="50" t="s">
        <v>179</v>
      </c>
      <c r="D58" s="49">
        <f>IFERROR(VLOOKUP($B58,'a-水产'!$B:$AO,5,0),0)</f>
        <v>157.3</v>
      </c>
      <c r="E58" s="49">
        <f>IFERROR(VLOOKUP($B58,'a-水产'!$B:$AO,6,0),0)</f>
        <v>5020.54</v>
      </c>
      <c r="F58" s="49">
        <f>IFERROR(VLOOKUP($B58,'a-水产'!$B:$AO,7,0),0)</f>
        <v>9.81539419087137</v>
      </c>
      <c r="G58" s="49">
        <f>IFERROR(VLOOKUP($B58,'a-水产'!$B:$AO,24,0),0)</f>
        <v>341.83</v>
      </c>
      <c r="H58" s="49">
        <f>IFERROR(VLOOKUP($B58,'a-水产'!$B:$AO,25,0),0)</f>
        <v>0</v>
      </c>
      <c r="I58" s="49">
        <f>IFERROR(VLOOKUP($B58,'a-水产'!$B:$AO,26,0),0)</f>
        <v>341.83</v>
      </c>
      <c r="J58" s="56">
        <f>IFERROR(VLOOKUP($B58,'a-水产'!$B:$AO,27,0),0)</f>
        <v>0</v>
      </c>
      <c r="K58" s="56">
        <f>IFERROR(VLOOKUP($B58,'a-水产'!$B:$AO,28,0),0)</f>
        <v>0.0814301674912991</v>
      </c>
      <c r="L58" s="56">
        <f>IFERROR(VLOOKUP($B58,'a-水产'!$B:$AO,29,0),0)</f>
        <v>0</v>
      </c>
      <c r="M58" s="56">
        <f>IFERROR(VLOOKUP($B58,'a-水产'!$B:$AO,30,0),0)</f>
        <v>0.0814301674912991</v>
      </c>
      <c r="N58" s="49">
        <f>IFERROR(VLOOKUP($B58,'a-水产'!$B:$AO,15,0),0)</f>
        <v>4197.83</v>
      </c>
      <c r="O58" s="49">
        <f>IFERROR(VLOOKUP($B58,'a-水产'!$B:$AO,19,0),0)</f>
        <v>0</v>
      </c>
      <c r="P58" s="49">
        <f t="shared" si="3"/>
        <v>4197.83</v>
      </c>
      <c r="Q58" s="56" t="e">
        <f t="shared" si="4"/>
        <v>#DIV/0!</v>
      </c>
      <c r="R58" s="49">
        <f>IFERROR(VLOOKUP($B58,'a-水产'!$B:$AO,16,0),0)</f>
        <v>125.22</v>
      </c>
      <c r="S58" s="49">
        <f>IFERROR(VLOOKUP($B58,'a-水产'!$B:$AO,20,0),0)</f>
        <v>0</v>
      </c>
      <c r="T58" s="49">
        <f t="shared" si="5"/>
        <v>125.22</v>
      </c>
      <c r="U58" s="56" t="e">
        <f t="shared" si="6"/>
        <v>#DIV/0!</v>
      </c>
      <c r="V58" s="56">
        <f>IFERROR(VLOOKUP($B58,'a-水产'!$B:$AO,22,0),0)</f>
        <v>0.297098601732282</v>
      </c>
      <c r="W58" s="56">
        <f>IFERROR(VLOOKUP($B58,'a-水产'!$B:$AO,23,0),0)</f>
        <v>0</v>
      </c>
      <c r="X58" s="56">
        <f t="shared" si="7"/>
        <v>0.297098601732282</v>
      </c>
      <c r="Y58" s="54">
        <f>IFERROR(VLOOKUP($B58,'a-水产'!$B:$AO,37,0),0)</f>
        <v>-0.00982271202683277</v>
      </c>
      <c r="Z58" s="54">
        <f>IFERROR(VLOOKUP($B58,'a-水产'!$B:$AO,38,0),0)</f>
        <v>0</v>
      </c>
      <c r="AA58" s="54">
        <f t="shared" si="8"/>
        <v>-0.00982271202683277</v>
      </c>
      <c r="AB58" s="54">
        <f>IFERROR(VLOOKUP($B58,'a-水产'!$B:$AO,33,0),0)</f>
        <v>-0.00666885373443983</v>
      </c>
      <c r="AC58" s="54">
        <f>IFERROR(VLOOKUP($B58,'a-水产'!$B:$AO,34,0),0)</f>
        <v>0</v>
      </c>
      <c r="AD58" s="54">
        <f t="shared" si="9"/>
        <v>-0.00666885373443983</v>
      </c>
    </row>
    <row r="59" spans="1:30">
      <c r="A59" s="50" t="s">
        <v>101</v>
      </c>
      <c r="B59" s="51" t="s">
        <v>141</v>
      </c>
      <c r="C59" s="50" t="s">
        <v>142</v>
      </c>
      <c r="D59" s="49">
        <f>IFERROR(VLOOKUP($B59,'a-水产'!$B:$AO,5,0),0)</f>
        <v>816</v>
      </c>
      <c r="E59" s="49">
        <f>IFERROR(VLOOKUP($B59,'a-水产'!$B:$AO,6,0),0)</f>
        <v>18591.22</v>
      </c>
      <c r="F59" s="49">
        <f>IFERROR(VLOOKUP($B59,'a-水产'!$B:$AO,7,0),0)</f>
        <v>12.2797362757966</v>
      </c>
      <c r="G59" s="49">
        <f>IFERROR(VLOOKUP($B59,'a-水产'!$B:$AO,24,0),0)</f>
        <v>3077.88</v>
      </c>
      <c r="H59" s="49">
        <f>IFERROR(VLOOKUP($B59,'a-水产'!$B:$AO,25,0),0)</f>
        <v>2692.21</v>
      </c>
      <c r="I59" s="49">
        <f>IFERROR(VLOOKUP($B59,'a-水产'!$B:$AO,26,0),0)</f>
        <v>385.67</v>
      </c>
      <c r="J59" s="56">
        <f>IFERROR(VLOOKUP($B59,'a-水产'!$B:$AO,27,0),0)</f>
        <v>0.143254055218575</v>
      </c>
      <c r="K59" s="56">
        <f>IFERROR(VLOOKUP($B59,'a-水产'!$B:$AO,28,0),0)</f>
        <v>0.209316654448118</v>
      </c>
      <c r="L59" s="56">
        <f>IFERROR(VLOOKUP($B59,'a-水产'!$B:$AO,29,0),0)</f>
        <v>0.189854707599308</v>
      </c>
      <c r="M59" s="56">
        <f>IFERROR(VLOOKUP($B59,'a-水产'!$B:$AO,30,0),0)</f>
        <v>0.0194619468488103</v>
      </c>
      <c r="N59" s="49">
        <f>IFERROR(VLOOKUP($B59,'a-水产'!$B:$AO,15,0),0)</f>
        <v>14704.42</v>
      </c>
      <c r="O59" s="49">
        <f>IFERROR(VLOOKUP($B59,'a-水产'!$B:$AO,19,0),0)</f>
        <v>14180.37</v>
      </c>
      <c r="P59" s="49">
        <f t="shared" si="3"/>
        <v>524.049999999999</v>
      </c>
      <c r="Q59" s="56">
        <f t="shared" si="4"/>
        <v>0.0369560173676709</v>
      </c>
      <c r="R59" s="49">
        <f>IFERROR(VLOOKUP($B59,'a-水产'!$B:$AO,16,0),0)</f>
        <v>422.5</v>
      </c>
      <c r="S59" s="49">
        <f>IFERROR(VLOOKUP($B59,'a-水产'!$B:$AO,20,0),0)</f>
        <v>445.84</v>
      </c>
      <c r="T59" s="49">
        <f t="shared" si="5"/>
        <v>-23.34</v>
      </c>
      <c r="U59" s="56">
        <f t="shared" si="6"/>
        <v>-0.0523506190561636</v>
      </c>
      <c r="V59" s="56">
        <f>IFERROR(VLOOKUP($B59,'a-水产'!$B:$AO,22,0),0)</f>
        <v>0.388911659261179</v>
      </c>
      <c r="W59" s="56">
        <f>IFERROR(VLOOKUP($B59,'a-水产'!$B:$AO,23,0),0)</f>
        <v>0.197663737982042</v>
      </c>
      <c r="X59" s="56">
        <f t="shared" si="7"/>
        <v>0.191247921279137</v>
      </c>
      <c r="Y59" s="54">
        <f>IFERROR(VLOOKUP($B59,'a-水产'!$B:$AO,37,0),0)</f>
        <v>-0.0256804733727811</v>
      </c>
      <c r="Z59" s="54">
        <f>IFERROR(VLOOKUP($B59,'a-水产'!$B:$AO,38,0),0)</f>
        <v>-0.0364704826843711</v>
      </c>
      <c r="AA59" s="54">
        <f t="shared" si="8"/>
        <v>0.01079000931159</v>
      </c>
      <c r="AB59" s="54">
        <f>IFERROR(VLOOKUP($B59,'a-水产'!$B:$AO,33,0),0)</f>
        <v>-0.0351154255694299</v>
      </c>
      <c r="AC59" s="54">
        <f>IFERROR(VLOOKUP($B59,'a-水产'!$B:$AO,34,0),0)</f>
        <v>-0.0098353992173688</v>
      </c>
      <c r="AD59" s="54">
        <f t="shared" si="9"/>
        <v>-0.0252800263520611</v>
      </c>
    </row>
    <row r="60" spans="1:30">
      <c r="A60" s="50" t="s">
        <v>89</v>
      </c>
      <c r="B60" s="51" t="s">
        <v>160</v>
      </c>
      <c r="C60" s="50" t="s">
        <v>161</v>
      </c>
      <c r="D60" s="49">
        <f>IFERROR(VLOOKUP($B60,'a-水产'!$B:$AO,5,0),0)</f>
        <v>1092</v>
      </c>
      <c r="E60" s="49">
        <f>IFERROR(VLOOKUP($B60,'a-水产'!$B:$AO,6,0),0)</f>
        <v>21974.42</v>
      </c>
      <c r="F60" s="49">
        <f>IFERROR(VLOOKUP($B60,'a-水产'!$B:$AO,7,0),0)</f>
        <v>35.5603860554384</v>
      </c>
      <c r="G60" s="49">
        <f>IFERROR(VLOOKUP($B60,'a-水产'!$B:$AO,24,0),0)</f>
        <v>276.85</v>
      </c>
      <c r="H60" s="49">
        <f>IFERROR(VLOOKUP($B60,'a-水产'!$B:$AO,25,0),0)</f>
        <v>301.56</v>
      </c>
      <c r="I60" s="49">
        <f>IFERROR(VLOOKUP($B60,'a-水产'!$B:$AO,26,0),0)</f>
        <v>-24.71</v>
      </c>
      <c r="J60" s="56">
        <f>IFERROR(VLOOKUP($B60,'a-水产'!$B:$AO,27,0),0)</f>
        <v>-0.0819405756731662</v>
      </c>
      <c r="K60" s="56">
        <f>IFERROR(VLOOKUP($B60,'a-水产'!$B:$AO,28,0),0)</f>
        <v>0.0585743694554287</v>
      </c>
      <c r="L60" s="56">
        <f>IFERROR(VLOOKUP($B60,'a-水产'!$B:$AO,29,0),0)</f>
        <v>0.115050932814467</v>
      </c>
      <c r="M60" s="56">
        <f>IFERROR(VLOOKUP($B60,'a-水产'!$B:$AO,30,0),0)</f>
        <v>-0.0564765633590385</v>
      </c>
      <c r="N60" s="49">
        <f>IFERROR(VLOOKUP($B60,'a-水产'!$B:$AO,15,0),0)</f>
        <v>4726.47</v>
      </c>
      <c r="O60" s="49">
        <f>IFERROR(VLOOKUP($B60,'a-水产'!$B:$AO,19,0),0)</f>
        <v>2621.1</v>
      </c>
      <c r="P60" s="49">
        <f t="shared" si="3"/>
        <v>2105.37</v>
      </c>
      <c r="Q60" s="56">
        <f t="shared" si="4"/>
        <v>0.803239098088589</v>
      </c>
      <c r="R60" s="49">
        <f>IFERROR(VLOOKUP($B60,'a-水产'!$B:$AO,16,0),0)</f>
        <v>194.13</v>
      </c>
      <c r="S60" s="49">
        <f>IFERROR(VLOOKUP($B60,'a-水产'!$B:$AO,20,0),0)</f>
        <v>120.22</v>
      </c>
      <c r="T60" s="49">
        <f t="shared" si="5"/>
        <v>73.91</v>
      </c>
      <c r="U60" s="56">
        <f t="shared" si="6"/>
        <v>0.614789552487107</v>
      </c>
      <c r="V60" s="56">
        <f>IFERROR(VLOOKUP($B60,'a-水产'!$B:$AO,22,0),0)</f>
        <v>-0.152329994305627</v>
      </c>
      <c r="W60" s="56">
        <f>IFERROR(VLOOKUP($B60,'a-水产'!$B:$AO,23,0),0)</f>
        <v>1.53517775551025</v>
      </c>
      <c r="X60" s="56">
        <f t="shared" si="7"/>
        <v>-1.68750774981587</v>
      </c>
      <c r="Y60" s="54">
        <f>IFERROR(VLOOKUP($B60,'a-水产'!$B:$AO,37,0),0)</f>
        <v>-0.0209653325091434</v>
      </c>
      <c r="Z60" s="54">
        <f>IFERROR(VLOOKUP($B60,'a-水产'!$B:$AO,38,0),0)</f>
        <v>0.0845949093328897</v>
      </c>
      <c r="AA60" s="54">
        <f t="shared" si="8"/>
        <v>-0.105560241842033</v>
      </c>
      <c r="AB60" s="54">
        <f>IFERROR(VLOOKUP($B60,'a-水产'!$B:$AO,33,0),0)</f>
        <v>-0.00076112117439242</v>
      </c>
      <c r="AC60" s="54">
        <f>IFERROR(VLOOKUP($B60,'a-水产'!$B:$AO,34,0),0)</f>
        <v>-0.441709892793102</v>
      </c>
      <c r="AD60" s="54">
        <f t="shared" si="9"/>
        <v>0.44094877161871</v>
      </c>
    </row>
    <row r="61" spans="1:30">
      <c r="A61" s="50" t="s">
        <v>67</v>
      </c>
      <c r="B61" s="51" t="s">
        <v>116</v>
      </c>
      <c r="C61" s="50" t="s">
        <v>117</v>
      </c>
      <c r="D61" s="49">
        <f>IFERROR(VLOOKUP($B61,'a-水产'!$B:$AO,5,0),0)</f>
        <v>3382.7</v>
      </c>
      <c r="E61" s="49">
        <f>IFERROR(VLOOKUP($B61,'a-水产'!$B:$AO,6,0),0)</f>
        <v>85702.48</v>
      </c>
      <c r="F61" s="49">
        <f>IFERROR(VLOOKUP($B61,'a-水产'!$B:$AO,7,0),0)</f>
        <v>28.1100222010032</v>
      </c>
      <c r="G61" s="49">
        <f>IFERROR(VLOOKUP($B61,'a-水产'!$B:$AO,24,0),0)</f>
        <v>5727.78</v>
      </c>
      <c r="H61" s="49">
        <f>IFERROR(VLOOKUP($B61,'a-水产'!$B:$AO,25,0),0)</f>
        <v>9223.61</v>
      </c>
      <c r="I61" s="49">
        <f>IFERROR(VLOOKUP($B61,'a-水产'!$B:$AO,26,0),0)</f>
        <v>-3495.83</v>
      </c>
      <c r="J61" s="56">
        <f>IFERROR(VLOOKUP($B61,'a-水产'!$B:$AO,27,0),0)</f>
        <v>-0.379008869629137</v>
      </c>
      <c r="K61" s="56">
        <f>IFERROR(VLOOKUP($B61,'a-水产'!$B:$AO,28,0),0)</f>
        <v>0.213480738102222</v>
      </c>
      <c r="L61" s="56">
        <f>IFERROR(VLOOKUP($B61,'a-水产'!$B:$AO,29,0),0)</f>
        <v>0.304784768047795</v>
      </c>
      <c r="M61" s="56">
        <f>IFERROR(VLOOKUP($B61,'a-水产'!$B:$AO,30,0),0)</f>
        <v>-0.0913040299455728</v>
      </c>
      <c r="N61" s="49">
        <f>IFERROR(VLOOKUP($B61,'a-水产'!$B:$AO,15,0),0)</f>
        <v>26830.43</v>
      </c>
      <c r="O61" s="49">
        <f>IFERROR(VLOOKUP($B61,'a-水产'!$B:$AO,19,0),0)</f>
        <v>30262.7</v>
      </c>
      <c r="P61" s="49">
        <f t="shared" si="3"/>
        <v>-3432.27</v>
      </c>
      <c r="Q61" s="56">
        <f t="shared" si="4"/>
        <v>-0.113415855161635</v>
      </c>
      <c r="R61" s="49">
        <f>IFERROR(VLOOKUP($B61,'a-水产'!$B:$AO,16,0),0)</f>
        <v>741.74</v>
      </c>
      <c r="S61" s="49">
        <f>IFERROR(VLOOKUP($B61,'a-水产'!$B:$AO,20,0),0)</f>
        <v>1008.99</v>
      </c>
      <c r="T61" s="49">
        <f t="shared" si="5"/>
        <v>-267.25</v>
      </c>
      <c r="U61" s="56">
        <f t="shared" si="6"/>
        <v>-0.264868829225265</v>
      </c>
      <c r="V61" s="56">
        <f>IFERROR(VLOOKUP($B61,'a-水产'!$B:$AO,22,0),0)</f>
        <v>0.468459883619395</v>
      </c>
      <c r="W61" s="56">
        <f>IFERROR(VLOOKUP($B61,'a-水产'!$B:$AO,23,0),0)</f>
        <v>0.103223938693493</v>
      </c>
      <c r="X61" s="56">
        <f t="shared" si="7"/>
        <v>0.365235944925903</v>
      </c>
      <c r="Y61" s="54">
        <f>IFERROR(VLOOKUP($B61,'a-水产'!$B:$AO,37,0),0)</f>
        <v>-0.031021651791733</v>
      </c>
      <c r="Z61" s="54">
        <f>IFERROR(VLOOKUP($B61,'a-水产'!$B:$AO,38,0),0)</f>
        <v>0.277297099079277</v>
      </c>
      <c r="AA61" s="54">
        <f t="shared" si="8"/>
        <v>-0.30831875087101</v>
      </c>
      <c r="AB61" s="54">
        <f>IFERROR(VLOOKUP($B61,'a-水产'!$B:$AO,33,0),0)</f>
        <v>-0.0691257022222328</v>
      </c>
      <c r="AC61" s="54">
        <f>IFERROR(VLOOKUP($B61,'a-水产'!$B:$AO,34,0),0)</f>
        <v>0.130549190918193</v>
      </c>
      <c r="AD61" s="54">
        <f t="shared" si="9"/>
        <v>-0.199674893140426</v>
      </c>
    </row>
    <row r="62" spans="1:30">
      <c r="A62" s="50" t="s">
        <v>118</v>
      </c>
      <c r="B62" s="51" t="s">
        <v>149</v>
      </c>
      <c r="C62" s="50" t="s">
        <v>150</v>
      </c>
      <c r="D62" s="49">
        <f>IFERROR(VLOOKUP($B62,'a-水产'!$B:$AO,5,0),0)</f>
        <v>638.5</v>
      </c>
      <c r="E62" s="49">
        <f>IFERROR(VLOOKUP($B62,'a-水产'!$B:$AO,6,0),0)</f>
        <v>13989.55</v>
      </c>
      <c r="F62" s="49">
        <f>IFERROR(VLOOKUP($B62,'a-水产'!$B:$AO,7,0),0)</f>
        <v>42.5093698095186</v>
      </c>
      <c r="G62" s="49">
        <f>IFERROR(VLOOKUP($B62,'a-水产'!$B:$AO,24,0),0)</f>
        <v>272.59</v>
      </c>
      <c r="H62" s="49">
        <f>IFERROR(VLOOKUP($B62,'a-水产'!$B:$AO,25,0),0)</f>
        <v>931.22</v>
      </c>
      <c r="I62" s="49">
        <f>IFERROR(VLOOKUP($B62,'a-水产'!$B:$AO,26,0),0)</f>
        <v>-658.63</v>
      </c>
      <c r="J62" s="56">
        <f>IFERROR(VLOOKUP($B62,'a-水产'!$B:$AO,27,0),0)</f>
        <v>-0.707276476020704</v>
      </c>
      <c r="K62" s="56">
        <f>IFERROR(VLOOKUP($B62,'a-水产'!$B:$AO,28,0),0)</f>
        <v>0.103304657596544</v>
      </c>
      <c r="L62" s="56">
        <f>IFERROR(VLOOKUP($B62,'a-水产'!$B:$AO,29,0),0)</f>
        <v>0.346761100436421</v>
      </c>
      <c r="M62" s="56">
        <f>IFERROR(VLOOKUP($B62,'a-水产'!$B:$AO,30,0),0)</f>
        <v>-0.243456442839877</v>
      </c>
      <c r="N62" s="49">
        <f>IFERROR(VLOOKUP($B62,'a-水产'!$B:$AO,15,0),0)</f>
        <v>2638.7</v>
      </c>
      <c r="O62" s="49">
        <f>IFERROR(VLOOKUP($B62,'a-水产'!$B:$AO,19,0),0)</f>
        <v>2685.48</v>
      </c>
      <c r="P62" s="49">
        <f t="shared" si="3"/>
        <v>-46.7800000000002</v>
      </c>
      <c r="Q62" s="56">
        <f t="shared" si="4"/>
        <v>-0.0174196046889197</v>
      </c>
      <c r="R62" s="49">
        <f>IFERROR(VLOOKUP($B62,'a-水产'!$B:$AO,16,0),0)</f>
        <v>78.88</v>
      </c>
      <c r="S62" s="49">
        <f>IFERROR(VLOOKUP($B62,'a-水产'!$B:$AO,20,0),0)</f>
        <v>88.18</v>
      </c>
      <c r="T62" s="49">
        <f t="shared" si="5"/>
        <v>-9.30000000000001</v>
      </c>
      <c r="U62" s="56">
        <f t="shared" si="6"/>
        <v>-0.105466092084373</v>
      </c>
      <c r="V62" s="56">
        <f>IFERROR(VLOOKUP($B62,'a-水产'!$B:$AO,22,0),0)</f>
        <v>0.529497128781631</v>
      </c>
      <c r="W62" s="56">
        <f>IFERROR(VLOOKUP($B62,'a-水产'!$B:$AO,23,0),0)</f>
        <v>0.43489553111072</v>
      </c>
      <c r="X62" s="56">
        <f t="shared" si="7"/>
        <v>0.0946015976709112</v>
      </c>
      <c r="Y62" s="54">
        <f>IFERROR(VLOOKUP($B62,'a-水产'!$B:$AO,37,0),0)</f>
        <v>-0.179006085192698</v>
      </c>
      <c r="Z62" s="54">
        <f>IFERROR(VLOOKUP($B62,'a-水产'!$B:$AO,38,0),0)</f>
        <v>0.34792469947834</v>
      </c>
      <c r="AA62" s="54">
        <f t="shared" si="8"/>
        <v>-0.526930784671037</v>
      </c>
      <c r="AB62" s="54">
        <f>IFERROR(VLOOKUP($B62,'a-水产'!$B:$AO,33,0),0)</f>
        <v>-0.0830823165448775</v>
      </c>
      <c r="AC62" s="54">
        <f>IFERROR(VLOOKUP($B62,'a-水产'!$B:$AO,34,0),0)</f>
        <v>0.231177666562402</v>
      </c>
      <c r="AD62" s="54">
        <f t="shared" si="9"/>
        <v>-0.31425998310728</v>
      </c>
    </row>
    <row r="63" spans="1:30">
      <c r="A63" s="50" t="s">
        <v>62</v>
      </c>
      <c r="B63" s="51" t="s">
        <v>123</v>
      </c>
      <c r="C63" s="50" t="s">
        <v>124</v>
      </c>
      <c r="D63" s="49">
        <f>IFERROR(VLOOKUP($B63,'a-水产'!$B:$AO,5,0),0)</f>
        <v>1391.45</v>
      </c>
      <c r="E63" s="49">
        <f>IFERROR(VLOOKUP($B63,'a-水产'!$B:$AO,6,0),0)</f>
        <v>45392.09</v>
      </c>
      <c r="F63" s="49">
        <f>IFERROR(VLOOKUP($B63,'a-水产'!$B:$AO,7,0),0)</f>
        <v>24.5752706177542</v>
      </c>
      <c r="G63" s="49">
        <f>IFERROR(VLOOKUP($B63,'a-水产'!$B:$AO,24,0),0)</f>
        <v>2381.62</v>
      </c>
      <c r="H63" s="49">
        <f>IFERROR(VLOOKUP($B63,'a-水产'!$B:$AO,25,0),0)</f>
        <v>569.83</v>
      </c>
      <c r="I63" s="49">
        <f>IFERROR(VLOOKUP($B63,'a-水产'!$B:$AO,26,0),0)</f>
        <v>1811.79</v>
      </c>
      <c r="J63" s="56">
        <f>IFERROR(VLOOKUP($B63,'a-水产'!$B:$AO,27,0),0)</f>
        <v>3.1795272274187</v>
      </c>
      <c r="K63" s="56">
        <f>IFERROR(VLOOKUP($B63,'a-水产'!$B:$AO,28,0),0)</f>
        <v>0.153162388325389</v>
      </c>
      <c r="L63" s="56">
        <f>IFERROR(VLOOKUP($B63,'a-水产'!$B:$AO,29,0),0)</f>
        <v>0.033994089229488</v>
      </c>
      <c r="M63" s="56">
        <f>IFERROR(VLOOKUP($B63,'a-水产'!$B:$AO,30,0),0)</f>
        <v>0.119168299095901</v>
      </c>
      <c r="N63" s="49">
        <f>IFERROR(VLOOKUP($B63,'a-水产'!$B:$AO,15,0),0)</f>
        <v>15549.64</v>
      </c>
      <c r="O63" s="49">
        <f>IFERROR(VLOOKUP($B63,'a-水产'!$B:$AO,19,0),0)</f>
        <v>16762.62</v>
      </c>
      <c r="P63" s="49">
        <f t="shared" si="3"/>
        <v>-1212.98</v>
      </c>
      <c r="Q63" s="56">
        <f t="shared" si="4"/>
        <v>-0.0723621963630983</v>
      </c>
      <c r="R63" s="49">
        <f>IFERROR(VLOOKUP($B63,'a-水产'!$B:$AO,16,0),0)</f>
        <v>476.25</v>
      </c>
      <c r="S63" s="49">
        <f>IFERROR(VLOOKUP($B63,'a-水产'!$B:$AO,20,0),0)</f>
        <v>537.31</v>
      </c>
      <c r="T63" s="49">
        <f t="shared" si="5"/>
        <v>-61.0599999999999</v>
      </c>
      <c r="U63" s="56">
        <f t="shared" si="6"/>
        <v>-0.113640170478867</v>
      </c>
      <c r="V63" s="56">
        <f>IFERROR(VLOOKUP($B63,'a-水产'!$B:$AO,22,0),0)</f>
        <v>0.47812336415895</v>
      </c>
      <c r="W63" s="56">
        <f>IFERROR(VLOOKUP($B63,'a-水产'!$B:$AO,23,0),0)</f>
        <v>0.057256352970326</v>
      </c>
      <c r="X63" s="56">
        <f t="shared" si="7"/>
        <v>0.420867011188624</v>
      </c>
      <c r="Y63" s="54">
        <f>IFERROR(VLOOKUP($B63,'a-水产'!$B:$AO,37,0),0)</f>
        <v>-0.0191916010498688</v>
      </c>
      <c r="Z63" s="54">
        <f>IFERROR(VLOOKUP($B63,'a-水产'!$B:$AO,38,0),0)</f>
        <v>0.0221473637192682</v>
      </c>
      <c r="AA63" s="54">
        <f t="shared" si="8"/>
        <v>-0.041338964769137</v>
      </c>
      <c r="AB63" s="54">
        <f>IFERROR(VLOOKUP($B63,'a-水产'!$B:$AO,33,0),0)</f>
        <v>-0.00975227103239515</v>
      </c>
      <c r="AC63" s="54">
        <f>IFERROR(VLOOKUP($B63,'a-水产'!$B:$AO,34,0),0)</f>
        <v>0.00179082983447695</v>
      </c>
      <c r="AD63" s="54">
        <f t="shared" si="9"/>
        <v>-0.0115431008668721</v>
      </c>
    </row>
    <row r="64" spans="1:30">
      <c r="A64" s="50" t="s">
        <v>118</v>
      </c>
      <c r="B64" s="51" t="s">
        <v>137</v>
      </c>
      <c r="C64" s="50" t="s">
        <v>138</v>
      </c>
      <c r="D64" s="49">
        <f>IFERROR(VLOOKUP($B64,'a-水产'!$B:$AO,5,0),0)</f>
        <v>1323.1</v>
      </c>
      <c r="E64" s="49">
        <f>IFERROR(VLOOKUP($B64,'a-水产'!$B:$AO,6,0),0)</f>
        <v>26470.88</v>
      </c>
      <c r="F64" s="49">
        <f>IFERROR(VLOOKUP($B64,'a-水产'!$B:$AO,7,0),0)</f>
        <v>47.881849648986</v>
      </c>
      <c r="G64" s="49">
        <f>IFERROR(VLOOKUP($B64,'a-水产'!$B:$AO,24,0),0)</f>
        <v>448.59</v>
      </c>
      <c r="H64" s="49">
        <f>IFERROR(VLOOKUP($B64,'a-水产'!$B:$AO,25,0),0)</f>
        <v>935.06</v>
      </c>
      <c r="I64" s="49">
        <f>IFERROR(VLOOKUP($B64,'a-水产'!$B:$AO,26,0),0)</f>
        <v>-486.47</v>
      </c>
      <c r="J64" s="56">
        <f>IFERROR(VLOOKUP($B64,'a-水产'!$B:$AO,27,0),0)</f>
        <v>-0.520255384681197</v>
      </c>
      <c r="K64" s="56">
        <f>IFERROR(VLOOKUP($B64,'a-水产'!$B:$AO,28,0),0)</f>
        <v>0.103222139640624</v>
      </c>
      <c r="L64" s="56">
        <f>IFERROR(VLOOKUP($B64,'a-水产'!$B:$AO,29,0),0)</f>
        <v>0.171881921939365</v>
      </c>
      <c r="M64" s="56">
        <f>IFERROR(VLOOKUP($B64,'a-水产'!$B:$AO,30,0),0)</f>
        <v>-0.0686597822987411</v>
      </c>
      <c r="N64" s="49">
        <f>IFERROR(VLOOKUP($B64,'a-水产'!$B:$AO,15,0),0)</f>
        <v>4345.87</v>
      </c>
      <c r="O64" s="49">
        <f>IFERROR(VLOOKUP($B64,'a-水产'!$B:$AO,19,0),0)</f>
        <v>5440.13</v>
      </c>
      <c r="P64" s="49">
        <f t="shared" si="3"/>
        <v>-1094.26</v>
      </c>
      <c r="Q64" s="56">
        <f t="shared" si="4"/>
        <v>-0.201145928498032</v>
      </c>
      <c r="R64" s="49">
        <f>IFERROR(VLOOKUP($B64,'a-水产'!$B:$AO,16,0),0)</f>
        <v>144.53</v>
      </c>
      <c r="S64" s="49">
        <f>IFERROR(VLOOKUP($B64,'a-水产'!$B:$AO,20,0),0)</f>
        <v>176.19</v>
      </c>
      <c r="T64" s="49">
        <f t="shared" si="5"/>
        <v>-31.66</v>
      </c>
      <c r="U64" s="56">
        <f t="shared" si="6"/>
        <v>-0.179692377546966</v>
      </c>
      <c r="V64" s="56">
        <f>IFERROR(VLOOKUP($B64,'a-水产'!$B:$AO,22,0),0)</f>
        <v>0.413556695919631</v>
      </c>
      <c r="W64" s="56">
        <f>IFERROR(VLOOKUP($B64,'a-水产'!$B:$AO,23,0),0)</f>
        <v>0.46612263234129</v>
      </c>
      <c r="X64" s="56">
        <f t="shared" si="7"/>
        <v>-0.0525659364216591</v>
      </c>
      <c r="Y64" s="54">
        <f>IFERROR(VLOOKUP($B64,'a-水产'!$B:$AO,37,0),0)</f>
        <v>-0.0309278350515464</v>
      </c>
      <c r="Z64" s="54">
        <f>IFERROR(VLOOKUP($B64,'a-水产'!$B:$AO,38,0),0)</f>
        <v>-0.0897326749531756</v>
      </c>
      <c r="AA64" s="54">
        <f t="shared" si="8"/>
        <v>0.0588048399016292</v>
      </c>
      <c r="AB64" s="54">
        <f>IFERROR(VLOOKUP($B64,'a-水产'!$B:$AO,33,0),0)</f>
        <v>-0.0682878315132605</v>
      </c>
      <c r="AC64" s="54">
        <f>IFERROR(VLOOKUP($B64,'a-水产'!$B:$AO,34,0),0)</f>
        <v>-0.0340521825765193</v>
      </c>
      <c r="AD64" s="54">
        <f t="shared" si="9"/>
        <v>-0.0342356489367412</v>
      </c>
    </row>
    <row r="65" spans="1:30">
      <c r="A65" s="50" t="s">
        <v>118</v>
      </c>
      <c r="B65" s="51" t="s">
        <v>195</v>
      </c>
      <c r="C65" s="50" t="s">
        <v>196</v>
      </c>
      <c r="D65" s="49">
        <f>IFERROR(VLOOKUP($B65,'a-水产'!$B:$AO,5,0),0)</f>
        <v>1129.5</v>
      </c>
      <c r="E65" s="49">
        <f>IFERROR(VLOOKUP($B65,'a-水产'!$B:$AO,6,0),0)</f>
        <v>25084.4</v>
      </c>
      <c r="F65" s="49">
        <f>IFERROR(VLOOKUP($B65,'a-水产'!$B:$AO,7,0),0)</f>
        <v>34.9671141329373</v>
      </c>
      <c r="G65" s="49">
        <f>IFERROR(VLOOKUP($B65,'a-水产'!$B:$AO,24,0),0)</f>
        <v>741.98</v>
      </c>
      <c r="H65" s="49">
        <f>IFERROR(VLOOKUP($B65,'a-水产'!$B:$AO,25,0),0)</f>
        <v>888.9</v>
      </c>
      <c r="I65" s="49">
        <f>IFERROR(VLOOKUP($B65,'a-水产'!$B:$AO,26,0),0)</f>
        <v>-146.92</v>
      </c>
      <c r="J65" s="56">
        <f>IFERROR(VLOOKUP($B65,'a-水产'!$B:$AO,27,0),0)</f>
        <v>-0.165282933963325</v>
      </c>
      <c r="K65" s="56">
        <f>IFERROR(VLOOKUP($B65,'a-水产'!$B:$AO,28,0),0)</f>
        <v>0.133372878918608</v>
      </c>
      <c r="L65" s="56">
        <f>IFERROR(VLOOKUP($B65,'a-水产'!$B:$AO,29,0),0)</f>
        <v>0.156229403607565</v>
      </c>
      <c r="M65" s="56">
        <f>IFERROR(VLOOKUP($B65,'a-水产'!$B:$AO,30,0),0)</f>
        <v>-0.0228565246889572</v>
      </c>
      <c r="N65" s="49">
        <f>IFERROR(VLOOKUP($B65,'a-水产'!$B:$AO,15,0),0)</f>
        <v>5563.2</v>
      </c>
      <c r="O65" s="49">
        <f>IFERROR(VLOOKUP($B65,'a-水产'!$B:$AO,19,0),0)</f>
        <v>5689.71</v>
      </c>
      <c r="P65" s="49">
        <f t="shared" si="3"/>
        <v>-126.51</v>
      </c>
      <c r="Q65" s="56">
        <f t="shared" si="4"/>
        <v>-0.0222348766457342</v>
      </c>
      <c r="R65" s="49">
        <f>IFERROR(VLOOKUP($B65,'a-水产'!$B:$AO,16,0),0)</f>
        <v>172.75</v>
      </c>
      <c r="S65" s="49">
        <f>IFERROR(VLOOKUP($B65,'a-水产'!$B:$AO,20,0),0)</f>
        <v>187.3</v>
      </c>
      <c r="T65" s="49">
        <f t="shared" si="5"/>
        <v>-14.55</v>
      </c>
      <c r="U65" s="56">
        <f t="shared" si="6"/>
        <v>-0.0776828617191672</v>
      </c>
      <c r="V65" s="56">
        <f>IFERROR(VLOOKUP($B65,'a-水产'!$B:$AO,22,0),0)</f>
        <v>0.371721733856564</v>
      </c>
      <c r="W65" s="56">
        <f>IFERROR(VLOOKUP($B65,'a-水产'!$B:$AO,23,0),0)</f>
        <v>-0.00500000707243886</v>
      </c>
      <c r="X65" s="56">
        <f t="shared" si="7"/>
        <v>0.376721740929003</v>
      </c>
      <c r="Y65" s="54">
        <f>IFERROR(VLOOKUP($B65,'a-水产'!$B:$AO,37,0),0)</f>
        <v>-0.0222865412445731</v>
      </c>
      <c r="Z65" s="54">
        <f>IFERROR(VLOOKUP($B65,'a-水产'!$B:$AO,38,0),0)</f>
        <v>-0.00320341697810998</v>
      </c>
      <c r="AA65" s="54">
        <f t="shared" si="8"/>
        <v>-0.0190831242664631</v>
      </c>
      <c r="AB65" s="54">
        <f>IFERROR(VLOOKUP($B65,'a-水产'!$B:$AO,33,0),0)</f>
        <v>-0.121016340262423</v>
      </c>
      <c r="AC65" s="54">
        <f>IFERROR(VLOOKUP($B65,'a-水产'!$B:$AO,34,0),0)</f>
        <v>-0.00327812841076259</v>
      </c>
      <c r="AD65" s="54">
        <f t="shared" si="9"/>
        <v>-0.117738211851661</v>
      </c>
    </row>
    <row r="66" spans="1:30">
      <c r="A66" s="50" t="s">
        <v>94</v>
      </c>
      <c r="B66" s="51" t="s">
        <v>201</v>
      </c>
      <c r="C66" s="50" t="s">
        <v>202</v>
      </c>
      <c r="D66" s="49">
        <f>IFERROR(VLOOKUP($B66,'a-水产'!$B:$AO,5,0),0)</f>
        <v>1022.7</v>
      </c>
      <c r="E66" s="49">
        <f>IFERROR(VLOOKUP($B66,'a-水产'!$B:$AO,6,0),0)</f>
        <v>25864.42</v>
      </c>
      <c r="F66" s="49">
        <f>IFERROR(VLOOKUP($B66,'a-水产'!$B:$AO,7,0),0)</f>
        <v>26.5271305024954</v>
      </c>
      <c r="G66" s="49">
        <f>IFERROR(VLOOKUP($B66,'a-水产'!$B:$AO,24,0),0)</f>
        <v>-310.19</v>
      </c>
      <c r="H66" s="49">
        <f>IFERROR(VLOOKUP($B66,'a-水产'!$B:$AO,25,0),0)</f>
        <v>786.48</v>
      </c>
      <c r="I66" s="49">
        <f>IFERROR(VLOOKUP($B66,'a-水产'!$B:$AO,26,0),0)</f>
        <v>-1096.67</v>
      </c>
      <c r="J66" s="56">
        <f>IFERROR(VLOOKUP($B66,'a-水产'!$B:$AO,27,0),0)</f>
        <v>-1.39440290916489</v>
      </c>
      <c r="K66" s="56">
        <f>IFERROR(VLOOKUP($B66,'a-水产'!$B:$AO,28,0),0)</f>
        <v>-0.0551664651063527</v>
      </c>
      <c r="L66" s="56">
        <f>IFERROR(VLOOKUP($B66,'a-水产'!$B:$AO,29,0),0)</f>
        <v>0.101441368235727</v>
      </c>
      <c r="M66" s="56">
        <f>IFERROR(VLOOKUP($B66,'a-水产'!$B:$AO,30,0),0)</f>
        <v>-0.156607833342079</v>
      </c>
      <c r="N66" s="49">
        <f>IFERROR(VLOOKUP($B66,'a-水产'!$B:$AO,15,0),0)</f>
        <v>5622.8</v>
      </c>
      <c r="O66" s="49">
        <f>IFERROR(VLOOKUP($B66,'a-水产'!$B:$AO,19,0),0)</f>
        <v>7753.05</v>
      </c>
      <c r="P66" s="49">
        <f t="shared" si="3"/>
        <v>-2130.25</v>
      </c>
      <c r="Q66" s="56">
        <f t="shared" si="4"/>
        <v>-0.27476283527128</v>
      </c>
      <c r="R66" s="49">
        <f>IFERROR(VLOOKUP($B66,'a-水产'!$B:$AO,16,0),0)</f>
        <v>198.49</v>
      </c>
      <c r="S66" s="49">
        <f>IFERROR(VLOOKUP($B66,'a-水产'!$B:$AO,20,0),0)</f>
        <v>261.99</v>
      </c>
      <c r="T66" s="49">
        <f t="shared" si="5"/>
        <v>-63.5</v>
      </c>
      <c r="U66" s="56">
        <f t="shared" si="6"/>
        <v>-0.242375663193252</v>
      </c>
      <c r="V66" s="56">
        <f>IFERROR(VLOOKUP($B66,'a-水产'!$B:$AO,22,0),0)</f>
        <v>0.1193829892056</v>
      </c>
      <c r="W66" s="56">
        <f>IFERROR(VLOOKUP($B66,'a-水产'!$B:$AO,23,0),0)</f>
        <v>0.0912790497825921</v>
      </c>
      <c r="X66" s="56">
        <f t="shared" si="7"/>
        <v>0.0281039394230078</v>
      </c>
      <c r="Y66" s="54">
        <f>IFERROR(VLOOKUP($B66,'a-水产'!$B:$AO,37,0),0)</f>
        <v>-0.0207063328127362</v>
      </c>
      <c r="Z66" s="54">
        <f>IFERROR(VLOOKUP($B66,'a-水产'!$B:$AO,38,0),0)</f>
        <v>-0.0759952669949235</v>
      </c>
      <c r="AA66" s="54">
        <f t="shared" si="8"/>
        <v>0.0552889341821873</v>
      </c>
      <c r="AB66" s="54">
        <f>IFERROR(VLOOKUP($B66,'a-水产'!$B:$AO,33,0),0)</f>
        <v>0.202716218972221</v>
      </c>
      <c r="AC66" s="54">
        <f>IFERROR(VLOOKUP($B66,'a-水产'!$B:$AO,34,0),0)</f>
        <v>0.0135804489845932</v>
      </c>
      <c r="AD66" s="54">
        <f t="shared" si="9"/>
        <v>0.189135769987628</v>
      </c>
    </row>
    <row r="67" spans="1:30">
      <c r="A67" s="50" t="s">
        <v>62</v>
      </c>
      <c r="B67" s="51" t="s">
        <v>78</v>
      </c>
      <c r="C67" s="50" t="s">
        <v>79</v>
      </c>
      <c r="D67" s="49">
        <f>IFERROR(VLOOKUP($B67,'a-水产'!$B:$AO,5,0),0)</f>
        <v>1691.9</v>
      </c>
      <c r="E67" s="49">
        <f>IFERROR(VLOOKUP($B67,'a-水产'!$B:$AO,6,0),0)</f>
        <v>43545.03</v>
      </c>
      <c r="F67" s="49">
        <f>IFERROR(VLOOKUP($B67,'a-水产'!$B:$AO,7,0),0)</f>
        <v>13.5879284026803</v>
      </c>
      <c r="G67" s="49">
        <f>IFERROR(VLOOKUP($B67,'a-水产'!$B:$AO,24,0),0)</f>
        <v>3265.2</v>
      </c>
      <c r="H67" s="49">
        <f>IFERROR(VLOOKUP($B67,'a-水产'!$B:$AO,25,0),0)</f>
        <v>4916.6</v>
      </c>
      <c r="I67" s="49">
        <f>IFERROR(VLOOKUP($B67,'a-水产'!$B:$AO,26,0),0)</f>
        <v>-1651.4</v>
      </c>
      <c r="J67" s="56">
        <f>IFERROR(VLOOKUP($B67,'a-水产'!$B:$AO,27,0),0)</f>
        <v>-0.335882520440955</v>
      </c>
      <c r="K67" s="56">
        <f>IFERROR(VLOOKUP($B67,'a-水产'!$B:$AO,28,0),0)</f>
        <v>0.130426811074056</v>
      </c>
      <c r="L67" s="56">
        <f>IFERROR(VLOOKUP($B67,'a-水产'!$B:$AO,29,0),0)</f>
        <v>0.148973974550254</v>
      </c>
      <c r="M67" s="56">
        <f>IFERROR(VLOOKUP($B67,'a-水产'!$B:$AO,30,0),0)</f>
        <v>-0.0185471634761982</v>
      </c>
      <c r="N67" s="49">
        <f>IFERROR(VLOOKUP($B67,'a-水产'!$B:$AO,15,0),0)</f>
        <v>25034.73</v>
      </c>
      <c r="O67" s="49">
        <f>IFERROR(VLOOKUP($B67,'a-水产'!$B:$AO,19,0),0)</f>
        <v>33003.08</v>
      </c>
      <c r="P67" s="49">
        <f t="shared" si="3"/>
        <v>-7968.35</v>
      </c>
      <c r="Q67" s="56">
        <f t="shared" si="4"/>
        <v>-0.24144261687091</v>
      </c>
      <c r="R67" s="49">
        <f>IFERROR(VLOOKUP($B67,'a-水产'!$B:$AO,16,0),0)</f>
        <v>770.42</v>
      </c>
      <c r="S67" s="49">
        <f>IFERROR(VLOOKUP($B67,'a-水产'!$B:$AO,20,0),0)</f>
        <v>1055.61</v>
      </c>
      <c r="T67" s="49">
        <f t="shared" si="5"/>
        <v>-285.19</v>
      </c>
      <c r="U67" s="56">
        <f t="shared" si="6"/>
        <v>-0.270166065118746</v>
      </c>
      <c r="V67" s="56">
        <f>IFERROR(VLOOKUP($B67,'a-水产'!$B:$AO,22,0),0)</f>
        <v>0.143518700150772</v>
      </c>
      <c r="W67" s="56">
        <f>IFERROR(VLOOKUP($B67,'a-水产'!$B:$AO,23,0),0)</f>
        <v>0.0160733024035787</v>
      </c>
      <c r="X67" s="56">
        <f t="shared" si="7"/>
        <v>0.127445397747193</v>
      </c>
      <c r="Y67" s="54">
        <f>IFERROR(VLOOKUP($B67,'a-水产'!$B:$AO,37,0),0)</f>
        <v>-0.0408608291581215</v>
      </c>
      <c r="Z67" s="54">
        <f>IFERROR(VLOOKUP($B67,'a-水产'!$B:$AO,38,0),0)</f>
        <v>0.0969202641126931</v>
      </c>
      <c r="AA67" s="54">
        <f t="shared" si="8"/>
        <v>-0.137781093270815</v>
      </c>
      <c r="AB67" s="54">
        <f>IFERROR(VLOOKUP($B67,'a-水产'!$B:$AO,33,0),0)</f>
        <v>-0.0236875486057806</v>
      </c>
      <c r="AC67" s="54">
        <f>IFERROR(VLOOKUP($B67,'a-水产'!$B:$AO,34,0),0)</f>
        <v>0.048906147547441</v>
      </c>
      <c r="AD67" s="54">
        <f t="shared" si="9"/>
        <v>-0.0725936961532217</v>
      </c>
    </row>
    <row r="68" spans="1:30">
      <c r="A68" s="50" t="s">
        <v>101</v>
      </c>
      <c r="B68" s="51" t="s">
        <v>102</v>
      </c>
      <c r="C68" s="50" t="s">
        <v>103</v>
      </c>
      <c r="D68" s="49">
        <f>IFERROR(VLOOKUP($B68,'a-水产'!$B:$AO,5,0),0)</f>
        <v>1509.5</v>
      </c>
      <c r="E68" s="49">
        <f>IFERROR(VLOOKUP($B68,'a-水产'!$B:$AO,6,0),0)</f>
        <v>32206.73</v>
      </c>
      <c r="F68" s="49">
        <f>IFERROR(VLOOKUP($B68,'a-水产'!$B:$AO,7,0),0)</f>
        <v>23.5430549310674</v>
      </c>
      <c r="G68" s="49">
        <f>IFERROR(VLOOKUP($B68,'a-水产'!$B:$AO,24,0),0)</f>
        <v>1268.05</v>
      </c>
      <c r="H68" s="49">
        <f>IFERROR(VLOOKUP($B68,'a-水产'!$B:$AO,25,0),0)</f>
        <v>1088.06</v>
      </c>
      <c r="I68" s="49">
        <f>IFERROR(VLOOKUP($B68,'a-水产'!$B:$AO,26,0),0)</f>
        <v>179.99</v>
      </c>
      <c r="J68" s="56">
        <f>IFERROR(VLOOKUP($B68,'a-水产'!$B:$AO,27,0),0)</f>
        <v>0.165422862709777</v>
      </c>
      <c r="K68" s="56">
        <f>IFERROR(VLOOKUP($B68,'a-水产'!$B:$AO,28,0),0)</f>
        <v>0.121048074619186</v>
      </c>
      <c r="L68" s="56">
        <f>IFERROR(VLOOKUP($B68,'a-水产'!$B:$AO,29,0),0)</f>
        <v>0.090718159723525</v>
      </c>
      <c r="M68" s="56">
        <f>IFERROR(VLOOKUP($B68,'a-水产'!$B:$AO,30,0),0)</f>
        <v>0.0303299148956612</v>
      </c>
      <c r="N68" s="49">
        <f>IFERROR(VLOOKUP($B68,'a-水产'!$B:$AO,15,0),0)</f>
        <v>10475.59</v>
      </c>
      <c r="O68" s="49">
        <f>IFERROR(VLOOKUP($B68,'a-水产'!$B:$AO,19,0),0)</f>
        <v>11993.85</v>
      </c>
      <c r="P68" s="49">
        <f t="shared" si="3"/>
        <v>-1518.26</v>
      </c>
      <c r="Q68" s="56">
        <f t="shared" si="4"/>
        <v>-0.12658654226958</v>
      </c>
      <c r="R68" s="49">
        <f>IFERROR(VLOOKUP($B68,'a-水产'!$B:$AO,16,0),0)</f>
        <v>316.88</v>
      </c>
      <c r="S68" s="49">
        <f>IFERROR(VLOOKUP($B68,'a-水产'!$B:$AO,20,0),0)</f>
        <v>364.4</v>
      </c>
      <c r="T68" s="49">
        <f t="shared" si="5"/>
        <v>-47.52</v>
      </c>
      <c r="U68" s="56">
        <f t="shared" si="6"/>
        <v>-0.130406147091109</v>
      </c>
      <c r="V68" s="56">
        <f>IFERROR(VLOOKUP($B68,'a-水产'!$B:$AO,22,0),0)</f>
        <v>0.490636581079605</v>
      </c>
      <c r="W68" s="56">
        <f>IFERROR(VLOOKUP($B68,'a-水产'!$B:$AO,23,0),0)</f>
        <v>0.404020120048476</v>
      </c>
      <c r="X68" s="56">
        <f t="shared" si="7"/>
        <v>0.0866164610311286</v>
      </c>
      <c r="Y68" s="54">
        <f>IFERROR(VLOOKUP($B68,'a-水产'!$B:$AO,37,0),0)</f>
        <v>-0.0316208028275688</v>
      </c>
      <c r="Z68" s="54">
        <f>IFERROR(VLOOKUP($B68,'a-水产'!$B:$AO,38,0),0)</f>
        <v>-0.263721185510428</v>
      </c>
      <c r="AA68" s="54">
        <f t="shared" si="8"/>
        <v>0.232100382682859</v>
      </c>
      <c r="AB68" s="54">
        <f>IFERROR(VLOOKUP($B68,'a-水产'!$B:$AO,33,0),0)</f>
        <v>-0.0486277333576612</v>
      </c>
      <c r="AC68" s="54">
        <f>IFERROR(VLOOKUP($B68,'a-水产'!$B:$AO,34,0),0)</f>
        <v>-0.086736093914798</v>
      </c>
      <c r="AD68" s="54">
        <f t="shared" si="9"/>
        <v>0.0381083605571368</v>
      </c>
    </row>
    <row r="69" spans="1:30">
      <c r="A69" s="50" t="s">
        <v>186</v>
      </c>
      <c r="B69" s="51" t="s">
        <v>189</v>
      </c>
      <c r="C69" s="50" t="s">
        <v>190</v>
      </c>
      <c r="D69" s="49">
        <f>IFERROR(VLOOKUP($B69,'a-水产'!$B:$AO,5,0),0)</f>
        <v>1381.9</v>
      </c>
      <c r="E69" s="49">
        <f>IFERROR(VLOOKUP($B69,'a-水产'!$B:$AO,6,0),0)</f>
        <v>32943.58</v>
      </c>
      <c r="F69" s="49">
        <f>IFERROR(VLOOKUP($B69,'a-水产'!$B:$AO,7,0),0)</f>
        <v>24.107499940108</v>
      </c>
      <c r="G69" s="49">
        <f>IFERROR(VLOOKUP($B69,'a-水产'!$B:$AO,24,0),0)</f>
        <v>1466.32</v>
      </c>
      <c r="H69" s="49">
        <f>IFERROR(VLOOKUP($B69,'a-水产'!$B:$AO,25,0),0)</f>
        <v>1127.71</v>
      </c>
      <c r="I69" s="49">
        <f>IFERROR(VLOOKUP($B69,'a-水产'!$B:$AO,26,0),0)</f>
        <v>338.61</v>
      </c>
      <c r="J69" s="56">
        <f>IFERROR(VLOOKUP($B69,'a-水产'!$B:$AO,27,0),0)</f>
        <v>0.300263365581577</v>
      </c>
      <c r="K69" s="56">
        <f>IFERROR(VLOOKUP($B69,'a-水产'!$B:$AO,28,0),0)</f>
        <v>0.132495642422966</v>
      </c>
      <c r="L69" s="56">
        <f>IFERROR(VLOOKUP($B69,'a-水产'!$B:$AO,29,0),0)</f>
        <v>0.0870516036898375</v>
      </c>
      <c r="M69" s="56">
        <f>IFERROR(VLOOKUP($B69,'a-水产'!$B:$AO,30,0),0)</f>
        <v>0.0454440387331289</v>
      </c>
      <c r="N69" s="49">
        <f>IFERROR(VLOOKUP($B69,'a-水产'!$B:$AO,15,0),0)</f>
        <v>11066.93</v>
      </c>
      <c r="O69" s="49">
        <f>IFERROR(VLOOKUP($B69,'a-水产'!$B:$AO,19,0),0)</f>
        <v>12954.5</v>
      </c>
      <c r="P69" s="49">
        <f t="shared" ref="P69:P83" si="10">N69-O69</f>
        <v>-1887.57</v>
      </c>
      <c r="Q69" s="56">
        <f t="shared" ref="Q69:Q83" si="11">P69/O69</f>
        <v>-0.145707669149716</v>
      </c>
      <c r="R69" s="49">
        <f>IFERROR(VLOOKUP($B69,'a-水产'!$B:$AO,16,0),0)</f>
        <v>323.55</v>
      </c>
      <c r="S69" s="49">
        <f>IFERROR(VLOOKUP($B69,'a-水产'!$B:$AO,20,0),0)</f>
        <v>387.78</v>
      </c>
      <c r="T69" s="49">
        <f t="shared" ref="T69:T83" si="12">R69-S69</f>
        <v>-64.23</v>
      </c>
      <c r="U69" s="56">
        <f t="shared" ref="U69:U83" si="13">T69/S69</f>
        <v>-0.165635153953272</v>
      </c>
      <c r="V69" s="56">
        <f>IFERROR(VLOOKUP($B69,'a-水产'!$B:$AO,22,0),0)</f>
        <v>0.847403731306411</v>
      </c>
      <c r="W69" s="56">
        <f>IFERROR(VLOOKUP($B69,'a-水产'!$B:$AO,23,0),0)</f>
        <v>0.233517532590661</v>
      </c>
      <c r="X69" s="56">
        <f t="shared" ref="X69:X83" si="14">V69-W69</f>
        <v>0.61388619871575</v>
      </c>
      <c r="Y69" s="54">
        <f>IFERROR(VLOOKUP($B69,'a-水产'!$B:$AO,37,0),0)</f>
        <v>-0.0238912069231958</v>
      </c>
      <c r="Z69" s="54">
        <f>IFERROR(VLOOKUP($B69,'a-水产'!$B:$AO,38,0),0)</f>
        <v>-0.41033575738821</v>
      </c>
      <c r="AA69" s="54">
        <f t="shared" ref="AA69:AA83" si="15">Y69-Z69</f>
        <v>0.386444550465014</v>
      </c>
      <c r="AB69" s="54">
        <f>IFERROR(VLOOKUP($B69,'a-水产'!$B:$AO,33,0),0)</f>
        <v>-0.0422600334770395</v>
      </c>
      <c r="AC69" s="54">
        <f>IFERROR(VLOOKUP($B69,'a-水产'!$B:$AO,34,0),0)</f>
        <v>-0.0863478636767147</v>
      </c>
      <c r="AD69" s="54">
        <f t="shared" ref="AD69:AD83" si="16">AB69-AC69</f>
        <v>0.0440878301996752</v>
      </c>
    </row>
    <row r="70" spans="1:30">
      <c r="A70" s="50" t="s">
        <v>94</v>
      </c>
      <c r="B70" s="51" t="s">
        <v>121</v>
      </c>
      <c r="C70" s="50" t="s">
        <v>122</v>
      </c>
      <c r="D70" s="49">
        <f>IFERROR(VLOOKUP($B70,'a-水产'!$B:$AO,5,0),0)</f>
        <v>2620.1</v>
      </c>
      <c r="E70" s="49">
        <f>IFERROR(VLOOKUP($B70,'a-水产'!$B:$AO,6,0),0)</f>
        <v>63113.16</v>
      </c>
      <c r="F70" s="49">
        <f>IFERROR(VLOOKUP($B70,'a-水产'!$B:$AO,7,0),0)</f>
        <v>41.9652020186758</v>
      </c>
      <c r="G70" s="49">
        <f>IFERROR(VLOOKUP($B70,'a-水产'!$B:$AO,24,0),0)</f>
        <v>1135.72</v>
      </c>
      <c r="H70" s="49">
        <f>IFERROR(VLOOKUP($B70,'a-水产'!$B:$AO,25,0),0)</f>
        <v>3018.11</v>
      </c>
      <c r="I70" s="49">
        <f>IFERROR(VLOOKUP($B70,'a-水产'!$B:$AO,26,0),0)</f>
        <v>-1882.39</v>
      </c>
      <c r="J70" s="56">
        <f>IFERROR(VLOOKUP($B70,'a-水产'!$B:$AO,27,0),0)</f>
        <v>-0.623698274748104</v>
      </c>
      <c r="K70" s="56">
        <f>IFERROR(VLOOKUP($B70,'a-水产'!$B:$AO,28,0),0)</f>
        <v>0.09420566949381</v>
      </c>
      <c r="L70" s="56">
        <f>IFERROR(VLOOKUP($B70,'a-水产'!$B:$AO,29,0),0)</f>
        <v>0.187293313102918</v>
      </c>
      <c r="M70" s="56">
        <f>IFERROR(VLOOKUP($B70,'a-水产'!$B:$AO,30,0),0)</f>
        <v>-0.0930876436091076</v>
      </c>
      <c r="N70" s="49">
        <f>IFERROR(VLOOKUP($B70,'a-水产'!$B:$AO,15,0),0)</f>
        <v>12055.75</v>
      </c>
      <c r="O70" s="49">
        <f>IFERROR(VLOOKUP($B70,'a-水产'!$B:$AO,19,0),0)</f>
        <v>16114.35</v>
      </c>
      <c r="P70" s="49">
        <f t="shared" si="10"/>
        <v>-4058.6</v>
      </c>
      <c r="Q70" s="56">
        <f t="shared" si="11"/>
        <v>-0.251862470406811</v>
      </c>
      <c r="R70" s="49">
        <f>IFERROR(VLOOKUP($B70,'a-水产'!$B:$AO,16,0),0)</f>
        <v>381.48</v>
      </c>
      <c r="S70" s="49">
        <f>IFERROR(VLOOKUP($B70,'a-水产'!$B:$AO,20,0),0)</f>
        <v>532.23</v>
      </c>
      <c r="T70" s="49">
        <f t="shared" si="12"/>
        <v>-150.75</v>
      </c>
      <c r="U70" s="56">
        <f t="shared" si="13"/>
        <v>-0.283242207316386</v>
      </c>
      <c r="V70" s="56">
        <f>IFERROR(VLOOKUP($B70,'a-水产'!$B:$AO,22,0),0)</f>
        <v>0.203169500674677</v>
      </c>
      <c r="W70" s="56">
        <f>IFERROR(VLOOKUP($B70,'a-水产'!$B:$AO,23,0),0)</f>
        <v>0.359638541887914</v>
      </c>
      <c r="X70" s="56">
        <f t="shared" si="14"/>
        <v>-0.156469041213236</v>
      </c>
      <c r="Y70" s="54">
        <f>IFERROR(VLOOKUP($B70,'a-水产'!$B:$AO,37,0),0)</f>
        <v>-0.0190835692565796</v>
      </c>
      <c r="Z70" s="54">
        <f>IFERROR(VLOOKUP($B70,'a-水产'!$B:$AO,38,0),0)</f>
        <v>0.029179114292693</v>
      </c>
      <c r="AA70" s="54">
        <f t="shared" si="15"/>
        <v>-0.0482626835492726</v>
      </c>
      <c r="AB70" s="54">
        <f>IFERROR(VLOOKUP($B70,'a-水产'!$B:$AO,33,0),0)</f>
        <v>-0.0512121212121212</v>
      </c>
      <c r="AC70" s="54">
        <f>IFERROR(VLOOKUP($B70,'a-水产'!$B:$AO,34,0),0)</f>
        <v>0.124105980073661</v>
      </c>
      <c r="AD70" s="54">
        <f t="shared" si="16"/>
        <v>-0.175318101285782</v>
      </c>
    </row>
    <row r="71" spans="1:30">
      <c r="A71" s="50" t="s">
        <v>84</v>
      </c>
      <c r="B71" s="51" t="s">
        <v>106</v>
      </c>
      <c r="C71" s="50" t="s">
        <v>107</v>
      </c>
      <c r="D71" s="49">
        <f>IFERROR(VLOOKUP($B71,'a-水产'!$B:$AO,5,0),0)</f>
        <v>2022.9</v>
      </c>
      <c r="E71" s="49">
        <f>IFERROR(VLOOKUP($B71,'a-水产'!$B:$AO,6,0),0)</f>
        <v>53447.88</v>
      </c>
      <c r="F71" s="49">
        <f>IFERROR(VLOOKUP($B71,'a-水产'!$B:$AO,7,0),0)</f>
        <v>21.6530021647194</v>
      </c>
      <c r="G71" s="49">
        <f>IFERROR(VLOOKUP($B71,'a-水产'!$B:$AO,24,0),0)</f>
        <v>1767.05</v>
      </c>
      <c r="H71" s="49">
        <f>IFERROR(VLOOKUP($B71,'a-水产'!$B:$AO,25,0),0)</f>
        <v>719.91</v>
      </c>
      <c r="I71" s="49">
        <f>IFERROR(VLOOKUP($B71,'a-水产'!$B:$AO,26,0),0)</f>
        <v>1047.14</v>
      </c>
      <c r="J71" s="56">
        <f>IFERROR(VLOOKUP($B71,'a-水产'!$B:$AO,27,0),0)</f>
        <v>1.45454292897723</v>
      </c>
      <c r="K71" s="56">
        <f>IFERROR(VLOOKUP($B71,'a-水产'!$B:$AO,28,0),0)</f>
        <v>0.083382093411727</v>
      </c>
      <c r="L71" s="56">
        <f>IFERROR(VLOOKUP($B71,'a-水产'!$B:$AO,29,0),0)</f>
        <v>0.0493613759283841</v>
      </c>
      <c r="M71" s="56">
        <f>IFERROR(VLOOKUP($B71,'a-水产'!$B:$AO,30,0),0)</f>
        <v>0.0340207174833428</v>
      </c>
      <c r="N71" s="49">
        <f>IFERROR(VLOOKUP($B71,'a-水产'!$B:$AO,15,0),0)</f>
        <v>21192.2</v>
      </c>
      <c r="O71" s="49">
        <f>IFERROR(VLOOKUP($B71,'a-水产'!$B:$AO,19,0),0)</f>
        <v>14584.48</v>
      </c>
      <c r="P71" s="49">
        <f t="shared" si="10"/>
        <v>6607.72</v>
      </c>
      <c r="Q71" s="56">
        <f t="shared" si="11"/>
        <v>0.453065176132437</v>
      </c>
      <c r="R71" s="49">
        <f>IFERROR(VLOOKUP($B71,'a-水产'!$B:$AO,16,0),0)</f>
        <v>693.27</v>
      </c>
      <c r="S71" s="49">
        <f>IFERROR(VLOOKUP($B71,'a-水产'!$B:$AO,20,0),0)</f>
        <v>391.46</v>
      </c>
      <c r="T71" s="49">
        <f t="shared" si="12"/>
        <v>301.81</v>
      </c>
      <c r="U71" s="56">
        <f t="shared" si="13"/>
        <v>0.770985541306902</v>
      </c>
      <c r="V71" s="56">
        <f>IFERROR(VLOOKUP($B71,'a-水产'!$B:$AO,22,0),0)</f>
        <v>0.224479539186056</v>
      </c>
      <c r="W71" s="56">
        <f>IFERROR(VLOOKUP($B71,'a-水产'!$B:$AO,23,0),0)</f>
        <v>0.306151419819961</v>
      </c>
      <c r="X71" s="56">
        <f t="shared" si="14"/>
        <v>-0.0816718806339045</v>
      </c>
      <c r="Y71" s="54">
        <f>IFERROR(VLOOKUP($B71,'a-水产'!$B:$AO,37,0),0)</f>
        <v>-0.00118280035195523</v>
      </c>
      <c r="Z71" s="54">
        <f>IFERROR(VLOOKUP($B71,'a-水产'!$B:$AO,38,0),0)</f>
        <v>-0.266566188116283</v>
      </c>
      <c r="AA71" s="54">
        <f t="shared" si="15"/>
        <v>0.265383387764327</v>
      </c>
      <c r="AB71" s="54">
        <f>IFERROR(VLOOKUP($B71,'a-水产'!$B:$AO,33,0),0)</f>
        <v>-0.0779623889648214</v>
      </c>
      <c r="AC71" s="54">
        <f>IFERROR(VLOOKUP($B71,'a-水产'!$B:$AO,34,0),0)</f>
        <v>-0.183373702730574</v>
      </c>
      <c r="AD71" s="54">
        <f t="shared" si="16"/>
        <v>0.105411313765752</v>
      </c>
    </row>
    <row r="72" spans="1:30">
      <c r="A72" s="50" t="s">
        <v>67</v>
      </c>
      <c r="B72" s="51" t="s">
        <v>114</v>
      </c>
      <c r="C72" s="50" t="s">
        <v>115</v>
      </c>
      <c r="D72" s="49">
        <f>IFERROR(VLOOKUP($B72,'a-水产'!$B:$AO,5,0),0)</f>
        <v>2584.3</v>
      </c>
      <c r="E72" s="49">
        <f>IFERROR(VLOOKUP($B72,'a-水产'!$B:$AO,6,0),0)</f>
        <v>72637.41</v>
      </c>
      <c r="F72" s="49">
        <f>IFERROR(VLOOKUP($B72,'a-水产'!$B:$AO,7,0),0)</f>
        <v>23.5475193422076</v>
      </c>
      <c r="G72" s="49">
        <f>IFERROR(VLOOKUP($B72,'a-水产'!$B:$AO,24,0),0)</f>
        <v>3885.83</v>
      </c>
      <c r="H72" s="49">
        <f>IFERROR(VLOOKUP($B72,'a-水产'!$B:$AO,25,0),0)</f>
        <v>4482.12</v>
      </c>
      <c r="I72" s="49">
        <f>IFERROR(VLOOKUP($B72,'a-水产'!$B:$AO,26,0),0)</f>
        <v>-596.29</v>
      </c>
      <c r="J72" s="56">
        <f>IFERROR(VLOOKUP($B72,'a-水产'!$B:$AO,27,0),0)</f>
        <v>-0.133037491187206</v>
      </c>
      <c r="K72" s="56">
        <f>IFERROR(VLOOKUP($B72,'a-水产'!$B:$AO,28,0),0)</f>
        <v>0.148711841172173</v>
      </c>
      <c r="L72" s="56">
        <f>IFERROR(VLOOKUP($B72,'a-水产'!$B:$AO,29,0),0)</f>
        <v>0.132376420970557</v>
      </c>
      <c r="M72" s="56">
        <f>IFERROR(VLOOKUP($B72,'a-水产'!$B:$AO,30,0),0)</f>
        <v>0.0163354202016158</v>
      </c>
      <c r="N72" s="49">
        <f>IFERROR(VLOOKUP($B72,'a-水产'!$B:$AO,15,0),0)</f>
        <v>26129.93</v>
      </c>
      <c r="O72" s="49">
        <f>IFERROR(VLOOKUP($B72,'a-水产'!$B:$AO,19,0),0)</f>
        <v>33858.9</v>
      </c>
      <c r="P72" s="49">
        <f t="shared" si="10"/>
        <v>-7728.97</v>
      </c>
      <c r="Q72" s="56">
        <f t="shared" si="11"/>
        <v>-0.228269967423632</v>
      </c>
      <c r="R72" s="49">
        <f>IFERROR(VLOOKUP($B72,'a-水产'!$B:$AO,16,0),0)</f>
        <v>793.81</v>
      </c>
      <c r="S72" s="49">
        <f>IFERROR(VLOOKUP($B72,'a-水产'!$B:$AO,20,0),0)</f>
        <v>970.21</v>
      </c>
      <c r="T72" s="49">
        <f t="shared" si="12"/>
        <v>-176.4</v>
      </c>
      <c r="U72" s="56">
        <f t="shared" si="13"/>
        <v>-0.18181630780965</v>
      </c>
      <c r="V72" s="56">
        <f>IFERROR(VLOOKUP($B72,'a-水产'!$B:$AO,22,0),0)</f>
        <v>0.177193630335866</v>
      </c>
      <c r="W72" s="56">
        <f>IFERROR(VLOOKUP($B72,'a-水产'!$B:$AO,23,0),0)</f>
        <v>0.198308462317711</v>
      </c>
      <c r="X72" s="56">
        <f t="shared" si="14"/>
        <v>-0.0211148319818451</v>
      </c>
      <c r="Y72" s="54">
        <f>IFERROR(VLOOKUP($B72,'a-水产'!$B:$AO,37,0),0)</f>
        <v>-0.0329927816480014</v>
      </c>
      <c r="Z72" s="54">
        <f>IFERROR(VLOOKUP($B72,'a-水产'!$B:$AO,38,0),0)</f>
        <v>-0.146246688861174</v>
      </c>
      <c r="AA72" s="54">
        <f t="shared" si="15"/>
        <v>0.113253907213173</v>
      </c>
      <c r="AB72" s="54">
        <f>IFERROR(VLOOKUP($B72,'a-水产'!$B:$AO,33,0),0)</f>
        <v>-0.0314242248506345</v>
      </c>
      <c r="AC72" s="54">
        <f>IFERROR(VLOOKUP($B72,'a-水产'!$B:$AO,34,0),0)</f>
        <v>0.0614247155105452</v>
      </c>
      <c r="AD72" s="54">
        <f t="shared" si="16"/>
        <v>-0.0928489403611798</v>
      </c>
    </row>
    <row r="73" spans="1:30">
      <c r="A73" s="50" t="s">
        <v>118</v>
      </c>
      <c r="B73" s="51" t="s">
        <v>119</v>
      </c>
      <c r="C73" s="50" t="s">
        <v>120</v>
      </c>
      <c r="D73" s="49">
        <f>IFERROR(VLOOKUP($B73,'a-水产'!$B:$AO,5,0),0)</f>
        <v>1182.7</v>
      </c>
      <c r="E73" s="49">
        <f>IFERROR(VLOOKUP($B73,'a-水产'!$B:$AO,6,0),0)</f>
        <v>25920.76</v>
      </c>
      <c r="F73" s="49">
        <f>IFERROR(VLOOKUP($B73,'a-水产'!$B:$AO,7,0),0)</f>
        <v>20.162335302279</v>
      </c>
      <c r="G73" s="49">
        <f>IFERROR(VLOOKUP($B73,'a-水产'!$B:$AO,24,0),0)</f>
        <v>1852.02</v>
      </c>
      <c r="H73" s="49">
        <f>IFERROR(VLOOKUP($B73,'a-水产'!$B:$AO,25,0),0)</f>
        <v>2435.39</v>
      </c>
      <c r="I73" s="49">
        <f>IFERROR(VLOOKUP($B73,'a-水产'!$B:$AO,26,0),0)</f>
        <v>-583.37</v>
      </c>
      <c r="J73" s="56">
        <f>IFERROR(VLOOKUP($B73,'a-水产'!$B:$AO,27,0),0)</f>
        <v>-0.239538636522282</v>
      </c>
      <c r="K73" s="56">
        <f>IFERROR(VLOOKUP($B73,'a-水产'!$B:$AO,28,0),0)</f>
        <v>0.163253972661425</v>
      </c>
      <c r="L73" s="56">
        <f>IFERROR(VLOOKUP($B73,'a-水产'!$B:$AO,29,0),0)</f>
        <v>0.152382829486831</v>
      </c>
      <c r="M73" s="56">
        <f>IFERROR(VLOOKUP($B73,'a-水产'!$B:$AO,30,0),0)</f>
        <v>0.0108711431745948</v>
      </c>
      <c r="N73" s="49">
        <f>IFERROR(VLOOKUP($B73,'a-水产'!$B:$AO,15,0),0)</f>
        <v>11344.41</v>
      </c>
      <c r="O73" s="49">
        <f>IFERROR(VLOOKUP($B73,'a-水产'!$B:$AO,19,0),0)</f>
        <v>15982.05</v>
      </c>
      <c r="P73" s="49">
        <f t="shared" si="10"/>
        <v>-4637.64</v>
      </c>
      <c r="Q73" s="56">
        <f t="shared" si="11"/>
        <v>-0.290178043492543</v>
      </c>
      <c r="R73" s="49">
        <f>IFERROR(VLOOKUP($B73,'a-水产'!$B:$AO,16,0),0)</f>
        <v>323.62</v>
      </c>
      <c r="S73" s="49">
        <f>IFERROR(VLOOKUP($B73,'a-水产'!$B:$AO,20,0),0)</f>
        <v>433.92</v>
      </c>
      <c r="T73" s="49">
        <f t="shared" si="12"/>
        <v>-110.3</v>
      </c>
      <c r="U73" s="56">
        <f t="shared" si="13"/>
        <v>-0.254194321533923</v>
      </c>
      <c r="V73" s="56">
        <f>IFERROR(VLOOKUP($B73,'a-水产'!$B:$AO,22,0),0)</f>
        <v>0.301951538010363</v>
      </c>
      <c r="W73" s="56">
        <f>IFERROR(VLOOKUP($B73,'a-水产'!$B:$AO,23,0),0)</f>
        <v>0.0876469163570228</v>
      </c>
      <c r="X73" s="56">
        <f t="shared" si="14"/>
        <v>0.21430462165334</v>
      </c>
      <c r="Y73" s="54">
        <f>IFERROR(VLOOKUP($B73,'a-水产'!$B:$AO,37,0),0)</f>
        <v>-0.0915270996848155</v>
      </c>
      <c r="Z73" s="54">
        <f>IFERROR(VLOOKUP($B73,'a-水产'!$B:$AO,38,0),0)</f>
        <v>-0.00527747050147493</v>
      </c>
      <c r="AA73" s="54">
        <f t="shared" si="15"/>
        <v>-0.0862496291833406</v>
      </c>
      <c r="AB73" s="54">
        <f>IFERROR(VLOOKUP($B73,'a-水产'!$B:$AO,33,0),0)</f>
        <v>-0.100429175371008</v>
      </c>
      <c r="AC73" s="54">
        <f>IFERROR(VLOOKUP($B73,'a-水产'!$B:$AO,34,0),0)</f>
        <v>0.0153604950553903</v>
      </c>
      <c r="AD73" s="54">
        <f t="shared" si="16"/>
        <v>-0.115789670426398</v>
      </c>
    </row>
    <row r="74" spans="1:30">
      <c r="A74" s="50" t="s">
        <v>67</v>
      </c>
      <c r="B74" s="51" t="s">
        <v>203</v>
      </c>
      <c r="C74" s="50" t="s">
        <v>204</v>
      </c>
      <c r="D74" s="49">
        <f>IFERROR(VLOOKUP($B74,'a-水产'!$B:$AO,5,0),0)</f>
        <v>1189</v>
      </c>
      <c r="E74" s="49">
        <f>IFERROR(VLOOKUP($B74,'a-水产'!$B:$AO,6,0),0)</f>
        <v>39344.06</v>
      </c>
      <c r="F74" s="49">
        <f>IFERROR(VLOOKUP($B74,'a-水产'!$B:$AO,7,0),0)</f>
        <v>15.7730827110808</v>
      </c>
      <c r="G74" s="49">
        <f>IFERROR(VLOOKUP($B74,'a-水产'!$B:$AO,24,0),0)</f>
        <v>1814.08</v>
      </c>
      <c r="H74" s="49">
        <f>IFERROR(VLOOKUP($B74,'a-水产'!$B:$AO,25,0),0)</f>
        <v>2471.26</v>
      </c>
      <c r="I74" s="49">
        <f>IFERROR(VLOOKUP($B74,'a-水产'!$B:$AO,26,0),0)</f>
        <v>-657.18</v>
      </c>
      <c r="J74" s="56">
        <f>IFERROR(VLOOKUP($B74,'a-水产'!$B:$AO,27,0),0)</f>
        <v>-0.265929121177051</v>
      </c>
      <c r="K74" s="56">
        <f>IFERROR(VLOOKUP($B74,'a-水产'!$B:$AO,28,0),0)</f>
        <v>0.0978135800671832</v>
      </c>
      <c r="L74" s="56">
        <f>IFERROR(VLOOKUP($B74,'a-水产'!$B:$AO,29,0),0)</f>
        <v>0.157948256456438</v>
      </c>
      <c r="M74" s="56">
        <f>IFERROR(VLOOKUP($B74,'a-水产'!$B:$AO,30,0),0)</f>
        <v>-0.0601346763892552</v>
      </c>
      <c r="N74" s="49">
        <f>IFERROR(VLOOKUP($B74,'a-水产'!$B:$AO,15,0),0)</f>
        <v>18546.3</v>
      </c>
      <c r="O74" s="49">
        <f>IFERROR(VLOOKUP($B74,'a-水产'!$B:$AO,19,0),0)</f>
        <v>15646.01</v>
      </c>
      <c r="P74" s="49">
        <f t="shared" si="10"/>
        <v>2900.29</v>
      </c>
      <c r="Q74" s="56">
        <f t="shared" si="11"/>
        <v>0.185369305017701</v>
      </c>
      <c r="R74" s="49">
        <f>IFERROR(VLOOKUP($B74,'a-水产'!$B:$AO,16,0),0)</f>
        <v>528.55</v>
      </c>
      <c r="S74" s="49">
        <f>IFERROR(VLOOKUP($B74,'a-水产'!$B:$AO,20,0),0)</f>
        <v>470.37</v>
      </c>
      <c r="T74" s="49">
        <f t="shared" si="12"/>
        <v>58.1799999999999</v>
      </c>
      <c r="U74" s="56">
        <f t="shared" si="13"/>
        <v>0.123689861173119</v>
      </c>
      <c r="V74" s="56">
        <f>IFERROR(VLOOKUP($B74,'a-水产'!$B:$AO,22,0),0)</f>
        <v>0.225556747673574</v>
      </c>
      <c r="W74" s="56">
        <f>IFERROR(VLOOKUP($B74,'a-水产'!$B:$AO,23,0),0)</f>
        <v>0.152389610365228</v>
      </c>
      <c r="X74" s="56">
        <f t="shared" si="14"/>
        <v>0.0731671373083465</v>
      </c>
      <c r="Y74" s="54">
        <f>IFERROR(VLOOKUP($B74,'a-水产'!$B:$AO,37,0),0)</f>
        <v>-0.0192034812222117</v>
      </c>
      <c r="Z74" s="54">
        <f>IFERROR(VLOOKUP($B74,'a-水产'!$B:$AO,38,0),0)</f>
        <v>-0.0444968854306185</v>
      </c>
      <c r="AA74" s="54">
        <f t="shared" si="15"/>
        <v>0.0252934042084067</v>
      </c>
      <c r="AB74" s="54">
        <f>IFERROR(VLOOKUP($B74,'a-水产'!$B:$AO,33,0),0)</f>
        <v>-0.12195130711884</v>
      </c>
      <c r="AC74" s="54">
        <f>IFERROR(VLOOKUP($B74,'a-水产'!$B:$AO,34,0),0)</f>
        <v>-0.0633282479047374</v>
      </c>
      <c r="AD74" s="54">
        <f t="shared" si="16"/>
        <v>-0.0586230592141028</v>
      </c>
    </row>
    <row r="75" spans="1:30">
      <c r="A75" s="50" t="s">
        <v>62</v>
      </c>
      <c r="B75" s="51" t="s">
        <v>63</v>
      </c>
      <c r="C75" s="50" t="s">
        <v>64</v>
      </c>
      <c r="D75" s="49">
        <f>IFERROR(VLOOKUP($B75,'a-水产'!$B:$AO,5,0),0)</f>
        <v>4364.25</v>
      </c>
      <c r="E75" s="49">
        <f>IFERROR(VLOOKUP($B75,'a-水产'!$B:$AO,6,0),0)</f>
        <v>145866.25</v>
      </c>
      <c r="F75" s="49">
        <f>IFERROR(VLOOKUP($B75,'a-水产'!$B:$AO,7,0),0)</f>
        <v>26.8012775906295</v>
      </c>
      <c r="G75" s="49">
        <f>IFERROR(VLOOKUP($B75,'a-水产'!$B:$AO,24,0),0)</f>
        <v>11558.95</v>
      </c>
      <c r="H75" s="49">
        <f>IFERROR(VLOOKUP($B75,'a-水产'!$B:$AO,25,0),0)</f>
        <v>26304.84</v>
      </c>
      <c r="I75" s="49">
        <f>IFERROR(VLOOKUP($B75,'a-水产'!$B:$AO,26,0),0)</f>
        <v>-14745.89</v>
      </c>
      <c r="J75" s="56">
        <f>IFERROR(VLOOKUP($B75,'a-水产'!$B:$AO,27,0),0)</f>
        <v>-0.560577064905166</v>
      </c>
      <c r="K75" s="56">
        <f>IFERROR(VLOOKUP($B75,'a-水产'!$B:$AO,28,0),0)</f>
        <v>0.234274041213277</v>
      </c>
      <c r="L75" s="56">
        <f>IFERROR(VLOOKUP($B75,'a-水产'!$B:$AO,29,0),0)</f>
        <v>0.220485743818902</v>
      </c>
      <c r="M75" s="56">
        <f>IFERROR(VLOOKUP($B75,'a-水产'!$B:$AO,30,0),0)</f>
        <v>0.0137882973943752</v>
      </c>
      <c r="N75" s="49">
        <f>IFERROR(VLOOKUP($B75,'a-水产'!$B:$AO,15,0),0)</f>
        <v>49339.44</v>
      </c>
      <c r="O75" s="49">
        <f>IFERROR(VLOOKUP($B75,'a-水产'!$B:$AO,19,0),0)</f>
        <v>119304.04</v>
      </c>
      <c r="P75" s="49">
        <f t="shared" si="10"/>
        <v>-69964.6</v>
      </c>
      <c r="Q75" s="56">
        <f t="shared" si="11"/>
        <v>-0.586439486877393</v>
      </c>
      <c r="R75" s="49">
        <f>IFERROR(VLOOKUP($B75,'a-水产'!$B:$AO,16,0),0)</f>
        <v>1387.53</v>
      </c>
      <c r="S75" s="49">
        <f>IFERROR(VLOOKUP($B75,'a-水产'!$B:$AO,20,0),0)</f>
        <v>3389.55</v>
      </c>
      <c r="T75" s="49">
        <f t="shared" si="12"/>
        <v>-2002.02</v>
      </c>
      <c r="U75" s="56">
        <f t="shared" si="13"/>
        <v>-0.590644775855202</v>
      </c>
      <c r="V75" s="56">
        <f>IFERROR(VLOOKUP($B75,'a-水产'!$B:$AO,22,0),0)</f>
        <v>0.273666707218302</v>
      </c>
      <c r="W75" s="56">
        <f>IFERROR(VLOOKUP($B75,'a-水产'!$B:$AO,23,0),0)</f>
        <v>0.23564329468366</v>
      </c>
      <c r="X75" s="56">
        <f t="shared" si="14"/>
        <v>0.038023412534642</v>
      </c>
      <c r="Y75" s="54">
        <f>IFERROR(VLOOKUP($B75,'a-水产'!$B:$AO,37,0),0)</f>
        <v>-0.0282300202518144</v>
      </c>
      <c r="Z75" s="54">
        <f>IFERROR(VLOOKUP($B75,'a-水产'!$B:$AO,38,0),0)</f>
        <v>-0.00919001047336667</v>
      </c>
      <c r="AA75" s="54">
        <f t="shared" si="15"/>
        <v>-0.0190400097784477</v>
      </c>
      <c r="AB75" s="54">
        <f>IFERROR(VLOOKUP($B75,'a-水产'!$B:$AO,33,0),0)</f>
        <v>-0.0608394994347612</v>
      </c>
      <c r="AC75" s="54">
        <f>IFERROR(VLOOKUP($B75,'a-水产'!$B:$AO,34,0),0)</f>
        <v>-0.0902442884582953</v>
      </c>
      <c r="AD75" s="54">
        <f t="shared" si="16"/>
        <v>0.0294047890235341</v>
      </c>
    </row>
    <row r="76" spans="1:30">
      <c r="A76" s="50" t="s">
        <v>186</v>
      </c>
      <c r="B76" s="51" t="s">
        <v>197</v>
      </c>
      <c r="C76" s="50" t="s">
        <v>198</v>
      </c>
      <c r="D76" s="49">
        <f>IFERROR(VLOOKUP($B76,'a-水产'!$B:$AO,5,0),0)</f>
        <v>1402.1</v>
      </c>
      <c r="E76" s="49">
        <f>IFERROR(VLOOKUP($B76,'a-水产'!$B:$AO,6,0),0)</f>
        <v>38482.96</v>
      </c>
      <c r="F76" s="49">
        <f>IFERROR(VLOOKUP($B76,'a-水产'!$B:$AO,7,0),0)</f>
        <v>12.5752561782414</v>
      </c>
      <c r="G76" s="49">
        <f>IFERROR(VLOOKUP($B76,'a-水产'!$B:$AO,24,0),0)</f>
        <v>4559.58</v>
      </c>
      <c r="H76" s="49">
        <f>IFERROR(VLOOKUP($B76,'a-水产'!$B:$AO,25,0),0)</f>
        <v>4504.55</v>
      </c>
      <c r="I76" s="49">
        <f>IFERROR(VLOOKUP($B76,'a-水产'!$B:$AO,26,0),0)</f>
        <v>55.03</v>
      </c>
      <c r="J76" s="56">
        <f>IFERROR(VLOOKUP($B76,'a-水产'!$B:$AO,27,0),0)</f>
        <v>0.0122165366129802</v>
      </c>
      <c r="K76" s="56">
        <f>IFERROR(VLOOKUP($B76,'a-水产'!$B:$AO,28,0),0)</f>
        <v>0.172693243928573</v>
      </c>
      <c r="L76" s="56">
        <f>IFERROR(VLOOKUP($B76,'a-水产'!$B:$AO,29,0),0)</f>
        <v>0.150266319868727</v>
      </c>
      <c r="M76" s="56">
        <f>IFERROR(VLOOKUP($B76,'a-水产'!$B:$AO,30,0),0)</f>
        <v>0.0224269240598461</v>
      </c>
      <c r="N76" s="49">
        <f>IFERROR(VLOOKUP($B76,'a-水产'!$B:$AO,15,0),0)</f>
        <v>26402.77</v>
      </c>
      <c r="O76" s="49">
        <f>IFERROR(VLOOKUP($B76,'a-水产'!$B:$AO,19,0),0)</f>
        <v>29977.11</v>
      </c>
      <c r="P76" s="49">
        <f t="shared" si="10"/>
        <v>-3574.34</v>
      </c>
      <c r="Q76" s="56">
        <f t="shared" si="11"/>
        <v>-0.119235643462629</v>
      </c>
      <c r="R76" s="49">
        <f>IFERROR(VLOOKUP($B76,'a-水产'!$B:$AO,16,0),0)</f>
        <v>741.82</v>
      </c>
      <c r="S76" s="49">
        <f>IFERROR(VLOOKUP($B76,'a-水产'!$B:$AO,20,0),0)</f>
        <v>817.86</v>
      </c>
      <c r="T76" s="49">
        <f t="shared" si="12"/>
        <v>-76.04</v>
      </c>
      <c r="U76" s="56">
        <f t="shared" si="13"/>
        <v>-0.0929743476878683</v>
      </c>
      <c r="V76" s="56">
        <f>IFERROR(VLOOKUP($B76,'a-水产'!$B:$AO,22,0),0)</f>
        <v>0.306608780279418</v>
      </c>
      <c r="W76" s="56">
        <f>IFERROR(VLOOKUP($B76,'a-水产'!$B:$AO,23,0),0)</f>
        <v>0.284920876304565</v>
      </c>
      <c r="X76" s="56">
        <f t="shared" si="14"/>
        <v>0.0216879039748537</v>
      </c>
      <c r="Y76" s="54">
        <f>IFERROR(VLOOKUP($B76,'a-水产'!$B:$AO,37,0),0)</f>
        <v>0.0147205521555094</v>
      </c>
      <c r="Z76" s="54">
        <f>IFERROR(VLOOKUP($B76,'a-水产'!$B:$AO,38,0),0)</f>
        <v>0.0343090504487321</v>
      </c>
      <c r="AA76" s="54">
        <f t="shared" si="15"/>
        <v>-0.0195884982932226</v>
      </c>
      <c r="AB76" s="54">
        <f>IFERROR(VLOOKUP($B76,'a-水产'!$B:$AO,33,0),0)</f>
        <v>0.0422289601473045</v>
      </c>
      <c r="AC76" s="54">
        <f>IFERROR(VLOOKUP($B76,'a-水产'!$B:$AO,34,0),0)</f>
        <v>-0.00243790011778987</v>
      </c>
      <c r="AD76" s="54">
        <f t="shared" si="16"/>
        <v>0.0446668602650944</v>
      </c>
    </row>
    <row r="77" spans="1:30">
      <c r="A77" s="50" t="s">
        <v>67</v>
      </c>
      <c r="B77" s="51" t="s">
        <v>191</v>
      </c>
      <c r="C77" s="50" t="s">
        <v>192</v>
      </c>
      <c r="D77" s="49">
        <f>IFERROR(VLOOKUP($B77,'a-水产'!$B:$AO,5,0),0)</f>
        <v>748.6</v>
      </c>
      <c r="E77" s="49">
        <f>IFERROR(VLOOKUP($B77,'a-水产'!$B:$AO,6,0),0)</f>
        <v>15569.94</v>
      </c>
      <c r="F77" s="49">
        <f>IFERROR(VLOOKUP($B77,'a-水产'!$B:$AO,7,0),0)</f>
        <v>23.0475971894492</v>
      </c>
      <c r="G77" s="49">
        <f>IFERROR(VLOOKUP($B77,'a-水产'!$B:$AO,24,0),0)</f>
        <v>-106.93</v>
      </c>
      <c r="H77" s="49">
        <f>IFERROR(VLOOKUP($B77,'a-水产'!$B:$AO,25,0),0)</f>
        <v>525.59</v>
      </c>
      <c r="I77" s="49">
        <f>IFERROR(VLOOKUP($B77,'a-水产'!$B:$AO,26,0),0)</f>
        <v>-632.52</v>
      </c>
      <c r="J77" s="56">
        <f>IFERROR(VLOOKUP($B77,'a-水产'!$B:$AO,27,0),0)</f>
        <v>-1.20344755417721</v>
      </c>
      <c r="K77" s="56">
        <f>IFERROR(VLOOKUP($B77,'a-水产'!$B:$AO,28,0),0)</f>
        <v>-0.0262348253628664</v>
      </c>
      <c r="L77" s="56">
        <f>IFERROR(VLOOKUP($B77,'a-水产'!$B:$AO,29,0),0)</f>
        <v>0.085987219464631</v>
      </c>
      <c r="M77" s="56">
        <f>IFERROR(VLOOKUP($B77,'a-水产'!$B:$AO,30,0),0)</f>
        <v>-0.112222044827497</v>
      </c>
      <c r="N77" s="49">
        <f>IFERROR(VLOOKUP($B77,'a-水产'!$B:$AO,15,0),0)</f>
        <v>4075.88</v>
      </c>
      <c r="O77" s="49">
        <f>IFERROR(VLOOKUP($B77,'a-水产'!$B:$AO,19,0),0)</f>
        <v>6112.42</v>
      </c>
      <c r="P77" s="49">
        <f t="shared" si="10"/>
        <v>-2036.54</v>
      </c>
      <c r="Q77" s="56">
        <f t="shared" si="11"/>
        <v>-0.333180638765006</v>
      </c>
      <c r="R77" s="49">
        <f>IFERROR(VLOOKUP($B77,'a-水产'!$B:$AO,16,0),0)</f>
        <v>195.97</v>
      </c>
      <c r="S77" s="49">
        <f>IFERROR(VLOOKUP($B77,'a-水产'!$B:$AO,20,0),0)</f>
        <v>176.7</v>
      </c>
      <c r="T77" s="49">
        <f t="shared" si="12"/>
        <v>19.27</v>
      </c>
      <c r="U77" s="56">
        <f t="shared" si="13"/>
        <v>0.109054895302773</v>
      </c>
      <c r="V77" s="56">
        <f>IFERROR(VLOOKUP($B77,'a-水产'!$B:$AO,22,0),0)</f>
        <v>-0.122742486770057</v>
      </c>
      <c r="W77" s="56">
        <f>IFERROR(VLOOKUP($B77,'a-水产'!$B:$AO,23,0),0)</f>
        <v>0.229186677857441</v>
      </c>
      <c r="X77" s="56">
        <f t="shared" si="14"/>
        <v>-0.351929164627498</v>
      </c>
      <c r="Y77" s="54">
        <f>IFERROR(VLOOKUP($B77,'a-水产'!$B:$AO,37,0),0)</f>
        <v>-0.0256671939582589</v>
      </c>
      <c r="Z77" s="54">
        <f>IFERROR(VLOOKUP($B77,'a-水产'!$B:$AO,38,0),0)</f>
        <v>-0.0313525749858517</v>
      </c>
      <c r="AA77" s="54">
        <f t="shared" si="15"/>
        <v>0.00568538102759281</v>
      </c>
      <c r="AB77" s="54">
        <f>IFERROR(VLOOKUP($B77,'a-水产'!$B:$AO,33,0),0)</f>
        <v>0.137187799589271</v>
      </c>
      <c r="AC77" s="54">
        <f>IFERROR(VLOOKUP($B77,'a-水产'!$B:$AO,34,0),0)</f>
        <v>0.325093007352243</v>
      </c>
      <c r="AD77" s="54">
        <f t="shared" si="16"/>
        <v>-0.187905207762972</v>
      </c>
    </row>
    <row r="78" spans="1:30">
      <c r="A78" s="50" t="s">
        <v>155</v>
      </c>
      <c r="B78" s="51" t="s">
        <v>156</v>
      </c>
      <c r="C78" s="50" t="s">
        <v>157</v>
      </c>
      <c r="D78" s="49">
        <f>IFERROR(VLOOKUP($B78,'a-水产'!$B:$AO,5,0),0)</f>
        <v>909.37</v>
      </c>
      <c r="E78" s="49">
        <f>IFERROR(VLOOKUP($B78,'a-水产'!$B:$AO,6,0),0)</f>
        <v>21815.04</v>
      </c>
      <c r="F78" s="49">
        <f>IFERROR(VLOOKUP($B78,'a-水产'!$B:$AO,7,0),0)</f>
        <v>28.333810403339</v>
      </c>
      <c r="G78" s="49">
        <f>IFERROR(VLOOKUP($B78,'a-水产'!$B:$AO,24,0),0)</f>
        <v>-133.64</v>
      </c>
      <c r="H78" s="49">
        <f>IFERROR(VLOOKUP($B78,'a-水产'!$B:$AO,25,0),0)</f>
        <v>-1567.07</v>
      </c>
      <c r="I78" s="49">
        <f>IFERROR(VLOOKUP($B78,'a-水产'!$B:$AO,26,0),0)</f>
        <v>1433.43</v>
      </c>
      <c r="J78" s="56">
        <f>IFERROR(VLOOKUP($B78,'a-水产'!$B:$AO,27,0),0)</f>
        <v>-0.914719827448678</v>
      </c>
      <c r="K78" s="56">
        <f>IFERROR(VLOOKUP($B78,'a-水产'!$B:$AO,28,0),0)</f>
        <v>-0.0308807150350539</v>
      </c>
      <c r="L78" s="56">
        <f>IFERROR(VLOOKUP($B78,'a-水产'!$B:$AO,29,0),0)</f>
        <v>-0.257618898880468</v>
      </c>
      <c r="M78" s="56">
        <f>IFERROR(VLOOKUP($B78,'a-水产'!$B:$AO,30,0),0)</f>
        <v>0.226738183845414</v>
      </c>
      <c r="N78" s="49">
        <f>IFERROR(VLOOKUP($B78,'a-水产'!$B:$AO,15,0),0)</f>
        <v>4327.62</v>
      </c>
      <c r="O78" s="49">
        <f>IFERROR(VLOOKUP($B78,'a-水产'!$B:$AO,19,0),0)</f>
        <v>6082.9</v>
      </c>
      <c r="P78" s="49">
        <f t="shared" si="10"/>
        <v>-1755.28</v>
      </c>
      <c r="Q78" s="56">
        <f t="shared" si="11"/>
        <v>-0.288559733022078</v>
      </c>
      <c r="R78" s="49">
        <f>IFERROR(VLOOKUP($B78,'a-水产'!$B:$AO,16,0),0)</f>
        <v>175.19</v>
      </c>
      <c r="S78" s="49">
        <f>IFERROR(VLOOKUP($B78,'a-水产'!$B:$AO,20,0),0)</f>
        <v>195.17</v>
      </c>
      <c r="T78" s="49">
        <f t="shared" si="12"/>
        <v>-19.98</v>
      </c>
      <c r="U78" s="56">
        <f t="shared" si="13"/>
        <v>-0.102372290823385</v>
      </c>
      <c r="V78" s="56">
        <f>IFERROR(VLOOKUP($B78,'a-水产'!$B:$AO,22,0),0)</f>
        <v>0.172280014945237</v>
      </c>
      <c r="W78" s="56">
        <f>IFERROR(VLOOKUP($B78,'a-水产'!$B:$AO,23,0),0)</f>
        <v>0.0572781023702263</v>
      </c>
      <c r="X78" s="56">
        <f t="shared" si="14"/>
        <v>0.11500191257501</v>
      </c>
      <c r="Y78" s="54">
        <f>IFERROR(VLOOKUP($B78,'a-水产'!$B:$AO,37,0),0)</f>
        <v>0.00285404418060392</v>
      </c>
      <c r="Z78" s="54">
        <f>IFERROR(VLOOKUP($B78,'a-水产'!$B:$AO,38,0),0)</f>
        <v>0.172874929548599</v>
      </c>
      <c r="AA78" s="54">
        <f t="shared" si="15"/>
        <v>-0.170020885367995</v>
      </c>
      <c r="AB78" s="54">
        <f>IFERROR(VLOOKUP($B78,'a-水产'!$B:$AO,33,0),0)</f>
        <v>0.149501710279159</v>
      </c>
      <c r="AC78" s="54">
        <f>IFERROR(VLOOKUP($B78,'a-水产'!$B:$AO,34,0),0)</f>
        <v>0.0795310953656973</v>
      </c>
      <c r="AD78" s="54">
        <f t="shared" si="16"/>
        <v>0.0699706149134615</v>
      </c>
    </row>
    <row r="79" spans="1:30">
      <c r="A79" s="50" t="s">
        <v>94</v>
      </c>
      <c r="B79" s="51" t="s">
        <v>164</v>
      </c>
      <c r="C79" s="50" t="s">
        <v>165</v>
      </c>
      <c r="D79" s="49">
        <f>IFERROR(VLOOKUP($B79,'a-水产'!$B:$AO,5,0),0)</f>
        <v>1969.2</v>
      </c>
      <c r="E79" s="49">
        <f>IFERROR(VLOOKUP($B79,'a-水产'!$B:$AO,6,0),0)</f>
        <v>47308.34</v>
      </c>
      <c r="F79" s="49">
        <f>IFERROR(VLOOKUP($B79,'a-水产'!$B:$AO,7,0),0)</f>
        <v>24.7518582542248</v>
      </c>
      <c r="G79" s="49">
        <f>IFERROR(VLOOKUP($B79,'a-水产'!$B:$AO,24,0),0)</f>
        <v>3156.04</v>
      </c>
      <c r="H79" s="49">
        <f>IFERROR(VLOOKUP($B79,'a-水产'!$B:$AO,25,0),0)</f>
        <v>3268.02</v>
      </c>
      <c r="I79" s="49">
        <f>IFERROR(VLOOKUP($B79,'a-水产'!$B:$AO,26,0),0)</f>
        <v>-111.98</v>
      </c>
      <c r="J79" s="56">
        <f>IFERROR(VLOOKUP($B79,'a-水产'!$B:$AO,27,0),0)</f>
        <v>-0.034265396172606</v>
      </c>
      <c r="K79" s="56">
        <f>IFERROR(VLOOKUP($B79,'a-水产'!$B:$AO,28,0),0)</f>
        <v>0.17889953240699</v>
      </c>
      <c r="L79" s="56">
        <f>IFERROR(VLOOKUP($B79,'a-水产'!$B:$AO,29,0),0)</f>
        <v>0.161309541144294</v>
      </c>
      <c r="M79" s="56">
        <f>IFERROR(VLOOKUP($B79,'a-水产'!$B:$AO,30,0),0)</f>
        <v>0.0175899912626965</v>
      </c>
      <c r="N79" s="49">
        <f>IFERROR(VLOOKUP($B79,'a-水产'!$B:$AO,15,0),0)</f>
        <v>17641.41</v>
      </c>
      <c r="O79" s="49">
        <f>IFERROR(VLOOKUP($B79,'a-水产'!$B:$AO,19,0),0)</f>
        <v>20259.31</v>
      </c>
      <c r="P79" s="49">
        <f t="shared" si="10"/>
        <v>-2617.9</v>
      </c>
      <c r="Q79" s="56">
        <f t="shared" si="11"/>
        <v>-0.129219603234266</v>
      </c>
      <c r="R79" s="49">
        <f>IFERROR(VLOOKUP($B79,'a-水产'!$B:$AO,16,0),0)</f>
        <v>565.74</v>
      </c>
      <c r="S79" s="49">
        <f>IFERROR(VLOOKUP($B79,'a-水产'!$B:$AO,20,0),0)</f>
        <v>567.35</v>
      </c>
      <c r="T79" s="49">
        <f t="shared" si="12"/>
        <v>-1.61000000000001</v>
      </c>
      <c r="U79" s="56">
        <f t="shared" si="13"/>
        <v>-0.00283775447254783</v>
      </c>
      <c r="V79" s="56">
        <f>IFERROR(VLOOKUP($B79,'a-水产'!$B:$AO,22,0),0)</f>
        <v>0.559791459843269</v>
      </c>
      <c r="W79" s="56">
        <f>IFERROR(VLOOKUP($B79,'a-水产'!$B:$AO,23,0),0)</f>
        <v>0.351871759208548</v>
      </c>
      <c r="X79" s="56">
        <f t="shared" si="14"/>
        <v>0.207919700634721</v>
      </c>
      <c r="Y79" s="54">
        <f>IFERROR(VLOOKUP($B79,'a-水产'!$B:$AO,37,0),0)</f>
        <v>-0.0177820200091915</v>
      </c>
      <c r="Z79" s="54">
        <f>IFERROR(VLOOKUP($B79,'a-水产'!$B:$AO,38,0),0)</f>
        <v>-0.0783466995681678</v>
      </c>
      <c r="AA79" s="54">
        <f t="shared" si="15"/>
        <v>0.0605646795589763</v>
      </c>
      <c r="AB79" s="54">
        <f>IFERROR(VLOOKUP($B79,'a-水产'!$B:$AO,33,0),0)</f>
        <v>-0.09573631878233</v>
      </c>
      <c r="AC79" s="54">
        <f>IFERROR(VLOOKUP($B79,'a-水产'!$B:$AO,34,0),0)</f>
        <v>-0.0576030180692235</v>
      </c>
      <c r="AD79" s="54">
        <f t="shared" si="16"/>
        <v>-0.0381333007131066</v>
      </c>
    </row>
    <row r="80" spans="1:30">
      <c r="A80" s="50" t="s">
        <v>94</v>
      </c>
      <c r="B80" s="51" t="s">
        <v>205</v>
      </c>
      <c r="C80" s="50" t="s">
        <v>206</v>
      </c>
      <c r="D80" s="49">
        <f>IFERROR(VLOOKUP($B80,'a-水产'!$B:$AO,5,0),0)</f>
        <v>2794.65</v>
      </c>
      <c r="E80" s="49">
        <f>IFERROR(VLOOKUP($B80,'a-水产'!$B:$AO,6,0),0)</f>
        <v>64115.99</v>
      </c>
      <c r="F80" s="49">
        <f>IFERROR(VLOOKUP($B80,'a-水产'!$B:$AO,7,0),0)</f>
        <v>18.6267125120667</v>
      </c>
      <c r="G80" s="49">
        <f>IFERROR(VLOOKUP($B80,'a-水产'!$B:$AO,24,0),0)</f>
        <v>1808.69</v>
      </c>
      <c r="H80" s="49">
        <f>IFERROR(VLOOKUP($B80,'a-水产'!$B:$AO,25,0),0)</f>
        <v>1389.69</v>
      </c>
      <c r="I80" s="49">
        <f>IFERROR(VLOOKUP($B80,'a-水产'!$B:$AO,26,0),0)</f>
        <v>419</v>
      </c>
      <c r="J80" s="56">
        <f>IFERROR(VLOOKUP($B80,'a-水产'!$B:$AO,27,0),0)</f>
        <v>0.301506091286546</v>
      </c>
      <c r="K80" s="56">
        <f>IFERROR(VLOOKUP($B80,'a-水产'!$B:$AO,28,0),0)</f>
        <v>0.0795584956336497</v>
      </c>
      <c r="L80" s="56">
        <f>IFERROR(VLOOKUP($B80,'a-水产'!$B:$AO,29,0),0)</f>
        <v>0.0692244583223122</v>
      </c>
      <c r="M80" s="56">
        <f>IFERROR(VLOOKUP($B80,'a-水产'!$B:$AO,30,0),0)</f>
        <v>0.0103340373113375</v>
      </c>
      <c r="N80" s="49">
        <f>IFERROR(VLOOKUP($B80,'a-水产'!$B:$AO,15,0),0)</f>
        <v>22734.09</v>
      </c>
      <c r="O80" s="49">
        <f>IFERROR(VLOOKUP($B80,'a-水产'!$B:$AO,19,0),0)</f>
        <v>20075.13</v>
      </c>
      <c r="P80" s="49">
        <f t="shared" si="10"/>
        <v>2658.96</v>
      </c>
      <c r="Q80" s="56">
        <f t="shared" si="11"/>
        <v>0.132450449885007</v>
      </c>
      <c r="R80" s="49">
        <f>IFERROR(VLOOKUP($B80,'a-水产'!$B:$AO,16,0),0)</f>
        <v>868.12</v>
      </c>
      <c r="S80" s="49">
        <f>IFERROR(VLOOKUP($B80,'a-水产'!$B:$AO,20,0),0)</f>
        <v>696.92</v>
      </c>
      <c r="T80" s="49">
        <f t="shared" si="12"/>
        <v>171.2</v>
      </c>
      <c r="U80" s="56">
        <f t="shared" si="13"/>
        <v>0.245652298685646</v>
      </c>
      <c r="V80" s="56">
        <f>IFERROR(VLOOKUP($B80,'a-水产'!$B:$AO,22,0),0)</f>
        <v>-0.0344025033005352</v>
      </c>
      <c r="W80" s="56">
        <f>IFERROR(VLOOKUP($B80,'a-水产'!$B:$AO,23,0),0)</f>
        <v>0.145242839708454</v>
      </c>
      <c r="X80" s="56">
        <f t="shared" si="14"/>
        <v>-0.179645343008989</v>
      </c>
      <c r="Y80" s="54">
        <f>IFERROR(VLOOKUP($B80,'a-水产'!$B:$AO,37,0),0)</f>
        <v>-0.0121872552181726</v>
      </c>
      <c r="Z80" s="54">
        <f>IFERROR(VLOOKUP($B80,'a-水产'!$B:$AO,38,0),0)</f>
        <v>-0.0920048212133387</v>
      </c>
      <c r="AA80" s="54">
        <f t="shared" si="15"/>
        <v>0.0798175659951661</v>
      </c>
      <c r="AB80" s="54">
        <f>IFERROR(VLOOKUP($B80,'a-水产'!$B:$AO,33,0),0)</f>
        <v>-0.101452110831812</v>
      </c>
      <c r="AC80" s="54">
        <f>IFERROR(VLOOKUP($B80,'a-水产'!$B:$AO,34,0),0)</f>
        <v>-0.0669701864944337</v>
      </c>
      <c r="AD80" s="54">
        <f t="shared" si="16"/>
        <v>-0.0344819243373784</v>
      </c>
    </row>
    <row r="81" spans="1:30">
      <c r="A81" s="50" t="s">
        <v>67</v>
      </c>
      <c r="B81" s="51" t="s">
        <v>135</v>
      </c>
      <c r="C81" s="50" t="s">
        <v>136</v>
      </c>
      <c r="D81" s="49">
        <f>IFERROR(VLOOKUP($B81,'a-水产'!$B:$AO,5,0),0)</f>
        <v>2293.8</v>
      </c>
      <c r="E81" s="49">
        <f>IFERROR(VLOOKUP($B81,'a-水产'!$B:$AO,6,0),0)</f>
        <v>59257.56</v>
      </c>
      <c r="F81" s="49">
        <f>IFERROR(VLOOKUP($B81,'a-水产'!$B:$AO,7,0),0)</f>
        <v>13.1441675470407</v>
      </c>
      <c r="G81" s="49">
        <f>IFERROR(VLOOKUP($B81,'a-水产'!$B:$AO,24,0),0)</f>
        <v>5949.9</v>
      </c>
      <c r="H81" s="49">
        <f>IFERROR(VLOOKUP($B81,'a-水产'!$B:$AO,25,0),0)</f>
        <v>5231.79</v>
      </c>
      <c r="I81" s="49">
        <f>IFERROR(VLOOKUP($B81,'a-水产'!$B:$AO,26,0),0)</f>
        <v>718.11</v>
      </c>
      <c r="J81" s="56">
        <f>IFERROR(VLOOKUP($B81,'a-水产'!$B:$AO,27,0),0)</f>
        <v>0.137258949613803</v>
      </c>
      <c r="K81" s="56">
        <f>IFERROR(VLOOKUP($B81,'a-水产'!$B:$AO,28,0),0)</f>
        <v>0.158109520452408</v>
      </c>
      <c r="L81" s="56">
        <f>IFERROR(VLOOKUP($B81,'a-水产'!$B:$AO,29,0),0)</f>
        <v>0.137703652056912</v>
      </c>
      <c r="M81" s="56">
        <f>IFERROR(VLOOKUP($B81,'a-水产'!$B:$AO,30,0),0)</f>
        <v>0.0204058683954957</v>
      </c>
      <c r="N81" s="49">
        <f>IFERROR(VLOOKUP($B81,'a-水产'!$B:$AO,15,0),0)</f>
        <v>37631.51</v>
      </c>
      <c r="O81" s="49">
        <f>IFERROR(VLOOKUP($B81,'a-水产'!$B:$AO,19,0),0)</f>
        <v>37993.11</v>
      </c>
      <c r="P81" s="49">
        <f t="shared" si="10"/>
        <v>-361.599999999999</v>
      </c>
      <c r="Q81" s="56">
        <f t="shared" si="11"/>
        <v>-0.00951751514945732</v>
      </c>
      <c r="R81" s="49">
        <f>IFERROR(VLOOKUP($B81,'a-水产'!$B:$AO,16,0),0)</f>
        <v>1143.46</v>
      </c>
      <c r="S81" s="49">
        <f>IFERROR(VLOOKUP($B81,'a-水产'!$B:$AO,20,0),0)</f>
        <v>1150.68</v>
      </c>
      <c r="T81" s="49">
        <f t="shared" si="12"/>
        <v>-7.22000000000003</v>
      </c>
      <c r="U81" s="56">
        <f t="shared" si="13"/>
        <v>-0.00627455070045541</v>
      </c>
      <c r="V81" s="56">
        <f>IFERROR(VLOOKUP($B81,'a-水产'!$B:$AO,22,0),0)</f>
        <v>0.223385400377827</v>
      </c>
      <c r="W81" s="56">
        <f>IFERROR(VLOOKUP($B81,'a-水产'!$B:$AO,23,0),0)</f>
        <v>0.278759794805985</v>
      </c>
      <c r="X81" s="56">
        <f t="shared" si="14"/>
        <v>-0.0553743944281583</v>
      </c>
      <c r="Y81" s="54">
        <f>IFERROR(VLOOKUP($B81,'a-水产'!$B:$AO,37,0),0)</f>
        <v>-0.1100082206636</v>
      </c>
      <c r="Z81" s="54">
        <f>IFERROR(VLOOKUP($B81,'a-水产'!$B:$AO,38,0),0)</f>
        <v>-0.0358222963812702</v>
      </c>
      <c r="AA81" s="54">
        <f t="shared" si="15"/>
        <v>-0.0741859242823298</v>
      </c>
      <c r="AB81" s="54">
        <f>IFERROR(VLOOKUP($B81,'a-水产'!$B:$AO,33,0),0)</f>
        <v>0.147478953878922</v>
      </c>
      <c r="AC81" s="54">
        <f>IFERROR(VLOOKUP($B81,'a-水产'!$B:$AO,34,0),0)</f>
        <v>0.0929779083628584</v>
      </c>
      <c r="AD81" s="54">
        <f t="shared" si="16"/>
        <v>0.0545010455160638</v>
      </c>
    </row>
    <row r="82" spans="1:30">
      <c r="A82" s="50" t="s">
        <v>155</v>
      </c>
      <c r="B82" s="51" t="s">
        <v>162</v>
      </c>
      <c r="C82" s="50" t="s">
        <v>163</v>
      </c>
      <c r="D82" s="49">
        <f>IFERROR(VLOOKUP($B82,'a-水产'!$B:$AO,5,0),0)</f>
        <v>2469.5</v>
      </c>
      <c r="E82" s="49">
        <f>IFERROR(VLOOKUP($B82,'a-水产'!$B:$AO,6,0),0)</f>
        <v>66869.9</v>
      </c>
      <c r="F82" s="49">
        <f>IFERROR(VLOOKUP($B82,'a-水产'!$B:$AO,7,0),0)</f>
        <v>26.8279174261278</v>
      </c>
      <c r="G82" s="49">
        <f>IFERROR(VLOOKUP($B82,'a-水产'!$B:$AO,24,0),0)</f>
        <v>2293.52</v>
      </c>
      <c r="H82" s="49">
        <f>IFERROR(VLOOKUP($B82,'a-水产'!$B:$AO,25,0),0)</f>
        <v>1783.01</v>
      </c>
      <c r="I82" s="49">
        <f>IFERROR(VLOOKUP($B82,'a-水产'!$B:$AO,26,0),0)</f>
        <v>510.51</v>
      </c>
      <c r="J82" s="56">
        <f>IFERROR(VLOOKUP($B82,'a-水产'!$B:$AO,27,0),0)</f>
        <v>0.286319201799205</v>
      </c>
      <c r="K82" s="56">
        <f>IFERROR(VLOOKUP($B82,'a-水产'!$B:$AO,28,0),0)</f>
        <v>0.111595517339364</v>
      </c>
      <c r="L82" s="56">
        <f>IFERROR(VLOOKUP($B82,'a-水产'!$B:$AO,29,0),0)</f>
        <v>0.118707157808397</v>
      </c>
      <c r="M82" s="56">
        <f>IFERROR(VLOOKUP($B82,'a-水产'!$B:$AO,30,0),0)</f>
        <v>-0.00711164046903301</v>
      </c>
      <c r="N82" s="49">
        <f>IFERROR(VLOOKUP($B82,'a-水产'!$B:$AO,15,0),0)</f>
        <v>20552.08</v>
      </c>
      <c r="O82" s="49">
        <f>IFERROR(VLOOKUP($B82,'a-水产'!$B:$AO,19,0),0)</f>
        <v>15020.24</v>
      </c>
      <c r="P82" s="49">
        <f t="shared" si="10"/>
        <v>5531.84</v>
      </c>
      <c r="Q82" s="56">
        <f t="shared" si="11"/>
        <v>0.368292384142997</v>
      </c>
      <c r="R82" s="49">
        <f>IFERROR(VLOOKUP($B82,'a-水产'!$B:$AO,16,0),0)</f>
        <v>650.86</v>
      </c>
      <c r="S82" s="49">
        <f>IFERROR(VLOOKUP($B82,'a-水产'!$B:$AO,20,0),0)</f>
        <v>397.56</v>
      </c>
      <c r="T82" s="49">
        <f t="shared" si="12"/>
        <v>253.3</v>
      </c>
      <c r="U82" s="56">
        <f t="shared" si="13"/>
        <v>0.637136532850387</v>
      </c>
      <c r="V82" s="56">
        <f>IFERROR(VLOOKUP($B82,'a-水产'!$B:$AO,22,0),0)</f>
        <v>0.408736648863964</v>
      </c>
      <c r="W82" s="56">
        <f>IFERROR(VLOOKUP($B82,'a-水产'!$B:$AO,23,0),0)</f>
        <v>0.259653298067848</v>
      </c>
      <c r="X82" s="56">
        <f t="shared" si="14"/>
        <v>0.149083350796116</v>
      </c>
      <c r="Y82" s="54">
        <f>IFERROR(VLOOKUP($B82,'a-水产'!$B:$AO,37,0),0)</f>
        <v>0.0455090188366162</v>
      </c>
      <c r="Z82" s="54">
        <f>IFERROR(VLOOKUP($B82,'a-水产'!$B:$AO,38,0),0)</f>
        <v>-0.273795150417547</v>
      </c>
      <c r="AA82" s="54">
        <f t="shared" si="15"/>
        <v>0.319304169254163</v>
      </c>
      <c r="AB82" s="54">
        <f>IFERROR(VLOOKUP($B82,'a-水产'!$B:$AO,33,0),0)</f>
        <v>-0.033907367284167</v>
      </c>
      <c r="AC82" s="54">
        <f>IFERROR(VLOOKUP($B82,'a-水产'!$B:$AO,34,0),0)</f>
        <v>-0.0269745290354881</v>
      </c>
      <c r="AD82" s="54">
        <f t="shared" si="16"/>
        <v>-0.00693283824867888</v>
      </c>
    </row>
    <row r="83" spans="1:30">
      <c r="A83" s="50" t="s">
        <v>101</v>
      </c>
      <c r="B83" s="51" t="s">
        <v>131</v>
      </c>
      <c r="C83" s="50" t="s">
        <v>132</v>
      </c>
      <c r="D83" s="49">
        <f>IFERROR(VLOOKUP($B83,'a-水产'!$B:$AO,5,0),0)</f>
        <v>2948.6</v>
      </c>
      <c r="E83" s="49">
        <f>IFERROR(VLOOKUP($B83,'a-水产'!$B:$AO,6,0),0)</f>
        <v>57795.68</v>
      </c>
      <c r="F83" s="49">
        <f>IFERROR(VLOOKUP($B83,'a-水产'!$B:$AO,7,0),0)</f>
        <v>41.2311329720262</v>
      </c>
      <c r="G83" s="49">
        <f>IFERROR(VLOOKUP($B83,'a-水产'!$B:$AO,24,0),0)</f>
        <v>559.12</v>
      </c>
      <c r="H83" s="49">
        <f>IFERROR(VLOOKUP($B83,'a-水产'!$B:$AO,25,0),0)</f>
        <v>1360.29</v>
      </c>
      <c r="I83" s="49">
        <f>IFERROR(VLOOKUP($B83,'a-水产'!$B:$AO,26,0),0)</f>
        <v>-801.17</v>
      </c>
      <c r="J83" s="56">
        <f>IFERROR(VLOOKUP($B83,'a-水产'!$B:$AO,27,0),0)</f>
        <v>-0.588969999044321</v>
      </c>
      <c r="K83" s="56">
        <f>IFERROR(VLOOKUP($B83,'a-水产'!$B:$AO,28,0),0)</f>
        <v>0.0554575255778892</v>
      </c>
      <c r="L83" s="56">
        <f>IFERROR(VLOOKUP($B83,'a-水产'!$B:$AO,29,0),0)</f>
        <v>0.0899998412106103</v>
      </c>
      <c r="M83" s="56">
        <f>IFERROR(VLOOKUP($B83,'a-水产'!$B:$AO,30,0),0)</f>
        <v>-0.0345423156327211</v>
      </c>
      <c r="N83" s="49">
        <f>IFERROR(VLOOKUP($B83,'a-水产'!$B:$AO,15,0),0)</f>
        <v>10081.95</v>
      </c>
      <c r="O83" s="49">
        <f>IFERROR(VLOOKUP($B83,'a-水产'!$B:$AO,19,0),0)</f>
        <v>15114.36</v>
      </c>
      <c r="P83" s="49">
        <f t="shared" si="10"/>
        <v>-5032.41</v>
      </c>
      <c r="Q83" s="56">
        <f t="shared" si="11"/>
        <v>-0.332955546910355</v>
      </c>
      <c r="R83" s="49">
        <f>IFERROR(VLOOKUP($B83,'a-水产'!$B:$AO,16,0),0)</f>
        <v>344.27</v>
      </c>
      <c r="S83" s="49">
        <f>IFERROR(VLOOKUP($B83,'a-水产'!$B:$AO,20,0),0)</f>
        <v>472.36</v>
      </c>
      <c r="T83" s="49">
        <f t="shared" si="12"/>
        <v>-128.09</v>
      </c>
      <c r="U83" s="56">
        <f t="shared" si="13"/>
        <v>-0.271170293843679</v>
      </c>
      <c r="V83" s="56">
        <f>IFERROR(VLOOKUP($B83,'a-水产'!$B:$AO,22,0),0)</f>
        <v>0.255669962001428</v>
      </c>
      <c r="W83" s="56">
        <f>IFERROR(VLOOKUP($B83,'a-水产'!$B:$AO,23,0),0)</f>
        <v>0.0765254049113333</v>
      </c>
      <c r="X83" s="56">
        <f t="shared" si="14"/>
        <v>0.179144557090095</v>
      </c>
      <c r="Y83" s="54">
        <f>IFERROR(VLOOKUP($B83,'a-水产'!$B:$AO,37,0),0)</f>
        <v>-0.013158276933802</v>
      </c>
      <c r="Z83" s="54">
        <f>IFERROR(VLOOKUP($B83,'a-水产'!$B:$AO,38,0),0)</f>
        <v>-0.0389321703785249</v>
      </c>
      <c r="AA83" s="54">
        <f t="shared" si="15"/>
        <v>0.0257738934447229</v>
      </c>
      <c r="AB83" s="54">
        <f>IFERROR(VLOOKUP($B83,'a-水产'!$B:$AO,33,0),0)</f>
        <v>-0.138157501499029</v>
      </c>
      <c r="AC83" s="54">
        <f>IFERROR(VLOOKUP($B83,'a-水产'!$B:$AO,34,0),0)</f>
        <v>-0.067577846498297</v>
      </c>
      <c r="AD83" s="54">
        <f t="shared" si="16"/>
        <v>-0.0705796550007322</v>
      </c>
    </row>
  </sheetData>
  <mergeCells count="24">
    <mergeCell ref="A1:AD1"/>
    <mergeCell ref="A2:AD2"/>
    <mergeCell ref="D3:E3"/>
    <mergeCell ref="G3:J3"/>
    <mergeCell ref="K3:M3"/>
    <mergeCell ref="N3:Q3"/>
    <mergeCell ref="R3:U3"/>
    <mergeCell ref="V3:X3"/>
    <mergeCell ref="Y3:AA3"/>
    <mergeCell ref="AB3:AD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ageMargins left="0.75" right="0.75" top="1" bottom="1" header="0.5" footer="0.5"/>
  <pageSetup paperSize="9" orientation="portrait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5"/>
  <dimension ref="A1:X83"/>
  <sheetViews>
    <sheetView workbookViewId="0">
      <selection activeCell="A3" sqref="A3:A4"/>
    </sheetView>
  </sheetViews>
  <sheetFormatPr defaultColWidth="9" defaultRowHeight="13.5"/>
  <cols>
    <col min="4" max="4" width="6.875" customWidth="1"/>
    <col min="5" max="5" width="8.125" customWidth="1"/>
    <col min="6" max="13" width="6.875" customWidth="1"/>
    <col min="14" max="15" width="8.125" customWidth="1"/>
    <col min="16" max="24" width="6.875" customWidth="1"/>
  </cols>
  <sheetData>
    <row r="1" ht="18.75" spans="1:24">
      <c r="A1" s="44" t="s">
        <v>230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</row>
    <row r="2" spans="1:24">
      <c r="A2" s="45" t="str">
        <f>'处-1'!A2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</row>
    <row r="3" spans="1:24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</row>
    <row r="4" spans="1:24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</row>
    <row r="5" spans="1:24">
      <c r="A5" s="45" t="s">
        <v>61</v>
      </c>
      <c r="B5" s="45"/>
      <c r="C5" s="45"/>
      <c r="D5" s="48">
        <f>VLOOKUP($A5,'熟食-汇总'!$A:$AM,4,0)</f>
        <v>134781.59</v>
      </c>
      <c r="E5" s="49">
        <f>VLOOKUP($A5,'熟食-汇总'!$A:$AM,5,0)</f>
        <v>3168648.83</v>
      </c>
      <c r="F5" s="49">
        <f>VLOOKUP($A5,'熟食-汇总'!$A:$AM,6,0)</f>
        <v>30.8452918736609</v>
      </c>
      <c r="G5" s="49">
        <f>VLOOKUP($A5,'熟食-汇总'!$A:$AM,23,0)</f>
        <v>132356.59</v>
      </c>
      <c r="H5" s="49">
        <f>VLOOKUP($A5,'熟食-汇总'!$A:$AM,24,0)</f>
        <v>141217.9</v>
      </c>
      <c r="I5" s="52">
        <f t="shared" ref="I5:I14" si="0">G5-H5</f>
        <v>-8861.31</v>
      </c>
      <c r="J5" s="53">
        <f t="shared" ref="J5:J14" si="1">I5/H5</f>
        <v>-0.0627491982248709</v>
      </c>
      <c r="K5" s="54">
        <f>VLOOKUP($A5,'熟食-汇总'!$A:$AM,27,0)</f>
        <v>0.151696350087887</v>
      </c>
      <c r="L5" s="54">
        <f>VLOOKUP($A5,'熟食-汇总'!$A:$AM,28,0)</f>
        <v>0.157191654639746</v>
      </c>
      <c r="M5" s="55">
        <f t="shared" ref="M5:M14" si="2">K5-L5</f>
        <v>-0.0054953045518584</v>
      </c>
      <c r="N5" s="49">
        <f>VLOOKUP($A5,'熟食-汇总'!$A:$AM,13,0)</f>
        <v>872510.05</v>
      </c>
      <c r="O5" s="49">
        <f>VLOOKUP($A5,'熟食-汇总'!$A:$AM,14,0)</f>
        <v>898380.39</v>
      </c>
      <c r="P5" s="52">
        <f t="shared" ref="P5:P68" si="3">N5-O5</f>
        <v>-25870.34</v>
      </c>
      <c r="Q5" s="55">
        <f t="shared" ref="Q5:Q68" si="4">P5/O5</f>
        <v>-0.0287966437023408</v>
      </c>
      <c r="R5" s="49">
        <f>VLOOKUP($A5,'熟食-汇总'!$A:$AM,15,0)</f>
        <v>47893.97</v>
      </c>
      <c r="S5" s="49">
        <f>VLOOKUP($A5,'熟食-汇总'!$A:$AM,16,0)</f>
        <v>42186.74</v>
      </c>
      <c r="T5" s="52">
        <f t="shared" ref="T5:T68" si="5">R5-S5</f>
        <v>5707.23</v>
      </c>
      <c r="U5" s="55">
        <f t="shared" ref="U5:U68" si="6">T5/S5</f>
        <v>0.135284926021778</v>
      </c>
      <c r="V5" s="54">
        <f>VLOOKUP($A5,'熟食-汇总'!$A:$AM,21,0)</f>
        <v>0.0251194632245204</v>
      </c>
      <c r="W5" s="54">
        <f>VLOOKUP($A5,'熟食-汇总'!$A:$AM,22,0)</f>
        <v>0.0457537753995221</v>
      </c>
      <c r="X5" s="55">
        <f t="shared" ref="X5:X68" si="7">V5-W5</f>
        <v>-0.0206343121750017</v>
      </c>
    </row>
    <row r="6" spans="1:24">
      <c r="A6" s="45" t="s">
        <v>67</v>
      </c>
      <c r="B6" s="45"/>
      <c r="C6" s="45"/>
      <c r="D6" s="48">
        <f>VLOOKUP($A6,'熟食-汇总'!$A:$AM,4,0)</f>
        <v>33282.85</v>
      </c>
      <c r="E6" s="49">
        <f>VLOOKUP($A6,'熟食-汇总'!$A:$AM,5,0)</f>
        <v>735086.69</v>
      </c>
      <c r="F6" s="49">
        <f>VLOOKUP($A6,'熟食-汇总'!$A:$AM,6,0)</f>
        <v>29.9119870272171</v>
      </c>
      <c r="G6" s="49">
        <f>VLOOKUP($A6,'熟食-汇总'!$A:$AM,23,0)</f>
        <v>39116.25</v>
      </c>
      <c r="H6" s="49">
        <f>VLOOKUP($A6,'熟食-汇总'!$A:$AM,24,0)</f>
        <v>40829.58</v>
      </c>
      <c r="I6" s="52">
        <f t="shared" si="0"/>
        <v>-1713.33</v>
      </c>
      <c r="J6" s="53">
        <f t="shared" si="1"/>
        <v>-0.0419629592075158</v>
      </c>
      <c r="K6" s="54">
        <f>VLOOKUP($A6,'熟食-汇总'!$A:$AM,27,0)</f>
        <v>0.180024347037374</v>
      </c>
      <c r="L6" s="54">
        <f>VLOOKUP($A6,'熟食-汇总'!$A:$AM,28,0)</f>
        <v>0.186725718272582</v>
      </c>
      <c r="M6" s="55">
        <f t="shared" si="2"/>
        <v>-0.00670137123520786</v>
      </c>
      <c r="N6" s="49">
        <f>VLOOKUP($A6,'熟食-汇总'!$A:$AM,13,0)</f>
        <v>217283.11</v>
      </c>
      <c r="O6" s="49">
        <f>VLOOKUP($A6,'熟食-汇总'!$A:$AM,14,0)</f>
        <v>218660.72</v>
      </c>
      <c r="P6" s="52">
        <f t="shared" si="3"/>
        <v>-1377.61000000002</v>
      </c>
      <c r="Q6" s="55">
        <f t="shared" si="4"/>
        <v>-0.00630021706687884</v>
      </c>
      <c r="R6" s="49">
        <f>VLOOKUP($A6,'熟食-汇总'!$A:$AM,15,0)</f>
        <v>11333.59</v>
      </c>
      <c r="S6" s="49">
        <f>VLOOKUP($A6,'熟食-汇总'!$A:$AM,16,0)</f>
        <v>9261.79</v>
      </c>
      <c r="T6" s="52">
        <f t="shared" si="5"/>
        <v>2071.8</v>
      </c>
      <c r="U6" s="55">
        <f t="shared" si="6"/>
        <v>0.223693260158133</v>
      </c>
      <c r="V6" s="54">
        <f>VLOOKUP($A6,'熟食-汇总'!$A:$AM,21,0)</f>
        <v>0.269220704906301</v>
      </c>
      <c r="W6" s="54">
        <f>VLOOKUP($A6,'熟食-汇总'!$A:$AM,22,0)</f>
        <v>0.0329282893405662</v>
      </c>
      <c r="X6" s="55">
        <f t="shared" si="7"/>
        <v>0.236292415565735</v>
      </c>
    </row>
    <row r="7" spans="1:24">
      <c r="A7" s="45" t="s">
        <v>62</v>
      </c>
      <c r="B7" s="45"/>
      <c r="C7" s="45"/>
      <c r="D7" s="48">
        <f>VLOOKUP($A7,'熟食-汇总'!$A:$AM,4,0)</f>
        <v>30700.16</v>
      </c>
      <c r="E7" s="49">
        <f>VLOOKUP($A7,'熟食-汇总'!$A:$AM,5,0)</f>
        <v>827648.69</v>
      </c>
      <c r="F7" s="49">
        <f>VLOOKUP($A7,'熟食-汇总'!$A:$AM,6,0)</f>
        <v>32.4659978047827</v>
      </c>
      <c r="G7" s="49">
        <f>VLOOKUP($A7,'熟食-汇总'!$A:$AM,23,0)</f>
        <v>30332.55</v>
      </c>
      <c r="H7" s="49">
        <f>VLOOKUP($A7,'熟食-汇总'!$A:$AM,24,0)</f>
        <v>35736.9</v>
      </c>
      <c r="I7" s="52">
        <f t="shared" si="0"/>
        <v>-5404.35</v>
      </c>
      <c r="J7" s="53">
        <f t="shared" si="1"/>
        <v>-0.151226043669149</v>
      </c>
      <c r="K7" s="54">
        <f>VLOOKUP($A7,'熟食-汇总'!$A:$AM,27,0)</f>
        <v>0.142246547739542</v>
      </c>
      <c r="L7" s="54">
        <f>VLOOKUP($A7,'熟食-汇总'!$A:$AM,28,0)</f>
        <v>0.146560840615327</v>
      </c>
      <c r="M7" s="55">
        <f t="shared" si="2"/>
        <v>-0.00431429287578519</v>
      </c>
      <c r="N7" s="49">
        <f>VLOOKUP($A7,'熟食-汇总'!$A:$AM,13,0)</f>
        <v>213239.27</v>
      </c>
      <c r="O7" s="49">
        <f>VLOOKUP($A7,'熟食-汇总'!$A:$AM,14,0)</f>
        <v>243836.62</v>
      </c>
      <c r="P7" s="52">
        <f t="shared" si="3"/>
        <v>-30597.35</v>
      </c>
      <c r="Q7" s="55">
        <f t="shared" si="4"/>
        <v>-0.125482997590764</v>
      </c>
      <c r="R7" s="49">
        <f>VLOOKUP($A7,'熟食-汇总'!$A:$AM,15,0)</f>
        <v>12343.63</v>
      </c>
      <c r="S7" s="49">
        <f>VLOOKUP($A7,'熟食-汇总'!$A:$AM,16,0)</f>
        <v>12134.85</v>
      </c>
      <c r="T7" s="52">
        <f t="shared" si="5"/>
        <v>208.779999999999</v>
      </c>
      <c r="U7" s="55">
        <f t="shared" si="6"/>
        <v>0.0172049922331136</v>
      </c>
      <c r="V7" s="54">
        <f>VLOOKUP($A7,'熟食-汇总'!$A:$AM,21,0)</f>
        <v>-0.0670143672229977</v>
      </c>
      <c r="W7" s="54">
        <f>VLOOKUP($A7,'熟食-汇总'!$A:$AM,22,0)</f>
        <v>-0.0287915299757221</v>
      </c>
      <c r="X7" s="55">
        <f t="shared" si="7"/>
        <v>-0.0382228372472756</v>
      </c>
    </row>
    <row r="8" spans="1:24">
      <c r="A8" s="45" t="s">
        <v>84</v>
      </c>
      <c r="B8" s="45"/>
      <c r="C8" s="45"/>
      <c r="D8" s="48">
        <f>VLOOKUP($A8,'熟食-汇总'!$A:$AM,4,0)</f>
        <v>20224.17</v>
      </c>
      <c r="E8" s="49">
        <f>VLOOKUP($A8,'熟食-汇总'!$A:$AM,5,0)</f>
        <v>403827.55</v>
      </c>
      <c r="F8" s="49">
        <f>VLOOKUP($A8,'熟食-汇总'!$A:$AM,6,0)</f>
        <v>27.8996181632298</v>
      </c>
      <c r="G8" s="49">
        <f>VLOOKUP($A8,'熟食-汇总'!$A:$AM,23,0)</f>
        <v>22953.92</v>
      </c>
      <c r="H8" s="49">
        <f>VLOOKUP($A8,'熟食-汇总'!$A:$AM,24,0)</f>
        <v>14312.96</v>
      </c>
      <c r="I8" s="52">
        <f t="shared" si="0"/>
        <v>8640.96</v>
      </c>
      <c r="J8" s="53">
        <f t="shared" si="1"/>
        <v>0.603715793239134</v>
      </c>
      <c r="K8" s="54">
        <f>VLOOKUP($A8,'熟食-汇总'!$A:$AM,27,0)</f>
        <v>0.18123142103015</v>
      </c>
      <c r="L8" s="54">
        <f>VLOOKUP($A8,'熟食-汇总'!$A:$AM,28,0)</f>
        <v>0.148089073452096</v>
      </c>
      <c r="M8" s="55">
        <f t="shared" si="2"/>
        <v>0.0331423475780543</v>
      </c>
      <c r="N8" s="49">
        <f>VLOOKUP($A8,'熟食-汇总'!$A:$AM,13,0)</f>
        <v>126655.3</v>
      </c>
      <c r="O8" s="49">
        <f>VLOOKUP($A8,'熟食-汇总'!$A:$AM,14,0)</f>
        <v>96651.02</v>
      </c>
      <c r="P8" s="52">
        <f t="shared" si="3"/>
        <v>30004.28</v>
      </c>
      <c r="Q8" s="55">
        <f t="shared" si="4"/>
        <v>0.310439351804047</v>
      </c>
      <c r="R8" s="49">
        <f>VLOOKUP($A8,'熟食-汇总'!$A:$AM,15,0)</f>
        <v>8120.81</v>
      </c>
      <c r="S8" s="49">
        <f>VLOOKUP($A8,'熟食-汇总'!$A:$AM,16,0)</f>
        <v>5706.88</v>
      </c>
      <c r="T8" s="52">
        <f t="shared" si="5"/>
        <v>2413.93</v>
      </c>
      <c r="U8" s="55">
        <f t="shared" si="6"/>
        <v>0.422985939777952</v>
      </c>
      <c r="V8" s="54">
        <f>VLOOKUP($A8,'熟食-汇总'!$A:$AM,21,0)</f>
        <v>-0.209363860996315</v>
      </c>
      <c r="W8" s="54">
        <f>VLOOKUP($A8,'熟食-汇总'!$A:$AM,22,0)</f>
        <v>0.157805929741428</v>
      </c>
      <c r="X8" s="55">
        <f t="shared" si="7"/>
        <v>-0.367169790737743</v>
      </c>
    </row>
    <row r="9" spans="1:24">
      <c r="A9" s="45" t="s">
        <v>118</v>
      </c>
      <c r="B9" s="45"/>
      <c r="C9" s="45"/>
      <c r="D9" s="48">
        <f>VLOOKUP($A9,'熟食-汇总'!$A:$AM,4,0)</f>
        <v>3819.85</v>
      </c>
      <c r="E9" s="49">
        <f>VLOOKUP($A9,'熟食-汇总'!$A:$AM,5,0)</f>
        <v>93118.48</v>
      </c>
      <c r="F9" s="49">
        <f>VLOOKUP($A9,'熟食-汇总'!$A:$AM,6,0)</f>
        <v>17.8030712172604</v>
      </c>
      <c r="G9" s="49">
        <f>VLOOKUP($A9,'熟食-汇总'!$A:$AM,23,0)</f>
        <v>7623.72</v>
      </c>
      <c r="H9" s="49">
        <f>VLOOKUP($A9,'熟食-汇总'!$A:$AM,24,0)</f>
        <v>8482.04</v>
      </c>
      <c r="I9" s="52">
        <f t="shared" si="0"/>
        <v>-858.320000000001</v>
      </c>
      <c r="J9" s="53">
        <f t="shared" si="1"/>
        <v>-0.101192637620195</v>
      </c>
      <c r="K9" s="54">
        <f>VLOOKUP($A9,'熟食-汇总'!$A:$AM,27,0)</f>
        <v>0.16519969983863</v>
      </c>
      <c r="L9" s="54">
        <f>VLOOKUP($A9,'熟食-汇总'!$A:$AM,28,0)</f>
        <v>0.15677079559787</v>
      </c>
      <c r="M9" s="55">
        <f t="shared" si="2"/>
        <v>0.00842890424075945</v>
      </c>
      <c r="N9" s="49">
        <f>VLOOKUP($A9,'熟食-汇总'!$A:$AM,13,0)</f>
        <v>46148.51</v>
      </c>
      <c r="O9" s="49">
        <f>VLOOKUP($A9,'熟食-汇总'!$A:$AM,14,0)</f>
        <v>54104.72</v>
      </c>
      <c r="P9" s="52">
        <f t="shared" si="3"/>
        <v>-7956.21</v>
      </c>
      <c r="Q9" s="55">
        <f t="shared" si="4"/>
        <v>-0.147052050172332</v>
      </c>
      <c r="R9" s="49">
        <f>VLOOKUP($A9,'熟食-汇总'!$A:$AM,15,0)</f>
        <v>2186.88</v>
      </c>
      <c r="S9" s="49">
        <f>VLOOKUP($A9,'熟食-汇总'!$A:$AM,16,0)</f>
        <v>1904.63</v>
      </c>
      <c r="T9" s="52">
        <f t="shared" si="5"/>
        <v>282.25</v>
      </c>
      <c r="U9" s="55">
        <f t="shared" si="6"/>
        <v>0.148191512262224</v>
      </c>
      <c r="V9" s="54">
        <f>VLOOKUP($A9,'熟食-汇总'!$A:$AM,21,0)</f>
        <v>-0.198155168122543</v>
      </c>
      <c r="W9" s="54">
        <f>VLOOKUP($A9,'熟食-汇总'!$A:$AM,22,0)</f>
        <v>-0.0817456183205225</v>
      </c>
      <c r="X9" s="55">
        <f t="shared" si="7"/>
        <v>-0.116409549802021</v>
      </c>
    </row>
    <row r="10" spans="1:24">
      <c r="A10" s="45" t="s">
        <v>89</v>
      </c>
      <c r="B10" s="45"/>
      <c r="C10" s="45"/>
      <c r="D10" s="48">
        <f>VLOOKUP($A10,'熟食-汇总'!$A:$AM,4,0)</f>
        <v>5095.65</v>
      </c>
      <c r="E10" s="49">
        <f>VLOOKUP($A10,'熟食-汇总'!$A:$AM,5,0)</f>
        <v>115802.87</v>
      </c>
      <c r="F10" s="49">
        <f>VLOOKUP($A10,'熟食-汇总'!$A:$AM,6,0)</f>
        <v>23.4071510006064</v>
      </c>
      <c r="G10" s="49">
        <f>VLOOKUP($A10,'熟食-汇总'!$A:$AM,23,0)</f>
        <v>6583.91</v>
      </c>
      <c r="H10" s="49">
        <f>VLOOKUP($A10,'熟食-汇总'!$A:$AM,24,0)</f>
        <v>8440.24</v>
      </c>
      <c r="I10" s="52">
        <f t="shared" si="0"/>
        <v>-1856.33</v>
      </c>
      <c r="J10" s="53">
        <f t="shared" si="1"/>
        <v>-0.219938058633404</v>
      </c>
      <c r="K10" s="54">
        <f>VLOOKUP($A10,'熟食-汇总'!$A:$AM,27,0)</f>
        <v>0.158171404025834</v>
      </c>
      <c r="L10" s="54">
        <f>VLOOKUP($A10,'熟食-汇总'!$A:$AM,28,0)</f>
        <v>0.173598086197226</v>
      </c>
      <c r="M10" s="55">
        <f t="shared" si="2"/>
        <v>-0.0154266821713917</v>
      </c>
      <c r="N10" s="49">
        <f>VLOOKUP($A10,'熟食-汇总'!$A:$AM,13,0)</f>
        <v>41625.16</v>
      </c>
      <c r="O10" s="49">
        <f>VLOOKUP($A10,'熟食-汇总'!$A:$AM,14,0)</f>
        <v>48619.43</v>
      </c>
      <c r="P10" s="52">
        <f t="shared" si="3"/>
        <v>-6994.27</v>
      </c>
      <c r="Q10" s="55">
        <f t="shared" si="4"/>
        <v>-0.143857507173572</v>
      </c>
      <c r="R10" s="49">
        <f>VLOOKUP($A10,'熟食-汇总'!$A:$AM,15,0)</f>
        <v>2299.44</v>
      </c>
      <c r="S10" s="49">
        <f>VLOOKUP($A10,'熟食-汇总'!$A:$AM,16,0)</f>
        <v>2443.12</v>
      </c>
      <c r="T10" s="52">
        <f t="shared" si="5"/>
        <v>-143.68</v>
      </c>
      <c r="U10" s="55">
        <f t="shared" si="6"/>
        <v>-0.0588100461704705</v>
      </c>
      <c r="V10" s="54">
        <f>VLOOKUP($A10,'熟食-汇总'!$A:$AM,21,0)</f>
        <v>-0.00363580135939292</v>
      </c>
      <c r="W10" s="54">
        <f>VLOOKUP($A10,'熟食-汇总'!$A:$AM,22,0)</f>
        <v>0.0437799396461623</v>
      </c>
      <c r="X10" s="55">
        <f t="shared" si="7"/>
        <v>-0.0474157410055553</v>
      </c>
    </row>
    <row r="11" spans="1:24">
      <c r="A11" s="45" t="s">
        <v>155</v>
      </c>
      <c r="B11" s="45"/>
      <c r="C11" s="45"/>
      <c r="D11" s="48">
        <f>VLOOKUP($A11,'熟食-汇总'!$A:$AM,4,0)</f>
        <v>9615.14</v>
      </c>
      <c r="E11" s="49">
        <f>VLOOKUP($A11,'熟食-汇总'!$A:$AM,5,0)</f>
        <v>230226.03</v>
      </c>
      <c r="F11" s="49">
        <f>VLOOKUP($A11,'熟食-汇总'!$A:$AM,6,0)</f>
        <v>33.2382744037266</v>
      </c>
      <c r="G11" s="49">
        <f>VLOOKUP($A11,'熟食-汇总'!$A:$AM,23,0)</f>
        <v>4417.01</v>
      </c>
      <c r="H11" s="49">
        <f>VLOOKUP($A11,'熟食-汇总'!$A:$AM,24,0)</f>
        <v>7340.54</v>
      </c>
      <c r="I11" s="52">
        <f t="shared" si="0"/>
        <v>-2923.53</v>
      </c>
      <c r="J11" s="53">
        <f t="shared" si="1"/>
        <v>-0.398271789268909</v>
      </c>
      <c r="K11" s="54">
        <f>VLOOKUP($A11,'熟食-汇总'!$A:$AM,27,0)</f>
        <v>0.0840170681514404</v>
      </c>
      <c r="L11" s="54">
        <f>VLOOKUP($A11,'熟食-汇总'!$A:$AM,28,0)</f>
        <v>0.139072842663348</v>
      </c>
      <c r="M11" s="55">
        <f t="shared" si="2"/>
        <v>-0.055055774511908</v>
      </c>
      <c r="N11" s="49">
        <f>VLOOKUP($A11,'熟食-汇总'!$A:$AM,13,0)</f>
        <v>52572.77</v>
      </c>
      <c r="O11" s="49">
        <f>VLOOKUP($A11,'熟食-汇总'!$A:$AM,14,0)</f>
        <v>52781.98</v>
      </c>
      <c r="P11" s="52">
        <f t="shared" si="3"/>
        <v>-209.210000000006</v>
      </c>
      <c r="Q11" s="55">
        <f t="shared" si="4"/>
        <v>-0.00396366335631983</v>
      </c>
      <c r="R11" s="49">
        <f>VLOOKUP($A11,'熟食-汇总'!$A:$AM,15,0)</f>
        <v>2983.35</v>
      </c>
      <c r="S11" s="49">
        <f>VLOOKUP($A11,'熟食-汇总'!$A:$AM,16,0)</f>
        <v>2525.24</v>
      </c>
      <c r="T11" s="52">
        <f t="shared" si="5"/>
        <v>458.11</v>
      </c>
      <c r="U11" s="55">
        <f t="shared" si="6"/>
        <v>0.181412459805801</v>
      </c>
      <c r="V11" s="54">
        <f>VLOOKUP($A11,'熟食-汇总'!$A:$AM,21,0)</f>
        <v>-0.187870840528116</v>
      </c>
      <c r="W11" s="54">
        <f>VLOOKUP($A11,'熟食-汇总'!$A:$AM,22,0)</f>
        <v>0.137949876328064</v>
      </c>
      <c r="X11" s="55">
        <f t="shared" si="7"/>
        <v>-0.325820716856179</v>
      </c>
    </row>
    <row r="12" spans="1:24">
      <c r="A12" s="45" t="s">
        <v>101</v>
      </c>
      <c r="B12" s="45"/>
      <c r="C12" s="45"/>
      <c r="D12" s="48">
        <f>VLOOKUP($A12,'熟食-汇总'!$A:$AM,4,0)</f>
        <v>16545.57</v>
      </c>
      <c r="E12" s="49">
        <f>VLOOKUP($A12,'熟食-汇总'!$A:$AM,5,0)</f>
        <v>404714.04</v>
      </c>
      <c r="F12" s="49">
        <f>VLOOKUP($A12,'熟食-汇总'!$A:$AM,6,0)</f>
        <v>47.9055213445511</v>
      </c>
      <c r="G12" s="49">
        <f>VLOOKUP($A12,'熟食-汇总'!$A:$AM,23,0)</f>
        <v>8844.89</v>
      </c>
      <c r="H12" s="49">
        <f>VLOOKUP($A12,'熟食-汇总'!$A:$AM,24,0)</f>
        <v>10989</v>
      </c>
      <c r="I12" s="52">
        <f t="shared" si="0"/>
        <v>-2144.11</v>
      </c>
      <c r="J12" s="53">
        <f t="shared" si="1"/>
        <v>-0.195114205114205</v>
      </c>
      <c r="K12" s="54">
        <f>VLOOKUP($A12,'熟食-汇总'!$A:$AM,27,0)</f>
        <v>0.126473517017012</v>
      </c>
      <c r="L12" s="54">
        <f>VLOOKUP($A12,'熟食-汇总'!$A:$AM,28,0)</f>
        <v>0.140908877002797</v>
      </c>
      <c r="M12" s="55">
        <f t="shared" si="2"/>
        <v>-0.0144353599857843</v>
      </c>
      <c r="N12" s="49">
        <f>VLOOKUP($A12,'熟食-汇总'!$A:$AM,13,0)</f>
        <v>69934.72</v>
      </c>
      <c r="O12" s="49">
        <f>VLOOKUP($A12,'熟食-汇总'!$A:$AM,14,0)</f>
        <v>77986.57</v>
      </c>
      <c r="P12" s="52">
        <f t="shared" si="3"/>
        <v>-8051.85000000001</v>
      </c>
      <c r="Q12" s="55">
        <f t="shared" si="4"/>
        <v>-0.103246623104465</v>
      </c>
      <c r="R12" s="49">
        <f>VLOOKUP($A12,'熟食-汇总'!$A:$AM,15,0)</f>
        <v>3611.3</v>
      </c>
      <c r="S12" s="49">
        <f>VLOOKUP($A12,'熟食-汇总'!$A:$AM,16,0)</f>
        <v>3245.18</v>
      </c>
      <c r="T12" s="52">
        <f t="shared" si="5"/>
        <v>366.12</v>
      </c>
      <c r="U12" s="55">
        <f t="shared" si="6"/>
        <v>0.112819627878885</v>
      </c>
      <c r="V12" s="54">
        <f>VLOOKUP($A12,'熟食-汇总'!$A:$AM,21,0)</f>
        <v>0.281865660757354</v>
      </c>
      <c r="W12" s="54">
        <f>VLOOKUP($A12,'熟食-汇总'!$A:$AM,22,0)</f>
        <v>0.249406467952253</v>
      </c>
      <c r="X12" s="55">
        <f t="shared" si="7"/>
        <v>0.0324591928051015</v>
      </c>
    </row>
    <row r="13" spans="1:24">
      <c r="A13" s="45" t="s">
        <v>94</v>
      </c>
      <c r="B13" s="45"/>
      <c r="C13" s="45"/>
      <c r="D13" s="48">
        <f>VLOOKUP($A13,'熟食-汇总'!$A:$AM,4,0)</f>
        <v>9349.7</v>
      </c>
      <c r="E13" s="49">
        <f>VLOOKUP($A13,'熟食-汇总'!$A:$AM,5,0)</f>
        <v>224159.73</v>
      </c>
      <c r="F13" s="49">
        <f>VLOOKUP($A13,'熟食-汇总'!$A:$AM,6,0)</f>
        <v>33.0024805435846</v>
      </c>
      <c r="G13" s="49">
        <f>VLOOKUP($A13,'熟食-汇总'!$A:$AM,23,0)</f>
        <v>4222.73</v>
      </c>
      <c r="H13" s="49">
        <f>VLOOKUP($A13,'熟食-汇总'!$A:$AM,24,0)</f>
        <v>7736.89</v>
      </c>
      <c r="I13" s="52">
        <f t="shared" si="0"/>
        <v>-3514.16</v>
      </c>
      <c r="J13" s="53">
        <f t="shared" si="1"/>
        <v>-0.454208344696642</v>
      </c>
      <c r="K13" s="54">
        <f>VLOOKUP($A13,'熟食-汇总'!$A:$AM,27,0)</f>
        <v>0.078181011630331</v>
      </c>
      <c r="L13" s="54">
        <f>VLOOKUP($A13,'熟食-汇总'!$A:$AM,28,0)</f>
        <v>0.137132484767124</v>
      </c>
      <c r="M13" s="55">
        <f t="shared" si="2"/>
        <v>-0.058951473136793</v>
      </c>
      <c r="N13" s="49">
        <f>VLOOKUP($A13,'熟食-汇总'!$A:$AM,13,0)</f>
        <v>54012.22</v>
      </c>
      <c r="O13" s="49">
        <f>VLOOKUP($A13,'熟食-汇总'!$A:$AM,14,0)</f>
        <v>56419.09</v>
      </c>
      <c r="P13" s="52">
        <f t="shared" si="3"/>
        <v>-2406.87</v>
      </c>
      <c r="Q13" s="55">
        <f t="shared" si="4"/>
        <v>-0.0426605604592346</v>
      </c>
      <c r="R13" s="49">
        <f>VLOOKUP($A13,'熟食-汇总'!$A:$AM,15,0)</f>
        <v>3040.55</v>
      </c>
      <c r="S13" s="49">
        <f>VLOOKUP($A13,'熟食-汇总'!$A:$AM,16,0)</f>
        <v>3020.57</v>
      </c>
      <c r="T13" s="52">
        <f t="shared" si="5"/>
        <v>19.98</v>
      </c>
      <c r="U13" s="55">
        <f t="shared" si="6"/>
        <v>0.00661464558013885</v>
      </c>
      <c r="V13" s="54">
        <f>VLOOKUP($A13,'熟食-汇总'!$A:$AM,21,0)</f>
        <v>0.452436158847992</v>
      </c>
      <c r="W13" s="54">
        <f>VLOOKUP($A13,'熟食-汇总'!$A:$AM,22,0)</f>
        <v>-0.0772337368921109</v>
      </c>
      <c r="X13" s="55">
        <f t="shared" si="7"/>
        <v>0.529669895740103</v>
      </c>
    </row>
    <row r="14" spans="1:24">
      <c r="A14" s="45" t="s">
        <v>186</v>
      </c>
      <c r="B14" s="45"/>
      <c r="C14" s="45"/>
      <c r="D14" s="48">
        <f>VLOOKUP($A14,'熟食-汇总'!$A:$AM,4,0)</f>
        <v>6148.5</v>
      </c>
      <c r="E14" s="49">
        <f>VLOOKUP($A14,'熟食-汇总'!$A:$AM,5,0)</f>
        <v>134064.75</v>
      </c>
      <c r="F14" s="49">
        <f>VLOOKUP($A14,'熟食-汇总'!$A:$AM,6,0)</f>
        <v>23.2141384067935</v>
      </c>
      <c r="G14" s="49">
        <f>VLOOKUP($A14,'熟食-汇总'!$A:$AM,23,0)</f>
        <v>8261.61</v>
      </c>
      <c r="H14" s="49">
        <f>VLOOKUP($A14,'熟食-汇总'!$A:$AM,24,0)</f>
        <v>7349.75</v>
      </c>
      <c r="I14" s="52">
        <f t="shared" si="0"/>
        <v>911.860000000001</v>
      </c>
      <c r="J14" s="53">
        <f t="shared" si="1"/>
        <v>0.124066804993367</v>
      </c>
      <c r="K14" s="54">
        <f>VLOOKUP($A14,'熟食-汇总'!$A:$AM,27,0)</f>
        <v>0.161868602807383</v>
      </c>
      <c r="L14" s="54">
        <f>VLOOKUP($A14,'熟食-汇总'!$A:$AM,28,0)</f>
        <v>0.149020969889846</v>
      </c>
      <c r="M14" s="55">
        <f t="shared" si="2"/>
        <v>0.0128476329175367</v>
      </c>
      <c r="N14" s="49">
        <f>VLOOKUP($A14,'熟食-汇总'!$A:$AM,13,0)</f>
        <v>51038.99</v>
      </c>
      <c r="O14" s="49">
        <f>VLOOKUP($A14,'熟食-汇总'!$A:$AM,14,0)</f>
        <v>49320.24</v>
      </c>
      <c r="P14" s="52">
        <f t="shared" si="3"/>
        <v>1718.75</v>
      </c>
      <c r="Q14" s="55">
        <f t="shared" si="4"/>
        <v>0.0348487760805706</v>
      </c>
      <c r="R14" s="49">
        <f>VLOOKUP($A14,'熟食-汇总'!$A:$AM,15,0)</f>
        <v>1974.42</v>
      </c>
      <c r="S14" s="49">
        <f>VLOOKUP($A14,'熟食-汇总'!$A:$AM,16,0)</f>
        <v>1944.48</v>
      </c>
      <c r="T14" s="52">
        <f t="shared" si="5"/>
        <v>29.9400000000001</v>
      </c>
      <c r="U14" s="55">
        <f t="shared" si="6"/>
        <v>0.0153974327326586</v>
      </c>
      <c r="V14" s="54">
        <f>VLOOKUP($A14,'熟食-汇总'!$A:$AM,21,0)</f>
        <v>-0.0399148464327394</v>
      </c>
      <c r="W14" s="54">
        <f>VLOOKUP($A14,'熟食-汇总'!$A:$AM,22,0)</f>
        <v>0.020348576640208</v>
      </c>
      <c r="X14" s="55">
        <f t="shared" si="7"/>
        <v>-0.0602634230729474</v>
      </c>
    </row>
    <row r="15" spans="1:24">
      <c r="A15" s="50" t="s">
        <v>62</v>
      </c>
      <c r="B15" s="51" t="s">
        <v>74</v>
      </c>
      <c r="C15" s="50" t="s">
        <v>75</v>
      </c>
      <c r="D15" s="49">
        <f>IFERROR(VLOOKUP($B15,'a-熟食'!$B:$AO,5,0),0)</f>
        <v>2005.7</v>
      </c>
      <c r="E15" s="49">
        <f>IFERROR(VLOOKUP($B15,'a-熟食'!$B:$AO,6,0),0)</f>
        <v>51465.87</v>
      </c>
      <c r="F15" s="49">
        <f>IFERROR(VLOOKUP($B15,'a-熟食'!$B:$AO,7,0),0)</f>
        <v>25.2345194193801</v>
      </c>
      <c r="G15" s="49">
        <f>IFERROR(VLOOKUP($B15,'a-熟食'!$B:$AO,24,0),0)</f>
        <v>1930.47</v>
      </c>
      <c r="H15" s="49">
        <f>IFERROR(VLOOKUP($B15,'a-熟食'!$B:$AO,25,0),0)</f>
        <v>2349.04</v>
      </c>
      <c r="I15" s="49">
        <f>IFERROR(VLOOKUP($B15,'a-熟食'!$B:$AO,26,0),0)</f>
        <v>-418.57</v>
      </c>
      <c r="J15" s="56">
        <f>IFERROR(VLOOKUP($B15,'a-熟食'!$B:$AO,27,0),0)</f>
        <v>-0.178187685182032</v>
      </c>
      <c r="K15" s="56">
        <f>IFERROR(VLOOKUP($B15,'a-熟食'!$B:$AO,28,0),0)</f>
        <v>0.121032829528833</v>
      </c>
      <c r="L15" s="56">
        <f>IFERROR(VLOOKUP($B15,'a-熟食'!$B:$AO,29,0),0)</f>
        <v>0.144144011467507</v>
      </c>
      <c r="M15" s="56">
        <f>IFERROR(VLOOKUP($B15,'a-熟食'!$B:$AO,30,0),0)</f>
        <v>-0.0231111819386741</v>
      </c>
      <c r="N15" s="49">
        <f>IFERROR(VLOOKUP($B15,'a-熟食'!$B:$AO,15,0),0)</f>
        <v>15949.97</v>
      </c>
      <c r="O15" s="49">
        <f>IFERROR(VLOOKUP($B15,'a-熟食'!$B:$AO,19,0),0)</f>
        <v>16296.48</v>
      </c>
      <c r="P15" s="49">
        <f t="shared" si="3"/>
        <v>-346.51</v>
      </c>
      <c r="Q15" s="56">
        <f t="shared" si="4"/>
        <v>-0.0212628739457846</v>
      </c>
      <c r="R15" s="49">
        <f>IFERROR(VLOOKUP($B15,'a-熟食'!$B:$AO,16,0),0)</f>
        <v>747.75</v>
      </c>
      <c r="S15" s="49">
        <f>IFERROR(VLOOKUP($B15,'a-熟食'!$B:$AO,20,0),0)</f>
        <v>540.94</v>
      </c>
      <c r="T15" s="49">
        <f t="shared" si="5"/>
        <v>206.81</v>
      </c>
      <c r="U15" s="56">
        <f t="shared" si="6"/>
        <v>0.382315968499279</v>
      </c>
      <c r="V15" s="56">
        <f>IFERROR(VLOOKUP($B15,'a-熟食'!$B:$AO,22,0),0)</f>
        <v>-0.167248481666403</v>
      </c>
      <c r="W15" s="56">
        <f>IFERROR(VLOOKUP($B15,'a-熟食'!$B:$AO,23,0),0)</f>
        <v>-0.192657399221129</v>
      </c>
      <c r="X15" s="56">
        <f t="shared" si="7"/>
        <v>0.0254089175547255</v>
      </c>
    </row>
    <row r="16" spans="1:24">
      <c r="A16" s="50" t="s">
        <v>67</v>
      </c>
      <c r="B16" s="51" t="s">
        <v>76</v>
      </c>
      <c r="C16" s="50" t="s">
        <v>77</v>
      </c>
      <c r="D16" s="49">
        <f>IFERROR(VLOOKUP($B16,'a-熟食'!$B:$AO,5,0),0)</f>
        <v>3390.29</v>
      </c>
      <c r="E16" s="49">
        <f>IFERROR(VLOOKUP($B16,'a-熟食'!$B:$AO,6,0),0)</f>
        <v>93358.18</v>
      </c>
      <c r="F16" s="49">
        <f>IFERROR(VLOOKUP($B16,'a-熟食'!$B:$AO,7,0),0)</f>
        <v>57.2926721403475</v>
      </c>
      <c r="G16" s="49">
        <f>IFERROR(VLOOKUP($B16,'a-熟食'!$B:$AO,24,0),0)</f>
        <v>2220.02</v>
      </c>
      <c r="H16" s="49">
        <f>IFERROR(VLOOKUP($B16,'a-熟食'!$B:$AO,25,0),0)</f>
        <v>5858.07</v>
      </c>
      <c r="I16" s="49">
        <f>IFERROR(VLOOKUP($B16,'a-熟食'!$B:$AO,26,0),0)</f>
        <v>-3638.05</v>
      </c>
      <c r="J16" s="56">
        <f>IFERROR(VLOOKUP($B16,'a-熟食'!$B:$AO,27,0),0)</f>
        <v>-0.621032182954454</v>
      </c>
      <c r="K16" s="56">
        <f>IFERROR(VLOOKUP($B16,'a-熟食'!$B:$AO,28,0),0)</f>
        <v>0.162098026072721</v>
      </c>
      <c r="L16" s="56">
        <f>IFERROR(VLOOKUP($B16,'a-熟食'!$B:$AO,29,0),0)</f>
        <v>0.270678619878977</v>
      </c>
      <c r="M16" s="56">
        <f>IFERROR(VLOOKUP($B16,'a-熟食'!$B:$AO,30,0),0)</f>
        <v>-0.108580593806255</v>
      </c>
      <c r="N16" s="49">
        <f>IFERROR(VLOOKUP($B16,'a-熟食'!$B:$AO,15,0),0)</f>
        <v>13695.54</v>
      </c>
      <c r="O16" s="49">
        <f>IFERROR(VLOOKUP($B16,'a-熟食'!$B:$AO,19,0),0)</f>
        <v>21642.16</v>
      </c>
      <c r="P16" s="49">
        <f t="shared" si="3"/>
        <v>-7946.62</v>
      </c>
      <c r="Q16" s="56">
        <f t="shared" si="4"/>
        <v>-0.367182388449212</v>
      </c>
      <c r="R16" s="49">
        <f>IFERROR(VLOOKUP($B16,'a-熟食'!$B:$AO,16,0),0)</f>
        <v>579.02</v>
      </c>
      <c r="S16" s="49">
        <f>IFERROR(VLOOKUP($B16,'a-熟食'!$B:$AO,20,0),0)</f>
        <v>813.65</v>
      </c>
      <c r="T16" s="49">
        <f t="shared" si="5"/>
        <v>-234.63</v>
      </c>
      <c r="U16" s="56">
        <f t="shared" si="6"/>
        <v>-0.288367234068703</v>
      </c>
      <c r="V16" s="56">
        <f>IFERROR(VLOOKUP($B16,'a-熟食'!$B:$AO,22,0),0)</f>
        <v>0.285774993115725</v>
      </c>
      <c r="W16" s="56">
        <f>IFERROR(VLOOKUP($B16,'a-熟食'!$B:$AO,23,0),0)</f>
        <v>0.0567459475432143</v>
      </c>
      <c r="X16" s="56">
        <f t="shared" si="7"/>
        <v>0.22902904557251</v>
      </c>
    </row>
    <row r="17" spans="1:24">
      <c r="A17" s="50" t="s">
        <v>84</v>
      </c>
      <c r="B17" s="51" t="s">
        <v>180</v>
      </c>
      <c r="C17" s="50" t="s">
        <v>181</v>
      </c>
      <c r="D17" s="49">
        <f>IFERROR(VLOOKUP($B17,'a-熟食'!$B:$AO,5,0),0)</f>
        <v>2302.7</v>
      </c>
      <c r="E17" s="49">
        <f>IFERROR(VLOOKUP($B17,'a-熟食'!$B:$AO,6,0),0)</f>
        <v>28134.91</v>
      </c>
      <c r="F17" s="49">
        <f>IFERROR(VLOOKUP($B17,'a-熟食'!$B:$AO,7,0),0)</f>
        <v>25.5484204406779</v>
      </c>
      <c r="G17" s="49">
        <f>IFERROR(VLOOKUP($B17,'a-熟食'!$B:$AO,24,0),0)</f>
        <v>856.66</v>
      </c>
      <c r="H17" s="49">
        <f>IFERROR(VLOOKUP($B17,'a-熟食'!$B:$AO,25,0),0)</f>
        <v>941.25</v>
      </c>
      <c r="I17" s="49">
        <f>IFERROR(VLOOKUP($B17,'a-熟食'!$B:$AO,26,0),0)</f>
        <v>-84.59</v>
      </c>
      <c r="J17" s="56">
        <f>IFERROR(VLOOKUP($B17,'a-熟食'!$B:$AO,27,0),0)</f>
        <v>-0.0898698539176627</v>
      </c>
      <c r="K17" s="56">
        <f>IFERROR(VLOOKUP($B17,'a-熟食'!$B:$AO,28,0),0)</f>
        <v>0.0969291694953609</v>
      </c>
      <c r="L17" s="56">
        <f>IFERROR(VLOOKUP($B17,'a-熟食'!$B:$AO,29,0),0)</f>
        <v>0.14377033405123</v>
      </c>
      <c r="M17" s="56">
        <f>IFERROR(VLOOKUP($B17,'a-熟食'!$B:$AO,30,0),0)</f>
        <v>-0.0468411645558694</v>
      </c>
      <c r="N17" s="49">
        <f>IFERROR(VLOOKUP($B17,'a-熟食'!$B:$AO,15,0),0)</f>
        <v>8838</v>
      </c>
      <c r="O17" s="49">
        <f>IFERROR(VLOOKUP($B17,'a-熟食'!$B:$AO,19,0),0)</f>
        <v>6546.9</v>
      </c>
      <c r="P17" s="49">
        <f t="shared" si="3"/>
        <v>2291.1</v>
      </c>
      <c r="Q17" s="56">
        <f t="shared" si="4"/>
        <v>0.349951885625258</v>
      </c>
      <c r="R17" s="49">
        <f>IFERROR(VLOOKUP($B17,'a-熟食'!$B:$AO,16,0),0)</f>
        <v>903.94</v>
      </c>
      <c r="S17" s="49">
        <f>IFERROR(VLOOKUP($B17,'a-熟食'!$B:$AO,20,0),0)</f>
        <v>713.37</v>
      </c>
      <c r="T17" s="49">
        <f t="shared" si="5"/>
        <v>190.57</v>
      </c>
      <c r="U17" s="56">
        <f t="shared" si="6"/>
        <v>0.267140474087781</v>
      </c>
      <c r="V17" s="56">
        <f>IFERROR(VLOOKUP($B17,'a-熟食'!$B:$AO,22,0),0)</f>
        <v>-0.712387558412312</v>
      </c>
      <c r="W17" s="56">
        <f>IFERROR(VLOOKUP($B17,'a-熟食'!$B:$AO,23,0),0)</f>
        <v>-0.423620275414673</v>
      </c>
      <c r="X17" s="56">
        <f t="shared" si="7"/>
        <v>-0.288767282997639</v>
      </c>
    </row>
    <row r="18" spans="1:24">
      <c r="A18" s="50" t="s">
        <v>84</v>
      </c>
      <c r="B18" s="51" t="s">
        <v>87</v>
      </c>
      <c r="C18" s="50" t="s">
        <v>88</v>
      </c>
      <c r="D18" s="49">
        <f>IFERROR(VLOOKUP($B18,'a-熟食'!$B:$AO,5,0),0)</f>
        <v>2366.49</v>
      </c>
      <c r="E18" s="49">
        <f>IFERROR(VLOOKUP($B18,'a-熟食'!$B:$AO,6,0),0)</f>
        <v>56278.56</v>
      </c>
      <c r="F18" s="49">
        <f>IFERROR(VLOOKUP($B18,'a-熟食'!$B:$AO,7,0),0)</f>
        <v>46.3945177986083</v>
      </c>
      <c r="G18" s="49">
        <f>IFERROR(VLOOKUP($B18,'a-熟食'!$B:$AO,24,0),0)</f>
        <v>-631.66</v>
      </c>
      <c r="H18" s="49">
        <f>IFERROR(VLOOKUP($B18,'a-熟食'!$B:$AO,25,0),0)</f>
        <v>764.29</v>
      </c>
      <c r="I18" s="49">
        <f>IFERROR(VLOOKUP($B18,'a-熟食'!$B:$AO,26,0),0)</f>
        <v>-1395.95</v>
      </c>
      <c r="J18" s="56">
        <f>IFERROR(VLOOKUP($B18,'a-熟食'!$B:$AO,27,0),0)</f>
        <v>-1.82646639364639</v>
      </c>
      <c r="K18" s="56">
        <f>IFERROR(VLOOKUP($B18,'a-熟食'!$B:$AO,28,0),0)</f>
        <v>-0.0783421226267667</v>
      </c>
      <c r="L18" s="56">
        <f>IFERROR(VLOOKUP($B18,'a-熟食'!$B:$AO,29,0),0)</f>
        <v>0.0796823506965911</v>
      </c>
      <c r="M18" s="56">
        <f>IFERROR(VLOOKUP($B18,'a-熟食'!$B:$AO,30,0),0)</f>
        <v>-0.158024473323358</v>
      </c>
      <c r="N18" s="49">
        <f>IFERROR(VLOOKUP($B18,'a-熟食'!$B:$AO,15,0),0)</f>
        <v>8062.84</v>
      </c>
      <c r="O18" s="49">
        <f>IFERROR(VLOOKUP($B18,'a-熟食'!$B:$AO,19,0),0)</f>
        <v>9591.71</v>
      </c>
      <c r="P18" s="49">
        <f t="shared" si="3"/>
        <v>-1528.87</v>
      </c>
      <c r="Q18" s="56">
        <f t="shared" si="4"/>
        <v>-0.159394935835216</v>
      </c>
      <c r="R18" s="49">
        <f>IFERROR(VLOOKUP($B18,'a-熟食'!$B:$AO,16,0),0)</f>
        <v>983</v>
      </c>
      <c r="S18" s="49">
        <f>IFERROR(VLOOKUP($B18,'a-熟食'!$B:$AO,20,0),0)</f>
        <v>715.09</v>
      </c>
      <c r="T18" s="49">
        <f t="shared" si="5"/>
        <v>267.91</v>
      </c>
      <c r="U18" s="56">
        <f t="shared" si="6"/>
        <v>0.374652141688459</v>
      </c>
      <c r="V18" s="56">
        <f>IFERROR(VLOOKUP($B18,'a-熟食'!$B:$AO,22,0),0)</f>
        <v>-0.443509940812515</v>
      </c>
      <c r="W18" s="56">
        <f>IFERROR(VLOOKUP($B18,'a-熟食'!$B:$AO,23,0),0)</f>
        <v>7.76813013601885</v>
      </c>
      <c r="X18" s="56">
        <f t="shared" si="7"/>
        <v>-8.21164007683136</v>
      </c>
    </row>
    <row r="19" spans="1:24">
      <c r="A19" s="50" t="s">
        <v>67</v>
      </c>
      <c r="B19" s="51" t="s">
        <v>72</v>
      </c>
      <c r="C19" s="50" t="s">
        <v>73</v>
      </c>
      <c r="D19" s="49">
        <f>IFERROR(VLOOKUP($B19,'a-熟食'!$B:$AO,5,0),0)</f>
        <v>3364.14</v>
      </c>
      <c r="E19" s="49">
        <f>IFERROR(VLOOKUP($B19,'a-熟食'!$B:$AO,6,0),0)</f>
        <v>60178.26</v>
      </c>
      <c r="F19" s="49">
        <f>IFERROR(VLOOKUP($B19,'a-熟食'!$B:$AO,7,0),0)</f>
        <v>60.8690085954207</v>
      </c>
      <c r="G19" s="49">
        <f>IFERROR(VLOOKUP($B19,'a-熟食'!$B:$AO,24,0),0)</f>
        <v>47.83</v>
      </c>
      <c r="H19" s="49">
        <f>IFERROR(VLOOKUP($B19,'a-熟食'!$B:$AO,25,0),0)</f>
        <v>1535.56</v>
      </c>
      <c r="I19" s="49">
        <f>IFERROR(VLOOKUP($B19,'a-熟食'!$B:$AO,26,0),0)</f>
        <v>-1487.73</v>
      </c>
      <c r="J19" s="56">
        <f>IFERROR(VLOOKUP($B19,'a-熟食'!$B:$AO,27,0),0)</f>
        <v>-0.968851754408815</v>
      </c>
      <c r="K19" s="56">
        <f>IFERROR(VLOOKUP($B19,'a-熟食'!$B:$AO,28,0),0)</f>
        <v>0.00653907517817373</v>
      </c>
      <c r="L19" s="56">
        <f>IFERROR(VLOOKUP($B19,'a-熟食'!$B:$AO,29,0),0)</f>
        <v>0.165718941728137</v>
      </c>
      <c r="M19" s="56">
        <f>IFERROR(VLOOKUP($B19,'a-熟食'!$B:$AO,30,0),0)</f>
        <v>-0.159179866549963</v>
      </c>
      <c r="N19" s="49">
        <f>IFERROR(VLOOKUP($B19,'a-熟食'!$B:$AO,15,0),0)</f>
        <v>7314.49</v>
      </c>
      <c r="O19" s="49">
        <f>IFERROR(VLOOKUP($B19,'a-熟食'!$B:$AO,19,0),0)</f>
        <v>9266.05</v>
      </c>
      <c r="P19" s="49">
        <f t="shared" si="3"/>
        <v>-1951.56</v>
      </c>
      <c r="Q19" s="56">
        <f t="shared" si="4"/>
        <v>-0.2106140156809</v>
      </c>
      <c r="R19" s="49">
        <f>IFERROR(VLOOKUP($B19,'a-熟食'!$B:$AO,16,0),0)</f>
        <v>502.84</v>
      </c>
      <c r="S19" s="49">
        <f>IFERROR(VLOOKUP($B19,'a-熟食'!$B:$AO,20,0),0)</f>
        <v>566.61</v>
      </c>
      <c r="T19" s="49">
        <f t="shared" si="5"/>
        <v>-63.77</v>
      </c>
      <c r="U19" s="56">
        <f t="shared" si="6"/>
        <v>-0.112546548772524</v>
      </c>
      <c r="V19" s="56">
        <f>IFERROR(VLOOKUP($B19,'a-熟食'!$B:$AO,22,0),0)</f>
        <v>2.03330823190666</v>
      </c>
      <c r="W19" s="56">
        <f>IFERROR(VLOOKUP($B19,'a-熟食'!$B:$AO,23,0),0)</f>
        <v>0.194135881222171</v>
      </c>
      <c r="X19" s="56">
        <f t="shared" si="7"/>
        <v>1.83917235068449</v>
      </c>
    </row>
    <row r="20" spans="1:24">
      <c r="A20" s="50" t="s">
        <v>62</v>
      </c>
      <c r="B20" s="51" t="s">
        <v>65</v>
      </c>
      <c r="C20" s="50" t="s">
        <v>66</v>
      </c>
      <c r="D20" s="49">
        <f>IFERROR(VLOOKUP($B20,'a-熟食'!$B:$AO,5,0),0)</f>
        <v>1948</v>
      </c>
      <c r="E20" s="49">
        <f>IFERROR(VLOOKUP($B20,'a-熟食'!$B:$AO,6,0),0)</f>
        <v>39620.76</v>
      </c>
      <c r="F20" s="49">
        <f>IFERROR(VLOOKUP($B20,'a-熟食'!$B:$AO,7,0),0)</f>
        <v>44.1726864651149</v>
      </c>
      <c r="G20" s="49">
        <f>IFERROR(VLOOKUP($B20,'a-熟食'!$B:$AO,24,0),0)</f>
        <v>2340.58</v>
      </c>
      <c r="H20" s="49">
        <f>IFERROR(VLOOKUP($B20,'a-熟食'!$B:$AO,25,0),0)</f>
        <v>5356.3</v>
      </c>
      <c r="I20" s="49">
        <f>IFERROR(VLOOKUP($B20,'a-熟食'!$B:$AO,26,0),0)</f>
        <v>-3015.72</v>
      </c>
      <c r="J20" s="56">
        <f>IFERROR(VLOOKUP($B20,'a-熟食'!$B:$AO,27,0),0)</f>
        <v>-0.563022982282546</v>
      </c>
      <c r="K20" s="56">
        <f>IFERROR(VLOOKUP($B20,'a-熟食'!$B:$AO,28,0),0)</f>
        <v>0.258103431924997</v>
      </c>
      <c r="L20" s="56">
        <f>IFERROR(VLOOKUP($B20,'a-熟食'!$B:$AO,29,0),0)</f>
        <v>0.219806600722908</v>
      </c>
      <c r="M20" s="56">
        <f>IFERROR(VLOOKUP($B20,'a-熟食'!$B:$AO,30,0),0)</f>
        <v>0.0382968312020883</v>
      </c>
      <c r="N20" s="49">
        <f>IFERROR(VLOOKUP($B20,'a-熟食'!$B:$AO,15,0),0)</f>
        <v>9068.38</v>
      </c>
      <c r="O20" s="49">
        <f>IFERROR(VLOOKUP($B20,'a-熟食'!$B:$AO,19,0),0)</f>
        <v>24368.24</v>
      </c>
      <c r="P20" s="49">
        <f t="shared" si="3"/>
        <v>-15299.86</v>
      </c>
      <c r="Q20" s="56">
        <f t="shared" si="4"/>
        <v>-0.627860690800813</v>
      </c>
      <c r="R20" s="49">
        <f>IFERROR(VLOOKUP($B20,'a-熟食'!$B:$AO,16,0),0)</f>
        <v>410.46</v>
      </c>
      <c r="S20" s="49">
        <f>IFERROR(VLOOKUP($B20,'a-熟食'!$B:$AO,20,0),0)</f>
        <v>648.97</v>
      </c>
      <c r="T20" s="49">
        <f t="shared" si="5"/>
        <v>-238.51</v>
      </c>
      <c r="U20" s="56">
        <f t="shared" si="6"/>
        <v>-0.367520840716828</v>
      </c>
      <c r="V20" s="56">
        <f>IFERROR(VLOOKUP($B20,'a-熟食'!$B:$AO,22,0),0)</f>
        <v>0.663082266256158</v>
      </c>
      <c r="W20" s="56">
        <f>IFERROR(VLOOKUP($B20,'a-熟食'!$B:$AO,23,0),0)</f>
        <v>0.664446915661073</v>
      </c>
      <c r="X20" s="56">
        <f t="shared" si="7"/>
        <v>-0.00136464940491532</v>
      </c>
    </row>
    <row r="21" spans="1:24">
      <c r="A21" s="50" t="s">
        <v>67</v>
      </c>
      <c r="B21" s="51" t="s">
        <v>82</v>
      </c>
      <c r="C21" s="50" t="s">
        <v>83</v>
      </c>
      <c r="D21" s="49">
        <f>IFERROR(VLOOKUP($B21,'a-熟食'!$B:$AO,5,0),0)</f>
        <v>2385</v>
      </c>
      <c r="E21" s="49">
        <f>IFERROR(VLOOKUP($B21,'a-熟食'!$B:$AO,6,0),0)</f>
        <v>47519.7</v>
      </c>
      <c r="F21" s="49">
        <f>IFERROR(VLOOKUP($B21,'a-熟食'!$B:$AO,7,0),0)</f>
        <v>36.7522529859131</v>
      </c>
      <c r="G21" s="49">
        <f>IFERROR(VLOOKUP($B21,'a-熟食'!$B:$AO,24,0),0)</f>
        <v>512.01</v>
      </c>
      <c r="H21" s="49">
        <f>IFERROR(VLOOKUP($B21,'a-熟食'!$B:$AO,25,0),0)</f>
        <v>807.24</v>
      </c>
      <c r="I21" s="49">
        <f>IFERROR(VLOOKUP($B21,'a-熟食'!$B:$AO,26,0),0)</f>
        <v>-295.23</v>
      </c>
      <c r="J21" s="56">
        <f>IFERROR(VLOOKUP($B21,'a-熟食'!$B:$AO,27,0),0)</f>
        <v>-0.365727664635053</v>
      </c>
      <c r="K21" s="56">
        <f>IFERROR(VLOOKUP($B21,'a-熟食'!$B:$AO,28,0),0)</f>
        <v>0.0504371793558352</v>
      </c>
      <c r="L21" s="56">
        <f>IFERROR(VLOOKUP($B21,'a-熟食'!$B:$AO,29,0),0)</f>
        <v>0.112835207536884</v>
      </c>
      <c r="M21" s="56">
        <f>IFERROR(VLOOKUP($B21,'a-熟食'!$B:$AO,30,0),0)</f>
        <v>-0.062398028181049</v>
      </c>
      <c r="N21" s="49">
        <f>IFERROR(VLOOKUP($B21,'a-熟食'!$B:$AO,15,0),0)</f>
        <v>10151.44</v>
      </c>
      <c r="O21" s="49">
        <f>IFERROR(VLOOKUP($B21,'a-熟食'!$B:$AO,19,0),0)</f>
        <v>7154.15</v>
      </c>
      <c r="P21" s="49">
        <f t="shared" si="3"/>
        <v>2997.29</v>
      </c>
      <c r="Q21" s="56">
        <f t="shared" si="4"/>
        <v>0.418958227043045</v>
      </c>
      <c r="R21" s="49">
        <f>IFERROR(VLOOKUP($B21,'a-熟食'!$B:$AO,16,0),0)</f>
        <v>772.88</v>
      </c>
      <c r="S21" s="49">
        <f>IFERROR(VLOOKUP($B21,'a-熟食'!$B:$AO,20,0),0)</f>
        <v>452.1</v>
      </c>
      <c r="T21" s="49">
        <f t="shared" si="5"/>
        <v>320.78</v>
      </c>
      <c r="U21" s="56">
        <f t="shared" si="6"/>
        <v>0.709533289095333</v>
      </c>
      <c r="V21" s="56">
        <f>IFERROR(VLOOKUP($B21,'a-熟食'!$B:$AO,22,0),0)</f>
        <v>1.96970430892597</v>
      </c>
      <c r="W21" s="56">
        <f>IFERROR(VLOOKUP($B21,'a-熟食'!$B:$AO,23,0),0)</f>
        <v>-0.317146784143273</v>
      </c>
      <c r="X21" s="56">
        <f t="shared" si="7"/>
        <v>2.28685109306924</v>
      </c>
    </row>
    <row r="22" spans="1:24">
      <c r="A22" s="50" t="s">
        <v>67</v>
      </c>
      <c r="B22" s="51" t="s">
        <v>70</v>
      </c>
      <c r="C22" s="50" t="s">
        <v>71</v>
      </c>
      <c r="D22" s="49">
        <f>IFERROR(VLOOKUP($B22,'a-熟食'!$B:$AO,5,0),0)</f>
        <v>2619</v>
      </c>
      <c r="E22" s="49">
        <f>IFERROR(VLOOKUP($B22,'a-熟食'!$B:$AO,6,0),0)</f>
        <v>72461.08</v>
      </c>
      <c r="F22" s="49">
        <f>IFERROR(VLOOKUP($B22,'a-熟食'!$B:$AO,7,0),0)</f>
        <v>47.6621839767955</v>
      </c>
      <c r="G22" s="49">
        <f>IFERROR(VLOOKUP($B22,'a-熟食'!$B:$AO,24,0),0)</f>
        <v>5135.49</v>
      </c>
      <c r="H22" s="49">
        <f>IFERROR(VLOOKUP($B22,'a-熟食'!$B:$AO,25,0),0)</f>
        <v>4473.94</v>
      </c>
      <c r="I22" s="49">
        <f>IFERROR(VLOOKUP($B22,'a-熟食'!$B:$AO,26,0),0)</f>
        <v>661.55</v>
      </c>
      <c r="J22" s="56">
        <f>IFERROR(VLOOKUP($B22,'a-熟食'!$B:$AO,27,0),0)</f>
        <v>0.147867427815304</v>
      </c>
      <c r="K22" s="56">
        <f>IFERROR(VLOOKUP($B22,'a-熟食'!$B:$AO,28,0),0)</f>
        <v>0.320575820339859</v>
      </c>
      <c r="L22" s="56">
        <f>IFERROR(VLOOKUP($B22,'a-熟食'!$B:$AO,29,0),0)</f>
        <v>0.24697310363901</v>
      </c>
      <c r="M22" s="56">
        <f>IFERROR(VLOOKUP($B22,'a-熟食'!$B:$AO,30,0),0)</f>
        <v>0.0736027167008488</v>
      </c>
      <c r="N22" s="49">
        <f>IFERROR(VLOOKUP($B22,'a-熟食'!$B:$AO,15,0),0)</f>
        <v>16019.58</v>
      </c>
      <c r="O22" s="49">
        <f>IFERROR(VLOOKUP($B22,'a-熟食'!$B:$AO,19,0),0)</f>
        <v>18115.09</v>
      </c>
      <c r="P22" s="49">
        <f t="shared" si="3"/>
        <v>-2095.51</v>
      </c>
      <c r="Q22" s="56">
        <f t="shared" si="4"/>
        <v>-0.115677592548533</v>
      </c>
      <c r="R22" s="49">
        <f>IFERROR(VLOOKUP($B22,'a-熟食'!$B:$AO,16,0),0)</f>
        <v>731.38</v>
      </c>
      <c r="S22" s="49">
        <f>IFERROR(VLOOKUP($B22,'a-熟食'!$B:$AO,20,0),0)</f>
        <v>926.22</v>
      </c>
      <c r="T22" s="49">
        <f t="shared" si="5"/>
        <v>-194.84</v>
      </c>
      <c r="U22" s="56">
        <f t="shared" si="6"/>
        <v>-0.210360389540282</v>
      </c>
      <c r="V22" s="56">
        <f>IFERROR(VLOOKUP($B22,'a-熟食'!$B:$AO,22,0),0)</f>
        <v>0.70258732688691</v>
      </c>
      <c r="W22" s="56">
        <f>IFERROR(VLOOKUP($B22,'a-熟食'!$B:$AO,23,0),0)</f>
        <v>0.377895419281992</v>
      </c>
      <c r="X22" s="56">
        <f t="shared" si="7"/>
        <v>0.324691907604918</v>
      </c>
    </row>
    <row r="23" spans="1:24">
      <c r="A23" s="50" t="s">
        <v>67</v>
      </c>
      <c r="B23" s="51" t="s">
        <v>112</v>
      </c>
      <c r="C23" s="50" t="s">
        <v>113</v>
      </c>
      <c r="D23" s="49">
        <f>IFERROR(VLOOKUP($B23,'a-熟食'!$B:$AO,5,0),0)</f>
        <v>1499.44</v>
      </c>
      <c r="E23" s="49">
        <f>IFERROR(VLOOKUP($B23,'a-熟食'!$B:$AO,6,0),0)</f>
        <v>29538.39</v>
      </c>
      <c r="F23" s="49">
        <f>IFERROR(VLOOKUP($B23,'a-熟食'!$B:$AO,7,0),0)</f>
        <v>85.0102134054704</v>
      </c>
      <c r="G23" s="49">
        <f>IFERROR(VLOOKUP($B23,'a-熟食'!$B:$AO,24,0),0)</f>
        <v>-11.42</v>
      </c>
      <c r="H23" s="49">
        <f>IFERROR(VLOOKUP($B23,'a-熟食'!$B:$AO,25,0),0)</f>
        <v>-514.96</v>
      </c>
      <c r="I23" s="49">
        <f>IFERROR(VLOOKUP($B23,'a-熟食'!$B:$AO,26,0),0)</f>
        <v>503.54</v>
      </c>
      <c r="J23" s="56">
        <f>IFERROR(VLOOKUP($B23,'a-熟食'!$B:$AO,27,0),0)</f>
        <v>-0.977823520273419</v>
      </c>
      <c r="K23" s="56">
        <f>IFERROR(VLOOKUP($B23,'a-熟食'!$B:$AO,28,0),0)</f>
        <v>-0.00459773817048671</v>
      </c>
      <c r="L23" s="56">
        <f>IFERROR(VLOOKUP($B23,'a-熟食'!$B:$AO,29,0),0)</f>
        <v>-0.192745470129617</v>
      </c>
      <c r="M23" s="56">
        <f>IFERROR(VLOOKUP($B23,'a-熟食'!$B:$AO,30,0),0)</f>
        <v>0.188147731959131</v>
      </c>
      <c r="N23" s="49">
        <f>IFERROR(VLOOKUP($B23,'a-熟食'!$B:$AO,15,0),0)</f>
        <v>2483.83</v>
      </c>
      <c r="O23" s="49">
        <f>IFERROR(VLOOKUP($B23,'a-熟食'!$B:$AO,19,0),0)</f>
        <v>2671.71</v>
      </c>
      <c r="P23" s="49">
        <f t="shared" si="3"/>
        <v>-187.88</v>
      </c>
      <c r="Q23" s="56">
        <f t="shared" si="4"/>
        <v>-0.0703220035108601</v>
      </c>
      <c r="R23" s="49">
        <f>IFERROR(VLOOKUP($B23,'a-熟食'!$B:$AO,16,0),0)</f>
        <v>309.71</v>
      </c>
      <c r="S23" s="49">
        <f>IFERROR(VLOOKUP($B23,'a-熟食'!$B:$AO,20,0),0)</f>
        <v>257.08</v>
      </c>
      <c r="T23" s="49">
        <f t="shared" si="5"/>
        <v>52.63</v>
      </c>
      <c r="U23" s="56">
        <f t="shared" si="6"/>
        <v>0.204722265442664</v>
      </c>
      <c r="V23" s="56">
        <f>IFERROR(VLOOKUP($B23,'a-熟食'!$B:$AO,22,0),0)</f>
        <v>-0.180494964164818</v>
      </c>
      <c r="W23" s="56">
        <f>IFERROR(VLOOKUP($B23,'a-熟食'!$B:$AO,23,0),0)</f>
        <v>-0.142371651229245</v>
      </c>
      <c r="X23" s="56">
        <f t="shared" si="7"/>
        <v>-0.0381233129355724</v>
      </c>
    </row>
    <row r="24" spans="1:24">
      <c r="A24" s="50" t="s">
        <v>89</v>
      </c>
      <c r="B24" s="51" t="s">
        <v>90</v>
      </c>
      <c r="C24" s="50" t="s">
        <v>91</v>
      </c>
      <c r="D24" s="49">
        <f>IFERROR(VLOOKUP($B24,'a-熟食'!$B:$AO,5,0),0)</f>
        <v>2209.05</v>
      </c>
      <c r="E24" s="49">
        <f>IFERROR(VLOOKUP($B24,'a-熟食'!$B:$AO,6,0),0)</f>
        <v>46374.76</v>
      </c>
      <c r="F24" s="49">
        <f>IFERROR(VLOOKUP($B24,'a-熟食'!$B:$AO,7,0),0)</f>
        <v>20.9595619392254</v>
      </c>
      <c r="G24" s="49">
        <f>IFERROR(VLOOKUP($B24,'a-熟食'!$B:$AO,24,0),0)</f>
        <v>3325.69</v>
      </c>
      <c r="H24" s="49">
        <f>IFERROR(VLOOKUP($B24,'a-熟食'!$B:$AO,25,0),0)</f>
        <v>4122.89</v>
      </c>
      <c r="I24" s="49">
        <f>IFERROR(VLOOKUP($B24,'a-熟食'!$B:$AO,26,0),0)</f>
        <v>-797.2</v>
      </c>
      <c r="J24" s="56">
        <f>IFERROR(VLOOKUP($B24,'a-熟食'!$B:$AO,27,0),0)</f>
        <v>-0.193359512380878</v>
      </c>
      <c r="K24" s="56">
        <f>IFERROR(VLOOKUP($B24,'a-熟食'!$B:$AO,28,0),0)</f>
        <v>0.166097971977469</v>
      </c>
      <c r="L24" s="56">
        <f>IFERROR(VLOOKUP($B24,'a-熟食'!$B:$AO,29,0),0)</f>
        <v>0.171352134498598</v>
      </c>
      <c r="M24" s="56">
        <f>IFERROR(VLOOKUP($B24,'a-熟食'!$B:$AO,30,0),0)</f>
        <v>-0.00525416252112842</v>
      </c>
      <c r="N24" s="49">
        <f>IFERROR(VLOOKUP($B24,'a-熟食'!$B:$AO,15,0),0)</f>
        <v>20022.46</v>
      </c>
      <c r="O24" s="49">
        <f>IFERROR(VLOOKUP($B24,'a-熟食'!$B:$AO,19,0),0)</f>
        <v>24060.92</v>
      </c>
      <c r="P24" s="49">
        <f t="shared" si="3"/>
        <v>-4038.46</v>
      </c>
      <c r="Q24" s="56">
        <f t="shared" si="4"/>
        <v>-0.167843124868043</v>
      </c>
      <c r="R24" s="49">
        <f>IFERROR(VLOOKUP($B24,'a-熟食'!$B:$AO,16,0),0)</f>
        <v>705.41</v>
      </c>
      <c r="S24" s="49">
        <f>IFERROR(VLOOKUP($B24,'a-熟食'!$B:$AO,20,0),0)</f>
        <v>785.28</v>
      </c>
      <c r="T24" s="49">
        <f t="shared" si="5"/>
        <v>-79.87</v>
      </c>
      <c r="U24" s="56">
        <f t="shared" si="6"/>
        <v>-0.101708944580277</v>
      </c>
      <c r="V24" s="56">
        <f>IFERROR(VLOOKUP($B24,'a-熟食'!$B:$AO,22,0),0)</f>
        <v>1.11264554262499</v>
      </c>
      <c r="W24" s="56">
        <f>IFERROR(VLOOKUP($B24,'a-熟食'!$B:$AO,23,0),0)</f>
        <v>-0.0142614080781856</v>
      </c>
      <c r="X24" s="56">
        <f t="shared" si="7"/>
        <v>1.12690695070318</v>
      </c>
    </row>
    <row r="25" spans="1:24">
      <c r="A25" s="50" t="s">
        <v>101</v>
      </c>
      <c r="B25" s="51" t="s">
        <v>182</v>
      </c>
      <c r="C25" s="50" t="s">
        <v>183</v>
      </c>
      <c r="D25" s="49">
        <f>IFERROR(VLOOKUP($B25,'a-熟食'!$B:$AO,5,0),0)</f>
        <v>2060.5</v>
      </c>
      <c r="E25" s="49">
        <f>IFERROR(VLOOKUP($B25,'a-熟食'!$B:$AO,6,0),0)</f>
        <v>58246.16</v>
      </c>
      <c r="F25" s="49">
        <f>IFERROR(VLOOKUP($B25,'a-熟食'!$B:$AO,7,0),0)</f>
        <v>115.305786902005</v>
      </c>
      <c r="G25" s="49">
        <f>IFERROR(VLOOKUP($B25,'a-熟食'!$B:$AO,24,0),0)</f>
        <v>280.44</v>
      </c>
      <c r="H25" s="49">
        <f>IFERROR(VLOOKUP($B25,'a-熟食'!$B:$AO,25,0),0)</f>
        <v>214.78</v>
      </c>
      <c r="I25" s="49">
        <f>IFERROR(VLOOKUP($B25,'a-熟食'!$B:$AO,26,0),0)</f>
        <v>65.66</v>
      </c>
      <c r="J25" s="56">
        <f>IFERROR(VLOOKUP($B25,'a-熟食'!$B:$AO,27,0),0)</f>
        <v>0.305708166495949</v>
      </c>
      <c r="K25" s="56">
        <f>IFERROR(VLOOKUP($B25,'a-熟食'!$B:$AO,28,0),0)</f>
        <v>0.074918653793752</v>
      </c>
      <c r="L25" s="56">
        <f>IFERROR(VLOOKUP($B25,'a-熟食'!$B:$AO,29,0),0)</f>
        <v>0.0345115153540732</v>
      </c>
      <c r="M25" s="56">
        <f>IFERROR(VLOOKUP($B25,'a-熟食'!$B:$AO,30,0),0)</f>
        <v>0.0404071384396787</v>
      </c>
      <c r="N25" s="49">
        <f>IFERROR(VLOOKUP($B25,'a-熟食'!$B:$AO,15,0),0)</f>
        <v>3743.26</v>
      </c>
      <c r="O25" s="49">
        <f>IFERROR(VLOOKUP($B25,'a-熟食'!$B:$AO,19,0),0)</f>
        <v>6223.43</v>
      </c>
      <c r="P25" s="49">
        <f t="shared" si="3"/>
        <v>-2480.17</v>
      </c>
      <c r="Q25" s="56">
        <f t="shared" si="4"/>
        <v>-0.398521394150814</v>
      </c>
      <c r="R25" s="49">
        <f>IFERROR(VLOOKUP($B25,'a-熟食'!$B:$AO,16,0),0)</f>
        <v>144.82</v>
      </c>
      <c r="S25" s="49">
        <f>IFERROR(VLOOKUP($B25,'a-熟食'!$B:$AO,20,0),0)</f>
        <v>352.72</v>
      </c>
      <c r="T25" s="49">
        <f t="shared" si="5"/>
        <v>-207.9</v>
      </c>
      <c r="U25" s="56">
        <f t="shared" si="6"/>
        <v>-0.589419369471536</v>
      </c>
      <c r="V25" s="56">
        <f>IFERROR(VLOOKUP($B25,'a-熟食'!$B:$AO,22,0),0)</f>
        <v>0.161354827864139</v>
      </c>
      <c r="W25" s="56">
        <f>IFERROR(VLOOKUP($B25,'a-熟食'!$B:$AO,23,0),0)</f>
        <v>-0.101695861046358</v>
      </c>
      <c r="X25" s="56">
        <f t="shared" si="7"/>
        <v>0.263050688910498</v>
      </c>
    </row>
    <row r="26" spans="1:24">
      <c r="A26" s="50" t="s">
        <v>67</v>
      </c>
      <c r="B26" s="51" t="s">
        <v>168</v>
      </c>
      <c r="C26" s="50" t="s">
        <v>169</v>
      </c>
      <c r="D26" s="49">
        <f>IFERROR(VLOOKUP($B26,'a-熟食'!$B:$AO,5,0),0)</f>
        <v>1368.48</v>
      </c>
      <c r="E26" s="49">
        <f>IFERROR(VLOOKUP($B26,'a-熟食'!$B:$AO,6,0),0)</f>
        <v>34058.7</v>
      </c>
      <c r="F26" s="49">
        <f>IFERROR(VLOOKUP($B26,'a-熟食'!$B:$AO,7,0),0)</f>
        <v>28.1361161894498</v>
      </c>
      <c r="G26" s="49">
        <f>IFERROR(VLOOKUP($B26,'a-熟食'!$B:$AO,24,0),0)</f>
        <v>1873.95</v>
      </c>
      <c r="H26" s="49">
        <f>IFERROR(VLOOKUP($B26,'a-熟食'!$B:$AO,25,0),0)</f>
        <v>1727.65</v>
      </c>
      <c r="I26" s="49">
        <f>IFERROR(VLOOKUP($B26,'a-熟食'!$B:$AO,26,0),0)</f>
        <v>146.3</v>
      </c>
      <c r="J26" s="56">
        <f>IFERROR(VLOOKUP($B26,'a-熟食'!$B:$AO,27,0),0)</f>
        <v>0.0846815037768066</v>
      </c>
      <c r="K26" s="56">
        <f>IFERROR(VLOOKUP($B26,'a-熟食'!$B:$AO,28,0),0)</f>
        <v>0.171161370935037</v>
      </c>
      <c r="L26" s="56">
        <f>IFERROR(VLOOKUP($B26,'a-熟食'!$B:$AO,29,0),0)</f>
        <v>0.172793856574048</v>
      </c>
      <c r="M26" s="56">
        <f>IFERROR(VLOOKUP($B26,'a-熟食'!$B:$AO,30,0),0)</f>
        <v>-0.00163248563901055</v>
      </c>
      <c r="N26" s="49">
        <f>IFERROR(VLOOKUP($B26,'a-熟食'!$B:$AO,15,0),0)</f>
        <v>10948.44</v>
      </c>
      <c r="O26" s="49">
        <f>IFERROR(VLOOKUP($B26,'a-熟食'!$B:$AO,19,0),0)</f>
        <v>9998.33</v>
      </c>
      <c r="P26" s="49">
        <f t="shared" si="3"/>
        <v>950.110000000001</v>
      </c>
      <c r="Q26" s="56">
        <f t="shared" si="4"/>
        <v>0.0950268694872044</v>
      </c>
      <c r="R26" s="49">
        <f>IFERROR(VLOOKUP($B26,'a-熟食'!$B:$AO,16,0),0)</f>
        <v>377.07</v>
      </c>
      <c r="S26" s="49">
        <f>IFERROR(VLOOKUP($B26,'a-熟食'!$B:$AO,20,0),0)</f>
        <v>304.19</v>
      </c>
      <c r="T26" s="49">
        <f t="shared" si="5"/>
        <v>72.88</v>
      </c>
      <c r="U26" s="56">
        <f t="shared" si="6"/>
        <v>0.239587100167658</v>
      </c>
      <c r="V26" s="56">
        <f>IFERROR(VLOOKUP($B26,'a-熟食'!$B:$AO,22,0),0)</f>
        <v>0.0448877926935326</v>
      </c>
      <c r="W26" s="56">
        <f>IFERROR(VLOOKUP($B26,'a-熟食'!$B:$AO,23,0),0)</f>
        <v>-0.11588555310468</v>
      </c>
      <c r="X26" s="56">
        <f t="shared" si="7"/>
        <v>0.160773345798212</v>
      </c>
    </row>
    <row r="27" spans="1:24">
      <c r="A27" s="50" t="s">
        <v>62</v>
      </c>
      <c r="B27" s="51" t="s">
        <v>153</v>
      </c>
      <c r="C27" s="50" t="s">
        <v>154</v>
      </c>
      <c r="D27" s="49">
        <f>IFERROR(VLOOKUP($B27,'a-熟食'!$B:$AO,5,0),0)</f>
        <v>306</v>
      </c>
      <c r="E27" s="49">
        <f>IFERROR(VLOOKUP($B27,'a-熟食'!$B:$AO,6,0),0)</f>
        <v>8068.25</v>
      </c>
      <c r="F27" s="49">
        <f>IFERROR(VLOOKUP($B27,'a-熟食'!$B:$AO,7,0),0)</f>
        <v>30.8946104842799</v>
      </c>
      <c r="G27" s="49">
        <f>IFERROR(VLOOKUP($B27,'a-熟食'!$B:$AO,24,0),0)</f>
        <v>61.14</v>
      </c>
      <c r="H27" s="49">
        <f>IFERROR(VLOOKUP($B27,'a-熟食'!$B:$AO,25,0),0)</f>
        <v>66.93</v>
      </c>
      <c r="I27" s="49">
        <f>IFERROR(VLOOKUP($B27,'a-熟食'!$B:$AO,26,0),0)</f>
        <v>-5.79</v>
      </c>
      <c r="J27" s="56">
        <f>IFERROR(VLOOKUP($B27,'a-熟食'!$B:$AO,27,0),0)</f>
        <v>-0.0865082922456298</v>
      </c>
      <c r="K27" s="56">
        <f>IFERROR(VLOOKUP($B27,'a-熟食'!$B:$AO,28,0),0)</f>
        <v>0.0312854993706058</v>
      </c>
      <c r="L27" s="56">
        <f>IFERROR(VLOOKUP($B27,'a-熟食'!$B:$AO,29,0),0)</f>
        <v>0.181146476128613</v>
      </c>
      <c r="M27" s="56">
        <f>IFERROR(VLOOKUP($B27,'a-熟食'!$B:$AO,30,0),0)</f>
        <v>-0.149860976758007</v>
      </c>
      <c r="N27" s="49">
        <f>IFERROR(VLOOKUP($B27,'a-熟食'!$B:$AO,15,0),0)</f>
        <v>1954.26</v>
      </c>
      <c r="O27" s="49">
        <f>IFERROR(VLOOKUP($B27,'a-熟食'!$B:$AO,19,0),0)</f>
        <v>369.48</v>
      </c>
      <c r="P27" s="49">
        <f t="shared" si="3"/>
        <v>1584.78</v>
      </c>
      <c r="Q27" s="56">
        <f t="shared" si="4"/>
        <v>4.28921727833712</v>
      </c>
      <c r="R27" s="49">
        <f>IFERROR(VLOOKUP($B27,'a-熟食'!$B:$AO,16,0),0)</f>
        <v>213.59</v>
      </c>
      <c r="S27" s="49">
        <f>IFERROR(VLOOKUP($B27,'a-熟食'!$B:$AO,20,0),0)</f>
        <v>31.41</v>
      </c>
      <c r="T27" s="49">
        <f t="shared" si="5"/>
        <v>182.18</v>
      </c>
      <c r="U27" s="56">
        <f t="shared" si="6"/>
        <v>5.80006367398918</v>
      </c>
      <c r="V27" s="56">
        <f>IFERROR(VLOOKUP($B27,'a-熟食'!$B:$AO,22,0),0)</f>
        <v>0.151449682872662</v>
      </c>
      <c r="W27" s="56">
        <f>IFERROR(VLOOKUP($B27,'a-熟食'!$B:$AO,23,0),0)</f>
        <v>-0.283239363951225</v>
      </c>
      <c r="X27" s="56">
        <f t="shared" si="7"/>
        <v>0.434689046823887</v>
      </c>
    </row>
    <row r="28" spans="1:24">
      <c r="A28" s="50" t="s">
        <v>62</v>
      </c>
      <c r="B28" s="51" t="s">
        <v>139</v>
      </c>
      <c r="C28" s="50" t="s">
        <v>140</v>
      </c>
      <c r="D28" s="49">
        <f>IFERROR(VLOOKUP($B28,'a-熟食'!$B:$AO,5,0),0)</f>
        <v>609</v>
      </c>
      <c r="E28" s="49">
        <f>IFERROR(VLOOKUP($B28,'a-熟食'!$B:$AO,6,0),0)</f>
        <v>12925.28</v>
      </c>
      <c r="F28" s="49">
        <f>IFERROR(VLOOKUP($B28,'a-熟食'!$B:$AO,7,0),0)</f>
        <v>15.3364923685798</v>
      </c>
      <c r="G28" s="49">
        <f>IFERROR(VLOOKUP($B28,'a-熟食'!$B:$AO,24,0),0)</f>
        <v>1758.24</v>
      </c>
      <c r="H28" s="49">
        <f>IFERROR(VLOOKUP($B28,'a-熟食'!$B:$AO,25,0),0)</f>
        <v>1842.95</v>
      </c>
      <c r="I28" s="49">
        <f>IFERROR(VLOOKUP($B28,'a-熟食'!$B:$AO,26,0),0)</f>
        <v>-84.71</v>
      </c>
      <c r="J28" s="56">
        <f>IFERROR(VLOOKUP($B28,'a-熟食'!$B:$AO,27,0),0)</f>
        <v>-0.0459643506334952</v>
      </c>
      <c r="K28" s="56">
        <f>IFERROR(VLOOKUP($B28,'a-熟食'!$B:$AO,28,0),0)</f>
        <v>0.236697351451626</v>
      </c>
      <c r="L28" s="56">
        <f>IFERROR(VLOOKUP($B28,'a-熟食'!$B:$AO,29,0),0)</f>
        <v>0.238416498921081</v>
      </c>
      <c r="M28" s="56">
        <f>IFERROR(VLOOKUP($B28,'a-熟食'!$B:$AO,30,0),0)</f>
        <v>-0.00171914746945473</v>
      </c>
      <c r="N28" s="49">
        <f>IFERROR(VLOOKUP($B28,'a-熟食'!$B:$AO,15,0),0)</f>
        <v>7428.22</v>
      </c>
      <c r="O28" s="49">
        <f>IFERROR(VLOOKUP($B28,'a-熟食'!$B:$AO,19,0),0)</f>
        <v>7729.96</v>
      </c>
      <c r="P28" s="49">
        <f t="shared" si="3"/>
        <v>-301.74</v>
      </c>
      <c r="Q28" s="56">
        <f t="shared" si="4"/>
        <v>-0.0390351308415567</v>
      </c>
      <c r="R28" s="49">
        <f>IFERROR(VLOOKUP($B28,'a-熟食'!$B:$AO,16,0),0)</f>
        <v>782.78</v>
      </c>
      <c r="S28" s="49">
        <f>IFERROR(VLOOKUP($B28,'a-熟食'!$B:$AO,20,0),0)</f>
        <v>654.47</v>
      </c>
      <c r="T28" s="49">
        <f t="shared" si="5"/>
        <v>128.31</v>
      </c>
      <c r="U28" s="56">
        <f t="shared" si="6"/>
        <v>0.196051767078705</v>
      </c>
      <c r="V28" s="56">
        <f>IFERROR(VLOOKUP($B28,'a-熟食'!$B:$AO,22,0),0)</f>
        <v>-0.569963932630792</v>
      </c>
      <c r="W28" s="56">
        <f>IFERROR(VLOOKUP($B28,'a-熟食'!$B:$AO,23,0),0)</f>
        <v>-0.360030713010613</v>
      </c>
      <c r="X28" s="56">
        <f t="shared" si="7"/>
        <v>-0.209933219620178</v>
      </c>
    </row>
    <row r="29" spans="1:24">
      <c r="A29" s="50" t="s">
        <v>62</v>
      </c>
      <c r="B29" s="51" t="s">
        <v>97</v>
      </c>
      <c r="C29" s="50" t="s">
        <v>98</v>
      </c>
      <c r="D29" s="49">
        <f>IFERROR(VLOOKUP($B29,'a-熟食'!$B:$AO,5,0),0)</f>
        <v>1988.4</v>
      </c>
      <c r="E29" s="49">
        <f>IFERROR(VLOOKUP($B29,'a-熟食'!$B:$AO,6,0),0)</f>
        <v>52004.97</v>
      </c>
      <c r="F29" s="49">
        <f>IFERROR(VLOOKUP($B29,'a-熟食'!$B:$AO,7,0),0)</f>
        <v>32.5306397608371</v>
      </c>
      <c r="G29" s="49">
        <f>IFERROR(VLOOKUP($B29,'a-熟食'!$B:$AO,24,0),0)</f>
        <v>1361.68</v>
      </c>
      <c r="H29" s="49">
        <f>IFERROR(VLOOKUP($B29,'a-熟食'!$B:$AO,25,0),0)</f>
        <v>2776.59</v>
      </c>
      <c r="I29" s="49">
        <f>IFERROR(VLOOKUP($B29,'a-熟食'!$B:$AO,26,0),0)</f>
        <v>-1414.91</v>
      </c>
      <c r="J29" s="56">
        <f>IFERROR(VLOOKUP($B29,'a-熟食'!$B:$AO,27,0),0)</f>
        <v>-0.50958549875927</v>
      </c>
      <c r="K29" s="56">
        <f>IFERROR(VLOOKUP($B29,'a-熟食'!$B:$AO,28,0),0)</f>
        <v>0.104190163422648</v>
      </c>
      <c r="L29" s="56">
        <f>IFERROR(VLOOKUP($B29,'a-熟食'!$B:$AO,29,0),0)</f>
        <v>0.161400092424934</v>
      </c>
      <c r="M29" s="56">
        <f>IFERROR(VLOOKUP($B29,'a-熟食'!$B:$AO,30,0),0)</f>
        <v>-0.057209929002286</v>
      </c>
      <c r="N29" s="49">
        <f>IFERROR(VLOOKUP($B29,'a-熟食'!$B:$AO,15,0),0)</f>
        <v>13069.18</v>
      </c>
      <c r="O29" s="49">
        <f>IFERROR(VLOOKUP($B29,'a-熟食'!$B:$AO,19,0),0)</f>
        <v>17203.15</v>
      </c>
      <c r="P29" s="49">
        <f t="shared" si="3"/>
        <v>-4133.97</v>
      </c>
      <c r="Q29" s="56">
        <f t="shared" si="4"/>
        <v>-0.240303084028216</v>
      </c>
      <c r="R29" s="49">
        <f>IFERROR(VLOOKUP($B29,'a-熟食'!$B:$AO,16,0),0)</f>
        <v>591.57</v>
      </c>
      <c r="S29" s="49">
        <f>IFERROR(VLOOKUP($B29,'a-熟食'!$B:$AO,20,0),0)</f>
        <v>673.33</v>
      </c>
      <c r="T29" s="49">
        <f t="shared" si="5"/>
        <v>-81.76</v>
      </c>
      <c r="U29" s="56">
        <f t="shared" si="6"/>
        <v>-0.121426343694771</v>
      </c>
      <c r="V29" s="56">
        <f>IFERROR(VLOOKUP($B29,'a-熟食'!$B:$AO,22,0),0)</f>
        <v>1.22442010623224</v>
      </c>
      <c r="W29" s="56">
        <f>IFERROR(VLOOKUP($B29,'a-熟食'!$B:$AO,23,0),0)</f>
        <v>1.94877856936279</v>
      </c>
      <c r="X29" s="56">
        <f t="shared" si="7"/>
        <v>-0.724358463130548</v>
      </c>
    </row>
    <row r="30" spans="1:24">
      <c r="A30" s="50" t="s">
        <v>67</v>
      </c>
      <c r="B30" s="51" t="s">
        <v>166</v>
      </c>
      <c r="C30" s="50" t="s">
        <v>167</v>
      </c>
      <c r="D30" s="49">
        <f>IFERROR(VLOOKUP($B30,'a-熟食'!$B:$AO,5,0),0)</f>
        <v>14</v>
      </c>
      <c r="E30" s="49">
        <f>IFERROR(VLOOKUP($B30,'a-熟食'!$B:$AO,6,0),0)</f>
        <v>345.7</v>
      </c>
      <c r="F30" s="49">
        <f>IFERROR(VLOOKUP($B30,'a-熟食'!$B:$AO,7,0),0)</f>
        <v>3.44653223342499</v>
      </c>
      <c r="G30" s="49">
        <f>IFERROR(VLOOKUP($B30,'a-熟食'!$B:$AO,24,0),0)</f>
        <v>238.22</v>
      </c>
      <c r="H30" s="49">
        <f>IFERROR(VLOOKUP($B30,'a-熟食'!$B:$AO,25,0),0)</f>
        <v>251.9</v>
      </c>
      <c r="I30" s="49">
        <f>IFERROR(VLOOKUP($B30,'a-熟食'!$B:$AO,26,0),0)</f>
        <v>-13.68</v>
      </c>
      <c r="J30" s="56">
        <f>IFERROR(VLOOKUP($B30,'a-熟食'!$B:$AO,27,0),0)</f>
        <v>-0.0543072647876141</v>
      </c>
      <c r="K30" s="56">
        <f>IFERROR(VLOOKUP($B30,'a-熟食'!$B:$AO,28,0),0)</f>
        <v>0.195243090843524</v>
      </c>
      <c r="L30" s="56">
        <f>IFERROR(VLOOKUP($B30,'a-熟食'!$B:$AO,29,0),0)</f>
        <v>0.172054614874972</v>
      </c>
      <c r="M30" s="56">
        <f>IFERROR(VLOOKUP($B30,'a-熟食'!$B:$AO,30,0),0)</f>
        <v>0.0231884759685518</v>
      </c>
      <c r="N30" s="49">
        <f>IFERROR(VLOOKUP($B30,'a-熟食'!$B:$AO,15,0),0)</f>
        <v>1220.12</v>
      </c>
      <c r="O30" s="49">
        <f>IFERROR(VLOOKUP($B30,'a-熟食'!$B:$AO,19,0),0)</f>
        <v>1464.07</v>
      </c>
      <c r="P30" s="49">
        <f t="shared" si="3"/>
        <v>-243.95</v>
      </c>
      <c r="Q30" s="56">
        <f t="shared" si="4"/>
        <v>-0.16662454664053</v>
      </c>
      <c r="R30" s="49">
        <f>IFERROR(VLOOKUP($B30,'a-熟食'!$B:$AO,16,0),0)</f>
        <v>217.1</v>
      </c>
      <c r="S30" s="49">
        <f>IFERROR(VLOOKUP($B30,'a-熟食'!$B:$AO,20,0),0)</f>
        <v>255.41</v>
      </c>
      <c r="T30" s="49">
        <f t="shared" si="5"/>
        <v>-38.31</v>
      </c>
      <c r="U30" s="56">
        <f t="shared" si="6"/>
        <v>-0.149994127089777</v>
      </c>
      <c r="V30" s="56">
        <f>IFERROR(VLOOKUP($B30,'a-熟食'!$B:$AO,22,0),0)</f>
        <v>2.3648904053725</v>
      </c>
      <c r="W30" s="56">
        <f>IFERROR(VLOOKUP($B30,'a-熟食'!$B:$AO,23,0),0)</f>
        <v>0.490427081512694</v>
      </c>
      <c r="X30" s="56">
        <f t="shared" si="7"/>
        <v>1.8744633238598</v>
      </c>
    </row>
    <row r="31" spans="1:24">
      <c r="A31" s="50" t="s">
        <v>62</v>
      </c>
      <c r="B31" s="51" t="s">
        <v>99</v>
      </c>
      <c r="C31" s="50" t="s">
        <v>100</v>
      </c>
      <c r="D31" s="49">
        <f>IFERROR(VLOOKUP($B31,'a-熟食'!$B:$AO,5,0),0)</f>
        <v>2711</v>
      </c>
      <c r="E31" s="49">
        <f>IFERROR(VLOOKUP($B31,'a-熟食'!$B:$AO,6,0),0)</f>
        <v>85356.03</v>
      </c>
      <c r="F31" s="49">
        <f>IFERROR(VLOOKUP($B31,'a-熟食'!$B:$AO,7,0),0)</f>
        <v>80.3135773890912</v>
      </c>
      <c r="G31" s="49">
        <f>IFERROR(VLOOKUP($B31,'a-熟食'!$B:$AO,24,0),0)</f>
        <v>323.55</v>
      </c>
      <c r="H31" s="49">
        <f>IFERROR(VLOOKUP($B31,'a-熟食'!$B:$AO,25,0),0)</f>
        <v>1875.2</v>
      </c>
      <c r="I31" s="49">
        <f>IFERROR(VLOOKUP($B31,'a-熟食'!$B:$AO,26,0),0)</f>
        <v>-1551.65</v>
      </c>
      <c r="J31" s="56">
        <f>IFERROR(VLOOKUP($B31,'a-熟食'!$B:$AO,27,0),0)</f>
        <v>-0.82745840443686</v>
      </c>
      <c r="K31" s="56">
        <f>IFERROR(VLOOKUP($B31,'a-熟食'!$B:$AO,28,0),0)</f>
        <v>0.0408401032015712</v>
      </c>
      <c r="L31" s="56">
        <f>IFERROR(VLOOKUP($B31,'a-熟食'!$B:$AO,29,0),0)</f>
        <v>0.184594000498105</v>
      </c>
      <c r="M31" s="56">
        <f>IFERROR(VLOOKUP($B31,'a-熟食'!$B:$AO,30,0),0)</f>
        <v>-0.143753897296533</v>
      </c>
      <c r="N31" s="49">
        <f>IFERROR(VLOOKUP($B31,'a-熟食'!$B:$AO,15,0),0)</f>
        <v>7922.36</v>
      </c>
      <c r="O31" s="49">
        <f>IFERROR(VLOOKUP($B31,'a-熟食'!$B:$AO,19,0),0)</f>
        <v>10158.51</v>
      </c>
      <c r="P31" s="49">
        <f t="shared" si="3"/>
        <v>-2236.15</v>
      </c>
      <c r="Q31" s="56">
        <f t="shared" si="4"/>
        <v>-0.220125786163522</v>
      </c>
      <c r="R31" s="49">
        <f>IFERROR(VLOOKUP($B31,'a-熟食'!$B:$AO,16,0),0)</f>
        <v>599.95</v>
      </c>
      <c r="S31" s="49">
        <f>IFERROR(VLOOKUP($B31,'a-熟食'!$B:$AO,20,0),0)</f>
        <v>614.22</v>
      </c>
      <c r="T31" s="49">
        <f t="shared" si="5"/>
        <v>-14.27</v>
      </c>
      <c r="U31" s="56">
        <f t="shared" si="6"/>
        <v>-0.023232717918661</v>
      </c>
      <c r="V31" s="56">
        <f>IFERROR(VLOOKUP($B31,'a-熟食'!$B:$AO,22,0),0)</f>
        <v>0.428988628711</v>
      </c>
      <c r="W31" s="56">
        <f>IFERROR(VLOOKUP($B31,'a-熟食'!$B:$AO,23,0),0)</f>
        <v>-0.0904951579133685</v>
      </c>
      <c r="X31" s="56">
        <f t="shared" si="7"/>
        <v>0.519483786624368</v>
      </c>
    </row>
    <row r="32" spans="1:24">
      <c r="A32" s="50" t="s">
        <v>67</v>
      </c>
      <c r="B32" s="51" t="s">
        <v>127</v>
      </c>
      <c r="C32" s="50" t="s">
        <v>128</v>
      </c>
      <c r="D32" s="49">
        <f>IFERROR(VLOOKUP($B32,'a-熟食'!$B:$AO,5,0),0)</f>
        <v>559.9</v>
      </c>
      <c r="E32" s="49">
        <f>IFERROR(VLOOKUP($B32,'a-熟食'!$B:$AO,6,0),0)</f>
        <v>8576.2</v>
      </c>
      <c r="F32" s="49">
        <f>IFERROR(VLOOKUP($B32,'a-熟食'!$B:$AO,7,0),0)</f>
        <v>24.1818404069959</v>
      </c>
      <c r="G32" s="49">
        <f>IFERROR(VLOOKUP($B32,'a-熟食'!$B:$AO,24,0),0)</f>
        <v>171.17</v>
      </c>
      <c r="H32" s="49">
        <f>IFERROR(VLOOKUP($B32,'a-熟食'!$B:$AO,25,0),0)</f>
        <v>160.95</v>
      </c>
      <c r="I32" s="49">
        <f>IFERROR(VLOOKUP($B32,'a-熟食'!$B:$AO,26,0),0)</f>
        <v>10.22</v>
      </c>
      <c r="J32" s="56">
        <f>IFERROR(VLOOKUP($B32,'a-熟食'!$B:$AO,27,0),0)</f>
        <v>0.0634979807393601</v>
      </c>
      <c r="K32" s="56">
        <f>IFERROR(VLOOKUP($B32,'a-熟食'!$B:$AO,28,0),0)</f>
        <v>0.0622866707907281</v>
      </c>
      <c r="L32" s="56">
        <f>IFERROR(VLOOKUP($B32,'a-熟食'!$B:$AO,29,0),0)</f>
        <v>0.0430851021112905</v>
      </c>
      <c r="M32" s="56">
        <f>IFERROR(VLOOKUP($B32,'a-熟食'!$B:$AO,30,0),0)</f>
        <v>0.0192015686794377</v>
      </c>
      <c r="N32" s="49">
        <f>IFERROR(VLOOKUP($B32,'a-熟食'!$B:$AO,15,0),0)</f>
        <v>2748.1</v>
      </c>
      <c r="O32" s="49">
        <f>IFERROR(VLOOKUP($B32,'a-熟食'!$B:$AO,19,0),0)</f>
        <v>3735.63</v>
      </c>
      <c r="P32" s="49">
        <f t="shared" si="3"/>
        <v>-987.53</v>
      </c>
      <c r="Q32" s="56">
        <f t="shared" si="4"/>
        <v>-0.264354339160998</v>
      </c>
      <c r="R32" s="49">
        <f>IFERROR(VLOOKUP($B32,'a-熟食'!$B:$AO,16,0),0)</f>
        <v>138.9</v>
      </c>
      <c r="S32" s="49">
        <f>IFERROR(VLOOKUP($B32,'a-熟食'!$B:$AO,20,0),0)</f>
        <v>114.69</v>
      </c>
      <c r="T32" s="49">
        <f t="shared" si="5"/>
        <v>24.21</v>
      </c>
      <c r="U32" s="56">
        <f t="shared" si="6"/>
        <v>0.211090766413811</v>
      </c>
      <c r="V32" s="56">
        <f>IFERROR(VLOOKUP($B32,'a-熟食'!$B:$AO,22,0),0)</f>
        <v>0.177558952727496</v>
      </c>
      <c r="W32" s="56">
        <f>IFERROR(VLOOKUP($B32,'a-熟食'!$B:$AO,23,0),0)</f>
        <v>0.105225746522174</v>
      </c>
      <c r="X32" s="56">
        <f t="shared" si="7"/>
        <v>0.0723332062053218</v>
      </c>
    </row>
    <row r="33" spans="1:24">
      <c r="A33" s="50" t="s">
        <v>62</v>
      </c>
      <c r="B33" s="51" t="s">
        <v>145</v>
      </c>
      <c r="C33" s="50" t="s">
        <v>146</v>
      </c>
      <c r="D33" s="49">
        <f>IFERROR(VLOOKUP($B33,'a-熟食'!$B:$AO,5,0),0)</f>
        <v>2317.5</v>
      </c>
      <c r="E33" s="49">
        <f>IFERROR(VLOOKUP($B33,'a-熟食'!$B:$AO,6,0),0)</f>
        <v>94125.43</v>
      </c>
      <c r="F33" s="49">
        <f>IFERROR(VLOOKUP($B33,'a-熟食'!$B:$AO,7,0),0)</f>
        <v>51.6258285520397</v>
      </c>
      <c r="G33" s="49">
        <f>IFERROR(VLOOKUP($B33,'a-熟食'!$B:$AO,24,0),0)</f>
        <v>2932.56</v>
      </c>
      <c r="H33" s="49">
        <f>IFERROR(VLOOKUP($B33,'a-熟食'!$B:$AO,25,0),0)</f>
        <v>621.42</v>
      </c>
      <c r="I33" s="49">
        <f>IFERROR(VLOOKUP($B33,'a-熟食'!$B:$AO,26,0),0)</f>
        <v>2311.14</v>
      </c>
      <c r="J33" s="56">
        <f>IFERROR(VLOOKUP($B33,'a-熟食'!$B:$AO,27,0),0)</f>
        <v>3.71912716037463</v>
      </c>
      <c r="K33" s="56">
        <f>IFERROR(VLOOKUP($B33,'a-熟食'!$B:$AO,28,0),0)</f>
        <v>0.179770156373848</v>
      </c>
      <c r="L33" s="56">
        <f>IFERROR(VLOOKUP($B33,'a-熟食'!$B:$AO,29,0),0)</f>
        <v>0.0422649588926311</v>
      </c>
      <c r="M33" s="56">
        <f>IFERROR(VLOOKUP($B33,'a-熟食'!$B:$AO,30,0),0)</f>
        <v>0.137505197481217</v>
      </c>
      <c r="N33" s="49">
        <f>IFERROR(VLOOKUP($B33,'a-熟食'!$B:$AO,15,0),0)</f>
        <v>16312.83</v>
      </c>
      <c r="O33" s="49">
        <f>IFERROR(VLOOKUP($B33,'a-熟食'!$B:$AO,19,0),0)</f>
        <v>14702.96</v>
      </c>
      <c r="P33" s="49">
        <f t="shared" si="3"/>
        <v>1609.87</v>
      </c>
      <c r="Q33" s="56">
        <f t="shared" si="4"/>
        <v>0.109492918432751</v>
      </c>
      <c r="R33" s="49">
        <f>IFERROR(VLOOKUP($B33,'a-熟食'!$B:$AO,16,0),0)</f>
        <v>939.86</v>
      </c>
      <c r="S33" s="49">
        <f>IFERROR(VLOOKUP($B33,'a-熟食'!$B:$AO,20,0),0)</f>
        <v>552.2</v>
      </c>
      <c r="T33" s="49">
        <f t="shared" si="5"/>
        <v>387.66</v>
      </c>
      <c r="U33" s="56">
        <f t="shared" si="6"/>
        <v>0.702028250633828</v>
      </c>
      <c r="V33" s="56">
        <f>IFERROR(VLOOKUP($B33,'a-熟食'!$B:$AO,22,0),0)</f>
        <v>0.485929912697933</v>
      </c>
      <c r="W33" s="56">
        <f>IFERROR(VLOOKUP($B33,'a-熟食'!$B:$AO,23,0),0)</f>
        <v>-0.0721344861944336</v>
      </c>
      <c r="X33" s="56">
        <f t="shared" si="7"/>
        <v>0.558064398892366</v>
      </c>
    </row>
    <row r="34" spans="1:24">
      <c r="A34" s="50" t="s">
        <v>62</v>
      </c>
      <c r="B34" s="51" t="s">
        <v>104</v>
      </c>
      <c r="C34" s="50" t="s">
        <v>105</v>
      </c>
      <c r="D34" s="49">
        <f>IFERROR(VLOOKUP($B34,'a-熟食'!$B:$AO,5,0),0)</f>
        <v>2343</v>
      </c>
      <c r="E34" s="49">
        <f>IFERROR(VLOOKUP($B34,'a-熟食'!$B:$AO,6,0),0)</f>
        <v>88032.4</v>
      </c>
      <c r="F34" s="49">
        <f>IFERROR(VLOOKUP($B34,'a-熟食'!$B:$AO,7,0),0)</f>
        <v>29.6034691585859</v>
      </c>
      <c r="G34" s="49">
        <f>IFERROR(VLOOKUP($B34,'a-熟食'!$B:$AO,24,0),0)</f>
        <v>5430.22</v>
      </c>
      <c r="H34" s="49">
        <f>IFERROR(VLOOKUP($B34,'a-熟食'!$B:$AO,25,0),0)</f>
        <v>4649.97</v>
      </c>
      <c r="I34" s="49">
        <f>IFERROR(VLOOKUP($B34,'a-熟食'!$B:$AO,26,0),0)</f>
        <v>780.25</v>
      </c>
      <c r="J34" s="56">
        <f>IFERROR(VLOOKUP($B34,'a-熟食'!$B:$AO,27,0),0)</f>
        <v>0.167796781484612</v>
      </c>
      <c r="K34" s="56">
        <f>IFERROR(VLOOKUP($B34,'a-熟食'!$B:$AO,28,0),0)</f>
        <v>0.198122039691395</v>
      </c>
      <c r="L34" s="56">
        <f>IFERROR(VLOOKUP($B34,'a-熟食'!$B:$AO,29,0),0)</f>
        <v>0.224837282033354</v>
      </c>
      <c r="M34" s="56">
        <f>IFERROR(VLOOKUP($B34,'a-熟食'!$B:$AO,30,0),0)</f>
        <v>-0.0267152423419599</v>
      </c>
      <c r="N34" s="49">
        <f>IFERROR(VLOOKUP($B34,'a-熟食'!$B:$AO,15,0),0)</f>
        <v>27408.46</v>
      </c>
      <c r="O34" s="49">
        <f>IFERROR(VLOOKUP($B34,'a-熟食'!$B:$AO,19,0),0)</f>
        <v>20681.49</v>
      </c>
      <c r="P34" s="49">
        <f t="shared" si="3"/>
        <v>6726.97</v>
      </c>
      <c r="Q34" s="56">
        <f t="shared" si="4"/>
        <v>0.325265249263955</v>
      </c>
      <c r="R34" s="49">
        <f>IFERROR(VLOOKUP($B34,'a-熟食'!$B:$AO,16,0),0)</f>
        <v>1670.26</v>
      </c>
      <c r="S34" s="49">
        <f>IFERROR(VLOOKUP($B34,'a-熟食'!$B:$AO,20,0),0)</f>
        <v>1784.66</v>
      </c>
      <c r="T34" s="49">
        <f t="shared" si="5"/>
        <v>-114.4</v>
      </c>
      <c r="U34" s="56">
        <f t="shared" si="6"/>
        <v>-0.0641018457297189</v>
      </c>
      <c r="V34" s="56">
        <f>IFERROR(VLOOKUP($B34,'a-熟食'!$B:$AO,22,0),0)</f>
        <v>-0.199677916698964</v>
      </c>
      <c r="W34" s="56">
        <f>IFERROR(VLOOKUP($B34,'a-熟食'!$B:$AO,23,0),0)</f>
        <v>-0.224518440139625</v>
      </c>
      <c r="X34" s="56">
        <f t="shared" si="7"/>
        <v>0.0248405234406616</v>
      </c>
    </row>
    <row r="35" spans="1:24">
      <c r="A35" s="50" t="s">
        <v>67</v>
      </c>
      <c r="B35" s="51" t="s">
        <v>80</v>
      </c>
      <c r="C35" s="50" t="s">
        <v>81</v>
      </c>
      <c r="D35" s="49">
        <f>IFERROR(VLOOKUP($B35,'a-熟食'!$B:$AO,5,0),0)</f>
        <v>1582.7</v>
      </c>
      <c r="E35" s="49">
        <f>IFERROR(VLOOKUP($B35,'a-熟食'!$B:$AO,6,0),0)</f>
        <v>39310.32</v>
      </c>
      <c r="F35" s="49">
        <f>IFERROR(VLOOKUP($B35,'a-熟食'!$B:$AO,7,0),0)</f>
        <v>16.1664293723887</v>
      </c>
      <c r="G35" s="49">
        <f>IFERROR(VLOOKUP($B35,'a-熟食'!$B:$AO,24,0),0)</f>
        <v>6096.51</v>
      </c>
      <c r="H35" s="49">
        <f>IFERROR(VLOOKUP($B35,'a-熟食'!$B:$AO,25,0),0)</f>
        <v>6345.98</v>
      </c>
      <c r="I35" s="49">
        <f>IFERROR(VLOOKUP($B35,'a-熟食'!$B:$AO,26,0),0)</f>
        <v>-249.47</v>
      </c>
      <c r="J35" s="56">
        <f>IFERROR(VLOOKUP($B35,'a-熟食'!$B:$AO,27,0),0)</f>
        <v>-0.0393115011393039</v>
      </c>
      <c r="K35" s="56">
        <f>IFERROR(VLOOKUP($B35,'a-熟食'!$B:$AO,28,0),0)</f>
        <v>0.248354827644925</v>
      </c>
      <c r="L35" s="56">
        <f>IFERROR(VLOOKUP($B35,'a-熟食'!$B:$AO,29,0),0)</f>
        <v>0.247418395728764</v>
      </c>
      <c r="M35" s="56">
        <f>IFERROR(VLOOKUP($B35,'a-熟食'!$B:$AO,30,0),0)</f>
        <v>0.000936431916160965</v>
      </c>
      <c r="N35" s="49">
        <f>IFERROR(VLOOKUP($B35,'a-熟食'!$B:$AO,15,0),0)</f>
        <v>24547.58</v>
      </c>
      <c r="O35" s="49">
        <f>IFERROR(VLOOKUP($B35,'a-熟食'!$B:$AO,19,0),0)</f>
        <v>25648.78</v>
      </c>
      <c r="P35" s="49">
        <f t="shared" si="3"/>
        <v>-1101.2</v>
      </c>
      <c r="Q35" s="56">
        <f t="shared" si="4"/>
        <v>-0.0429338159553787</v>
      </c>
      <c r="R35" s="49">
        <f>IFERROR(VLOOKUP($B35,'a-熟食'!$B:$AO,16,0),0)</f>
        <v>1236.92</v>
      </c>
      <c r="S35" s="49">
        <f>IFERROR(VLOOKUP($B35,'a-熟食'!$B:$AO,20,0),0)</f>
        <v>701.3</v>
      </c>
      <c r="T35" s="49">
        <f t="shared" si="5"/>
        <v>535.62</v>
      </c>
      <c r="U35" s="56">
        <f t="shared" si="6"/>
        <v>0.763753030086982</v>
      </c>
      <c r="V35" s="56">
        <f>IFERROR(VLOOKUP($B35,'a-熟食'!$B:$AO,22,0),0)</f>
        <v>0.0252027281516499</v>
      </c>
      <c r="W35" s="56">
        <f>IFERROR(VLOOKUP($B35,'a-熟食'!$B:$AO,23,0),0)</f>
        <v>-0.12095047582654</v>
      </c>
      <c r="X35" s="56">
        <f t="shared" si="7"/>
        <v>0.14615320397819</v>
      </c>
    </row>
    <row r="36" spans="1:24">
      <c r="A36" s="50" t="s">
        <v>101</v>
      </c>
      <c r="B36" s="51" t="s">
        <v>170</v>
      </c>
      <c r="C36" s="50" t="s">
        <v>171</v>
      </c>
      <c r="D36" s="49">
        <f>IFERROR(VLOOKUP($B36,'a-熟食'!$B:$AO,5,0),0)</f>
        <v>2949.67</v>
      </c>
      <c r="E36" s="49">
        <f>IFERROR(VLOOKUP($B36,'a-熟食'!$B:$AO,6,0),0)</f>
        <v>65012.78</v>
      </c>
      <c r="F36" s="49">
        <f>IFERROR(VLOOKUP($B36,'a-熟食'!$B:$AO,7,0),0)</f>
        <v>82.1172301980242</v>
      </c>
      <c r="G36" s="49">
        <f>IFERROR(VLOOKUP($B36,'a-熟食'!$B:$AO,24,0),0)</f>
        <v>400.93</v>
      </c>
      <c r="H36" s="49">
        <f>IFERROR(VLOOKUP($B36,'a-熟食'!$B:$AO,25,0),0)</f>
        <v>0</v>
      </c>
      <c r="I36" s="49">
        <f>IFERROR(VLOOKUP($B36,'a-熟食'!$B:$AO,26,0),0)</f>
        <v>400.93</v>
      </c>
      <c r="J36" s="56">
        <f>IFERROR(VLOOKUP($B36,'a-熟食'!$B:$AO,27,0),0)</f>
        <v>0</v>
      </c>
      <c r="K36" s="56">
        <f>IFERROR(VLOOKUP($B36,'a-熟食'!$B:$AO,28,0),0)</f>
        <v>0.0659584898955667</v>
      </c>
      <c r="L36" s="56">
        <f>IFERROR(VLOOKUP($B36,'a-熟食'!$B:$AO,29,0),0)</f>
        <v>0</v>
      </c>
      <c r="M36" s="56">
        <f>IFERROR(VLOOKUP($B36,'a-熟食'!$B:$AO,30,0),0)</f>
        <v>0.0659584898955667</v>
      </c>
      <c r="N36" s="49">
        <f>IFERROR(VLOOKUP($B36,'a-熟食'!$B:$AO,15,0),0)</f>
        <v>6078.52</v>
      </c>
      <c r="O36" s="49">
        <f>IFERROR(VLOOKUP($B36,'a-熟食'!$B:$AO,19,0),0)</f>
        <v>0</v>
      </c>
      <c r="P36" s="49">
        <f t="shared" si="3"/>
        <v>6078.52</v>
      </c>
      <c r="Q36" s="56" t="e">
        <f t="shared" si="4"/>
        <v>#DIV/0!</v>
      </c>
      <c r="R36" s="49">
        <f>IFERROR(VLOOKUP($B36,'a-熟食'!$B:$AO,16,0),0)</f>
        <v>325.31</v>
      </c>
      <c r="S36" s="49">
        <f>IFERROR(VLOOKUP($B36,'a-熟食'!$B:$AO,20,0),0)</f>
        <v>0</v>
      </c>
      <c r="T36" s="49">
        <f t="shared" si="5"/>
        <v>325.31</v>
      </c>
      <c r="U36" s="56" t="e">
        <f t="shared" si="6"/>
        <v>#DIV/0!</v>
      </c>
      <c r="V36" s="56">
        <f>IFERROR(VLOOKUP($B36,'a-熟食'!$B:$AO,22,0),0)</f>
        <v>-0.116049415817575</v>
      </c>
      <c r="W36" s="56">
        <f>IFERROR(VLOOKUP($B36,'a-熟食'!$B:$AO,23,0),0)</f>
        <v>0</v>
      </c>
      <c r="X36" s="56">
        <f t="shared" si="7"/>
        <v>-0.116049415817575</v>
      </c>
    </row>
    <row r="37" spans="1:24">
      <c r="A37" s="50" t="s">
        <v>67</v>
      </c>
      <c r="B37" s="51" t="s">
        <v>68</v>
      </c>
      <c r="C37" s="50" t="s">
        <v>69</v>
      </c>
      <c r="D37" s="49">
        <f>IFERROR(VLOOKUP($B37,'a-熟食'!$B:$AO,5,0),0)</f>
        <v>413</v>
      </c>
      <c r="E37" s="49">
        <f>IFERROR(VLOOKUP($B37,'a-熟食'!$B:$AO,6,0),0)</f>
        <v>4996.76</v>
      </c>
      <c r="F37" s="49">
        <f>IFERROR(VLOOKUP($B37,'a-熟食'!$B:$AO,7,0),0)</f>
        <v>77.2426210153483</v>
      </c>
      <c r="G37" s="49">
        <f>IFERROR(VLOOKUP($B37,'a-熟食'!$B:$AO,24,0),0)</f>
        <v>25.83</v>
      </c>
      <c r="H37" s="49">
        <f>IFERROR(VLOOKUP($B37,'a-熟食'!$B:$AO,25,0),0)</f>
        <v>1125.23</v>
      </c>
      <c r="I37" s="49">
        <f>IFERROR(VLOOKUP($B37,'a-熟食'!$B:$AO,26,0),0)</f>
        <v>-1099.4</v>
      </c>
      <c r="J37" s="56">
        <f>IFERROR(VLOOKUP($B37,'a-熟食'!$B:$AO,27,0),0)</f>
        <v>-0.977044693084969</v>
      </c>
      <c r="K37" s="56">
        <f>IFERROR(VLOOKUP($B37,'a-熟食'!$B:$AO,28,0),0)</f>
        <v>0.0516445066480056</v>
      </c>
      <c r="L37" s="56">
        <f>IFERROR(VLOOKUP($B37,'a-熟食'!$B:$AO,29,0),0)</f>
        <v>2.57442573441933</v>
      </c>
      <c r="M37" s="56">
        <f>IFERROR(VLOOKUP($B37,'a-熟食'!$B:$AO,30,0),0)</f>
        <v>-2.52278122777132</v>
      </c>
      <c r="N37" s="49">
        <f>IFERROR(VLOOKUP($B37,'a-熟食'!$B:$AO,15,0),0)</f>
        <v>500.15</v>
      </c>
      <c r="O37" s="49">
        <f>IFERROR(VLOOKUP($B37,'a-熟食'!$B:$AO,19,0),0)</f>
        <v>437.08</v>
      </c>
      <c r="P37" s="49">
        <f t="shared" si="3"/>
        <v>63.07</v>
      </c>
      <c r="Q37" s="56">
        <f t="shared" si="4"/>
        <v>0.144298526585522</v>
      </c>
      <c r="R37" s="49">
        <f>IFERROR(VLOOKUP($B37,'a-熟食'!$B:$AO,16,0),0)</f>
        <v>9.44</v>
      </c>
      <c r="S37" s="49">
        <f>IFERROR(VLOOKUP($B37,'a-熟食'!$B:$AO,20,0),0)</f>
        <v>101.69</v>
      </c>
      <c r="T37" s="49">
        <f t="shared" si="5"/>
        <v>-92.25</v>
      </c>
      <c r="U37" s="56">
        <f t="shared" si="6"/>
        <v>-0.907168846494247</v>
      </c>
      <c r="V37" s="56">
        <f>IFERROR(VLOOKUP($B37,'a-熟食'!$B:$AO,22,0),0)</f>
        <v>0</v>
      </c>
      <c r="W37" s="56">
        <f>IFERROR(VLOOKUP($B37,'a-熟食'!$B:$AO,23,0),0)</f>
        <v>-0.590651325925198</v>
      </c>
      <c r="X37" s="56">
        <f t="shared" si="7"/>
        <v>0.590651325925198</v>
      </c>
    </row>
    <row r="38" spans="1:24">
      <c r="A38" s="50" t="s">
        <v>62</v>
      </c>
      <c r="B38" s="51" t="s">
        <v>110</v>
      </c>
      <c r="C38" s="50" t="s">
        <v>111</v>
      </c>
      <c r="D38" s="49">
        <f>IFERROR(VLOOKUP($B38,'a-熟食'!$B:$AO,5,0),0)</f>
        <v>1790.67</v>
      </c>
      <c r="E38" s="49">
        <f>IFERROR(VLOOKUP($B38,'a-熟食'!$B:$AO,6,0),0)</f>
        <v>30329.29</v>
      </c>
      <c r="F38" s="49">
        <f>IFERROR(VLOOKUP($B38,'a-熟食'!$B:$AO,7,0),0)</f>
        <v>13.1967999671138</v>
      </c>
      <c r="G38" s="49">
        <f>IFERROR(VLOOKUP($B38,'a-熟食'!$B:$AO,24,0),0)</f>
        <v>1781.58</v>
      </c>
      <c r="H38" s="49">
        <f>IFERROR(VLOOKUP($B38,'a-熟食'!$B:$AO,25,0),0)</f>
        <v>2582.2</v>
      </c>
      <c r="I38" s="49">
        <f>IFERROR(VLOOKUP($B38,'a-熟食'!$B:$AO,26,0),0)</f>
        <v>-800.62</v>
      </c>
      <c r="J38" s="56">
        <f>IFERROR(VLOOKUP($B38,'a-熟食'!$B:$AO,27,0),0)</f>
        <v>-0.310053442800713</v>
      </c>
      <c r="K38" s="56">
        <f>IFERROR(VLOOKUP($B38,'a-熟食'!$B:$AO,28,0),0)</f>
        <v>0.0959555591940849</v>
      </c>
      <c r="L38" s="56">
        <f>IFERROR(VLOOKUP($B38,'a-熟食'!$B:$AO,29,0),0)</f>
        <v>0.135858213313495</v>
      </c>
      <c r="M38" s="56">
        <f>IFERROR(VLOOKUP($B38,'a-熟食'!$B:$AO,30,0),0)</f>
        <v>-0.0399026541194097</v>
      </c>
      <c r="N38" s="49">
        <f>IFERROR(VLOOKUP($B38,'a-熟食'!$B:$AO,15,0),0)</f>
        <v>18566.72</v>
      </c>
      <c r="O38" s="49">
        <f>IFERROR(VLOOKUP($B38,'a-熟食'!$B:$AO,19,0),0)</f>
        <v>19006.58</v>
      </c>
      <c r="P38" s="49">
        <f t="shared" si="3"/>
        <v>-439.860000000001</v>
      </c>
      <c r="Q38" s="56">
        <f t="shared" si="4"/>
        <v>-0.0231425116985802</v>
      </c>
      <c r="R38" s="49">
        <f>IFERROR(VLOOKUP($B38,'a-熟食'!$B:$AO,16,0),0)</f>
        <v>680.13</v>
      </c>
      <c r="S38" s="49">
        <f>IFERROR(VLOOKUP($B38,'a-熟食'!$B:$AO,20,0),0)</f>
        <v>921.72</v>
      </c>
      <c r="T38" s="49">
        <f t="shared" si="5"/>
        <v>-241.59</v>
      </c>
      <c r="U38" s="56">
        <f t="shared" si="6"/>
        <v>-0.262107798463742</v>
      </c>
      <c r="V38" s="56">
        <f>IFERROR(VLOOKUP($B38,'a-熟食'!$B:$AO,22,0),0)</f>
        <v>0.603394790612718</v>
      </c>
      <c r="W38" s="56">
        <f>IFERROR(VLOOKUP($B38,'a-熟食'!$B:$AO,23,0),0)</f>
        <v>0.0103649227345048</v>
      </c>
      <c r="X38" s="56">
        <f t="shared" si="7"/>
        <v>0.593029867878213</v>
      </c>
    </row>
    <row r="39" spans="1:24">
      <c r="A39" s="50" t="s">
        <v>67</v>
      </c>
      <c r="B39" s="51" t="s">
        <v>199</v>
      </c>
      <c r="C39" s="50" t="s">
        <v>200</v>
      </c>
      <c r="D39" s="49">
        <f>IFERROR(VLOOKUP($B39,'a-熟食'!$B:$AO,5,0),0)</f>
        <v>2770.5</v>
      </c>
      <c r="E39" s="49">
        <f>IFERROR(VLOOKUP($B39,'a-熟食'!$B:$AO,6,0),0)</f>
        <v>81633.94</v>
      </c>
      <c r="F39" s="49">
        <f>IFERROR(VLOOKUP($B39,'a-熟食'!$B:$AO,7,0),0)</f>
        <v>44.7703501103355</v>
      </c>
      <c r="G39" s="49">
        <f>IFERROR(VLOOKUP($B39,'a-熟食'!$B:$AO,24,0),0)</f>
        <v>4537.83</v>
      </c>
      <c r="H39" s="49">
        <f>IFERROR(VLOOKUP($B39,'a-熟食'!$B:$AO,25,0),0)</f>
        <v>3118.58</v>
      </c>
      <c r="I39" s="49">
        <f>IFERROR(VLOOKUP($B39,'a-熟食'!$B:$AO,26,0),0)</f>
        <v>1419.25</v>
      </c>
      <c r="J39" s="56">
        <f>IFERROR(VLOOKUP($B39,'a-熟食'!$B:$AO,27,0),0)</f>
        <v>0.455094947059238</v>
      </c>
      <c r="K39" s="56">
        <f>IFERROR(VLOOKUP($B39,'a-熟食'!$B:$AO,28,0),0)</f>
        <v>0.258860514705631</v>
      </c>
      <c r="L39" s="56">
        <f>IFERROR(VLOOKUP($B39,'a-熟食'!$B:$AO,29,0),0)</f>
        <v>0.176591033924314</v>
      </c>
      <c r="M39" s="56">
        <f>IFERROR(VLOOKUP($B39,'a-熟食'!$B:$AO,30,0),0)</f>
        <v>0.0822694807813163</v>
      </c>
      <c r="N39" s="49">
        <f>IFERROR(VLOOKUP($B39,'a-熟食'!$B:$AO,15,0),0)</f>
        <v>17530.02</v>
      </c>
      <c r="O39" s="49">
        <f>IFERROR(VLOOKUP($B39,'a-熟食'!$B:$AO,19,0),0)</f>
        <v>17659.9</v>
      </c>
      <c r="P39" s="49">
        <f t="shared" si="3"/>
        <v>-129.880000000001</v>
      </c>
      <c r="Q39" s="56">
        <f t="shared" si="4"/>
        <v>-0.007354515031229</v>
      </c>
      <c r="R39" s="49">
        <f>IFERROR(VLOOKUP($B39,'a-熟食'!$B:$AO,16,0),0)</f>
        <v>925.88</v>
      </c>
      <c r="S39" s="49">
        <f>IFERROR(VLOOKUP($B39,'a-熟食'!$B:$AO,20,0),0)</f>
        <v>635.18</v>
      </c>
      <c r="T39" s="49">
        <f t="shared" si="5"/>
        <v>290.7</v>
      </c>
      <c r="U39" s="56">
        <f t="shared" si="6"/>
        <v>0.457665543625429</v>
      </c>
      <c r="V39" s="56">
        <f>IFERROR(VLOOKUP($B39,'a-熟食'!$B:$AO,22,0),0)</f>
        <v>-0.393022512215259</v>
      </c>
      <c r="W39" s="56">
        <f>IFERROR(VLOOKUP($B39,'a-熟食'!$B:$AO,23,0),0)</f>
        <v>-0.394491426904361</v>
      </c>
      <c r="X39" s="56">
        <f t="shared" si="7"/>
        <v>0.0014689146891021</v>
      </c>
    </row>
    <row r="40" spans="1:24">
      <c r="A40" s="50" t="s">
        <v>84</v>
      </c>
      <c r="B40" s="51" t="s">
        <v>129</v>
      </c>
      <c r="C40" s="50" t="s">
        <v>130</v>
      </c>
      <c r="D40" s="49">
        <f>IFERROR(VLOOKUP($B40,'a-熟食'!$B:$AO,5,0),0)</f>
        <v>2489.7</v>
      </c>
      <c r="E40" s="49">
        <f>IFERROR(VLOOKUP($B40,'a-熟食'!$B:$AO,6,0),0)</f>
        <v>49910.26</v>
      </c>
      <c r="F40" s="49">
        <f>IFERROR(VLOOKUP($B40,'a-熟食'!$B:$AO,7,0),0)</f>
        <v>46.6282990207872</v>
      </c>
      <c r="G40" s="49">
        <f>IFERROR(VLOOKUP($B40,'a-熟食'!$B:$AO,24,0),0)</f>
        <v>1264.01</v>
      </c>
      <c r="H40" s="49">
        <f>IFERROR(VLOOKUP($B40,'a-熟食'!$B:$AO,25,0),0)</f>
        <v>1182.79</v>
      </c>
      <c r="I40" s="49">
        <f>IFERROR(VLOOKUP($B40,'a-熟食'!$B:$AO,26,0),0)</f>
        <v>81.22</v>
      </c>
      <c r="J40" s="56">
        <f>IFERROR(VLOOKUP($B40,'a-熟食'!$B:$AO,27,0),0)</f>
        <v>0.0686681490374454</v>
      </c>
      <c r="K40" s="56">
        <f>IFERROR(VLOOKUP($B40,'a-熟食'!$B:$AO,28,0),0)</f>
        <v>0.139231917342718</v>
      </c>
      <c r="L40" s="56">
        <f>IFERROR(VLOOKUP($B40,'a-熟食'!$B:$AO,29,0),0)</f>
        <v>0.131300752088363</v>
      </c>
      <c r="M40" s="56">
        <f>IFERROR(VLOOKUP($B40,'a-熟食'!$B:$AO,30,0),0)</f>
        <v>0.00793116525435475</v>
      </c>
      <c r="N40" s="49">
        <f>IFERROR(VLOOKUP($B40,'a-熟食'!$B:$AO,15,0),0)</f>
        <v>9078.45</v>
      </c>
      <c r="O40" s="49">
        <f>IFERROR(VLOOKUP($B40,'a-熟食'!$B:$AO,19,0),0)</f>
        <v>9008.25</v>
      </c>
      <c r="P40" s="49">
        <f t="shared" si="3"/>
        <v>70.2000000000007</v>
      </c>
      <c r="Q40" s="56">
        <f t="shared" si="4"/>
        <v>0.00779285654816426</v>
      </c>
      <c r="R40" s="49">
        <f>IFERROR(VLOOKUP($B40,'a-熟食'!$B:$AO,16,0),0)</f>
        <v>642.09</v>
      </c>
      <c r="S40" s="49">
        <f>IFERROR(VLOOKUP($B40,'a-熟食'!$B:$AO,20,0),0)</f>
        <v>916.59</v>
      </c>
      <c r="T40" s="49">
        <f t="shared" si="5"/>
        <v>-274.5</v>
      </c>
      <c r="U40" s="56">
        <f t="shared" si="6"/>
        <v>-0.299479592838674</v>
      </c>
      <c r="V40" s="56">
        <f>IFERROR(VLOOKUP($B40,'a-熟食'!$B:$AO,22,0),0)</f>
        <v>-0.467419668949147</v>
      </c>
      <c r="W40" s="56">
        <f>IFERROR(VLOOKUP($B40,'a-熟食'!$B:$AO,23,0),0)</f>
        <v>-0.650529953683059</v>
      </c>
      <c r="X40" s="56">
        <f t="shared" si="7"/>
        <v>0.183110284733912</v>
      </c>
    </row>
    <row r="41" spans="1:24">
      <c r="A41" s="50" t="s">
        <v>84</v>
      </c>
      <c r="B41" s="51" t="s">
        <v>193</v>
      </c>
      <c r="C41" s="50" t="s">
        <v>194</v>
      </c>
      <c r="D41" s="49">
        <f>IFERROR(VLOOKUP($B41,'a-熟食'!$B:$AO,5,0),0)</f>
        <v>2490.15</v>
      </c>
      <c r="E41" s="49">
        <f>IFERROR(VLOOKUP($B41,'a-熟食'!$B:$AO,6,0),0)</f>
        <v>39294.24</v>
      </c>
      <c r="F41" s="49">
        <f>IFERROR(VLOOKUP($B41,'a-熟食'!$B:$AO,7,0),0)</f>
        <v>37.7481972747321</v>
      </c>
      <c r="G41" s="49">
        <f>IFERROR(VLOOKUP($B41,'a-熟食'!$B:$AO,24,0),0)</f>
        <v>667.73</v>
      </c>
      <c r="H41" s="49">
        <f>IFERROR(VLOOKUP($B41,'a-熟食'!$B:$AO,25,0),0)</f>
        <v>627.49</v>
      </c>
      <c r="I41" s="49">
        <f>IFERROR(VLOOKUP($B41,'a-熟食'!$B:$AO,26,0),0)</f>
        <v>40.24</v>
      </c>
      <c r="J41" s="56">
        <f>IFERROR(VLOOKUP($B41,'a-熟食'!$B:$AO,27,0),0)</f>
        <v>0.0641285120081595</v>
      </c>
      <c r="K41" s="56">
        <f>IFERROR(VLOOKUP($B41,'a-熟食'!$B:$AO,28,0),0)</f>
        <v>0.0795003738504693</v>
      </c>
      <c r="L41" s="56">
        <f>IFERROR(VLOOKUP($B41,'a-熟食'!$B:$AO,29,0),0)</f>
        <v>0.0874217893400838</v>
      </c>
      <c r="M41" s="56">
        <f>IFERROR(VLOOKUP($B41,'a-熟食'!$B:$AO,30,0),0)</f>
        <v>-0.00792141548961451</v>
      </c>
      <c r="N41" s="49">
        <f>IFERROR(VLOOKUP($B41,'a-熟食'!$B:$AO,15,0),0)</f>
        <v>8399.08</v>
      </c>
      <c r="O41" s="49">
        <f>IFERROR(VLOOKUP($B41,'a-熟食'!$B:$AO,19,0),0)</f>
        <v>7177.73</v>
      </c>
      <c r="P41" s="49">
        <f t="shared" si="3"/>
        <v>1221.35</v>
      </c>
      <c r="Q41" s="56">
        <f t="shared" si="4"/>
        <v>0.170158253375371</v>
      </c>
      <c r="R41" s="49">
        <f>IFERROR(VLOOKUP($B41,'a-熟食'!$B:$AO,16,0),0)</f>
        <v>464.55</v>
      </c>
      <c r="S41" s="49">
        <f>IFERROR(VLOOKUP($B41,'a-熟食'!$B:$AO,20,0),0)</f>
        <v>422.82</v>
      </c>
      <c r="T41" s="49">
        <f t="shared" si="5"/>
        <v>41.73</v>
      </c>
      <c r="U41" s="56">
        <f t="shared" si="6"/>
        <v>0.0986944799205336</v>
      </c>
      <c r="V41" s="56">
        <f>IFERROR(VLOOKUP($B41,'a-熟食'!$B:$AO,22,0),0)</f>
        <v>1.86659520401271</v>
      </c>
      <c r="W41" s="56">
        <f>IFERROR(VLOOKUP($B41,'a-熟食'!$B:$AO,23,0),0)</f>
        <v>2.16965356532067</v>
      </c>
      <c r="X41" s="56">
        <f t="shared" si="7"/>
        <v>-0.303058361307954</v>
      </c>
    </row>
    <row r="42" spans="1:24">
      <c r="A42" s="50" t="s">
        <v>94</v>
      </c>
      <c r="B42" s="51" t="s">
        <v>95</v>
      </c>
      <c r="C42" s="50" t="s">
        <v>96</v>
      </c>
      <c r="D42" s="49">
        <f>IFERROR(VLOOKUP($B42,'a-熟食'!$B:$AO,5,0),0)</f>
        <v>705.1</v>
      </c>
      <c r="E42" s="49">
        <f>IFERROR(VLOOKUP($B42,'a-熟食'!$B:$AO,6,0),0)</f>
        <v>15654.43</v>
      </c>
      <c r="F42" s="49">
        <f>IFERROR(VLOOKUP($B42,'a-熟食'!$B:$AO,7,0),0)</f>
        <v>27.9122649423448</v>
      </c>
      <c r="G42" s="49">
        <f>IFERROR(VLOOKUP($B42,'a-熟食'!$B:$AO,24,0),0)</f>
        <v>-1595.98</v>
      </c>
      <c r="H42" s="49">
        <f>IFERROR(VLOOKUP($B42,'a-熟食'!$B:$AO,25,0),0)</f>
        <v>-57.12</v>
      </c>
      <c r="I42" s="49">
        <f>IFERROR(VLOOKUP($B42,'a-熟食'!$B:$AO,26,0),0)</f>
        <v>-1538.86</v>
      </c>
      <c r="J42" s="56">
        <f>IFERROR(VLOOKUP($B42,'a-熟食'!$B:$AO,27,0),0)</f>
        <v>26.9408263305322</v>
      </c>
      <c r="K42" s="56">
        <f>IFERROR(VLOOKUP($B42,'a-熟食'!$B:$AO,28,0),0)</f>
        <v>-0.631186376327841</v>
      </c>
      <c r="L42" s="56">
        <f>IFERROR(VLOOKUP($B42,'a-熟食'!$B:$AO,29,0),0)</f>
        <v>-0.0201572491283542</v>
      </c>
      <c r="M42" s="56">
        <f>IFERROR(VLOOKUP($B42,'a-熟食'!$B:$AO,30,0),0)</f>
        <v>-0.611029127199487</v>
      </c>
      <c r="N42" s="49">
        <f>IFERROR(VLOOKUP($B42,'a-熟食'!$B:$AO,15,0),0)</f>
        <v>2528.54</v>
      </c>
      <c r="O42" s="49">
        <f>IFERROR(VLOOKUP($B42,'a-熟食'!$B:$AO,19,0),0)</f>
        <v>2833.72</v>
      </c>
      <c r="P42" s="49">
        <f t="shared" si="3"/>
        <v>-305.18</v>
      </c>
      <c r="Q42" s="56">
        <f t="shared" si="4"/>
        <v>-0.107695890913711</v>
      </c>
      <c r="R42" s="49">
        <f>IFERROR(VLOOKUP($B42,'a-熟食'!$B:$AO,16,0),0)</f>
        <v>284.06</v>
      </c>
      <c r="S42" s="49">
        <f>IFERROR(VLOOKUP($B42,'a-熟食'!$B:$AO,20,0),0)</f>
        <v>325.61</v>
      </c>
      <c r="T42" s="49">
        <f t="shared" si="5"/>
        <v>-41.55</v>
      </c>
      <c r="U42" s="56">
        <f t="shared" si="6"/>
        <v>-0.127606645987531</v>
      </c>
      <c r="V42" s="56">
        <f>IFERROR(VLOOKUP($B42,'a-熟食'!$B:$AO,22,0),0)</f>
        <v>0.952354907451216</v>
      </c>
      <c r="W42" s="56">
        <f>IFERROR(VLOOKUP($B42,'a-熟食'!$B:$AO,23,0),0)</f>
        <v>-0.744298388412504</v>
      </c>
      <c r="X42" s="56">
        <f t="shared" si="7"/>
        <v>1.69665329586372</v>
      </c>
    </row>
    <row r="43" spans="1:24">
      <c r="A43" s="50" t="s">
        <v>62</v>
      </c>
      <c r="B43" s="51" t="s">
        <v>92</v>
      </c>
      <c r="C43" s="50" t="s">
        <v>93</v>
      </c>
      <c r="D43" s="49">
        <f>IFERROR(VLOOKUP($B43,'a-熟食'!$B:$AO,5,0),0)</f>
        <v>3126.3</v>
      </c>
      <c r="E43" s="49">
        <f>IFERROR(VLOOKUP($B43,'a-熟食'!$B:$AO,6,0),0)</f>
        <v>68942.14</v>
      </c>
      <c r="F43" s="49">
        <f>IFERROR(VLOOKUP($B43,'a-熟食'!$B:$AO,7,0),0)</f>
        <v>32.3569608238266</v>
      </c>
      <c r="G43" s="49">
        <f>IFERROR(VLOOKUP($B43,'a-熟食'!$B:$AO,24,0),0)</f>
        <v>2959.95</v>
      </c>
      <c r="H43" s="49">
        <f>IFERROR(VLOOKUP($B43,'a-熟食'!$B:$AO,25,0),0)</f>
        <v>1775.39</v>
      </c>
      <c r="I43" s="49">
        <f>IFERROR(VLOOKUP($B43,'a-熟食'!$B:$AO,26,0),0)</f>
        <v>1184.56</v>
      </c>
      <c r="J43" s="56">
        <f>IFERROR(VLOOKUP($B43,'a-熟食'!$B:$AO,27,0),0)</f>
        <v>0.667211147973121</v>
      </c>
      <c r="K43" s="56">
        <f>IFERROR(VLOOKUP($B43,'a-熟食'!$B:$AO,28,0),0)</f>
        <v>0.159636002193953</v>
      </c>
      <c r="L43" s="56">
        <f>IFERROR(VLOOKUP($B43,'a-熟食'!$B:$AO,29,0),0)</f>
        <v>0.0688667107058199</v>
      </c>
      <c r="M43" s="56">
        <f>IFERROR(VLOOKUP($B43,'a-熟食'!$B:$AO,30,0),0)</f>
        <v>0.0907692914881336</v>
      </c>
      <c r="N43" s="49">
        <f>IFERROR(VLOOKUP($B43,'a-熟食'!$B:$AO,15,0),0)</f>
        <v>18541.87</v>
      </c>
      <c r="O43" s="49">
        <f>IFERROR(VLOOKUP($B43,'a-熟食'!$B:$AO,19,0),0)</f>
        <v>25780.09</v>
      </c>
      <c r="P43" s="49">
        <f t="shared" si="3"/>
        <v>-7238.22</v>
      </c>
      <c r="Q43" s="56">
        <f t="shared" si="4"/>
        <v>-0.280767832850855</v>
      </c>
      <c r="R43" s="49">
        <f>IFERROR(VLOOKUP($B43,'a-熟食'!$B:$AO,16,0),0)</f>
        <v>1287.2</v>
      </c>
      <c r="S43" s="49">
        <f>IFERROR(VLOOKUP($B43,'a-熟食'!$B:$AO,20,0),0)</f>
        <v>1117.71</v>
      </c>
      <c r="T43" s="49">
        <f t="shared" si="5"/>
        <v>169.49</v>
      </c>
      <c r="U43" s="56">
        <f t="shared" si="6"/>
        <v>0.15164040761915</v>
      </c>
      <c r="V43" s="56">
        <f>IFERROR(VLOOKUP($B43,'a-熟食'!$B:$AO,22,0),0)</f>
        <v>0.149104454450107</v>
      </c>
      <c r="W43" s="56">
        <f>IFERROR(VLOOKUP($B43,'a-熟食'!$B:$AO,23,0),0)</f>
        <v>0.0671807091408459</v>
      </c>
      <c r="X43" s="56">
        <f t="shared" si="7"/>
        <v>0.0819237453092608</v>
      </c>
    </row>
    <row r="44" spans="1:24">
      <c r="A44" s="50" t="s">
        <v>186</v>
      </c>
      <c r="B44" s="51" t="s">
        <v>187</v>
      </c>
      <c r="C44" s="50" t="s">
        <v>188</v>
      </c>
      <c r="D44" s="49">
        <f>IFERROR(VLOOKUP($B44,'a-熟食'!$B:$AO,5,0),0)</f>
        <v>2265.2</v>
      </c>
      <c r="E44" s="49">
        <f>IFERROR(VLOOKUP($B44,'a-熟食'!$B:$AO,6,0),0)</f>
        <v>43658.1</v>
      </c>
      <c r="F44" s="49">
        <f>IFERROR(VLOOKUP($B44,'a-熟食'!$B:$AO,7,0),0)</f>
        <v>35.36912560326</v>
      </c>
      <c r="G44" s="49">
        <f>IFERROR(VLOOKUP($B44,'a-熟食'!$B:$AO,24,0),0)</f>
        <v>1124.06</v>
      </c>
      <c r="H44" s="49">
        <f>IFERROR(VLOOKUP($B44,'a-熟食'!$B:$AO,25,0),0)</f>
        <v>1171.6</v>
      </c>
      <c r="I44" s="49">
        <f>IFERROR(VLOOKUP($B44,'a-熟食'!$B:$AO,26,0),0)</f>
        <v>-47.54</v>
      </c>
      <c r="J44" s="56">
        <f>IFERROR(VLOOKUP($B44,'a-熟食'!$B:$AO,27,0),0)</f>
        <v>-0.0405769887333561</v>
      </c>
      <c r="K44" s="56">
        <f>IFERROR(VLOOKUP($B44,'a-熟食'!$B:$AO,28,0),0)</f>
        <v>0.107347875456371</v>
      </c>
      <c r="L44" s="56">
        <f>IFERROR(VLOOKUP($B44,'a-熟食'!$B:$AO,29,0),0)</f>
        <v>0.116444448861745</v>
      </c>
      <c r="M44" s="56">
        <f>IFERROR(VLOOKUP($B44,'a-熟食'!$B:$AO,30,0),0)</f>
        <v>-0.00909657340537334</v>
      </c>
      <c r="N44" s="49">
        <f>IFERROR(VLOOKUP($B44,'a-熟食'!$B:$AO,15,0),0)</f>
        <v>10471.19</v>
      </c>
      <c r="O44" s="49">
        <f>IFERROR(VLOOKUP($B44,'a-熟食'!$B:$AO,19,0),0)</f>
        <v>10061.45</v>
      </c>
      <c r="P44" s="49">
        <f t="shared" si="3"/>
        <v>409.74</v>
      </c>
      <c r="Q44" s="56">
        <f t="shared" si="4"/>
        <v>0.0407237525406378</v>
      </c>
      <c r="R44" s="49">
        <f>IFERROR(VLOOKUP($B44,'a-熟食'!$B:$AO,16,0),0)</f>
        <v>414.16</v>
      </c>
      <c r="S44" s="49">
        <f>IFERROR(VLOOKUP($B44,'a-熟食'!$B:$AO,20,0),0)</f>
        <v>578.88</v>
      </c>
      <c r="T44" s="49">
        <f t="shared" si="5"/>
        <v>-164.72</v>
      </c>
      <c r="U44" s="56">
        <f t="shared" si="6"/>
        <v>-0.284549474847982</v>
      </c>
      <c r="V44" s="56">
        <f>IFERROR(VLOOKUP($B44,'a-熟食'!$B:$AO,22,0),0)</f>
        <v>0.13088298472255</v>
      </c>
      <c r="W44" s="56">
        <f>IFERROR(VLOOKUP($B44,'a-熟食'!$B:$AO,23,0),0)</f>
        <v>-0.268528695498999</v>
      </c>
      <c r="X44" s="56">
        <f t="shared" si="7"/>
        <v>0.399411680221549</v>
      </c>
    </row>
    <row r="45" spans="1:24">
      <c r="A45" s="50" t="s">
        <v>155</v>
      </c>
      <c r="B45" s="51" t="s">
        <v>174</v>
      </c>
      <c r="C45" s="50" t="s">
        <v>175</v>
      </c>
      <c r="D45" s="49">
        <f>IFERROR(VLOOKUP($B45,'a-熟食'!$B:$AO,5,0),0)</f>
        <v>387</v>
      </c>
      <c r="E45" s="49">
        <f>IFERROR(VLOOKUP($B45,'a-熟食'!$B:$AO,6,0),0)</f>
        <v>6565.71</v>
      </c>
      <c r="F45" s="49">
        <f>IFERROR(VLOOKUP($B45,'a-熟食'!$B:$AO,7,0),0)</f>
        <v>5.01099824912931</v>
      </c>
      <c r="G45" s="49">
        <f>IFERROR(VLOOKUP($B45,'a-熟食'!$B:$AO,24,0),0)</f>
        <v>1943.11</v>
      </c>
      <c r="H45" s="49">
        <f>IFERROR(VLOOKUP($B45,'a-熟食'!$B:$AO,25,0),0)</f>
        <v>2186.76</v>
      </c>
      <c r="I45" s="49">
        <f>IFERROR(VLOOKUP($B45,'a-熟食'!$B:$AO,26,0),0)</f>
        <v>-243.65</v>
      </c>
      <c r="J45" s="56">
        <f>IFERROR(VLOOKUP($B45,'a-熟食'!$B:$AO,27,0),0)</f>
        <v>-0.111420549122903</v>
      </c>
      <c r="K45" s="56">
        <f>IFERROR(VLOOKUP($B45,'a-熟食'!$B:$AO,28,0),0)</f>
        <v>0.149267914208456</v>
      </c>
      <c r="L45" s="56">
        <f>IFERROR(VLOOKUP($B45,'a-熟食'!$B:$AO,29,0),0)</f>
        <v>0.227100520924204</v>
      </c>
      <c r="M45" s="56">
        <f>IFERROR(VLOOKUP($B45,'a-熟食'!$B:$AO,30,0),0)</f>
        <v>-0.077832606715748</v>
      </c>
      <c r="N45" s="49">
        <f>IFERROR(VLOOKUP($B45,'a-熟食'!$B:$AO,15,0),0)</f>
        <v>13017.6</v>
      </c>
      <c r="O45" s="49">
        <f>IFERROR(VLOOKUP($B45,'a-熟食'!$B:$AO,19,0),0)</f>
        <v>9629.04</v>
      </c>
      <c r="P45" s="49">
        <f t="shared" si="3"/>
        <v>3388.56</v>
      </c>
      <c r="Q45" s="56">
        <f t="shared" si="4"/>
        <v>0.351910470825752</v>
      </c>
      <c r="R45" s="49">
        <f>IFERROR(VLOOKUP($B45,'a-熟食'!$B:$AO,16,0),0)</f>
        <v>702.89</v>
      </c>
      <c r="S45" s="49">
        <f>IFERROR(VLOOKUP($B45,'a-熟食'!$B:$AO,20,0),0)</f>
        <v>368.16</v>
      </c>
      <c r="T45" s="49">
        <f t="shared" si="5"/>
        <v>334.73</v>
      </c>
      <c r="U45" s="56">
        <f t="shared" si="6"/>
        <v>0.909197088222512</v>
      </c>
      <c r="V45" s="56">
        <f>IFERROR(VLOOKUP($B45,'a-熟食'!$B:$AO,22,0),0)</f>
        <v>0.178556879538935</v>
      </c>
      <c r="W45" s="56">
        <f>IFERROR(VLOOKUP($B45,'a-熟食'!$B:$AO,23,0),0)</f>
        <v>0.9818637819638</v>
      </c>
      <c r="X45" s="56">
        <f t="shared" si="7"/>
        <v>-0.803306902424865</v>
      </c>
    </row>
    <row r="46" spans="1:24">
      <c r="A46" s="50" t="s">
        <v>155</v>
      </c>
      <c r="B46" s="51" t="s">
        <v>172</v>
      </c>
      <c r="C46" s="50" t="s">
        <v>173</v>
      </c>
      <c r="D46" s="49">
        <f>IFERROR(VLOOKUP($B46,'a-熟食'!$B:$AO,5,0),0)</f>
        <v>3985.16</v>
      </c>
      <c r="E46" s="49">
        <f>IFERROR(VLOOKUP($B46,'a-熟食'!$B:$AO,6,0),0)</f>
        <v>110674.98</v>
      </c>
      <c r="F46" s="49">
        <f>IFERROR(VLOOKUP($B46,'a-熟食'!$B:$AO,7,0),0)</f>
        <v>134.133801334112</v>
      </c>
      <c r="G46" s="49">
        <f>IFERROR(VLOOKUP($B46,'a-熟食'!$B:$AO,24,0),0)</f>
        <v>304.35</v>
      </c>
      <c r="H46" s="49">
        <f>IFERROR(VLOOKUP($B46,'a-熟食'!$B:$AO,25,0),0)</f>
        <v>461.3</v>
      </c>
      <c r="I46" s="49">
        <f>IFERROR(VLOOKUP($B46,'a-熟食'!$B:$AO,26,0),0)</f>
        <v>-156.95</v>
      </c>
      <c r="J46" s="56">
        <f>IFERROR(VLOOKUP($B46,'a-熟食'!$B:$AO,27,0),0)</f>
        <v>-0.340234120962497</v>
      </c>
      <c r="K46" s="56">
        <f>IFERROR(VLOOKUP($B46,'a-熟食'!$B:$AO,28,0),0)</f>
        <v>0.0510993023900068</v>
      </c>
      <c r="L46" s="56">
        <f>IFERROR(VLOOKUP($B46,'a-熟食'!$B:$AO,29,0),0)</f>
        <v>0.0449934211873855</v>
      </c>
      <c r="M46" s="56">
        <f>IFERROR(VLOOKUP($B46,'a-熟食'!$B:$AO,30,0),0)</f>
        <v>0.00610588120262134</v>
      </c>
      <c r="N46" s="49">
        <f>IFERROR(VLOOKUP($B46,'a-熟食'!$B:$AO,15,0),0)</f>
        <v>5956.05</v>
      </c>
      <c r="O46" s="49">
        <f>IFERROR(VLOOKUP($B46,'a-熟食'!$B:$AO,19,0),0)</f>
        <v>10252.61</v>
      </c>
      <c r="P46" s="49">
        <f t="shared" si="3"/>
        <v>-4296.56</v>
      </c>
      <c r="Q46" s="56">
        <f t="shared" si="4"/>
        <v>-0.419069875865755</v>
      </c>
      <c r="R46" s="49">
        <f>IFERROR(VLOOKUP($B46,'a-熟食'!$B:$AO,16,0),0)</f>
        <v>403.85</v>
      </c>
      <c r="S46" s="49">
        <f>IFERROR(VLOOKUP($B46,'a-熟食'!$B:$AO,20,0),0)</f>
        <v>467.83</v>
      </c>
      <c r="T46" s="49">
        <f t="shared" si="5"/>
        <v>-63.98</v>
      </c>
      <c r="U46" s="56">
        <f t="shared" si="6"/>
        <v>-0.136759079152684</v>
      </c>
      <c r="V46" s="56">
        <f>IFERROR(VLOOKUP($B46,'a-熟食'!$B:$AO,22,0),0)</f>
        <v>0.131938564382393</v>
      </c>
      <c r="W46" s="56">
        <f>IFERROR(VLOOKUP($B46,'a-熟食'!$B:$AO,23,0),0)</f>
        <v>0.656964556842124</v>
      </c>
      <c r="X46" s="56">
        <f t="shared" si="7"/>
        <v>-0.525025992459731</v>
      </c>
    </row>
    <row r="47" spans="1:24">
      <c r="A47" s="50" t="s">
        <v>62</v>
      </c>
      <c r="B47" s="51" t="s">
        <v>151</v>
      </c>
      <c r="C47" s="50" t="s">
        <v>152</v>
      </c>
      <c r="D47" s="49">
        <f>IFERROR(VLOOKUP($B47,'a-熟食'!$B:$AO,5,0),0)</f>
        <v>427.55</v>
      </c>
      <c r="E47" s="49">
        <f>IFERROR(VLOOKUP($B47,'a-熟食'!$B:$AO,6,0),0)</f>
        <v>12271.93</v>
      </c>
      <c r="F47" s="49">
        <f>IFERROR(VLOOKUP($B47,'a-熟食'!$B:$AO,7,0),0)</f>
        <v>38.0014121618493</v>
      </c>
      <c r="G47" s="49">
        <f>IFERROR(VLOOKUP($B47,'a-熟食'!$B:$AO,24,0),0)</f>
        <v>6.5</v>
      </c>
      <c r="H47" s="49">
        <f>IFERROR(VLOOKUP($B47,'a-熟食'!$B:$AO,25,0),0)</f>
        <v>606.09</v>
      </c>
      <c r="I47" s="49">
        <f>IFERROR(VLOOKUP($B47,'a-熟食'!$B:$AO,26,0),0)</f>
        <v>-599.59</v>
      </c>
      <c r="J47" s="56">
        <f>IFERROR(VLOOKUP($B47,'a-熟食'!$B:$AO,27,0),0)</f>
        <v>-0.989275520137273</v>
      </c>
      <c r="K47" s="56">
        <f>IFERROR(VLOOKUP($B47,'a-熟食'!$B:$AO,28,0),0)</f>
        <v>0.00272846714715673</v>
      </c>
      <c r="L47" s="56">
        <f>IFERROR(VLOOKUP($B47,'a-熟食'!$B:$AO,29,0),0)</f>
        <v>0.165208360591391</v>
      </c>
      <c r="M47" s="56">
        <f>IFERROR(VLOOKUP($B47,'a-熟食'!$B:$AO,30,0),0)</f>
        <v>-0.162479893444234</v>
      </c>
      <c r="N47" s="49">
        <f>IFERROR(VLOOKUP($B47,'a-熟食'!$B:$AO,15,0),0)</f>
        <v>2382.29</v>
      </c>
      <c r="O47" s="49">
        <f>IFERROR(VLOOKUP($B47,'a-熟食'!$B:$AO,19,0),0)</f>
        <v>3668.64</v>
      </c>
      <c r="P47" s="49">
        <f t="shared" si="3"/>
        <v>-1286.35</v>
      </c>
      <c r="Q47" s="56">
        <f t="shared" si="4"/>
        <v>-0.350634022417026</v>
      </c>
      <c r="R47" s="49">
        <f>IFERROR(VLOOKUP($B47,'a-熟食'!$B:$AO,16,0),0)</f>
        <v>106.8</v>
      </c>
      <c r="S47" s="49">
        <f>IFERROR(VLOOKUP($B47,'a-熟食'!$B:$AO,20,0),0)</f>
        <v>288.93</v>
      </c>
      <c r="T47" s="49">
        <f t="shared" si="5"/>
        <v>-182.13</v>
      </c>
      <c r="U47" s="56">
        <f t="shared" si="6"/>
        <v>-0.630360294881113</v>
      </c>
      <c r="V47" s="56">
        <f>IFERROR(VLOOKUP($B47,'a-熟食'!$B:$AO,22,0),0)</f>
        <v>0.846773339128668</v>
      </c>
      <c r="W47" s="56">
        <f>IFERROR(VLOOKUP($B47,'a-熟食'!$B:$AO,23,0),0)</f>
        <v>-0.250618651466487</v>
      </c>
      <c r="X47" s="56">
        <f t="shared" si="7"/>
        <v>1.09739199059515</v>
      </c>
    </row>
    <row r="48" spans="1:24">
      <c r="A48" s="50" t="s">
        <v>84</v>
      </c>
      <c r="B48" s="51" t="s">
        <v>207</v>
      </c>
      <c r="C48" s="50" t="s">
        <v>208</v>
      </c>
      <c r="D48" s="49">
        <f>IFERROR(VLOOKUP($B48,'a-熟食'!$B:$AO,5,0),0)</f>
        <v>2810.05</v>
      </c>
      <c r="E48" s="49">
        <f>IFERROR(VLOOKUP($B48,'a-熟食'!$B:$AO,6,0),0)</f>
        <v>71116.75</v>
      </c>
      <c r="F48" s="49">
        <f>IFERROR(VLOOKUP($B48,'a-熟食'!$B:$AO,7,0),0)</f>
        <v>13.4904025909557</v>
      </c>
      <c r="G48" s="49">
        <f>IFERROR(VLOOKUP($B48,'a-熟食'!$B:$AO,24,0),0)</f>
        <v>9458.74</v>
      </c>
      <c r="H48" s="49">
        <f>IFERROR(VLOOKUP($B48,'a-熟食'!$B:$AO,25,0),0)</f>
        <v>4056.48</v>
      </c>
      <c r="I48" s="49">
        <f>IFERROR(VLOOKUP($B48,'a-熟食'!$B:$AO,26,0),0)</f>
        <v>5402.26</v>
      </c>
      <c r="J48" s="56">
        <f>IFERROR(VLOOKUP($B48,'a-熟食'!$B:$AO,27,0),0)</f>
        <v>1.33176054115884</v>
      </c>
      <c r="K48" s="56">
        <f>IFERROR(VLOOKUP($B48,'a-熟食'!$B:$AO,28,0),0)</f>
        <v>0.217225273324628</v>
      </c>
      <c r="L48" s="56">
        <f>IFERROR(VLOOKUP($B48,'a-熟食'!$B:$AO,29,0),0)</f>
        <v>0.180978856622012</v>
      </c>
      <c r="M48" s="56">
        <f>IFERROR(VLOOKUP($B48,'a-熟食'!$B:$AO,30,0),0)</f>
        <v>0.0362464167026161</v>
      </c>
      <c r="N48" s="49">
        <f>IFERROR(VLOOKUP($B48,'a-熟食'!$B:$AO,15,0),0)</f>
        <v>43543.46</v>
      </c>
      <c r="O48" s="49">
        <f>IFERROR(VLOOKUP($B48,'a-熟食'!$B:$AO,19,0),0)</f>
        <v>22414.11</v>
      </c>
      <c r="P48" s="49">
        <f t="shared" si="3"/>
        <v>21129.35</v>
      </c>
      <c r="Q48" s="56">
        <f t="shared" si="4"/>
        <v>0.942680748867566</v>
      </c>
      <c r="R48" s="49">
        <f>IFERROR(VLOOKUP($B48,'a-熟食'!$B:$AO,16,0),0)</f>
        <v>1960.46</v>
      </c>
      <c r="S48" s="49">
        <f>IFERROR(VLOOKUP($B48,'a-熟食'!$B:$AO,20,0),0)</f>
        <v>1165.59</v>
      </c>
      <c r="T48" s="49">
        <f t="shared" si="5"/>
        <v>794.87</v>
      </c>
      <c r="U48" s="56">
        <f t="shared" si="6"/>
        <v>0.681946482039139</v>
      </c>
      <c r="V48" s="56">
        <f>IFERROR(VLOOKUP($B48,'a-熟食'!$B:$AO,22,0),0)</f>
        <v>-0.309568629064111</v>
      </c>
      <c r="W48" s="56">
        <f>IFERROR(VLOOKUP($B48,'a-熟食'!$B:$AO,23,0),0)</f>
        <v>0.185959467177476</v>
      </c>
      <c r="X48" s="56">
        <f t="shared" si="7"/>
        <v>-0.495528096241587</v>
      </c>
    </row>
    <row r="49" spans="1:24">
      <c r="A49" s="50" t="s">
        <v>101</v>
      </c>
      <c r="B49" s="51" t="s">
        <v>147</v>
      </c>
      <c r="C49" s="50" t="s">
        <v>148</v>
      </c>
      <c r="D49" s="49">
        <f>IFERROR(VLOOKUP($B49,'a-熟食'!$B:$AO,5,0),0)</f>
        <v>1585.5</v>
      </c>
      <c r="E49" s="49">
        <f>IFERROR(VLOOKUP($B49,'a-熟食'!$B:$AO,6,0),0)</f>
        <v>43671.19</v>
      </c>
      <c r="F49" s="49">
        <f>IFERROR(VLOOKUP($B49,'a-熟食'!$B:$AO,7,0),0)</f>
        <v>26.6640111256571</v>
      </c>
      <c r="G49" s="49">
        <f>IFERROR(VLOOKUP($B49,'a-熟食'!$B:$AO,24,0),0)</f>
        <v>2763.51</v>
      </c>
      <c r="H49" s="49">
        <f>IFERROR(VLOOKUP($B49,'a-熟食'!$B:$AO,25,0),0)</f>
        <v>3709.92</v>
      </c>
      <c r="I49" s="49">
        <f>IFERROR(VLOOKUP($B49,'a-熟食'!$B:$AO,26,0),0)</f>
        <v>-946.41</v>
      </c>
      <c r="J49" s="56">
        <f>IFERROR(VLOOKUP($B49,'a-熟食'!$B:$AO,27,0),0)</f>
        <v>-0.255102535903739</v>
      </c>
      <c r="K49" s="56">
        <f>IFERROR(VLOOKUP($B49,'a-熟食'!$B:$AO,28,0),0)</f>
        <v>0.18027915606045</v>
      </c>
      <c r="L49" s="56">
        <f>IFERROR(VLOOKUP($B49,'a-熟食'!$B:$AO,29,0),0)</f>
        <v>0.230586927863271</v>
      </c>
      <c r="M49" s="56">
        <f>IFERROR(VLOOKUP($B49,'a-熟食'!$B:$AO,30,0),0)</f>
        <v>-0.0503077718028209</v>
      </c>
      <c r="N49" s="49">
        <f>IFERROR(VLOOKUP($B49,'a-熟食'!$B:$AO,15,0),0)</f>
        <v>15329.06</v>
      </c>
      <c r="O49" s="49">
        <f>IFERROR(VLOOKUP($B49,'a-熟食'!$B:$AO,19,0),0)</f>
        <v>16089.03</v>
      </c>
      <c r="P49" s="49">
        <f t="shared" si="3"/>
        <v>-759.970000000001</v>
      </c>
      <c r="Q49" s="56">
        <f t="shared" si="4"/>
        <v>-0.0472352901324692</v>
      </c>
      <c r="R49" s="49">
        <f>IFERROR(VLOOKUP($B49,'a-熟食'!$B:$AO,16,0),0)</f>
        <v>854.03</v>
      </c>
      <c r="S49" s="49">
        <f>IFERROR(VLOOKUP($B49,'a-熟食'!$B:$AO,20,0),0)</f>
        <v>591.05</v>
      </c>
      <c r="T49" s="49">
        <f t="shared" si="5"/>
        <v>262.98</v>
      </c>
      <c r="U49" s="56">
        <f t="shared" si="6"/>
        <v>0.444936976567126</v>
      </c>
      <c r="V49" s="56">
        <f>IFERROR(VLOOKUP($B49,'a-熟食'!$B:$AO,22,0),0)</f>
        <v>0.44318896500843</v>
      </c>
      <c r="W49" s="56">
        <f>IFERROR(VLOOKUP($B49,'a-熟食'!$B:$AO,23,0),0)</f>
        <v>1.6801899433421</v>
      </c>
      <c r="X49" s="56">
        <f t="shared" si="7"/>
        <v>-1.23700097833368</v>
      </c>
    </row>
    <row r="50" spans="1:24">
      <c r="A50" s="50" t="s">
        <v>62</v>
      </c>
      <c r="B50" s="51" t="s">
        <v>158</v>
      </c>
      <c r="C50" s="50" t="s">
        <v>159</v>
      </c>
      <c r="D50" s="49">
        <f>IFERROR(VLOOKUP($B50,'a-熟食'!$B:$AO,5,0),0)</f>
        <v>982.6</v>
      </c>
      <c r="E50" s="49">
        <f>IFERROR(VLOOKUP($B50,'a-熟食'!$B:$AO,6,0),0)</f>
        <v>24070.77</v>
      </c>
      <c r="F50" s="49">
        <f>IFERROR(VLOOKUP($B50,'a-熟食'!$B:$AO,7,0),0)</f>
        <v>29.6826254432331</v>
      </c>
      <c r="G50" s="49">
        <f>IFERROR(VLOOKUP($B50,'a-熟食'!$B:$AO,24,0),0)</f>
        <v>703.23</v>
      </c>
      <c r="H50" s="49">
        <f>IFERROR(VLOOKUP($B50,'a-熟食'!$B:$AO,25,0),0)</f>
        <v>837.71</v>
      </c>
      <c r="I50" s="49">
        <f>IFERROR(VLOOKUP($B50,'a-熟食'!$B:$AO,26,0),0)</f>
        <v>-134.48</v>
      </c>
      <c r="J50" s="56">
        <f>IFERROR(VLOOKUP($B50,'a-熟食'!$B:$AO,27,0),0)</f>
        <v>-0.160532881307374</v>
      </c>
      <c r="K50" s="56">
        <f>IFERROR(VLOOKUP($B50,'a-熟食'!$B:$AO,28,0),0)</f>
        <v>0.111800916372285</v>
      </c>
      <c r="L50" s="56">
        <f>IFERROR(VLOOKUP($B50,'a-熟食'!$B:$AO,29,0),0)</f>
        <v>0.100167761360362</v>
      </c>
      <c r="M50" s="56">
        <f>IFERROR(VLOOKUP($B50,'a-熟食'!$B:$AO,30,0),0)</f>
        <v>0.0116331550119233</v>
      </c>
      <c r="N50" s="49">
        <f>IFERROR(VLOOKUP($B50,'a-熟食'!$B:$AO,15,0),0)</f>
        <v>6290.02</v>
      </c>
      <c r="O50" s="49">
        <f>IFERROR(VLOOKUP($B50,'a-熟食'!$B:$AO,19,0),0)</f>
        <v>8363.07</v>
      </c>
      <c r="P50" s="49">
        <f t="shared" si="3"/>
        <v>-2073.05</v>
      </c>
      <c r="Q50" s="56">
        <f t="shared" si="4"/>
        <v>-0.247881459798854</v>
      </c>
      <c r="R50" s="49">
        <f>IFERROR(VLOOKUP($B50,'a-熟食'!$B:$AO,16,0),0)</f>
        <v>527.58</v>
      </c>
      <c r="S50" s="49">
        <f>IFERROR(VLOOKUP($B50,'a-熟食'!$B:$AO,20,0),0)</f>
        <v>562.86</v>
      </c>
      <c r="T50" s="49">
        <f t="shared" si="5"/>
        <v>-35.28</v>
      </c>
      <c r="U50" s="56">
        <f t="shared" si="6"/>
        <v>-0.0626798848736808</v>
      </c>
      <c r="V50" s="56">
        <f>IFERROR(VLOOKUP($B50,'a-熟食'!$B:$AO,22,0),0)</f>
        <v>-0.236819661159185</v>
      </c>
      <c r="W50" s="56">
        <f>IFERROR(VLOOKUP($B50,'a-熟食'!$B:$AO,23,0),0)</f>
        <v>0.0145254022731907</v>
      </c>
      <c r="X50" s="56">
        <f t="shared" si="7"/>
        <v>-0.251345063432376</v>
      </c>
    </row>
    <row r="51" spans="1:24">
      <c r="A51" s="50" t="s">
        <v>84</v>
      </c>
      <c r="B51" s="51" t="s">
        <v>143</v>
      </c>
      <c r="C51" s="50" t="s">
        <v>144</v>
      </c>
      <c r="D51" s="49">
        <f>IFERROR(VLOOKUP($B51,'a-熟食'!$B:$AO,5,0),0)</f>
        <v>938.5</v>
      </c>
      <c r="E51" s="49">
        <f>IFERROR(VLOOKUP($B51,'a-熟食'!$B:$AO,6,0),0)</f>
        <v>22381.1</v>
      </c>
      <c r="F51" s="49">
        <f>IFERROR(VLOOKUP($B51,'a-熟食'!$B:$AO,7,0),0)</f>
        <v>40.7702088622983</v>
      </c>
      <c r="G51" s="49">
        <f>IFERROR(VLOOKUP($B51,'a-熟食'!$B:$AO,24,0),0)</f>
        <v>687.56</v>
      </c>
      <c r="H51" s="49">
        <f>IFERROR(VLOOKUP($B51,'a-熟食'!$B:$AO,25,0),0)</f>
        <v>2138.21</v>
      </c>
      <c r="I51" s="49">
        <f>IFERROR(VLOOKUP($B51,'a-熟食'!$B:$AO,26,0),0)</f>
        <v>-1450.65</v>
      </c>
      <c r="J51" s="56">
        <f>IFERROR(VLOOKUP($B51,'a-熟食'!$B:$AO,27,0),0)</f>
        <v>-0.678441313060925</v>
      </c>
      <c r="K51" s="56">
        <f>IFERROR(VLOOKUP($B51,'a-熟食'!$B:$AO,28,0),0)</f>
        <v>0.147000280077909</v>
      </c>
      <c r="L51" s="56">
        <f>IFERROR(VLOOKUP($B51,'a-熟食'!$B:$AO,29,0),0)</f>
        <v>0.498111880129431</v>
      </c>
      <c r="M51" s="56">
        <f>IFERROR(VLOOKUP($B51,'a-熟食'!$B:$AO,30,0),0)</f>
        <v>-0.351111600051522</v>
      </c>
      <c r="N51" s="49">
        <f>IFERROR(VLOOKUP($B51,'a-熟食'!$B:$AO,15,0),0)</f>
        <v>4677.27</v>
      </c>
      <c r="O51" s="49">
        <f>IFERROR(VLOOKUP($B51,'a-熟食'!$B:$AO,19,0),0)</f>
        <v>4292.63</v>
      </c>
      <c r="P51" s="49">
        <f t="shared" si="3"/>
        <v>384.64</v>
      </c>
      <c r="Q51" s="56">
        <f t="shared" si="4"/>
        <v>0.0896047411493654</v>
      </c>
      <c r="R51" s="49">
        <f>IFERROR(VLOOKUP($B51,'a-熟食'!$B:$AO,16,0),0)</f>
        <v>301.94</v>
      </c>
      <c r="S51" s="49">
        <f>IFERROR(VLOOKUP($B51,'a-熟食'!$B:$AO,20,0),0)</f>
        <v>369.73</v>
      </c>
      <c r="T51" s="49">
        <f t="shared" si="5"/>
        <v>-67.79</v>
      </c>
      <c r="U51" s="56">
        <f t="shared" si="6"/>
        <v>-0.183350012171044</v>
      </c>
      <c r="V51" s="56">
        <f>IFERROR(VLOOKUP($B51,'a-熟食'!$B:$AO,22,0),0)</f>
        <v>-0.499323406239423</v>
      </c>
      <c r="W51" s="56">
        <f>IFERROR(VLOOKUP($B51,'a-熟食'!$B:$AO,23,0),0)</f>
        <v>-0.0113269619682661</v>
      </c>
      <c r="X51" s="56">
        <f t="shared" si="7"/>
        <v>-0.487996444271157</v>
      </c>
    </row>
    <row r="52" spans="1:24">
      <c r="A52" s="50" t="s">
        <v>62</v>
      </c>
      <c r="B52" s="51" t="s">
        <v>108</v>
      </c>
      <c r="C52" s="50" t="s">
        <v>109</v>
      </c>
      <c r="D52" s="49">
        <f>IFERROR(VLOOKUP($B52,'a-熟食'!$B:$AO,5,0),0)</f>
        <v>3027.5</v>
      </c>
      <c r="E52" s="49">
        <f>IFERROR(VLOOKUP($B52,'a-熟食'!$B:$AO,6,0),0)</f>
        <v>78767.19</v>
      </c>
      <c r="F52" s="49">
        <f>IFERROR(VLOOKUP($B52,'a-熟食'!$B:$AO,7,0),0)</f>
        <v>51.3269752552232</v>
      </c>
      <c r="G52" s="49">
        <f>IFERROR(VLOOKUP($B52,'a-熟食'!$B:$AO,24,0),0)</f>
        <v>489.4</v>
      </c>
      <c r="H52" s="49">
        <f>IFERROR(VLOOKUP($B52,'a-熟食'!$B:$AO,25,0),0)</f>
        <v>2094.31</v>
      </c>
      <c r="I52" s="49">
        <f>IFERROR(VLOOKUP($B52,'a-熟食'!$B:$AO,26,0),0)</f>
        <v>-1604.91</v>
      </c>
      <c r="J52" s="56">
        <f>IFERROR(VLOOKUP($B52,'a-熟食'!$B:$AO,27,0),0)</f>
        <v>-0.766319217307848</v>
      </c>
      <c r="K52" s="56">
        <f>IFERROR(VLOOKUP($B52,'a-熟食'!$B:$AO,28,0),0)</f>
        <v>0.0435113886214251</v>
      </c>
      <c r="L52" s="56">
        <f>IFERROR(VLOOKUP($B52,'a-熟食'!$B:$AO,29,0),0)</f>
        <v>0.139854223219443</v>
      </c>
      <c r="M52" s="56">
        <f>IFERROR(VLOOKUP($B52,'a-熟食'!$B:$AO,30,0),0)</f>
        <v>-0.096342834598018</v>
      </c>
      <c r="N52" s="49">
        <f>IFERROR(VLOOKUP($B52,'a-熟食'!$B:$AO,15,0),0)</f>
        <v>11247.63</v>
      </c>
      <c r="O52" s="49">
        <f>IFERROR(VLOOKUP($B52,'a-熟食'!$B:$AO,19,0),0)</f>
        <v>14974.95</v>
      </c>
      <c r="P52" s="49">
        <f t="shared" si="3"/>
        <v>-3727.32</v>
      </c>
      <c r="Q52" s="56">
        <f t="shared" si="4"/>
        <v>-0.248903669127443</v>
      </c>
      <c r="R52" s="49">
        <f>IFERROR(VLOOKUP($B52,'a-熟食'!$B:$AO,16,0),0)</f>
        <v>743.79</v>
      </c>
      <c r="S52" s="49">
        <f>IFERROR(VLOOKUP($B52,'a-熟食'!$B:$AO,20,0),0)</f>
        <v>908.76</v>
      </c>
      <c r="T52" s="49">
        <f t="shared" si="5"/>
        <v>-164.97</v>
      </c>
      <c r="U52" s="56">
        <f t="shared" si="6"/>
        <v>-0.181533078040407</v>
      </c>
      <c r="V52" s="56">
        <f>IFERROR(VLOOKUP($B52,'a-熟食'!$B:$AO,22,0),0)</f>
        <v>-0.266227719729957</v>
      </c>
      <c r="W52" s="56">
        <f>IFERROR(VLOOKUP($B52,'a-熟食'!$B:$AO,23,0),0)</f>
        <v>-0.313073944160956</v>
      </c>
      <c r="X52" s="56">
        <f t="shared" si="7"/>
        <v>0.0468462244309981</v>
      </c>
    </row>
    <row r="53" spans="1:24">
      <c r="A53" s="50" t="s">
        <v>67</v>
      </c>
      <c r="B53" s="51" t="s">
        <v>176</v>
      </c>
      <c r="C53" s="50" t="s">
        <v>177</v>
      </c>
      <c r="D53" s="49">
        <f>IFERROR(VLOOKUP($B53,'a-熟食'!$B:$AO,5,0),0)</f>
        <v>0</v>
      </c>
      <c r="E53" s="49">
        <f>IFERROR(VLOOKUP($B53,'a-熟食'!$B:$AO,6,0),0)</f>
        <v>0</v>
      </c>
      <c r="F53" s="49">
        <f>IFERROR(VLOOKUP($B53,'a-熟食'!$B:$AO,7,0),0)</f>
        <v>0</v>
      </c>
      <c r="G53" s="49">
        <f>IFERROR(VLOOKUP($B53,'a-熟食'!$B:$AO,24,0),0)</f>
        <v>0</v>
      </c>
      <c r="H53" s="49">
        <f>IFERROR(VLOOKUP($B53,'a-熟食'!$B:$AO,25,0),0)</f>
        <v>0</v>
      </c>
      <c r="I53" s="49">
        <f>IFERROR(VLOOKUP($B53,'a-熟食'!$B:$AO,26,0),0)</f>
        <v>0</v>
      </c>
      <c r="J53" s="56">
        <f>IFERROR(VLOOKUP($B53,'a-熟食'!$B:$AO,27,0),0)</f>
        <v>0</v>
      </c>
      <c r="K53" s="56">
        <f>IFERROR(VLOOKUP($B53,'a-熟食'!$B:$AO,28,0),0)</f>
        <v>0</v>
      </c>
      <c r="L53" s="56">
        <f>IFERROR(VLOOKUP($B53,'a-熟食'!$B:$AO,29,0),0)</f>
        <v>0</v>
      </c>
      <c r="M53" s="56">
        <f>IFERROR(VLOOKUP($B53,'a-熟食'!$B:$AO,30,0),0)</f>
        <v>0</v>
      </c>
      <c r="N53" s="49">
        <f>IFERROR(VLOOKUP($B53,'a-熟食'!$B:$AO,15,0),0)</f>
        <v>0</v>
      </c>
      <c r="O53" s="49">
        <f>IFERROR(VLOOKUP($B53,'a-熟食'!$B:$AO,19,0),0)</f>
        <v>0</v>
      </c>
      <c r="P53" s="49">
        <f t="shared" si="3"/>
        <v>0</v>
      </c>
      <c r="Q53" s="56" t="e">
        <f t="shared" si="4"/>
        <v>#DIV/0!</v>
      </c>
      <c r="R53" s="49">
        <f>IFERROR(VLOOKUP($B53,'a-熟食'!$B:$AO,16,0),0)</f>
        <v>0</v>
      </c>
      <c r="S53" s="49">
        <f>IFERROR(VLOOKUP($B53,'a-熟食'!$B:$AO,20,0),0)</f>
        <v>0</v>
      </c>
      <c r="T53" s="49">
        <f t="shared" si="5"/>
        <v>0</v>
      </c>
      <c r="U53" s="56" t="e">
        <f t="shared" si="6"/>
        <v>#DIV/0!</v>
      </c>
      <c r="V53" s="56">
        <f>IFERROR(VLOOKUP($B53,'a-熟食'!$B:$AO,22,0),0)</f>
        <v>0</v>
      </c>
      <c r="W53" s="56">
        <f>IFERROR(VLOOKUP($B53,'a-熟食'!$B:$AO,23,0),0)</f>
        <v>0</v>
      </c>
      <c r="X53" s="56">
        <f t="shared" si="7"/>
        <v>0</v>
      </c>
    </row>
    <row r="54" spans="1:24">
      <c r="A54" s="50" t="s">
        <v>62</v>
      </c>
      <c r="B54" s="51" t="s">
        <v>184</v>
      </c>
      <c r="C54" s="50" t="s">
        <v>185</v>
      </c>
      <c r="D54" s="49">
        <f>IFERROR(VLOOKUP($B54,'a-熟食'!$B:$AO,5,0),0)</f>
        <v>460.9</v>
      </c>
      <c r="E54" s="49">
        <f>IFERROR(VLOOKUP($B54,'a-熟食'!$B:$AO,6,0),0)</f>
        <v>13645.21</v>
      </c>
      <c r="F54" s="49">
        <f>IFERROR(VLOOKUP($B54,'a-熟食'!$B:$AO,7,0),0)</f>
        <v>38.503777458594</v>
      </c>
      <c r="G54" s="49">
        <f>IFERROR(VLOOKUP($B54,'a-熟食'!$B:$AO,24,0),0)</f>
        <v>511.4</v>
      </c>
      <c r="H54" s="49">
        <f>IFERROR(VLOOKUP($B54,'a-熟食'!$B:$AO,25,0),0)</f>
        <v>23.78</v>
      </c>
      <c r="I54" s="49">
        <f>IFERROR(VLOOKUP($B54,'a-熟食'!$B:$AO,26,0),0)</f>
        <v>487.62</v>
      </c>
      <c r="J54" s="56">
        <f>IFERROR(VLOOKUP($B54,'a-熟食'!$B:$AO,27,0),0)</f>
        <v>20.5054667788057</v>
      </c>
      <c r="K54" s="56">
        <f>IFERROR(VLOOKUP($B54,'a-熟食'!$B:$AO,28,0),0)</f>
        <v>0.17184024300912</v>
      </c>
      <c r="L54" s="56">
        <f>IFERROR(VLOOKUP($B54,'a-熟食'!$B:$AO,29,0),0)</f>
        <v>0.450549450549451</v>
      </c>
      <c r="M54" s="56">
        <f>IFERROR(VLOOKUP($B54,'a-熟食'!$B:$AO,30,0),0)</f>
        <v>-0.278709207540331</v>
      </c>
      <c r="N54" s="49">
        <f>IFERROR(VLOOKUP($B54,'a-熟食'!$B:$AO,15,0),0)</f>
        <v>2976.02</v>
      </c>
      <c r="O54" s="49">
        <f>IFERROR(VLOOKUP($B54,'a-熟食'!$B:$AO,19,0),0)</f>
        <v>52.78</v>
      </c>
      <c r="P54" s="49">
        <f t="shared" si="3"/>
        <v>2923.24</v>
      </c>
      <c r="Q54" s="56">
        <f t="shared" si="4"/>
        <v>55.3853732474422</v>
      </c>
      <c r="R54" s="49">
        <f>IFERROR(VLOOKUP($B54,'a-熟食'!$B:$AO,16,0),0)</f>
        <v>73.12</v>
      </c>
      <c r="S54" s="49">
        <f>IFERROR(VLOOKUP($B54,'a-熟食'!$B:$AO,20,0),0)</f>
        <v>1.55</v>
      </c>
      <c r="T54" s="49">
        <f t="shared" si="5"/>
        <v>71.57</v>
      </c>
      <c r="U54" s="56">
        <f t="shared" si="6"/>
        <v>46.1741935483871</v>
      </c>
      <c r="V54" s="56">
        <f>IFERROR(VLOOKUP($B54,'a-熟食'!$B:$AO,22,0),0)</f>
        <v>-0.101728257733652</v>
      </c>
      <c r="W54" s="56">
        <f>IFERROR(VLOOKUP($B54,'a-熟食'!$B:$AO,23,0),0)</f>
        <v>0</v>
      </c>
      <c r="X54" s="56">
        <f t="shared" si="7"/>
        <v>-0.101728257733652</v>
      </c>
    </row>
    <row r="55" spans="1:24">
      <c r="A55" s="50" t="s">
        <v>62</v>
      </c>
      <c r="B55" s="51" t="s">
        <v>133</v>
      </c>
      <c r="C55" s="50" t="s">
        <v>134</v>
      </c>
      <c r="D55" s="49">
        <f>IFERROR(VLOOKUP($B55,'a-熟食'!$B:$AO,5,0),0)</f>
        <v>466.16</v>
      </c>
      <c r="E55" s="49">
        <f>IFERROR(VLOOKUP($B55,'a-熟食'!$B:$AO,6,0),0)</f>
        <v>11434.97</v>
      </c>
      <c r="F55" s="49">
        <f>IFERROR(VLOOKUP($B55,'a-熟食'!$B:$AO,7,0),0)</f>
        <v>14.2623667294178</v>
      </c>
      <c r="G55" s="49">
        <f>IFERROR(VLOOKUP($B55,'a-熟食'!$B:$AO,24,0),0)</f>
        <v>407.9</v>
      </c>
      <c r="H55" s="49">
        <f>IFERROR(VLOOKUP($B55,'a-熟食'!$B:$AO,25,0),0)</f>
        <v>965.63</v>
      </c>
      <c r="I55" s="49">
        <f>IFERROR(VLOOKUP($B55,'a-熟食'!$B:$AO,26,0),0)</f>
        <v>-557.73</v>
      </c>
      <c r="J55" s="56">
        <f>IFERROR(VLOOKUP($B55,'a-熟食'!$B:$AO,27,0),0)</f>
        <v>-0.577581475306277</v>
      </c>
      <c r="K55" s="56">
        <f>IFERROR(VLOOKUP($B55,'a-熟食'!$B:$AO,28,0),0)</f>
        <v>0.0689436028145351</v>
      </c>
      <c r="L55" s="56">
        <f>IFERROR(VLOOKUP($B55,'a-熟食'!$B:$AO,29,0),0)</f>
        <v>0.186980692558376</v>
      </c>
      <c r="M55" s="56">
        <f>IFERROR(VLOOKUP($B55,'a-熟食'!$B:$AO,30,0),0)</f>
        <v>-0.118037089743841</v>
      </c>
      <c r="N55" s="49">
        <f>IFERROR(VLOOKUP($B55,'a-熟食'!$B:$AO,15,0),0)</f>
        <v>5916.43</v>
      </c>
      <c r="O55" s="49">
        <f>IFERROR(VLOOKUP($B55,'a-熟食'!$B:$AO,19,0),0)</f>
        <v>5164.33</v>
      </c>
      <c r="P55" s="49">
        <f t="shared" si="3"/>
        <v>752.1</v>
      </c>
      <c r="Q55" s="56">
        <f t="shared" si="4"/>
        <v>0.14563360590822</v>
      </c>
      <c r="R55" s="49">
        <f>IFERROR(VLOOKUP($B55,'a-熟食'!$B:$AO,16,0),0)</f>
        <v>952.43</v>
      </c>
      <c r="S55" s="49">
        <f>IFERROR(VLOOKUP($B55,'a-熟食'!$B:$AO,20,0),0)</f>
        <v>380.87</v>
      </c>
      <c r="T55" s="49">
        <f t="shared" si="5"/>
        <v>571.56</v>
      </c>
      <c r="U55" s="56">
        <f t="shared" si="6"/>
        <v>1.50066951978365</v>
      </c>
      <c r="V55" s="56">
        <f>IFERROR(VLOOKUP($B55,'a-熟食'!$B:$AO,22,0),0)</f>
        <v>-0.768547173321513</v>
      </c>
      <c r="W55" s="56">
        <f>IFERROR(VLOOKUP($B55,'a-熟食'!$B:$AO,23,0),0)</f>
        <v>-0.00268649610227368</v>
      </c>
      <c r="X55" s="56">
        <f t="shared" si="7"/>
        <v>-0.765860677219239</v>
      </c>
    </row>
    <row r="56" spans="1:24">
      <c r="A56" s="50" t="s">
        <v>84</v>
      </c>
      <c r="B56" s="51" t="s">
        <v>85</v>
      </c>
      <c r="C56" s="50" t="s">
        <v>86</v>
      </c>
      <c r="D56" s="49">
        <f>IFERROR(VLOOKUP($B56,'a-熟食'!$B:$AO,5,0),0)</f>
        <v>3833.68</v>
      </c>
      <c r="E56" s="49">
        <f>IFERROR(VLOOKUP($B56,'a-熟食'!$B:$AO,6,0),0)</f>
        <v>66350.27</v>
      </c>
      <c r="F56" s="49">
        <f>IFERROR(VLOOKUP($B56,'a-熟食'!$B:$AO,7,0),0)</f>
        <v>30.5952182317372</v>
      </c>
      <c r="G56" s="49">
        <f>IFERROR(VLOOKUP($B56,'a-熟食'!$B:$AO,24,0),0)</f>
        <v>5899.06</v>
      </c>
      <c r="H56" s="49">
        <f>IFERROR(VLOOKUP($B56,'a-熟食'!$B:$AO,25,0),0)</f>
        <v>1425.65</v>
      </c>
      <c r="I56" s="49">
        <f>IFERROR(VLOOKUP($B56,'a-熟食'!$B:$AO,26,0),0)</f>
        <v>4473.41</v>
      </c>
      <c r="J56" s="56">
        <f>IFERROR(VLOOKUP($B56,'a-熟食'!$B:$AO,27,0),0)</f>
        <v>3.13780380878897</v>
      </c>
      <c r="K56" s="56">
        <f>IFERROR(VLOOKUP($B56,'a-熟食'!$B:$AO,28,0),0)</f>
        <v>0.273693577661561</v>
      </c>
      <c r="L56" s="56">
        <f>IFERROR(VLOOKUP($B56,'a-熟食'!$B:$AO,29,0),0)</f>
        <v>0.0723855104075909</v>
      </c>
      <c r="M56" s="56">
        <f>IFERROR(VLOOKUP($B56,'a-熟食'!$B:$AO,30,0),0)</f>
        <v>0.20130806725397</v>
      </c>
      <c r="N56" s="49">
        <f>IFERROR(VLOOKUP($B56,'a-熟食'!$B:$AO,15,0),0)</f>
        <v>21553.52</v>
      </c>
      <c r="O56" s="49">
        <f>IFERROR(VLOOKUP($B56,'a-熟食'!$B:$AO,19,0),0)</f>
        <v>19695.24</v>
      </c>
      <c r="P56" s="49">
        <f t="shared" si="3"/>
        <v>1858.28</v>
      </c>
      <c r="Q56" s="56">
        <f t="shared" si="4"/>
        <v>0.0943517316874534</v>
      </c>
      <c r="R56" s="49">
        <f>IFERROR(VLOOKUP($B56,'a-熟食'!$B:$AO,16,0),0)</f>
        <v>1862.17</v>
      </c>
      <c r="S56" s="49">
        <f>IFERROR(VLOOKUP($B56,'a-熟食'!$B:$AO,20,0),0)</f>
        <v>557.44</v>
      </c>
      <c r="T56" s="49">
        <f t="shared" si="5"/>
        <v>1304.73</v>
      </c>
      <c r="U56" s="56">
        <f t="shared" si="6"/>
        <v>2.34057477037887</v>
      </c>
      <c r="V56" s="56">
        <f>IFERROR(VLOOKUP($B56,'a-熟食'!$B:$AO,22,0),0)</f>
        <v>-0.492816096190295</v>
      </c>
      <c r="W56" s="56">
        <f>IFERROR(VLOOKUP($B56,'a-熟食'!$B:$AO,23,0),0)</f>
        <v>0.320030678729632</v>
      </c>
      <c r="X56" s="56">
        <f t="shared" si="7"/>
        <v>-0.812846774919928</v>
      </c>
    </row>
    <row r="57" spans="1:24">
      <c r="A57" s="50" t="s">
        <v>89</v>
      </c>
      <c r="B57" s="51" t="s">
        <v>125</v>
      </c>
      <c r="C57" s="50" t="s">
        <v>126</v>
      </c>
      <c r="D57" s="49">
        <f>IFERROR(VLOOKUP($B57,'a-熟食'!$B:$AO,5,0),0)</f>
        <v>2326.5</v>
      </c>
      <c r="E57" s="49">
        <f>IFERROR(VLOOKUP($B57,'a-熟食'!$B:$AO,6,0),0)</f>
        <v>62189.1</v>
      </c>
      <c r="F57" s="49">
        <f>IFERROR(VLOOKUP($B57,'a-熟食'!$B:$AO,7,0),0)</f>
        <v>27.9050351068347</v>
      </c>
      <c r="G57" s="49">
        <f>IFERROR(VLOOKUP($B57,'a-熟食'!$B:$AO,24,0),0)</f>
        <v>3059.31</v>
      </c>
      <c r="H57" s="49">
        <f>IFERROR(VLOOKUP($B57,'a-熟食'!$B:$AO,25,0),0)</f>
        <v>3823.07</v>
      </c>
      <c r="I57" s="49">
        <f>IFERROR(VLOOKUP($B57,'a-熟食'!$B:$AO,26,0),0)</f>
        <v>-763.76</v>
      </c>
      <c r="J57" s="56">
        <f>IFERROR(VLOOKUP($B57,'a-熟食'!$B:$AO,27,0),0)</f>
        <v>-0.199776619313798</v>
      </c>
      <c r="K57" s="56">
        <f>IFERROR(VLOOKUP($B57,'a-熟食'!$B:$AO,28,0),0)</f>
        <v>0.167645733988139</v>
      </c>
      <c r="L57" s="56">
        <f>IFERROR(VLOOKUP($B57,'a-熟食'!$B:$AO,29,0),0)</f>
        <v>0.162738260541611</v>
      </c>
      <c r="M57" s="56">
        <f>IFERROR(VLOOKUP($B57,'a-熟食'!$B:$AO,30,0),0)</f>
        <v>0.00490747344652846</v>
      </c>
      <c r="N57" s="49">
        <f>IFERROR(VLOOKUP($B57,'a-熟食'!$B:$AO,15,0),0)</f>
        <v>18248.66</v>
      </c>
      <c r="O57" s="49">
        <f>IFERROR(VLOOKUP($B57,'a-熟食'!$B:$AO,19,0),0)</f>
        <v>23492.14</v>
      </c>
      <c r="P57" s="49">
        <f t="shared" si="3"/>
        <v>-5243.48</v>
      </c>
      <c r="Q57" s="56">
        <f t="shared" si="4"/>
        <v>-0.223201462276319</v>
      </c>
      <c r="R57" s="49">
        <f>IFERROR(VLOOKUP($B57,'a-熟食'!$B:$AO,16,0),0)</f>
        <v>1344.28</v>
      </c>
      <c r="S57" s="49">
        <f>IFERROR(VLOOKUP($B57,'a-熟食'!$B:$AO,20,0),0)</f>
        <v>1589.33</v>
      </c>
      <c r="T57" s="49">
        <f t="shared" si="5"/>
        <v>-245.05</v>
      </c>
      <c r="U57" s="56">
        <f t="shared" si="6"/>
        <v>-0.154184467668766</v>
      </c>
      <c r="V57" s="56">
        <f>IFERROR(VLOOKUP($B57,'a-熟食'!$B:$AO,22,0),0)</f>
        <v>-0.324129971752202</v>
      </c>
      <c r="W57" s="56">
        <f>IFERROR(VLOOKUP($B57,'a-熟食'!$B:$AO,23,0),0)</f>
        <v>-0.102402686268625</v>
      </c>
      <c r="X57" s="56">
        <f t="shared" si="7"/>
        <v>-0.221727285483577</v>
      </c>
    </row>
    <row r="58" spans="1:24">
      <c r="A58" s="50" t="s">
        <v>62</v>
      </c>
      <c r="B58" s="51" t="s">
        <v>178</v>
      </c>
      <c r="C58" s="50" t="s">
        <v>179</v>
      </c>
      <c r="D58" s="49">
        <f>IFERROR(VLOOKUP($B58,'a-熟食'!$B:$AO,5,0),0)</f>
        <v>0</v>
      </c>
      <c r="E58" s="49">
        <f>IFERROR(VLOOKUP($B58,'a-熟食'!$B:$AO,6,0),0)</f>
        <v>0</v>
      </c>
      <c r="F58" s="49">
        <f>IFERROR(VLOOKUP($B58,'a-熟食'!$B:$AO,7,0),0)</f>
        <v>0</v>
      </c>
      <c r="G58" s="49">
        <f>IFERROR(VLOOKUP($B58,'a-熟食'!$B:$AO,24,0),0)</f>
        <v>0</v>
      </c>
      <c r="H58" s="49">
        <f>IFERROR(VLOOKUP($B58,'a-熟食'!$B:$AO,25,0),0)</f>
        <v>0</v>
      </c>
      <c r="I58" s="49">
        <f>IFERROR(VLOOKUP($B58,'a-熟食'!$B:$AO,26,0),0)</f>
        <v>0</v>
      </c>
      <c r="J58" s="56">
        <f>IFERROR(VLOOKUP($B58,'a-熟食'!$B:$AO,27,0),0)</f>
        <v>0</v>
      </c>
      <c r="K58" s="56">
        <f>IFERROR(VLOOKUP($B58,'a-熟食'!$B:$AO,28,0),0)</f>
        <v>0</v>
      </c>
      <c r="L58" s="56">
        <f>IFERROR(VLOOKUP($B58,'a-熟食'!$B:$AO,29,0),0)</f>
        <v>0</v>
      </c>
      <c r="M58" s="56">
        <f>IFERROR(VLOOKUP($B58,'a-熟食'!$B:$AO,30,0),0)</f>
        <v>0</v>
      </c>
      <c r="N58" s="49">
        <f>IFERROR(VLOOKUP($B58,'a-熟食'!$B:$AO,15,0),0)</f>
        <v>0</v>
      </c>
      <c r="O58" s="49">
        <f>IFERROR(VLOOKUP($B58,'a-熟食'!$B:$AO,19,0),0)</f>
        <v>0</v>
      </c>
      <c r="P58" s="49">
        <f t="shared" si="3"/>
        <v>0</v>
      </c>
      <c r="Q58" s="56" t="e">
        <f t="shared" si="4"/>
        <v>#DIV/0!</v>
      </c>
      <c r="R58" s="49">
        <f>IFERROR(VLOOKUP($B58,'a-熟食'!$B:$AO,16,0),0)</f>
        <v>0</v>
      </c>
      <c r="S58" s="49">
        <f>IFERROR(VLOOKUP($B58,'a-熟食'!$B:$AO,20,0),0)</f>
        <v>0</v>
      </c>
      <c r="T58" s="49">
        <f t="shared" si="5"/>
        <v>0</v>
      </c>
      <c r="U58" s="56" t="e">
        <f t="shared" si="6"/>
        <v>#DIV/0!</v>
      </c>
      <c r="V58" s="56">
        <f>IFERROR(VLOOKUP($B58,'a-熟食'!$B:$AO,22,0),0)</f>
        <v>0</v>
      </c>
      <c r="W58" s="56">
        <f>IFERROR(VLOOKUP($B58,'a-熟食'!$B:$AO,23,0),0)</f>
        <v>0</v>
      </c>
      <c r="X58" s="56">
        <f t="shared" si="7"/>
        <v>0</v>
      </c>
    </row>
    <row r="59" spans="1:24">
      <c r="A59" s="50" t="s">
        <v>101</v>
      </c>
      <c r="B59" s="51" t="s">
        <v>141</v>
      </c>
      <c r="C59" s="50" t="s">
        <v>142</v>
      </c>
      <c r="D59" s="49">
        <f>IFERROR(VLOOKUP($B59,'a-熟食'!$B:$AO,5,0),0)</f>
        <v>4196.1</v>
      </c>
      <c r="E59" s="49">
        <f>IFERROR(VLOOKUP($B59,'a-熟食'!$B:$AO,6,0),0)</f>
        <v>112746.18</v>
      </c>
      <c r="F59" s="49">
        <f>IFERROR(VLOOKUP($B59,'a-熟食'!$B:$AO,7,0),0)</f>
        <v>54.274092491854</v>
      </c>
      <c r="G59" s="49">
        <f>IFERROR(VLOOKUP($B59,'a-熟食'!$B:$AO,24,0),0)</f>
        <v>3563.21</v>
      </c>
      <c r="H59" s="49">
        <f>IFERROR(VLOOKUP($B59,'a-熟食'!$B:$AO,25,0),0)</f>
        <v>3088.5</v>
      </c>
      <c r="I59" s="49">
        <f>IFERROR(VLOOKUP($B59,'a-熟食'!$B:$AO,26,0),0)</f>
        <v>474.71</v>
      </c>
      <c r="J59" s="56">
        <f>IFERROR(VLOOKUP($B59,'a-熟食'!$B:$AO,27,0),0)</f>
        <v>0.153702444552372</v>
      </c>
      <c r="K59" s="56">
        <f>IFERROR(VLOOKUP($B59,'a-熟食'!$B:$AO,28,0),0)</f>
        <v>0.189897089624225</v>
      </c>
      <c r="L59" s="56">
        <f>IFERROR(VLOOKUP($B59,'a-熟食'!$B:$AO,29,0),0)</f>
        <v>0.17331572024368</v>
      </c>
      <c r="M59" s="56">
        <f>IFERROR(VLOOKUP($B59,'a-熟食'!$B:$AO,30,0),0)</f>
        <v>0.0165813693805451</v>
      </c>
      <c r="N59" s="49">
        <f>IFERROR(VLOOKUP($B59,'a-熟食'!$B:$AO,15,0),0)</f>
        <v>18763.9</v>
      </c>
      <c r="O59" s="49">
        <f>IFERROR(VLOOKUP($B59,'a-熟食'!$B:$AO,19,0),0)</f>
        <v>17820.08</v>
      </c>
      <c r="P59" s="49">
        <f t="shared" si="3"/>
        <v>943.82</v>
      </c>
      <c r="Q59" s="56">
        <f t="shared" si="4"/>
        <v>0.0529638475248147</v>
      </c>
      <c r="R59" s="49">
        <f>IFERROR(VLOOKUP($B59,'a-熟食'!$B:$AO,16,0),0)</f>
        <v>740.27</v>
      </c>
      <c r="S59" s="49">
        <f>IFERROR(VLOOKUP($B59,'a-熟食'!$B:$AO,20,0),0)</f>
        <v>532.65</v>
      </c>
      <c r="T59" s="49">
        <f t="shared" si="5"/>
        <v>207.62</v>
      </c>
      <c r="U59" s="56">
        <f t="shared" si="6"/>
        <v>0.389786914484183</v>
      </c>
      <c r="V59" s="56">
        <f>IFERROR(VLOOKUP($B59,'a-熟食'!$B:$AO,22,0),0)</f>
        <v>0.491947496825228</v>
      </c>
      <c r="W59" s="56">
        <f>IFERROR(VLOOKUP($B59,'a-熟食'!$B:$AO,23,0),0)</f>
        <v>0.108855024118721</v>
      </c>
      <c r="X59" s="56">
        <f t="shared" si="7"/>
        <v>0.383092472706507</v>
      </c>
    </row>
    <row r="60" spans="1:24">
      <c r="A60" s="50" t="s">
        <v>89</v>
      </c>
      <c r="B60" s="51" t="s">
        <v>160</v>
      </c>
      <c r="C60" s="50" t="s">
        <v>161</v>
      </c>
      <c r="D60" s="49">
        <f>IFERROR(VLOOKUP($B60,'a-熟食'!$B:$AO,5,0),0)</f>
        <v>560.1</v>
      </c>
      <c r="E60" s="49">
        <f>IFERROR(VLOOKUP($B60,'a-熟食'!$B:$AO,6,0),0)</f>
        <v>7239.01</v>
      </c>
      <c r="F60" s="49">
        <f>IFERROR(VLOOKUP($B60,'a-熟食'!$B:$AO,7,0),0)</f>
        <v>14.7060501469036</v>
      </c>
      <c r="G60" s="49">
        <f>IFERROR(VLOOKUP($B60,'a-熟食'!$B:$AO,24,0),0)</f>
        <v>198.91</v>
      </c>
      <c r="H60" s="49">
        <f>IFERROR(VLOOKUP($B60,'a-熟食'!$B:$AO,25,0),0)</f>
        <v>494.28</v>
      </c>
      <c r="I60" s="49">
        <f>IFERROR(VLOOKUP($B60,'a-熟食'!$B:$AO,26,0),0)</f>
        <v>-295.37</v>
      </c>
      <c r="J60" s="56">
        <f>IFERROR(VLOOKUP($B60,'a-熟食'!$B:$AO,27,0),0)</f>
        <v>-0.597576272558064</v>
      </c>
      <c r="K60" s="56">
        <f>IFERROR(VLOOKUP($B60,'a-熟食'!$B:$AO,28,0),0)</f>
        <v>0.0593045998258816</v>
      </c>
      <c r="L60" s="56">
        <f>IFERROR(VLOOKUP($B60,'a-熟食'!$B:$AO,29,0),0)</f>
        <v>0.463516415503062</v>
      </c>
      <c r="M60" s="56">
        <f>IFERROR(VLOOKUP($B60,'a-熟食'!$B:$AO,30,0),0)</f>
        <v>-0.40421181567718</v>
      </c>
      <c r="N60" s="49">
        <f>IFERROR(VLOOKUP($B60,'a-熟食'!$B:$AO,15,0),0)</f>
        <v>3354.04</v>
      </c>
      <c r="O60" s="49">
        <f>IFERROR(VLOOKUP($B60,'a-熟食'!$B:$AO,19,0),0)</f>
        <v>1066.37</v>
      </c>
      <c r="P60" s="49">
        <f t="shared" si="3"/>
        <v>2287.67</v>
      </c>
      <c r="Q60" s="56">
        <f t="shared" si="4"/>
        <v>2.14528728302559</v>
      </c>
      <c r="R60" s="49">
        <f>IFERROR(VLOOKUP($B60,'a-熟食'!$B:$AO,16,0),0)</f>
        <v>249.75</v>
      </c>
      <c r="S60" s="49">
        <f>IFERROR(VLOOKUP($B60,'a-熟食'!$B:$AO,20,0),0)</f>
        <v>68.51</v>
      </c>
      <c r="T60" s="49">
        <f t="shared" si="5"/>
        <v>181.24</v>
      </c>
      <c r="U60" s="56">
        <f t="shared" si="6"/>
        <v>2.64545321850825</v>
      </c>
      <c r="V60" s="56">
        <f>IFERROR(VLOOKUP($B60,'a-熟食'!$B:$AO,22,0),0)</f>
        <v>-0.596904164588737</v>
      </c>
      <c r="W60" s="56">
        <f>IFERROR(VLOOKUP($B60,'a-熟食'!$B:$AO,23,0),0)</f>
        <v>-0.622797639899199</v>
      </c>
      <c r="X60" s="56">
        <f t="shared" si="7"/>
        <v>0.0258934753104622</v>
      </c>
    </row>
    <row r="61" spans="1:24">
      <c r="A61" s="50" t="s">
        <v>67</v>
      </c>
      <c r="B61" s="51" t="s">
        <v>116</v>
      </c>
      <c r="C61" s="50" t="s">
        <v>117</v>
      </c>
      <c r="D61" s="49">
        <f>IFERROR(VLOOKUP($B61,'a-熟食'!$B:$AO,5,0),0)</f>
        <v>3703.5</v>
      </c>
      <c r="E61" s="49">
        <f>IFERROR(VLOOKUP($B61,'a-熟食'!$B:$AO,6,0),0)</f>
        <v>87256.73</v>
      </c>
      <c r="F61" s="49">
        <f>IFERROR(VLOOKUP($B61,'a-熟食'!$B:$AO,7,0),0)</f>
        <v>26.183318360033</v>
      </c>
      <c r="G61" s="49">
        <f>IFERROR(VLOOKUP($B61,'a-熟食'!$B:$AO,24,0),0)</f>
        <v>2702.92</v>
      </c>
      <c r="H61" s="49">
        <f>IFERROR(VLOOKUP($B61,'a-熟食'!$B:$AO,25,0),0)</f>
        <v>1453.82</v>
      </c>
      <c r="I61" s="49">
        <f>IFERROR(VLOOKUP($B61,'a-熟食'!$B:$AO,26,0),0)</f>
        <v>1249.1</v>
      </c>
      <c r="J61" s="56">
        <f>IFERROR(VLOOKUP($B61,'a-熟食'!$B:$AO,27,0),0)</f>
        <v>0.859184768403241</v>
      </c>
      <c r="K61" s="56">
        <f>IFERROR(VLOOKUP($B61,'a-熟食'!$B:$AO,28,0),0)</f>
        <v>0.0990806451612903</v>
      </c>
      <c r="L61" s="56">
        <f>IFERROR(VLOOKUP($B61,'a-熟食'!$B:$AO,29,0),0)</f>
        <v>0.0491455591793907</v>
      </c>
      <c r="M61" s="56">
        <f>IFERROR(VLOOKUP($B61,'a-熟食'!$B:$AO,30,0),0)</f>
        <v>0.0499350859818997</v>
      </c>
      <c r="N61" s="49">
        <f>IFERROR(VLOOKUP($B61,'a-熟食'!$B:$AO,15,0),0)</f>
        <v>27280</v>
      </c>
      <c r="O61" s="49">
        <f>IFERROR(VLOOKUP($B61,'a-熟食'!$B:$AO,19,0),0)</f>
        <v>29581.92</v>
      </c>
      <c r="P61" s="49">
        <f t="shared" si="3"/>
        <v>-2301.92</v>
      </c>
      <c r="Q61" s="56">
        <f t="shared" si="4"/>
        <v>-0.0778150978705912</v>
      </c>
      <c r="R61" s="49">
        <f>IFERROR(VLOOKUP($B61,'a-熟食'!$B:$AO,16,0),0)</f>
        <v>899.54</v>
      </c>
      <c r="S61" s="49">
        <f>IFERROR(VLOOKUP($B61,'a-熟食'!$B:$AO,20,0),0)</f>
        <v>959.93</v>
      </c>
      <c r="T61" s="49">
        <f t="shared" si="5"/>
        <v>-60.39</v>
      </c>
      <c r="U61" s="56">
        <f t="shared" si="6"/>
        <v>-0.0629108372485494</v>
      </c>
      <c r="V61" s="56">
        <f>IFERROR(VLOOKUP($B61,'a-熟食'!$B:$AO,22,0),0)</f>
        <v>0.191491640553092</v>
      </c>
      <c r="W61" s="56">
        <f>IFERROR(VLOOKUP($B61,'a-熟食'!$B:$AO,23,0),0)</f>
        <v>0.27086048641066</v>
      </c>
      <c r="X61" s="56">
        <f t="shared" si="7"/>
        <v>-0.0793688458575676</v>
      </c>
    </row>
    <row r="62" spans="1:24">
      <c r="A62" s="50" t="s">
        <v>118</v>
      </c>
      <c r="B62" s="51" t="s">
        <v>149</v>
      </c>
      <c r="C62" s="50" t="s">
        <v>150</v>
      </c>
      <c r="D62" s="49">
        <f>IFERROR(VLOOKUP($B62,'a-熟食'!$B:$AO,5,0),0)</f>
        <v>390.6</v>
      </c>
      <c r="E62" s="49">
        <f>IFERROR(VLOOKUP($B62,'a-熟食'!$B:$AO,6,0),0)</f>
        <v>11558.69</v>
      </c>
      <c r="F62" s="49">
        <f>IFERROR(VLOOKUP($B62,'a-熟食'!$B:$AO,7,0),0)</f>
        <v>55.4566292105246</v>
      </c>
      <c r="G62" s="49">
        <f>IFERROR(VLOOKUP($B62,'a-熟食'!$B:$AO,24,0),0)</f>
        <v>-319.62</v>
      </c>
      <c r="H62" s="49">
        <f>IFERROR(VLOOKUP($B62,'a-熟食'!$B:$AO,25,0),0)</f>
        <v>24.08</v>
      </c>
      <c r="I62" s="49">
        <f>IFERROR(VLOOKUP($B62,'a-熟食'!$B:$AO,26,0),0)</f>
        <v>-343.7</v>
      </c>
      <c r="J62" s="56">
        <f>IFERROR(VLOOKUP($B62,'a-熟食'!$B:$AO,27,0),0)</f>
        <v>-14.2732558139535</v>
      </c>
      <c r="K62" s="56">
        <f>IFERROR(VLOOKUP($B62,'a-熟食'!$B:$AO,28,0),0)</f>
        <v>-0.266463246879924</v>
      </c>
      <c r="L62" s="56">
        <f>IFERROR(VLOOKUP($B62,'a-熟食'!$B:$AO,29,0),0)</f>
        <v>0.0139119985209835</v>
      </c>
      <c r="M62" s="56">
        <f>IFERROR(VLOOKUP($B62,'a-熟食'!$B:$AO,30,0),0)</f>
        <v>-0.280375245400908</v>
      </c>
      <c r="N62" s="49">
        <f>IFERROR(VLOOKUP($B62,'a-熟食'!$B:$AO,15,0),0)</f>
        <v>1199.49</v>
      </c>
      <c r="O62" s="49">
        <f>IFERROR(VLOOKUP($B62,'a-熟食'!$B:$AO,19,0),0)</f>
        <v>1730.88</v>
      </c>
      <c r="P62" s="49">
        <f t="shared" si="3"/>
        <v>-531.39</v>
      </c>
      <c r="Q62" s="56">
        <f t="shared" si="4"/>
        <v>-0.307005684969495</v>
      </c>
      <c r="R62" s="49">
        <f>IFERROR(VLOOKUP($B62,'a-熟食'!$B:$AO,16,0),0)</f>
        <v>41.22</v>
      </c>
      <c r="S62" s="49">
        <f>IFERROR(VLOOKUP($B62,'a-熟食'!$B:$AO,20,0),0)</f>
        <v>121.24</v>
      </c>
      <c r="T62" s="49">
        <f t="shared" si="5"/>
        <v>-80.02</v>
      </c>
      <c r="U62" s="56">
        <f t="shared" si="6"/>
        <v>-0.660013196964698</v>
      </c>
      <c r="V62" s="56">
        <f>IFERROR(VLOOKUP($B62,'a-熟食'!$B:$AO,22,0),0)</f>
        <v>-0.727785698043173</v>
      </c>
      <c r="W62" s="56">
        <f>IFERROR(VLOOKUP($B62,'a-熟食'!$B:$AO,23,0),0)</f>
        <v>-0.170642533067969</v>
      </c>
      <c r="X62" s="56">
        <f t="shared" si="7"/>
        <v>-0.557143164975204</v>
      </c>
    </row>
    <row r="63" spans="1:24">
      <c r="A63" s="50" t="s">
        <v>62</v>
      </c>
      <c r="B63" s="51" t="s">
        <v>123</v>
      </c>
      <c r="C63" s="50" t="s">
        <v>124</v>
      </c>
      <c r="D63" s="49">
        <f>IFERROR(VLOOKUP($B63,'a-熟食'!$B:$AO,5,0),0)</f>
        <v>2535.06</v>
      </c>
      <c r="E63" s="49">
        <f>IFERROR(VLOOKUP($B63,'a-熟食'!$B:$AO,6,0),0)</f>
        <v>67130.86</v>
      </c>
      <c r="F63" s="49">
        <f>IFERROR(VLOOKUP($B63,'a-熟食'!$B:$AO,7,0),0)</f>
        <v>39.2579211621538</v>
      </c>
      <c r="G63" s="49">
        <f>IFERROR(VLOOKUP($B63,'a-熟食'!$B:$AO,24,0),0)</f>
        <v>2801.56</v>
      </c>
      <c r="H63" s="49">
        <f>IFERROR(VLOOKUP($B63,'a-熟食'!$B:$AO,25,0),0)</f>
        <v>951.12</v>
      </c>
      <c r="I63" s="49">
        <f>IFERROR(VLOOKUP($B63,'a-熟食'!$B:$AO,26,0),0)</f>
        <v>1850.44</v>
      </c>
      <c r="J63" s="56">
        <f>IFERROR(VLOOKUP($B63,'a-熟食'!$B:$AO,27,0),0)</f>
        <v>1.94553789216923</v>
      </c>
      <c r="K63" s="56">
        <f>IFERROR(VLOOKUP($B63,'a-熟食'!$B:$AO,28,0),0)</f>
        <v>0.201099112498241</v>
      </c>
      <c r="L63" s="56">
        <f>IFERROR(VLOOKUP($B63,'a-熟食'!$B:$AO,29,0),0)</f>
        <v>0.0964439879171234</v>
      </c>
      <c r="M63" s="56">
        <f>IFERROR(VLOOKUP($B63,'a-熟食'!$B:$AO,30,0),0)</f>
        <v>0.104655124581118</v>
      </c>
      <c r="N63" s="49">
        <f>IFERROR(VLOOKUP($B63,'a-熟食'!$B:$AO,15,0),0)</f>
        <v>13931.24</v>
      </c>
      <c r="O63" s="49">
        <f>IFERROR(VLOOKUP($B63,'a-熟食'!$B:$AO,19,0),0)</f>
        <v>9861.89</v>
      </c>
      <c r="P63" s="49">
        <f t="shared" si="3"/>
        <v>4069.35</v>
      </c>
      <c r="Q63" s="56">
        <f t="shared" si="4"/>
        <v>0.412633886607942</v>
      </c>
      <c r="R63" s="49">
        <f>IFERROR(VLOOKUP($B63,'a-熟食'!$B:$AO,16,0),0)</f>
        <v>596.98</v>
      </c>
      <c r="S63" s="49">
        <f>IFERROR(VLOOKUP($B63,'a-熟食'!$B:$AO,20,0),0)</f>
        <v>588.78</v>
      </c>
      <c r="T63" s="49">
        <f t="shared" si="5"/>
        <v>8.20000000000005</v>
      </c>
      <c r="U63" s="56">
        <f t="shared" si="6"/>
        <v>0.0139271035021571</v>
      </c>
      <c r="V63" s="56">
        <f>IFERROR(VLOOKUP($B63,'a-熟食'!$B:$AO,22,0),0)</f>
        <v>-0.332899061330613</v>
      </c>
      <c r="W63" s="56">
        <f>IFERROR(VLOOKUP($B63,'a-熟食'!$B:$AO,23,0),0)</f>
        <v>0.0361033034241817</v>
      </c>
      <c r="X63" s="56">
        <f t="shared" si="7"/>
        <v>-0.369002364754795</v>
      </c>
    </row>
    <row r="64" spans="1:24">
      <c r="A64" s="50" t="s">
        <v>118</v>
      </c>
      <c r="B64" s="51" t="s">
        <v>137</v>
      </c>
      <c r="C64" s="50" t="s">
        <v>138</v>
      </c>
      <c r="D64" s="49">
        <f>IFERROR(VLOOKUP($B64,'a-熟食'!$B:$AO,5,0),0)</f>
        <v>1191</v>
      </c>
      <c r="E64" s="49">
        <f>IFERROR(VLOOKUP($B64,'a-熟食'!$B:$AO,6,0),0)</f>
        <v>34220.87</v>
      </c>
      <c r="F64" s="49">
        <f>IFERROR(VLOOKUP($B64,'a-熟食'!$B:$AO,7,0),0)</f>
        <v>25.9000558500426</v>
      </c>
      <c r="G64" s="49">
        <f>IFERROR(VLOOKUP($B64,'a-熟食'!$B:$AO,24,0),0)</f>
        <v>2093.59</v>
      </c>
      <c r="H64" s="49">
        <f>IFERROR(VLOOKUP($B64,'a-熟食'!$B:$AO,25,0),0)</f>
        <v>1955.8</v>
      </c>
      <c r="I64" s="49">
        <f>IFERROR(VLOOKUP($B64,'a-熟食'!$B:$AO,26,0),0)</f>
        <v>137.79</v>
      </c>
      <c r="J64" s="56">
        <f>IFERROR(VLOOKUP($B64,'a-熟食'!$B:$AO,27,0),0)</f>
        <v>0.070451988955926</v>
      </c>
      <c r="K64" s="56">
        <f>IFERROR(VLOOKUP($B64,'a-熟食'!$B:$AO,28,0),0)</f>
        <v>0.172732178039741</v>
      </c>
      <c r="L64" s="56">
        <f>IFERROR(VLOOKUP($B64,'a-熟食'!$B:$AO,29,0),0)</f>
        <v>0.148345355390205</v>
      </c>
      <c r="M64" s="56">
        <f>IFERROR(VLOOKUP($B64,'a-熟食'!$B:$AO,30,0),0)</f>
        <v>0.0243868226495363</v>
      </c>
      <c r="N64" s="49">
        <f>IFERROR(VLOOKUP($B64,'a-熟食'!$B:$AO,15,0),0)</f>
        <v>12120.44</v>
      </c>
      <c r="O64" s="49">
        <f>IFERROR(VLOOKUP($B64,'a-熟食'!$B:$AO,19,0),0)</f>
        <v>13184.1</v>
      </c>
      <c r="P64" s="49">
        <f t="shared" si="3"/>
        <v>-1063.66</v>
      </c>
      <c r="Q64" s="56">
        <f t="shared" si="4"/>
        <v>-0.0806774827254041</v>
      </c>
      <c r="R64" s="49">
        <f>IFERROR(VLOOKUP($B64,'a-熟食'!$B:$AO,16,0),0)</f>
        <v>625.99</v>
      </c>
      <c r="S64" s="49">
        <f>IFERROR(VLOOKUP($B64,'a-熟食'!$B:$AO,20,0),0)</f>
        <v>536.2</v>
      </c>
      <c r="T64" s="49">
        <f t="shared" si="5"/>
        <v>89.79</v>
      </c>
      <c r="U64" s="56">
        <f t="shared" si="6"/>
        <v>0.16745617306975</v>
      </c>
      <c r="V64" s="56">
        <f>IFERROR(VLOOKUP($B64,'a-熟食'!$B:$AO,22,0),0)</f>
        <v>0.0366332678381885</v>
      </c>
      <c r="W64" s="56">
        <f>IFERROR(VLOOKUP($B64,'a-熟食'!$B:$AO,23,0),0)</f>
        <v>-0.323902878316474</v>
      </c>
      <c r="X64" s="56">
        <f t="shared" si="7"/>
        <v>0.360536146154663</v>
      </c>
    </row>
    <row r="65" spans="1:24">
      <c r="A65" s="50" t="s">
        <v>118</v>
      </c>
      <c r="B65" s="51" t="s">
        <v>195</v>
      </c>
      <c r="C65" s="50" t="s">
        <v>196</v>
      </c>
      <c r="D65" s="49">
        <f>IFERROR(VLOOKUP($B65,'a-熟食'!$B:$AO,5,0),0)</f>
        <v>843.5</v>
      </c>
      <c r="E65" s="49">
        <f>IFERROR(VLOOKUP($B65,'a-熟食'!$B:$AO,6,0),0)</f>
        <v>16594.3</v>
      </c>
      <c r="F65" s="49">
        <f>IFERROR(VLOOKUP($B65,'a-熟食'!$B:$AO,7,0),0)</f>
        <v>12.0458499960341</v>
      </c>
      <c r="G65" s="49">
        <f>IFERROR(VLOOKUP($B65,'a-熟食'!$B:$AO,24,0),0)</f>
        <v>1282.17</v>
      </c>
      <c r="H65" s="49">
        <f>IFERROR(VLOOKUP($B65,'a-熟食'!$B:$AO,25,0),0)</f>
        <v>1455.58</v>
      </c>
      <c r="I65" s="49">
        <f>IFERROR(VLOOKUP($B65,'a-熟食'!$B:$AO,26,0),0)</f>
        <v>-173.41</v>
      </c>
      <c r="J65" s="56">
        <f>IFERROR(VLOOKUP($B65,'a-熟食'!$B:$AO,27,0),0)</f>
        <v>-0.119134640486954</v>
      </c>
      <c r="K65" s="56">
        <f>IFERROR(VLOOKUP($B65,'a-熟食'!$B:$AO,28,0),0)</f>
        <v>0.114051364343126</v>
      </c>
      <c r="L65" s="56">
        <f>IFERROR(VLOOKUP($B65,'a-熟食'!$B:$AO,29,0),0)</f>
        <v>0.110809393196807</v>
      </c>
      <c r="M65" s="56">
        <f>IFERROR(VLOOKUP($B65,'a-熟食'!$B:$AO,30,0),0)</f>
        <v>0.00324197114631973</v>
      </c>
      <c r="N65" s="49">
        <f>IFERROR(VLOOKUP($B65,'a-熟食'!$B:$AO,15,0),0)</f>
        <v>11242.04</v>
      </c>
      <c r="O65" s="49">
        <f>IFERROR(VLOOKUP($B65,'a-熟食'!$B:$AO,19,0),0)</f>
        <v>13135.89</v>
      </c>
      <c r="P65" s="49">
        <f t="shared" si="3"/>
        <v>-1893.85</v>
      </c>
      <c r="Q65" s="56">
        <f t="shared" si="4"/>
        <v>-0.144173710346235</v>
      </c>
      <c r="R65" s="49">
        <f>IFERROR(VLOOKUP($B65,'a-熟食'!$B:$AO,16,0),0)</f>
        <v>772.9</v>
      </c>
      <c r="S65" s="49">
        <f>IFERROR(VLOOKUP($B65,'a-熟食'!$B:$AO,20,0),0)</f>
        <v>550.75</v>
      </c>
      <c r="T65" s="49">
        <f t="shared" si="5"/>
        <v>222.15</v>
      </c>
      <c r="U65" s="56">
        <f t="shared" si="6"/>
        <v>0.403359055832955</v>
      </c>
      <c r="V65" s="56">
        <f>IFERROR(VLOOKUP($B65,'a-熟食'!$B:$AO,22,0),0)</f>
        <v>-0.405896839337012</v>
      </c>
      <c r="W65" s="56">
        <f>IFERROR(VLOOKUP($B65,'a-熟食'!$B:$AO,23,0),0)</f>
        <v>-0.329615186230171</v>
      </c>
      <c r="X65" s="56">
        <f t="shared" si="7"/>
        <v>-0.0762816531068408</v>
      </c>
    </row>
    <row r="66" spans="1:24">
      <c r="A66" s="50" t="s">
        <v>94</v>
      </c>
      <c r="B66" s="51" t="s">
        <v>201</v>
      </c>
      <c r="C66" s="50" t="s">
        <v>202</v>
      </c>
      <c r="D66" s="49">
        <f>IFERROR(VLOOKUP($B66,'a-熟食'!$B:$AO,5,0),0)</f>
        <v>957.9</v>
      </c>
      <c r="E66" s="49">
        <f>IFERROR(VLOOKUP($B66,'a-熟食'!$B:$AO,6,0),0)</f>
        <v>30044.84</v>
      </c>
      <c r="F66" s="49">
        <f>IFERROR(VLOOKUP($B66,'a-熟食'!$B:$AO,7,0),0)</f>
        <v>32.5986724333432</v>
      </c>
      <c r="G66" s="49">
        <f>IFERROR(VLOOKUP($B66,'a-熟食'!$B:$AO,24,0),0)</f>
        <v>663.37</v>
      </c>
      <c r="H66" s="49">
        <f>IFERROR(VLOOKUP($B66,'a-熟食'!$B:$AO,25,0),0)</f>
        <v>825.21</v>
      </c>
      <c r="I66" s="49">
        <f>IFERROR(VLOOKUP($B66,'a-熟食'!$B:$AO,26,0),0)</f>
        <v>-161.84</v>
      </c>
      <c r="J66" s="56">
        <f>IFERROR(VLOOKUP($B66,'a-熟食'!$B:$AO,27,0),0)</f>
        <v>-0.196119775572279</v>
      </c>
      <c r="K66" s="56">
        <f>IFERROR(VLOOKUP($B66,'a-熟食'!$B:$AO,28,0),0)</f>
        <v>0.0919309419675275</v>
      </c>
      <c r="L66" s="56">
        <f>IFERROR(VLOOKUP($B66,'a-熟食'!$B:$AO,29,0),0)</f>
        <v>0.102527243563859</v>
      </c>
      <c r="M66" s="56">
        <f>IFERROR(VLOOKUP($B66,'a-熟食'!$B:$AO,30,0),0)</f>
        <v>-0.0105963015963319</v>
      </c>
      <c r="N66" s="49">
        <f>IFERROR(VLOOKUP($B66,'a-熟食'!$B:$AO,15,0),0)</f>
        <v>7215.96</v>
      </c>
      <c r="O66" s="49">
        <f>IFERROR(VLOOKUP($B66,'a-熟食'!$B:$AO,19,0),0)</f>
        <v>8048.69</v>
      </c>
      <c r="P66" s="49">
        <f t="shared" si="3"/>
        <v>-832.73</v>
      </c>
      <c r="Q66" s="56">
        <f t="shared" si="4"/>
        <v>-0.103461557098112</v>
      </c>
      <c r="R66" s="49">
        <f>IFERROR(VLOOKUP($B66,'a-熟食'!$B:$AO,16,0),0)</f>
        <v>415.42</v>
      </c>
      <c r="S66" s="49">
        <f>IFERROR(VLOOKUP($B66,'a-熟食'!$B:$AO,20,0),0)</f>
        <v>683.32</v>
      </c>
      <c r="T66" s="49">
        <f t="shared" si="5"/>
        <v>-267.9</v>
      </c>
      <c r="U66" s="56">
        <f t="shared" si="6"/>
        <v>-0.392056430369373</v>
      </c>
      <c r="V66" s="56">
        <f>IFERROR(VLOOKUP($B66,'a-熟食'!$B:$AO,22,0),0)</f>
        <v>-0.0791630866423539</v>
      </c>
      <c r="W66" s="56">
        <f>IFERROR(VLOOKUP($B66,'a-熟食'!$B:$AO,23,0),0)</f>
        <v>0.295411928512943</v>
      </c>
      <c r="X66" s="56">
        <f t="shared" si="7"/>
        <v>-0.374575015155297</v>
      </c>
    </row>
    <row r="67" spans="1:24">
      <c r="A67" s="50" t="s">
        <v>62</v>
      </c>
      <c r="B67" s="51" t="s">
        <v>78</v>
      </c>
      <c r="C67" s="50" t="s">
        <v>79</v>
      </c>
      <c r="D67" s="49">
        <f>IFERROR(VLOOKUP($B67,'a-熟食'!$B:$AO,5,0),0)</f>
        <v>1452.42</v>
      </c>
      <c r="E67" s="49">
        <f>IFERROR(VLOOKUP($B67,'a-熟食'!$B:$AO,6,0),0)</f>
        <v>41097.4</v>
      </c>
      <c r="F67" s="49">
        <f>IFERROR(VLOOKUP($B67,'a-熟食'!$B:$AO,7,0),0)</f>
        <v>28.8275603322969</v>
      </c>
      <c r="G67" s="49">
        <f>IFERROR(VLOOKUP($B67,'a-熟食'!$B:$AO,24,0),0)</f>
        <v>1632.83</v>
      </c>
      <c r="H67" s="49">
        <f>IFERROR(VLOOKUP($B67,'a-熟食'!$B:$AO,25,0),0)</f>
        <v>2563.81</v>
      </c>
      <c r="I67" s="49">
        <f>IFERROR(VLOOKUP($B67,'a-熟食'!$B:$AO,26,0),0)</f>
        <v>-930.98</v>
      </c>
      <c r="J67" s="56">
        <f>IFERROR(VLOOKUP($B67,'a-熟食'!$B:$AO,27,0),0)</f>
        <v>-0.363123632406458</v>
      </c>
      <c r="K67" s="56">
        <f>IFERROR(VLOOKUP($B67,'a-熟食'!$B:$AO,28,0),0)</f>
        <v>0.135829992687875</v>
      </c>
      <c r="L67" s="56">
        <f>IFERROR(VLOOKUP($B67,'a-熟食'!$B:$AO,29,0),0)</f>
        <v>0.202998648422883</v>
      </c>
      <c r="M67" s="56">
        <f>IFERROR(VLOOKUP($B67,'a-熟食'!$B:$AO,30,0),0)</f>
        <v>-0.0671686557350075</v>
      </c>
      <c r="N67" s="49">
        <f>IFERROR(VLOOKUP($B67,'a-熟食'!$B:$AO,15,0),0)</f>
        <v>12021.13</v>
      </c>
      <c r="O67" s="49">
        <f>IFERROR(VLOOKUP($B67,'a-熟食'!$B:$AO,19,0),0)</f>
        <v>12629.69</v>
      </c>
      <c r="P67" s="49">
        <f t="shared" si="3"/>
        <v>-608.560000000001</v>
      </c>
      <c r="Q67" s="56">
        <f t="shared" si="4"/>
        <v>-0.0481848723127805</v>
      </c>
      <c r="R67" s="49">
        <f>IFERROR(VLOOKUP($B67,'a-熟食'!$B:$AO,16,0),0)</f>
        <v>696.12</v>
      </c>
      <c r="S67" s="49">
        <f>IFERROR(VLOOKUP($B67,'a-熟食'!$B:$AO,20,0),0)</f>
        <v>747.24</v>
      </c>
      <c r="T67" s="49">
        <f t="shared" si="5"/>
        <v>-51.12</v>
      </c>
      <c r="U67" s="56">
        <f t="shared" si="6"/>
        <v>-0.0684117552593544</v>
      </c>
      <c r="V67" s="56">
        <f>IFERROR(VLOOKUP($B67,'a-熟食'!$B:$AO,22,0),0)</f>
        <v>0.0650324694356996</v>
      </c>
      <c r="W67" s="56">
        <f>IFERROR(VLOOKUP($B67,'a-熟食'!$B:$AO,23,0),0)</f>
        <v>0.56214808833772</v>
      </c>
      <c r="X67" s="56">
        <f t="shared" si="7"/>
        <v>-0.49711561890202</v>
      </c>
    </row>
    <row r="68" spans="1:24">
      <c r="A68" s="50" t="s">
        <v>101</v>
      </c>
      <c r="B68" s="51" t="s">
        <v>102</v>
      </c>
      <c r="C68" s="50" t="s">
        <v>103</v>
      </c>
      <c r="D68" s="49">
        <f>IFERROR(VLOOKUP($B68,'a-熟食'!$B:$AO,5,0),0)</f>
        <v>3566.1</v>
      </c>
      <c r="E68" s="49">
        <f>IFERROR(VLOOKUP($B68,'a-熟食'!$B:$AO,6,0),0)</f>
        <v>73020.66</v>
      </c>
      <c r="F68" s="49">
        <f>IFERROR(VLOOKUP($B68,'a-熟食'!$B:$AO,7,0),0)</f>
        <v>38.5020394597917</v>
      </c>
      <c r="G68" s="49">
        <f>IFERROR(VLOOKUP($B68,'a-熟食'!$B:$AO,24,0),0)</f>
        <v>942.98</v>
      </c>
      <c r="H68" s="49">
        <f>IFERROR(VLOOKUP($B68,'a-熟食'!$B:$AO,25,0),0)</f>
        <v>1774.92</v>
      </c>
      <c r="I68" s="49">
        <f>IFERROR(VLOOKUP($B68,'a-熟食'!$B:$AO,26,0),0)</f>
        <v>-831.94</v>
      </c>
      <c r="J68" s="56">
        <f>IFERROR(VLOOKUP($B68,'a-熟食'!$B:$AO,27,0),0)</f>
        <v>-0.468719716944989</v>
      </c>
      <c r="K68" s="56">
        <f>IFERROR(VLOOKUP($B68,'a-熟食'!$B:$AO,28,0),0)</f>
        <v>0.0640455215066434</v>
      </c>
      <c r="L68" s="56">
        <f>IFERROR(VLOOKUP($B68,'a-熟食'!$B:$AO,29,0),0)</f>
        <v>0.116443096778088</v>
      </c>
      <c r="M68" s="56">
        <f>IFERROR(VLOOKUP($B68,'a-熟食'!$B:$AO,30,0),0)</f>
        <v>-0.0523975752714441</v>
      </c>
      <c r="N68" s="49">
        <f>IFERROR(VLOOKUP($B68,'a-熟食'!$B:$AO,15,0),0)</f>
        <v>14723.59</v>
      </c>
      <c r="O68" s="49">
        <f>IFERROR(VLOOKUP($B68,'a-熟食'!$B:$AO,19,0),0)</f>
        <v>15242.81</v>
      </c>
      <c r="P68" s="49">
        <f t="shared" si="3"/>
        <v>-519.219999999999</v>
      </c>
      <c r="Q68" s="56">
        <f t="shared" si="4"/>
        <v>-0.0340632731104041</v>
      </c>
      <c r="R68" s="49">
        <f>IFERROR(VLOOKUP($B68,'a-熟食'!$B:$AO,16,0),0)</f>
        <v>949.93</v>
      </c>
      <c r="S68" s="49">
        <f>IFERROR(VLOOKUP($B68,'a-熟食'!$B:$AO,20,0),0)</f>
        <v>877.33</v>
      </c>
      <c r="T68" s="49">
        <f t="shared" si="5"/>
        <v>72.5999999999999</v>
      </c>
      <c r="U68" s="56">
        <f t="shared" si="6"/>
        <v>0.082751074282197</v>
      </c>
      <c r="V68" s="56">
        <f>IFERROR(VLOOKUP($B68,'a-熟食'!$B:$AO,22,0),0)</f>
        <v>0.0812253971304243</v>
      </c>
      <c r="W68" s="56">
        <f>IFERROR(VLOOKUP($B68,'a-熟食'!$B:$AO,23,0),0)</f>
        <v>-0.141882072260673</v>
      </c>
      <c r="X68" s="56">
        <f t="shared" si="7"/>
        <v>0.223107469391097</v>
      </c>
    </row>
    <row r="69" spans="1:24">
      <c r="A69" s="50" t="s">
        <v>186</v>
      </c>
      <c r="B69" s="51" t="s">
        <v>189</v>
      </c>
      <c r="C69" s="50" t="s">
        <v>190</v>
      </c>
      <c r="D69" s="49">
        <f>IFERROR(VLOOKUP($B69,'a-熟食'!$B:$AO,5,0),0)</f>
        <v>2091.1</v>
      </c>
      <c r="E69" s="49">
        <f>IFERROR(VLOOKUP($B69,'a-熟食'!$B:$AO,6,0),0)</f>
        <v>42034.55</v>
      </c>
      <c r="F69" s="49">
        <f>IFERROR(VLOOKUP($B69,'a-熟食'!$B:$AO,7,0),0)</f>
        <v>33.7784269351561</v>
      </c>
      <c r="G69" s="49">
        <f>IFERROR(VLOOKUP($B69,'a-熟食'!$B:$AO,24,0),0)</f>
        <v>1892.58</v>
      </c>
      <c r="H69" s="49">
        <f>IFERROR(VLOOKUP($B69,'a-熟食'!$B:$AO,25,0),0)</f>
        <v>1031.96</v>
      </c>
      <c r="I69" s="49">
        <f>IFERROR(VLOOKUP($B69,'a-熟食'!$B:$AO,26,0),0)</f>
        <v>860.62</v>
      </c>
      <c r="J69" s="56">
        <f>IFERROR(VLOOKUP($B69,'a-熟食'!$B:$AO,27,0),0)</f>
        <v>0.833966432807473</v>
      </c>
      <c r="K69" s="56">
        <f>IFERROR(VLOOKUP($B69,'a-熟食'!$B:$AO,28,0),0)</f>
        <v>0.175728651148107</v>
      </c>
      <c r="L69" s="56">
        <f>IFERROR(VLOOKUP($B69,'a-熟食'!$B:$AO,29,0),0)</f>
        <v>0.0993202267899748</v>
      </c>
      <c r="M69" s="56">
        <f>IFERROR(VLOOKUP($B69,'a-熟食'!$B:$AO,30,0),0)</f>
        <v>0.0764084243581324</v>
      </c>
      <c r="N69" s="49">
        <f>IFERROR(VLOOKUP($B69,'a-熟食'!$B:$AO,15,0),0)</f>
        <v>10769.9</v>
      </c>
      <c r="O69" s="49">
        <f>IFERROR(VLOOKUP($B69,'a-熟食'!$B:$AO,19,0),0)</f>
        <v>10390.23</v>
      </c>
      <c r="P69" s="49">
        <f t="shared" ref="P69:P83" si="8">N69-O69</f>
        <v>379.67</v>
      </c>
      <c r="Q69" s="56">
        <f t="shared" ref="Q69:Q83" si="9">P69/O69</f>
        <v>0.0365410582826367</v>
      </c>
      <c r="R69" s="49">
        <f>IFERROR(VLOOKUP($B69,'a-熟食'!$B:$AO,16,0),0)</f>
        <v>303.89</v>
      </c>
      <c r="S69" s="49">
        <f>IFERROR(VLOOKUP($B69,'a-熟食'!$B:$AO,20,0),0)</f>
        <v>311.73</v>
      </c>
      <c r="T69" s="49">
        <f t="shared" ref="T69:T83" si="10">R69-S69</f>
        <v>-7.84000000000003</v>
      </c>
      <c r="U69" s="56">
        <f t="shared" ref="U69:U83" si="11">T69/S69</f>
        <v>-0.0251499695249095</v>
      </c>
      <c r="V69" s="56">
        <f>IFERROR(VLOOKUP($B69,'a-熟食'!$B:$AO,22,0),0)</f>
        <v>0.36326829681402</v>
      </c>
      <c r="W69" s="56">
        <f>IFERROR(VLOOKUP($B69,'a-熟食'!$B:$AO,23,0),0)</f>
        <v>0.171278336047342</v>
      </c>
      <c r="X69" s="56">
        <f t="shared" ref="X69:X83" si="12">V69-W69</f>
        <v>0.191989960766678</v>
      </c>
    </row>
    <row r="70" spans="1:24">
      <c r="A70" s="50" t="s">
        <v>94</v>
      </c>
      <c r="B70" s="51" t="s">
        <v>121</v>
      </c>
      <c r="C70" s="50" t="s">
        <v>122</v>
      </c>
      <c r="D70" s="49">
        <f>IFERROR(VLOOKUP($B70,'a-熟食'!$B:$AO,5,0),0)</f>
        <v>1938.8</v>
      </c>
      <c r="E70" s="49">
        <f>IFERROR(VLOOKUP($B70,'a-熟食'!$B:$AO,6,0),0)</f>
        <v>49093.25</v>
      </c>
      <c r="F70" s="49">
        <f>IFERROR(VLOOKUP($B70,'a-熟食'!$B:$AO,7,0),0)</f>
        <v>35.9010020695249</v>
      </c>
      <c r="G70" s="49">
        <f>IFERROR(VLOOKUP($B70,'a-熟食'!$B:$AO,24,0),0)</f>
        <v>1964.86</v>
      </c>
      <c r="H70" s="49">
        <f>IFERROR(VLOOKUP($B70,'a-熟食'!$B:$AO,25,0),0)</f>
        <v>2969.65</v>
      </c>
      <c r="I70" s="49">
        <f>IFERROR(VLOOKUP($B70,'a-熟食'!$B:$AO,26,0),0)</f>
        <v>-1004.79</v>
      </c>
      <c r="J70" s="56">
        <f>IFERROR(VLOOKUP($B70,'a-熟食'!$B:$AO,27,0),0)</f>
        <v>-0.338353004562827</v>
      </c>
      <c r="K70" s="56">
        <f>IFERROR(VLOOKUP($B70,'a-熟食'!$B:$AO,28,0),0)</f>
        <v>0.168055540112541</v>
      </c>
      <c r="L70" s="56">
        <f>IFERROR(VLOOKUP($B70,'a-熟食'!$B:$AO,29,0),0)</f>
        <v>0.183226675024927</v>
      </c>
      <c r="M70" s="56">
        <f>IFERROR(VLOOKUP($B70,'a-熟食'!$B:$AO,30,0),0)</f>
        <v>-0.0151711349123856</v>
      </c>
      <c r="N70" s="49">
        <f>IFERROR(VLOOKUP($B70,'a-熟食'!$B:$AO,15,0),0)</f>
        <v>11691.73</v>
      </c>
      <c r="O70" s="49">
        <f>IFERROR(VLOOKUP($B70,'a-熟食'!$B:$AO,19,0),0)</f>
        <v>16207.52</v>
      </c>
      <c r="P70" s="49">
        <f t="shared" si="8"/>
        <v>-4515.79</v>
      </c>
      <c r="Q70" s="56">
        <f t="shared" si="9"/>
        <v>-0.278623132965438</v>
      </c>
      <c r="R70" s="49">
        <f>IFERROR(VLOOKUP($B70,'a-熟食'!$B:$AO,16,0),0)</f>
        <v>693.26</v>
      </c>
      <c r="S70" s="49">
        <f>IFERROR(VLOOKUP($B70,'a-熟食'!$B:$AO,20,0),0)</f>
        <v>669.64</v>
      </c>
      <c r="T70" s="49">
        <f t="shared" si="10"/>
        <v>23.62</v>
      </c>
      <c r="U70" s="56">
        <f t="shared" si="11"/>
        <v>0.0352726838301177</v>
      </c>
      <c r="V70" s="56">
        <f>IFERROR(VLOOKUP($B70,'a-熟食'!$B:$AO,22,0),0)</f>
        <v>0.138589937907644</v>
      </c>
      <c r="W70" s="56">
        <f>IFERROR(VLOOKUP($B70,'a-熟食'!$B:$AO,23,0),0)</f>
        <v>0.17135526282486</v>
      </c>
      <c r="X70" s="56">
        <f t="shared" si="12"/>
        <v>-0.0327653249172159</v>
      </c>
    </row>
    <row r="71" spans="1:24">
      <c r="A71" s="50" t="s">
        <v>84</v>
      </c>
      <c r="B71" s="51" t="s">
        <v>106</v>
      </c>
      <c r="C71" s="50" t="s">
        <v>107</v>
      </c>
      <c r="D71" s="49">
        <f>IFERROR(VLOOKUP($B71,'a-熟食'!$B:$AO,5,0),0)</f>
        <v>2992.9</v>
      </c>
      <c r="E71" s="49">
        <f>IFERROR(VLOOKUP($B71,'a-熟食'!$B:$AO,6,0),0)</f>
        <v>70361.46</v>
      </c>
      <c r="F71" s="49">
        <f>IFERROR(VLOOKUP($B71,'a-熟食'!$B:$AO,7,0),0)</f>
        <v>29.7615464828183</v>
      </c>
      <c r="G71" s="49">
        <f>IFERROR(VLOOKUP($B71,'a-熟食'!$B:$AO,24,0),0)</f>
        <v>4751.82</v>
      </c>
      <c r="H71" s="49">
        <f>IFERROR(VLOOKUP($B71,'a-熟食'!$B:$AO,25,0),0)</f>
        <v>3176.8</v>
      </c>
      <c r="I71" s="49">
        <f>IFERROR(VLOOKUP($B71,'a-熟食'!$B:$AO,26,0),0)</f>
        <v>1575.02</v>
      </c>
      <c r="J71" s="56">
        <f>IFERROR(VLOOKUP($B71,'a-熟食'!$B:$AO,27,0),0)</f>
        <v>0.495788214555528</v>
      </c>
      <c r="K71" s="56">
        <f>IFERROR(VLOOKUP($B71,'a-熟食'!$B:$AO,28,0),0)</f>
        <v>0.211166847682143</v>
      </c>
      <c r="L71" s="56">
        <f>IFERROR(VLOOKUP($B71,'a-熟食'!$B:$AO,29,0),0)</f>
        <v>0.177232774227382</v>
      </c>
      <c r="M71" s="56">
        <f>IFERROR(VLOOKUP($B71,'a-熟食'!$B:$AO,30,0),0)</f>
        <v>0.0339340734547606</v>
      </c>
      <c r="N71" s="49">
        <f>IFERROR(VLOOKUP($B71,'a-熟食'!$B:$AO,15,0),0)</f>
        <v>22502.68</v>
      </c>
      <c r="O71" s="49">
        <f>IFERROR(VLOOKUP($B71,'a-熟食'!$B:$AO,19,0),0)</f>
        <v>17924.45</v>
      </c>
      <c r="P71" s="49">
        <f t="shared" si="8"/>
        <v>4578.23</v>
      </c>
      <c r="Q71" s="56">
        <f t="shared" si="9"/>
        <v>0.255418157879321</v>
      </c>
      <c r="R71" s="49">
        <f>IFERROR(VLOOKUP($B71,'a-熟食'!$B:$AO,16,0),0)</f>
        <v>1002.66</v>
      </c>
      <c r="S71" s="49">
        <f>IFERROR(VLOOKUP($B71,'a-熟食'!$B:$AO,20,0),0)</f>
        <v>846.25</v>
      </c>
      <c r="T71" s="49">
        <f t="shared" si="10"/>
        <v>156.41</v>
      </c>
      <c r="U71" s="56">
        <f t="shared" si="11"/>
        <v>0.18482717872969</v>
      </c>
      <c r="V71" s="56">
        <f>IFERROR(VLOOKUP($B71,'a-熟食'!$B:$AO,22,0),0)</f>
        <v>2.82376349795097</v>
      </c>
      <c r="W71" s="56">
        <f>IFERROR(VLOOKUP($B71,'a-熟食'!$B:$AO,23,0),0)</f>
        <v>0.641403936176027</v>
      </c>
      <c r="X71" s="56">
        <f t="shared" si="12"/>
        <v>2.18235956177495</v>
      </c>
    </row>
    <row r="72" spans="1:24">
      <c r="A72" s="50" t="s">
        <v>67</v>
      </c>
      <c r="B72" s="51" t="s">
        <v>114</v>
      </c>
      <c r="C72" s="50" t="s">
        <v>115</v>
      </c>
      <c r="D72" s="49">
        <f>IFERROR(VLOOKUP($B72,'a-熟食'!$B:$AO,5,0),0)</f>
        <v>4730.4</v>
      </c>
      <c r="E72" s="49">
        <f>IFERROR(VLOOKUP($B72,'a-熟食'!$B:$AO,6,0),0)</f>
        <v>68536.57</v>
      </c>
      <c r="F72" s="49">
        <f>IFERROR(VLOOKUP($B72,'a-熟食'!$B:$AO,7,0),0)</f>
        <v>19.9569604758866</v>
      </c>
      <c r="G72" s="49">
        <f>IFERROR(VLOOKUP($B72,'a-熟食'!$B:$AO,24,0),0)</f>
        <v>3579.39</v>
      </c>
      <c r="H72" s="49">
        <f>IFERROR(VLOOKUP($B72,'a-熟食'!$B:$AO,25,0),0)</f>
        <v>5413.58</v>
      </c>
      <c r="I72" s="49">
        <f>IFERROR(VLOOKUP($B72,'a-熟食'!$B:$AO,26,0),0)</f>
        <v>-1834.19</v>
      </c>
      <c r="J72" s="56">
        <f>IFERROR(VLOOKUP($B72,'a-熟食'!$B:$AO,27,0),0)</f>
        <v>-0.338812763457823</v>
      </c>
      <c r="K72" s="56">
        <f>IFERROR(VLOOKUP($B72,'a-熟食'!$B:$AO,28,0),0)</f>
        <v>0.129238238218721</v>
      </c>
      <c r="L72" s="56">
        <f>IFERROR(VLOOKUP($B72,'a-熟食'!$B:$AO,29,0),0)</f>
        <v>0.18630346488007</v>
      </c>
      <c r="M72" s="56">
        <f>IFERROR(VLOOKUP($B72,'a-熟食'!$B:$AO,30,0),0)</f>
        <v>-0.057065226661349</v>
      </c>
      <c r="N72" s="49">
        <f>IFERROR(VLOOKUP($B72,'a-熟食'!$B:$AO,15,0),0)</f>
        <v>27696.06</v>
      </c>
      <c r="O72" s="49">
        <f>IFERROR(VLOOKUP($B72,'a-熟食'!$B:$AO,19,0),0)</f>
        <v>29057.86</v>
      </c>
      <c r="P72" s="49">
        <f t="shared" si="8"/>
        <v>-1361.8</v>
      </c>
      <c r="Q72" s="56">
        <f t="shared" si="9"/>
        <v>-0.0468651167016428</v>
      </c>
      <c r="R72" s="49">
        <f>IFERROR(VLOOKUP($B72,'a-熟食'!$B:$AO,16,0),0)</f>
        <v>1388.41</v>
      </c>
      <c r="S72" s="49">
        <f>IFERROR(VLOOKUP($B72,'a-熟食'!$B:$AO,20,0),0)</f>
        <v>1248.94</v>
      </c>
      <c r="T72" s="49">
        <f t="shared" si="10"/>
        <v>139.47</v>
      </c>
      <c r="U72" s="56">
        <f t="shared" si="11"/>
        <v>0.111670696750845</v>
      </c>
      <c r="V72" s="56">
        <f>IFERROR(VLOOKUP($B72,'a-熟食'!$B:$AO,22,0),0)</f>
        <v>-0.360715660620307</v>
      </c>
      <c r="W72" s="56">
        <f>IFERROR(VLOOKUP($B72,'a-熟食'!$B:$AO,23,0),0)</f>
        <v>0.12940788113167</v>
      </c>
      <c r="X72" s="56">
        <f t="shared" si="12"/>
        <v>-0.490123541751977</v>
      </c>
    </row>
    <row r="73" spans="1:24">
      <c r="A73" s="50" t="s">
        <v>118</v>
      </c>
      <c r="B73" s="51" t="s">
        <v>119</v>
      </c>
      <c r="C73" s="50" t="s">
        <v>120</v>
      </c>
      <c r="D73" s="49">
        <f>IFERROR(VLOOKUP($B73,'a-熟食'!$B:$AO,5,0),0)</f>
        <v>1394.75</v>
      </c>
      <c r="E73" s="49">
        <f>IFERROR(VLOOKUP($B73,'a-熟食'!$B:$AO,6,0),0)</f>
        <v>30744.62</v>
      </c>
      <c r="F73" s="49">
        <f>IFERROR(VLOOKUP($B73,'a-熟食'!$B:$AO,7,0),0)</f>
        <v>13.0409722450726</v>
      </c>
      <c r="G73" s="49">
        <f>IFERROR(VLOOKUP($B73,'a-熟食'!$B:$AO,24,0),0)</f>
        <v>4567.58</v>
      </c>
      <c r="H73" s="49">
        <f>IFERROR(VLOOKUP($B73,'a-熟食'!$B:$AO,25,0),0)</f>
        <v>5046.58</v>
      </c>
      <c r="I73" s="49">
        <f>IFERROR(VLOOKUP($B73,'a-熟食'!$B:$AO,26,0),0)</f>
        <v>-479</v>
      </c>
      <c r="J73" s="56">
        <f>IFERROR(VLOOKUP($B73,'a-熟食'!$B:$AO,27,0),0)</f>
        <v>-0.094915764735722</v>
      </c>
      <c r="K73" s="56">
        <f>IFERROR(VLOOKUP($B73,'a-熟食'!$B:$AO,28,0),0)</f>
        <v>0.211593891378609</v>
      </c>
      <c r="L73" s="56">
        <f>IFERROR(VLOOKUP($B73,'a-熟食'!$B:$AO,29,0),0)</f>
        <v>0.19369805230321</v>
      </c>
      <c r="M73" s="56">
        <f>IFERROR(VLOOKUP($B73,'a-熟食'!$B:$AO,30,0),0)</f>
        <v>0.0178958390753986</v>
      </c>
      <c r="N73" s="49">
        <f>IFERROR(VLOOKUP($B73,'a-熟食'!$B:$AO,15,0),0)</f>
        <v>21586.54</v>
      </c>
      <c r="O73" s="49">
        <f>IFERROR(VLOOKUP($B73,'a-熟食'!$B:$AO,19,0),0)</f>
        <v>26053.85</v>
      </c>
      <c r="P73" s="49">
        <f t="shared" si="8"/>
        <v>-4467.31</v>
      </c>
      <c r="Q73" s="56">
        <f t="shared" si="9"/>
        <v>-0.171464486054844</v>
      </c>
      <c r="R73" s="49">
        <f>IFERROR(VLOOKUP($B73,'a-熟食'!$B:$AO,16,0),0)</f>
        <v>746.77</v>
      </c>
      <c r="S73" s="49">
        <f>IFERROR(VLOOKUP($B73,'a-熟食'!$B:$AO,20,0),0)</f>
        <v>696.44</v>
      </c>
      <c r="T73" s="49">
        <f t="shared" si="10"/>
        <v>50.3299999999999</v>
      </c>
      <c r="U73" s="56">
        <f t="shared" si="11"/>
        <v>0.0722675320199873</v>
      </c>
      <c r="V73" s="56">
        <f>IFERROR(VLOOKUP($B73,'a-熟食'!$B:$AO,22,0),0)</f>
        <v>-0.0541639579014736</v>
      </c>
      <c r="W73" s="56">
        <f>IFERROR(VLOOKUP($B73,'a-熟食'!$B:$AO,23,0),0)</f>
        <v>0.333362545005205</v>
      </c>
      <c r="X73" s="56">
        <f t="shared" si="12"/>
        <v>-0.387526502906678</v>
      </c>
    </row>
    <row r="74" spans="1:24">
      <c r="A74" s="50" t="s">
        <v>67</v>
      </c>
      <c r="B74" s="51" t="s">
        <v>203</v>
      </c>
      <c r="C74" s="50" t="s">
        <v>204</v>
      </c>
      <c r="D74" s="49">
        <f>IFERROR(VLOOKUP($B74,'a-熟食'!$B:$AO,5,0),0)</f>
        <v>2312.8</v>
      </c>
      <c r="E74" s="49">
        <f>IFERROR(VLOOKUP($B74,'a-熟食'!$B:$AO,6,0),0)</f>
        <v>50200.24</v>
      </c>
      <c r="F74" s="49">
        <f>IFERROR(VLOOKUP($B74,'a-熟食'!$B:$AO,7,0),0)</f>
        <v>31.556796285479</v>
      </c>
      <c r="G74" s="49">
        <f>IFERROR(VLOOKUP($B74,'a-熟食'!$B:$AO,24,0),0)</f>
        <v>2704.06</v>
      </c>
      <c r="H74" s="49">
        <f>IFERROR(VLOOKUP($B74,'a-熟食'!$B:$AO,25,0),0)</f>
        <v>2803.86</v>
      </c>
      <c r="I74" s="49">
        <f>IFERROR(VLOOKUP($B74,'a-熟食'!$B:$AO,26,0),0)</f>
        <v>-99.8</v>
      </c>
      <c r="J74" s="56">
        <f>IFERROR(VLOOKUP($B74,'a-熟食'!$B:$AO,27,0),0)</f>
        <v>-0.0355937885629097</v>
      </c>
      <c r="K74" s="56">
        <f>IFERROR(VLOOKUP($B74,'a-熟食'!$B:$AO,28,0),0)</f>
        <v>0.187826944649933</v>
      </c>
      <c r="L74" s="56">
        <f>IFERROR(VLOOKUP($B74,'a-熟食'!$B:$AO,29,0),0)</f>
        <v>0.211051713262447</v>
      </c>
      <c r="M74" s="56">
        <f>IFERROR(VLOOKUP($B74,'a-熟食'!$B:$AO,30,0),0)</f>
        <v>-0.0232247686125138</v>
      </c>
      <c r="N74" s="49">
        <f>IFERROR(VLOOKUP($B74,'a-熟食'!$B:$AO,15,0),0)</f>
        <v>14396.55</v>
      </c>
      <c r="O74" s="49">
        <f>IFERROR(VLOOKUP($B74,'a-熟食'!$B:$AO,19,0),0)</f>
        <v>13285.18</v>
      </c>
      <c r="P74" s="49">
        <f t="shared" si="8"/>
        <v>1111.37</v>
      </c>
      <c r="Q74" s="56">
        <f t="shared" si="9"/>
        <v>0.083654869561421</v>
      </c>
      <c r="R74" s="49">
        <f>IFERROR(VLOOKUP($B74,'a-熟食'!$B:$AO,16,0),0)</f>
        <v>684.62</v>
      </c>
      <c r="S74" s="49">
        <f>IFERROR(VLOOKUP($B74,'a-熟食'!$B:$AO,20,0),0)</f>
        <v>520.65</v>
      </c>
      <c r="T74" s="49">
        <f t="shared" si="10"/>
        <v>163.97</v>
      </c>
      <c r="U74" s="56">
        <f t="shared" si="11"/>
        <v>0.31493325650629</v>
      </c>
      <c r="V74" s="56">
        <f>IFERROR(VLOOKUP($B74,'a-熟食'!$B:$AO,22,0),0)</f>
        <v>1.51307995995567</v>
      </c>
      <c r="W74" s="56">
        <f>IFERROR(VLOOKUP($B74,'a-熟食'!$B:$AO,23,0),0)</f>
        <v>0.571653706514523</v>
      </c>
      <c r="X74" s="56">
        <f t="shared" si="12"/>
        <v>0.941426253441144</v>
      </c>
    </row>
    <row r="75" spans="1:24">
      <c r="A75" s="50" t="s">
        <v>62</v>
      </c>
      <c r="B75" s="51" t="s">
        <v>63</v>
      </c>
      <c r="C75" s="50" t="s">
        <v>64</v>
      </c>
      <c r="D75" s="49">
        <f>IFERROR(VLOOKUP($B75,'a-熟食'!$B:$AO,5,0),0)</f>
        <v>2202.4</v>
      </c>
      <c r="E75" s="49">
        <f>IFERROR(VLOOKUP($B75,'a-熟食'!$B:$AO,6,0),0)</f>
        <v>48359.94</v>
      </c>
      <c r="F75" s="49">
        <f>IFERROR(VLOOKUP($B75,'a-熟食'!$B:$AO,7,0),0)</f>
        <v>18.8838586745898</v>
      </c>
      <c r="G75" s="49">
        <f>IFERROR(VLOOKUP($B75,'a-熟食'!$B:$AO,24,0),0)</f>
        <v>2899.76</v>
      </c>
      <c r="H75" s="49">
        <f>IFERROR(VLOOKUP($B75,'a-熟食'!$B:$AO,25,0),0)</f>
        <v>3798.46</v>
      </c>
      <c r="I75" s="49">
        <f>IFERROR(VLOOKUP($B75,'a-熟食'!$B:$AO,26,0),0)</f>
        <v>-898.7</v>
      </c>
      <c r="J75" s="56">
        <f>IFERROR(VLOOKUP($B75,'a-熟食'!$B:$AO,27,0),0)</f>
        <v>-0.236595883594931</v>
      </c>
      <c r="K75" s="56">
        <f>IFERROR(VLOOKUP($B75,'a-熟食'!$B:$AO,28,0),0)</f>
        <v>0.130313055842418</v>
      </c>
      <c r="L75" s="56">
        <f>IFERROR(VLOOKUP($B75,'a-熟食'!$B:$AO,29,0),0)</f>
        <v>0.115720869245465</v>
      </c>
      <c r="M75" s="56">
        <f>IFERROR(VLOOKUP($B75,'a-熟食'!$B:$AO,30,0),0)</f>
        <v>0.0145921865969526</v>
      </c>
      <c r="N75" s="49">
        <f>IFERROR(VLOOKUP($B75,'a-熟食'!$B:$AO,15,0),0)</f>
        <v>22252.26</v>
      </c>
      <c r="O75" s="49">
        <f>IFERROR(VLOOKUP($B75,'a-熟食'!$B:$AO,19,0),0)</f>
        <v>32824.33</v>
      </c>
      <c r="P75" s="49">
        <f t="shared" si="8"/>
        <v>-10572.07</v>
      </c>
      <c r="Q75" s="56">
        <f t="shared" si="9"/>
        <v>-0.322080298364049</v>
      </c>
      <c r="R75" s="49">
        <f>IFERROR(VLOOKUP($B75,'a-熟食'!$B:$AO,16,0),0)</f>
        <v>723.26</v>
      </c>
      <c r="S75" s="49">
        <f>IFERROR(VLOOKUP($B75,'a-熟食'!$B:$AO,20,0),0)</f>
        <v>1116.23</v>
      </c>
      <c r="T75" s="49">
        <f t="shared" si="10"/>
        <v>-392.97</v>
      </c>
      <c r="U75" s="56">
        <f t="shared" si="11"/>
        <v>-0.35205110057963</v>
      </c>
      <c r="V75" s="56">
        <f>IFERROR(VLOOKUP($B75,'a-熟食'!$B:$AO,22,0),0)</f>
        <v>0.275263360496955</v>
      </c>
      <c r="W75" s="56">
        <f>IFERROR(VLOOKUP($B75,'a-熟食'!$B:$AO,23,0),0)</f>
        <v>0.141781977587017</v>
      </c>
      <c r="X75" s="56">
        <f t="shared" si="12"/>
        <v>0.133481382909937</v>
      </c>
    </row>
    <row r="76" spans="1:24">
      <c r="A76" s="50" t="s">
        <v>186</v>
      </c>
      <c r="B76" s="51" t="s">
        <v>197</v>
      </c>
      <c r="C76" s="50" t="s">
        <v>198</v>
      </c>
      <c r="D76" s="49">
        <f>IFERROR(VLOOKUP($B76,'a-熟食'!$B:$AO,5,0),0)</f>
        <v>1792.2</v>
      </c>
      <c r="E76" s="49">
        <f>IFERROR(VLOOKUP($B76,'a-熟食'!$B:$AO,6,0),0)</f>
        <v>48372.1</v>
      </c>
      <c r="F76" s="49">
        <f>IFERROR(VLOOKUP($B76,'a-熟食'!$B:$AO,7,0),0)</f>
        <v>14.7672110823433</v>
      </c>
      <c r="G76" s="49">
        <f>IFERROR(VLOOKUP($B76,'a-熟食'!$B:$AO,24,0),0)</f>
        <v>5244.97</v>
      </c>
      <c r="H76" s="49">
        <f>IFERROR(VLOOKUP($B76,'a-熟食'!$B:$AO,25,0),0)</f>
        <v>5146.19</v>
      </c>
      <c r="I76" s="49">
        <f>IFERROR(VLOOKUP($B76,'a-熟食'!$B:$AO,26,0),0)</f>
        <v>98.78</v>
      </c>
      <c r="J76" s="56">
        <f>IFERROR(VLOOKUP($B76,'a-熟食'!$B:$AO,27,0),0)</f>
        <v>0.0191947829365025</v>
      </c>
      <c r="K76" s="56">
        <f>IFERROR(VLOOKUP($B76,'a-熟食'!$B:$AO,28,0),0)</f>
        <v>0.176018108658664</v>
      </c>
      <c r="L76" s="56">
        <f>IFERROR(VLOOKUP($B76,'a-熟食'!$B:$AO,29,0),0)</f>
        <v>0.178262788306725</v>
      </c>
      <c r="M76" s="56">
        <f>IFERROR(VLOOKUP($B76,'a-熟食'!$B:$AO,30,0),0)</f>
        <v>-0.00224467964806151</v>
      </c>
      <c r="N76" s="49">
        <f>IFERROR(VLOOKUP($B76,'a-熟食'!$B:$AO,15,0),0)</f>
        <v>29797.9</v>
      </c>
      <c r="O76" s="49">
        <f>IFERROR(VLOOKUP($B76,'a-熟食'!$B:$AO,19,0),0)</f>
        <v>28868.56</v>
      </c>
      <c r="P76" s="49">
        <f t="shared" si="8"/>
        <v>929.34</v>
      </c>
      <c r="Q76" s="56">
        <f t="shared" si="9"/>
        <v>0.0321921148820724</v>
      </c>
      <c r="R76" s="49">
        <f>IFERROR(VLOOKUP($B76,'a-熟食'!$B:$AO,16,0),0)</f>
        <v>1256.37</v>
      </c>
      <c r="S76" s="49">
        <f>IFERROR(VLOOKUP($B76,'a-熟食'!$B:$AO,20,0),0)</f>
        <v>1053.87</v>
      </c>
      <c r="T76" s="49">
        <f t="shared" si="10"/>
        <v>202.5</v>
      </c>
      <c r="U76" s="56">
        <f t="shared" si="11"/>
        <v>0.192148936775883</v>
      </c>
      <c r="V76" s="56">
        <f>IFERROR(VLOOKUP($B76,'a-熟食'!$B:$AO,22,0),0)</f>
        <v>-0.152575284935847</v>
      </c>
      <c r="W76" s="56">
        <f>IFERROR(VLOOKUP($B76,'a-熟食'!$B:$AO,23,0),0)</f>
        <v>0.183212724398413</v>
      </c>
      <c r="X76" s="56">
        <f t="shared" si="12"/>
        <v>-0.33578800933426</v>
      </c>
    </row>
    <row r="77" spans="1:24">
      <c r="A77" s="50" t="s">
        <v>67</v>
      </c>
      <c r="B77" s="51" t="s">
        <v>191</v>
      </c>
      <c r="C77" s="50" t="s">
        <v>192</v>
      </c>
      <c r="D77" s="49">
        <f>IFERROR(VLOOKUP($B77,'a-熟食'!$B:$AO,5,0),0)</f>
        <v>1021.7</v>
      </c>
      <c r="E77" s="49">
        <f>IFERROR(VLOOKUP($B77,'a-熟食'!$B:$AO,6,0),0)</f>
        <v>14926.88</v>
      </c>
      <c r="F77" s="49">
        <f>IFERROR(VLOOKUP($B77,'a-熟食'!$B:$AO,7,0),0)</f>
        <v>42.2188675129958</v>
      </c>
      <c r="G77" s="49">
        <f>IFERROR(VLOOKUP($B77,'a-熟食'!$B:$AO,24,0),0)</f>
        <v>387.82</v>
      </c>
      <c r="H77" s="49">
        <f>IFERROR(VLOOKUP($B77,'a-熟食'!$B:$AO,25,0),0)</f>
        <v>986.37</v>
      </c>
      <c r="I77" s="49">
        <f>IFERROR(VLOOKUP($B77,'a-熟食'!$B:$AO,26,0),0)</f>
        <v>-598.55</v>
      </c>
      <c r="J77" s="56">
        <f>IFERROR(VLOOKUP($B77,'a-熟食'!$B:$AO,27,0),0)</f>
        <v>-0.606820969818628</v>
      </c>
      <c r="K77" s="56">
        <f>IFERROR(VLOOKUP($B77,'a-熟食'!$B:$AO,28,0),0)</f>
        <v>0.135430453169251</v>
      </c>
      <c r="L77" s="56">
        <f>IFERROR(VLOOKUP($B77,'a-熟食'!$B:$AO,29,0),0)</f>
        <v>0.241498688904286</v>
      </c>
      <c r="M77" s="56">
        <f>IFERROR(VLOOKUP($B77,'a-熟食'!$B:$AO,30,0),0)</f>
        <v>-0.106068235735035</v>
      </c>
      <c r="N77" s="49">
        <f>IFERROR(VLOOKUP($B77,'a-熟食'!$B:$AO,15,0),0)</f>
        <v>2863.61</v>
      </c>
      <c r="O77" s="49">
        <f>IFERROR(VLOOKUP($B77,'a-熟食'!$B:$AO,19,0),0)</f>
        <v>4084.37</v>
      </c>
      <c r="P77" s="49">
        <f t="shared" si="8"/>
        <v>-1220.76</v>
      </c>
      <c r="Q77" s="56">
        <f t="shared" si="9"/>
        <v>-0.29888575227024</v>
      </c>
      <c r="R77" s="49">
        <f>IFERROR(VLOOKUP($B77,'a-熟食'!$B:$AO,16,0),0)</f>
        <v>295.52</v>
      </c>
      <c r="S77" s="49">
        <f>IFERROR(VLOOKUP($B77,'a-熟食'!$B:$AO,20,0),0)</f>
        <v>321.96</v>
      </c>
      <c r="T77" s="49">
        <f t="shared" si="10"/>
        <v>-26.44</v>
      </c>
      <c r="U77" s="56">
        <f t="shared" si="11"/>
        <v>-0.0821220027332588</v>
      </c>
      <c r="V77" s="56">
        <f>IFERROR(VLOOKUP($B77,'a-熟食'!$B:$AO,22,0),0)</f>
        <v>2.04174578810921</v>
      </c>
      <c r="W77" s="56">
        <f>IFERROR(VLOOKUP($B77,'a-熟食'!$B:$AO,23,0),0)</f>
        <v>1.21151690892207</v>
      </c>
      <c r="X77" s="56">
        <f t="shared" si="12"/>
        <v>0.830228879187133</v>
      </c>
    </row>
    <row r="78" spans="1:24">
      <c r="A78" s="50" t="s">
        <v>155</v>
      </c>
      <c r="B78" s="51" t="s">
        <v>156</v>
      </c>
      <c r="C78" s="50" t="s">
        <v>157</v>
      </c>
      <c r="D78" s="49">
        <f>IFERROR(VLOOKUP($B78,'a-熟食'!$B:$AO,5,0),0)</f>
        <v>1288.17</v>
      </c>
      <c r="E78" s="49">
        <f>IFERROR(VLOOKUP($B78,'a-熟食'!$B:$AO,6,0),0)</f>
        <v>28855.64</v>
      </c>
      <c r="F78" s="49">
        <f>IFERROR(VLOOKUP($B78,'a-熟食'!$B:$AO,7,0),0)</f>
        <v>70.6832293061182</v>
      </c>
      <c r="G78" s="49">
        <f>IFERROR(VLOOKUP($B78,'a-熟食'!$B:$AO,24,0),0)</f>
        <v>-736.74</v>
      </c>
      <c r="H78" s="49">
        <f>IFERROR(VLOOKUP($B78,'a-熟食'!$B:$AO,25,0),0)</f>
        <v>121.82</v>
      </c>
      <c r="I78" s="49">
        <f>IFERROR(VLOOKUP($B78,'a-熟食'!$B:$AO,26,0),0)</f>
        <v>-858.56</v>
      </c>
      <c r="J78" s="56">
        <f>IFERROR(VLOOKUP($B78,'a-熟食'!$B:$AO,27,0),0)</f>
        <v>-7.04777540633722</v>
      </c>
      <c r="K78" s="56">
        <f>IFERROR(VLOOKUP($B78,'a-熟食'!$B:$AO,28,0),0)</f>
        <v>-0.344414265746035</v>
      </c>
      <c r="L78" s="56">
        <f>IFERROR(VLOOKUP($B78,'a-熟食'!$B:$AO,29,0),0)</f>
        <v>0.0209619941254106</v>
      </c>
      <c r="M78" s="56">
        <f>IFERROR(VLOOKUP($B78,'a-熟食'!$B:$AO,30,0),0)</f>
        <v>-0.365376259871445</v>
      </c>
      <c r="N78" s="49">
        <f>IFERROR(VLOOKUP($B78,'a-熟食'!$B:$AO,15,0),0)</f>
        <v>2139.11</v>
      </c>
      <c r="O78" s="49">
        <f>IFERROR(VLOOKUP($B78,'a-熟食'!$B:$AO,19,0),0)</f>
        <v>5811.47</v>
      </c>
      <c r="P78" s="49">
        <f t="shared" si="8"/>
        <v>-3672.36</v>
      </c>
      <c r="Q78" s="56">
        <f t="shared" si="9"/>
        <v>-0.631915849174133</v>
      </c>
      <c r="R78" s="49">
        <f>IFERROR(VLOOKUP($B78,'a-熟食'!$B:$AO,16,0),0)</f>
        <v>159.13</v>
      </c>
      <c r="S78" s="49">
        <f>IFERROR(VLOOKUP($B78,'a-熟食'!$B:$AO,20,0),0)</f>
        <v>334.87</v>
      </c>
      <c r="T78" s="49">
        <f t="shared" si="10"/>
        <v>-175.74</v>
      </c>
      <c r="U78" s="56">
        <f t="shared" si="11"/>
        <v>-0.524800668916296</v>
      </c>
      <c r="V78" s="56">
        <f>IFERROR(VLOOKUP($B78,'a-熟食'!$B:$AO,22,0),0)</f>
        <v>-0.234265500323622</v>
      </c>
      <c r="W78" s="56">
        <f>IFERROR(VLOOKUP($B78,'a-熟食'!$B:$AO,23,0),0)</f>
        <v>0.401375657313407</v>
      </c>
      <c r="X78" s="56">
        <f t="shared" si="12"/>
        <v>-0.635641157637029</v>
      </c>
    </row>
    <row r="79" spans="1:24">
      <c r="A79" s="50" t="s">
        <v>94</v>
      </c>
      <c r="B79" s="51" t="s">
        <v>164</v>
      </c>
      <c r="C79" s="50" t="s">
        <v>165</v>
      </c>
      <c r="D79" s="49">
        <f>IFERROR(VLOOKUP($B79,'a-熟食'!$B:$AO,5,0),0)</f>
        <v>2980.5</v>
      </c>
      <c r="E79" s="49">
        <f>IFERROR(VLOOKUP($B79,'a-熟食'!$B:$AO,6,0),0)</f>
        <v>59428.22</v>
      </c>
      <c r="F79" s="49">
        <f>IFERROR(VLOOKUP($B79,'a-熟食'!$B:$AO,7,0),0)</f>
        <v>30.3444002484009</v>
      </c>
      <c r="G79" s="49">
        <f>IFERROR(VLOOKUP($B79,'a-熟食'!$B:$AO,24,0),0)</f>
        <v>1980.33</v>
      </c>
      <c r="H79" s="49">
        <f>IFERROR(VLOOKUP($B79,'a-熟食'!$B:$AO,25,0),0)</f>
        <v>3815.88</v>
      </c>
      <c r="I79" s="49">
        <f>IFERROR(VLOOKUP($B79,'a-熟食'!$B:$AO,26,0),0)</f>
        <v>-1835.55</v>
      </c>
      <c r="J79" s="56">
        <f>IFERROR(VLOOKUP($B79,'a-熟食'!$B:$AO,27,0),0)</f>
        <v>-0.481029277650241</v>
      </c>
      <c r="K79" s="56">
        <f>IFERROR(VLOOKUP($B79,'a-熟食'!$B:$AO,28,0),0)</f>
        <v>0.117573055321372</v>
      </c>
      <c r="L79" s="56">
        <f>IFERROR(VLOOKUP($B79,'a-熟食'!$B:$AO,29,0),0)</f>
        <v>0.18841600164326</v>
      </c>
      <c r="M79" s="56">
        <f>IFERROR(VLOOKUP($B79,'a-熟食'!$B:$AO,30,0),0)</f>
        <v>-0.0708429463218882</v>
      </c>
      <c r="N79" s="49">
        <f>IFERROR(VLOOKUP($B79,'a-熟食'!$B:$AO,15,0),0)</f>
        <v>16843.4</v>
      </c>
      <c r="O79" s="49">
        <f>IFERROR(VLOOKUP($B79,'a-熟食'!$B:$AO,19,0),0)</f>
        <v>20252.42</v>
      </c>
      <c r="P79" s="49">
        <f t="shared" si="8"/>
        <v>-3409.02</v>
      </c>
      <c r="Q79" s="56">
        <f t="shared" si="9"/>
        <v>-0.168326550604816</v>
      </c>
      <c r="R79" s="49">
        <f>IFERROR(VLOOKUP($B79,'a-熟食'!$B:$AO,16,0),0)</f>
        <v>913.56</v>
      </c>
      <c r="S79" s="49">
        <f>IFERROR(VLOOKUP($B79,'a-熟食'!$B:$AO,20,0),0)</f>
        <v>905.58</v>
      </c>
      <c r="T79" s="49">
        <f t="shared" si="10"/>
        <v>7.9799999999999</v>
      </c>
      <c r="U79" s="56">
        <f t="shared" si="11"/>
        <v>0.00881203206784592</v>
      </c>
      <c r="V79" s="56">
        <f>IFERROR(VLOOKUP($B79,'a-熟食'!$B:$AO,22,0),0)</f>
        <v>-0.129751896728873</v>
      </c>
      <c r="W79" s="56">
        <f>IFERROR(VLOOKUP($B79,'a-熟食'!$B:$AO,23,0),0)</f>
        <v>-0.0475776107446221</v>
      </c>
      <c r="X79" s="56">
        <f t="shared" si="12"/>
        <v>-0.0821742859842509</v>
      </c>
    </row>
    <row r="80" spans="1:24">
      <c r="A80" s="50" t="s">
        <v>94</v>
      </c>
      <c r="B80" s="51" t="s">
        <v>205</v>
      </c>
      <c r="C80" s="50" t="s">
        <v>206</v>
      </c>
      <c r="D80" s="49">
        <f>IFERROR(VLOOKUP($B80,'a-熟食'!$B:$AO,5,0),0)</f>
        <v>2767.4</v>
      </c>
      <c r="E80" s="49">
        <f>IFERROR(VLOOKUP($B80,'a-熟食'!$B:$AO,6,0),0)</f>
        <v>69938.99</v>
      </c>
      <c r="F80" s="49">
        <f>IFERROR(VLOOKUP($B80,'a-熟食'!$B:$AO,7,0),0)</f>
        <v>35.4094022767524</v>
      </c>
      <c r="G80" s="49">
        <f>IFERROR(VLOOKUP($B80,'a-熟食'!$B:$AO,24,0),0)</f>
        <v>1210.15</v>
      </c>
      <c r="H80" s="49">
        <f>IFERROR(VLOOKUP($B80,'a-熟食'!$B:$AO,25,0),0)</f>
        <v>183.27</v>
      </c>
      <c r="I80" s="49">
        <f>IFERROR(VLOOKUP($B80,'a-熟食'!$B:$AO,26,0),0)</f>
        <v>1026.88</v>
      </c>
      <c r="J80" s="56">
        <f>IFERROR(VLOOKUP($B80,'a-熟食'!$B:$AO,27,0),0)</f>
        <v>5.60309925246903</v>
      </c>
      <c r="K80" s="56">
        <f>IFERROR(VLOOKUP($B80,'a-熟食'!$B:$AO,28,0),0)</f>
        <v>0.0769199477009189</v>
      </c>
      <c r="L80" s="56">
        <f>IFERROR(VLOOKUP($B80,'a-熟食'!$B:$AO,29,0),0)</f>
        <v>0.0201911699574958</v>
      </c>
      <c r="M80" s="56">
        <f>IFERROR(VLOOKUP($B80,'a-熟食'!$B:$AO,30,0),0)</f>
        <v>0.0567287777434232</v>
      </c>
      <c r="N80" s="49">
        <f>IFERROR(VLOOKUP($B80,'a-熟食'!$B:$AO,15,0),0)</f>
        <v>15732.59</v>
      </c>
      <c r="O80" s="49">
        <f>IFERROR(VLOOKUP($B80,'a-熟食'!$B:$AO,19,0),0)</f>
        <v>9076.74</v>
      </c>
      <c r="P80" s="49">
        <f t="shared" si="8"/>
        <v>6655.85</v>
      </c>
      <c r="Q80" s="56">
        <f t="shared" si="9"/>
        <v>0.733286400183326</v>
      </c>
      <c r="R80" s="49">
        <f>IFERROR(VLOOKUP($B80,'a-熟食'!$B:$AO,16,0),0)</f>
        <v>734.25</v>
      </c>
      <c r="S80" s="49">
        <f>IFERROR(VLOOKUP($B80,'a-熟食'!$B:$AO,20,0),0)</f>
        <v>436.42</v>
      </c>
      <c r="T80" s="49">
        <f t="shared" si="10"/>
        <v>297.83</v>
      </c>
      <c r="U80" s="56">
        <f t="shared" si="11"/>
        <v>0.6824389349709</v>
      </c>
      <c r="V80" s="56">
        <f>IFERROR(VLOOKUP($B80,'a-熟食'!$B:$AO,22,0),0)</f>
        <v>0.798634293729738</v>
      </c>
      <c r="W80" s="56">
        <f>IFERROR(VLOOKUP($B80,'a-熟食'!$B:$AO,23,0),0)</f>
        <v>-0.24643381472399</v>
      </c>
      <c r="X80" s="56">
        <f t="shared" si="12"/>
        <v>1.04506810845373</v>
      </c>
    </row>
    <row r="81" spans="1:24">
      <c r="A81" s="50" t="s">
        <v>67</v>
      </c>
      <c r="B81" s="51" t="s">
        <v>135</v>
      </c>
      <c r="C81" s="50" t="s">
        <v>136</v>
      </c>
      <c r="D81" s="49">
        <f>IFERROR(VLOOKUP($B81,'a-熟食'!$B:$AO,5,0),0)</f>
        <v>1548</v>
      </c>
      <c r="E81" s="49">
        <f>IFERROR(VLOOKUP($B81,'a-熟食'!$B:$AO,6,0),0)</f>
        <v>42189.04</v>
      </c>
      <c r="F81" s="49">
        <f>IFERROR(VLOOKUP($B81,'a-熟食'!$B:$AO,7,0),0)</f>
        <v>10.6397200287794</v>
      </c>
      <c r="G81" s="49">
        <f>IFERROR(VLOOKUP($B81,'a-熟食'!$B:$AO,24,0),0)</f>
        <v>8894.62</v>
      </c>
      <c r="H81" s="49">
        <f>IFERROR(VLOOKUP($B81,'a-熟食'!$B:$AO,25,0),0)</f>
        <v>5281.81</v>
      </c>
      <c r="I81" s="49">
        <f>IFERROR(VLOOKUP($B81,'a-熟食'!$B:$AO,26,0),0)</f>
        <v>3612.81</v>
      </c>
      <c r="J81" s="56">
        <f>IFERROR(VLOOKUP($B81,'a-熟食'!$B:$AO,27,0),0)</f>
        <v>0.684009837536753</v>
      </c>
      <c r="K81" s="56">
        <f>IFERROR(VLOOKUP($B81,'a-熟食'!$B:$AO,28,0),0)</f>
        <v>0.234763352653639</v>
      </c>
      <c r="L81" s="56">
        <f>IFERROR(VLOOKUP($B81,'a-熟食'!$B:$AO,29,0),0)</f>
        <v>0.212475521392332</v>
      </c>
      <c r="M81" s="56">
        <f>IFERROR(VLOOKUP($B81,'a-熟食'!$B:$AO,30,0),0)</f>
        <v>0.0222878312613067</v>
      </c>
      <c r="N81" s="49">
        <f>IFERROR(VLOOKUP($B81,'a-熟食'!$B:$AO,15,0),0)</f>
        <v>37887.6</v>
      </c>
      <c r="O81" s="49">
        <f>IFERROR(VLOOKUP($B81,'a-熟食'!$B:$AO,19,0),0)</f>
        <v>24858.44</v>
      </c>
      <c r="P81" s="49">
        <f t="shared" si="8"/>
        <v>13029.16</v>
      </c>
      <c r="Q81" s="56">
        <f t="shared" si="9"/>
        <v>0.524134257821488</v>
      </c>
      <c r="R81" s="49">
        <f>IFERROR(VLOOKUP($B81,'a-熟食'!$B:$AO,16,0),0)</f>
        <v>2264.36</v>
      </c>
      <c r="S81" s="49">
        <f>IFERROR(VLOOKUP($B81,'a-熟食'!$B:$AO,20,0),0)</f>
        <v>1082.19</v>
      </c>
      <c r="T81" s="49">
        <f t="shared" si="10"/>
        <v>1182.17</v>
      </c>
      <c r="U81" s="56">
        <f t="shared" si="11"/>
        <v>1.09238673430728</v>
      </c>
      <c r="V81" s="56">
        <f>IFERROR(VLOOKUP($B81,'a-熟食'!$B:$AO,22,0),0)</f>
        <v>-0.0452268847433412</v>
      </c>
      <c r="W81" s="56">
        <f>IFERROR(VLOOKUP($B81,'a-熟食'!$B:$AO,23,0),0)</f>
        <v>-0.230645868601095</v>
      </c>
      <c r="X81" s="56">
        <f t="shared" si="12"/>
        <v>0.185418983857754</v>
      </c>
    </row>
    <row r="82" spans="1:24">
      <c r="A82" s="50" t="s">
        <v>155</v>
      </c>
      <c r="B82" s="51" t="s">
        <v>162</v>
      </c>
      <c r="C82" s="50" t="s">
        <v>163</v>
      </c>
      <c r="D82" s="49">
        <f>IFERROR(VLOOKUP($B82,'a-熟食'!$B:$AO,5,0),0)</f>
        <v>3954.81</v>
      </c>
      <c r="E82" s="49">
        <f>IFERROR(VLOOKUP($B82,'a-熟食'!$B:$AO,6,0),0)</f>
        <v>84129.7</v>
      </c>
      <c r="F82" s="49">
        <f>IFERROR(VLOOKUP($B82,'a-熟食'!$B:$AO,7,0),0)</f>
        <v>20.4443324722663</v>
      </c>
      <c r="G82" s="49">
        <f>IFERROR(VLOOKUP($B82,'a-熟食'!$B:$AO,24,0),0)</f>
        <v>2906.29</v>
      </c>
      <c r="H82" s="49">
        <f>IFERROR(VLOOKUP($B82,'a-熟食'!$B:$AO,25,0),0)</f>
        <v>4570.66</v>
      </c>
      <c r="I82" s="49">
        <f>IFERROR(VLOOKUP($B82,'a-熟食'!$B:$AO,26,0),0)</f>
        <v>-1664.37</v>
      </c>
      <c r="J82" s="56">
        <f>IFERROR(VLOOKUP($B82,'a-熟食'!$B:$AO,27,0),0)</f>
        <v>-0.364142158900465</v>
      </c>
      <c r="K82" s="56">
        <f>IFERROR(VLOOKUP($B82,'a-熟食'!$B:$AO,28,0),0)</f>
        <v>0.0923804537887941</v>
      </c>
      <c r="L82" s="56">
        <f>IFERROR(VLOOKUP($B82,'a-熟食'!$B:$AO,29,0),0)</f>
        <v>0.168728399792387</v>
      </c>
      <c r="M82" s="56">
        <f>IFERROR(VLOOKUP($B82,'a-熟食'!$B:$AO,30,0),0)</f>
        <v>-0.0763479460035929</v>
      </c>
      <c r="N82" s="49">
        <f>IFERROR(VLOOKUP($B82,'a-熟食'!$B:$AO,15,0),0)</f>
        <v>31460.01</v>
      </c>
      <c r="O82" s="49">
        <f>IFERROR(VLOOKUP($B82,'a-熟食'!$B:$AO,19,0),0)</f>
        <v>27088.86</v>
      </c>
      <c r="P82" s="49">
        <f t="shared" si="8"/>
        <v>4371.15</v>
      </c>
      <c r="Q82" s="56">
        <f t="shared" si="9"/>
        <v>0.161363379632808</v>
      </c>
      <c r="R82" s="49">
        <f>IFERROR(VLOOKUP($B82,'a-熟食'!$B:$AO,16,0),0)</f>
        <v>1717.48</v>
      </c>
      <c r="S82" s="49">
        <f>IFERROR(VLOOKUP($B82,'a-熟食'!$B:$AO,20,0),0)</f>
        <v>1354.38</v>
      </c>
      <c r="T82" s="49">
        <f t="shared" si="10"/>
        <v>363.1</v>
      </c>
      <c r="U82" s="56">
        <f t="shared" si="11"/>
        <v>0.268093149633042</v>
      </c>
      <c r="V82" s="56">
        <f>IFERROR(VLOOKUP($B82,'a-熟食'!$B:$AO,22,0),0)</f>
        <v>-0.458234427176139</v>
      </c>
      <c r="W82" s="56">
        <f>IFERROR(VLOOKUP($B82,'a-熟食'!$B:$AO,23,0),0)</f>
        <v>-0.278313453717647</v>
      </c>
      <c r="X82" s="56">
        <f t="shared" si="12"/>
        <v>-0.179920973458493</v>
      </c>
    </row>
    <row r="83" spans="1:24">
      <c r="A83" s="50" t="s">
        <v>101</v>
      </c>
      <c r="B83" s="51" t="s">
        <v>131</v>
      </c>
      <c r="C83" s="50" t="s">
        <v>132</v>
      </c>
      <c r="D83" s="49">
        <f>IFERROR(VLOOKUP($B83,'a-熟食'!$B:$AO,5,0),0)</f>
        <v>2187.7</v>
      </c>
      <c r="E83" s="49">
        <f>IFERROR(VLOOKUP($B83,'a-熟食'!$B:$AO,6,0),0)</f>
        <v>52017.07</v>
      </c>
      <c r="F83" s="49">
        <f>IFERROR(VLOOKUP($B83,'a-熟食'!$B:$AO,7,0),0)</f>
        <v>35.606181453237</v>
      </c>
      <c r="G83" s="49">
        <f>IFERROR(VLOOKUP($B83,'a-熟食'!$B:$AO,24,0),0)</f>
        <v>893.82</v>
      </c>
      <c r="H83" s="49">
        <f>IFERROR(VLOOKUP($B83,'a-熟食'!$B:$AO,25,0),0)</f>
        <v>2200.88</v>
      </c>
      <c r="I83" s="49">
        <f>IFERROR(VLOOKUP($B83,'a-熟食'!$B:$AO,26,0),0)</f>
        <v>-1307.06</v>
      </c>
      <c r="J83" s="56">
        <f>IFERROR(VLOOKUP($B83,'a-熟食'!$B:$AO,27,0),0)</f>
        <v>-0.593880629566355</v>
      </c>
      <c r="K83" s="56">
        <f>IFERROR(VLOOKUP($B83,'a-熟食'!$B:$AO,28,0),0)</f>
        <v>0.0791243928370037</v>
      </c>
      <c r="L83" s="56">
        <f>IFERROR(VLOOKUP($B83,'a-熟食'!$B:$AO,29,0),0)</f>
        <v>0.0973357474740417</v>
      </c>
      <c r="M83" s="56">
        <f>IFERROR(VLOOKUP($B83,'a-熟食'!$B:$AO,30,0),0)</f>
        <v>-0.018211354637038</v>
      </c>
      <c r="N83" s="49">
        <f>IFERROR(VLOOKUP($B83,'a-熟食'!$B:$AO,15,0),0)</f>
        <v>11296.39</v>
      </c>
      <c r="O83" s="49">
        <f>IFERROR(VLOOKUP($B83,'a-熟食'!$B:$AO,19,0),0)</f>
        <v>22611.22</v>
      </c>
      <c r="P83" s="49">
        <f t="shared" si="8"/>
        <v>-11314.83</v>
      </c>
      <c r="Q83" s="56">
        <f t="shared" si="9"/>
        <v>-0.500407762164094</v>
      </c>
      <c r="R83" s="49">
        <f>IFERROR(VLOOKUP($B83,'a-熟食'!$B:$AO,16,0),0)</f>
        <v>596.94</v>
      </c>
      <c r="S83" s="49">
        <f>IFERROR(VLOOKUP($B83,'a-熟食'!$B:$AO,20,0),0)</f>
        <v>891.43</v>
      </c>
      <c r="T83" s="49">
        <f t="shared" si="10"/>
        <v>-294.49</v>
      </c>
      <c r="U83" s="56">
        <f t="shared" si="11"/>
        <v>-0.330356842376855</v>
      </c>
      <c r="V83" s="56">
        <f>IFERROR(VLOOKUP($B83,'a-熟食'!$B:$AO,22,0),0)</f>
        <v>0.341370074395494</v>
      </c>
      <c r="W83" s="56">
        <f>IFERROR(VLOOKUP($B83,'a-熟食'!$B:$AO,23,0),0)</f>
        <v>-0.314611930658976</v>
      </c>
      <c r="X83" s="56">
        <f t="shared" si="12"/>
        <v>0.655982005054471</v>
      </c>
    </row>
  </sheetData>
  <mergeCells count="22">
    <mergeCell ref="A1:X1"/>
    <mergeCell ref="A2:X2"/>
    <mergeCell ref="D3:E3"/>
    <mergeCell ref="G3:J3"/>
    <mergeCell ref="K3:M3"/>
    <mergeCell ref="N3:Q3"/>
    <mergeCell ref="R3:U3"/>
    <mergeCell ref="V3:X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ageMargins left="0.75" right="0.75" top="1" bottom="1" header="0.5" footer="0.5"/>
  <pageSetup paperSize="9" orientation="portrait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6"/>
  <dimension ref="A1:X83"/>
  <sheetViews>
    <sheetView workbookViewId="0">
      <selection activeCell="A3" sqref="A3:A4"/>
    </sheetView>
  </sheetViews>
  <sheetFormatPr defaultColWidth="9" defaultRowHeight="13.5"/>
  <cols>
    <col min="4" max="4" width="6.875" customWidth="1"/>
    <col min="5" max="5" width="8.125" customWidth="1"/>
    <col min="6" max="13" width="6.875" customWidth="1"/>
    <col min="14" max="15" width="8.125" customWidth="1"/>
    <col min="16" max="24" width="6.875" customWidth="1"/>
  </cols>
  <sheetData>
    <row r="1" ht="18.75" spans="1:24">
      <c r="A1" s="44" t="s">
        <v>231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</row>
    <row r="2" spans="1:24">
      <c r="A2" s="45" t="str">
        <f>'处-1'!A2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</row>
    <row r="3" spans="1:24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</row>
    <row r="4" spans="1:24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</row>
    <row r="5" spans="1:24">
      <c r="A5" s="45" t="s">
        <v>61</v>
      </c>
      <c r="B5" s="45"/>
      <c r="C5" s="45"/>
      <c r="D5" s="48">
        <f>VLOOKUP($A5,'面包-汇总'!$A:$AM,4,0)</f>
        <v>454564.78</v>
      </c>
      <c r="E5" s="49">
        <f>VLOOKUP($A5,'面包-汇总'!$A:$AM,5,0)</f>
        <v>3096547.42</v>
      </c>
      <c r="F5" s="49">
        <f>VLOOKUP($A5,'面包-汇总'!$A:$AM,6,0)</f>
        <v>34.6887907400665</v>
      </c>
      <c r="G5" s="49">
        <f>VLOOKUP($A5,'面包-汇总'!$A:$AM,23,0)</f>
        <v>215199.11</v>
      </c>
      <c r="H5" s="49">
        <f>VLOOKUP($A5,'面包-汇总'!$A:$AM,24,0)</f>
        <v>302573</v>
      </c>
      <c r="I5" s="52">
        <f t="shared" ref="I5:I14" si="0">G5-H5</f>
        <v>-87373.89</v>
      </c>
      <c r="J5" s="53">
        <f t="shared" ref="J5:J14" si="1">I5/H5</f>
        <v>-0.288769619232384</v>
      </c>
      <c r="K5" s="54">
        <f>VLOOKUP($A5,'面包-汇总'!$A:$AM,27,0)</f>
        <v>0.252022662974051</v>
      </c>
      <c r="L5" s="54">
        <f>VLOOKUP($A5,'面包-汇总'!$A:$AM,28,0)</f>
        <v>0.326347743116385</v>
      </c>
      <c r="M5" s="55">
        <f t="shared" ref="M5:M14" si="2">K5-L5</f>
        <v>-0.0743250801423336</v>
      </c>
      <c r="N5" s="49">
        <f>VLOOKUP($A5,'面包-汇总'!$A:$AM,13,0)</f>
        <v>853887.93</v>
      </c>
      <c r="O5" s="49">
        <f>VLOOKUP($A5,'面包-汇总'!$A:$AM,14,0)</f>
        <v>927149.05</v>
      </c>
      <c r="P5" s="52">
        <f t="shared" ref="P5:P68" si="3">N5-O5</f>
        <v>-73261.12</v>
      </c>
      <c r="Q5" s="55">
        <f t="shared" ref="Q5:Q68" si="4">P5/O5</f>
        <v>-0.0790176293660658</v>
      </c>
      <c r="R5" s="49">
        <f>VLOOKUP($A5,'面包-汇总'!$A:$AM,15,0)</f>
        <v>103694.21</v>
      </c>
      <c r="S5" s="49">
        <f>VLOOKUP($A5,'面包-汇总'!$A:$AM,16,0)</f>
        <v>103595.26</v>
      </c>
      <c r="T5" s="52">
        <f t="shared" ref="T5:T68" si="5">R5-S5</f>
        <v>98.9500000000116</v>
      </c>
      <c r="U5" s="55">
        <f t="shared" ref="U5:U68" si="6">T5/S5</f>
        <v>0.000955159531430411</v>
      </c>
      <c r="V5" s="54">
        <f>VLOOKUP($A5,'面包-汇总'!$A:$AM,21,0)</f>
        <v>0.240649158642595</v>
      </c>
      <c r="W5" s="54">
        <f>VLOOKUP($A5,'面包-汇总'!$A:$AM,22,0)</f>
        <v>0.863100708025202</v>
      </c>
      <c r="X5" s="55">
        <f t="shared" ref="X5:X68" si="7">V5-W5</f>
        <v>-0.622451549382607</v>
      </c>
    </row>
    <row r="6" spans="1:24">
      <c r="A6" s="45" t="s">
        <v>67</v>
      </c>
      <c r="B6" s="45"/>
      <c r="C6" s="45"/>
      <c r="D6" s="48">
        <f>VLOOKUP($A6,'面包-汇总'!$A:$AM,4,0)</f>
        <v>118574.15</v>
      </c>
      <c r="E6" s="49">
        <f>VLOOKUP($A6,'面包-汇总'!$A:$AM,5,0)</f>
        <v>826339.22</v>
      </c>
      <c r="F6" s="49">
        <f>VLOOKUP($A6,'面包-汇总'!$A:$AM,6,0)</f>
        <v>35.300695929959</v>
      </c>
      <c r="G6" s="49">
        <f>VLOOKUP($A6,'面包-汇总'!$A:$AM,23,0)</f>
        <v>60849.72</v>
      </c>
      <c r="H6" s="49">
        <f>VLOOKUP($A6,'面包-汇总'!$A:$AM,24,0)</f>
        <v>78932.96</v>
      </c>
      <c r="I6" s="52">
        <f t="shared" si="0"/>
        <v>-18083.24</v>
      </c>
      <c r="J6" s="53">
        <f t="shared" si="1"/>
        <v>-0.229096184914388</v>
      </c>
      <c r="K6" s="54">
        <f>VLOOKUP($A6,'面包-汇总'!$A:$AM,27,0)</f>
        <v>0.266119759253444</v>
      </c>
      <c r="L6" s="54">
        <f>VLOOKUP($A6,'面包-汇总'!$A:$AM,28,0)</f>
        <v>0.32162640287092</v>
      </c>
      <c r="M6" s="55">
        <f t="shared" si="2"/>
        <v>-0.0555066436174761</v>
      </c>
      <c r="N6" s="49">
        <f>VLOOKUP($A6,'面包-汇总'!$A:$AM,13,0)</f>
        <v>228655.4</v>
      </c>
      <c r="O6" s="49">
        <f>VLOOKUP($A6,'面包-汇总'!$A:$AM,14,0)</f>
        <v>245418.16</v>
      </c>
      <c r="P6" s="52">
        <f t="shared" si="3"/>
        <v>-16762.76</v>
      </c>
      <c r="Q6" s="55">
        <f t="shared" si="4"/>
        <v>-0.0683028509381702</v>
      </c>
      <c r="R6" s="49">
        <f>VLOOKUP($A6,'面包-汇总'!$A:$AM,15,0)</f>
        <v>27664.76</v>
      </c>
      <c r="S6" s="49">
        <f>VLOOKUP($A6,'面包-汇总'!$A:$AM,16,0)</f>
        <v>27415.75</v>
      </c>
      <c r="T6" s="52">
        <f t="shared" si="5"/>
        <v>249.009999999998</v>
      </c>
      <c r="U6" s="55">
        <f t="shared" si="6"/>
        <v>0.00908273528902176</v>
      </c>
      <c r="V6" s="54">
        <f>VLOOKUP($A6,'面包-汇总'!$A:$AM,21,0)</f>
        <v>0.224940733577404</v>
      </c>
      <c r="W6" s="54">
        <f>VLOOKUP($A6,'面包-汇总'!$A:$AM,22,0)</f>
        <v>0.77071374309624</v>
      </c>
      <c r="X6" s="55">
        <f t="shared" si="7"/>
        <v>-0.545773009518836</v>
      </c>
    </row>
    <row r="7" spans="1:24">
      <c r="A7" s="45" t="s">
        <v>62</v>
      </c>
      <c r="B7" s="45"/>
      <c r="C7" s="45"/>
      <c r="D7" s="48">
        <f>VLOOKUP($A7,'面包-汇总'!$A:$AM,4,0)</f>
        <v>126354.76</v>
      </c>
      <c r="E7" s="49">
        <f>VLOOKUP($A7,'面包-汇总'!$A:$AM,5,0)</f>
        <v>832183.9</v>
      </c>
      <c r="F7" s="49">
        <f>VLOOKUP($A7,'面包-汇总'!$A:$AM,6,0)</f>
        <v>34.7467564200491</v>
      </c>
      <c r="G7" s="49">
        <f>VLOOKUP($A7,'面包-汇总'!$A:$AM,23,0)</f>
        <v>49871.72</v>
      </c>
      <c r="H7" s="49">
        <f>VLOOKUP($A7,'面包-汇总'!$A:$AM,24,0)</f>
        <v>88141.63</v>
      </c>
      <c r="I7" s="52">
        <f t="shared" si="0"/>
        <v>-38269.91</v>
      </c>
      <c r="J7" s="53">
        <f t="shared" si="1"/>
        <v>-0.434186547264896</v>
      </c>
      <c r="K7" s="54">
        <f>VLOOKUP($A7,'面包-汇总'!$A:$AM,27,0)</f>
        <v>0.225201525158257</v>
      </c>
      <c r="L7" s="54">
        <f>VLOOKUP($A7,'面包-汇总'!$A:$AM,28,0)</f>
        <v>0.34790285440448</v>
      </c>
      <c r="M7" s="55">
        <f t="shared" si="2"/>
        <v>-0.122701329246223</v>
      </c>
      <c r="N7" s="49">
        <f>VLOOKUP($A7,'面包-汇总'!$A:$AM,13,0)</f>
        <v>221453.74</v>
      </c>
      <c r="O7" s="49">
        <f>VLOOKUP($A7,'面包-汇总'!$A:$AM,14,0)</f>
        <v>253351.27</v>
      </c>
      <c r="P7" s="52">
        <f t="shared" si="3"/>
        <v>-31897.53</v>
      </c>
      <c r="Q7" s="55">
        <f t="shared" si="4"/>
        <v>-0.125902388411157</v>
      </c>
      <c r="R7" s="49">
        <f>VLOOKUP($A7,'面包-汇总'!$A:$AM,15,0)</f>
        <v>25923.61</v>
      </c>
      <c r="S7" s="49">
        <f>VLOOKUP($A7,'面包-汇总'!$A:$AM,16,0)</f>
        <v>29744.19</v>
      </c>
      <c r="T7" s="52">
        <f t="shared" si="5"/>
        <v>-3820.58</v>
      </c>
      <c r="U7" s="55">
        <f t="shared" si="6"/>
        <v>-0.128447942270406</v>
      </c>
      <c r="V7" s="54">
        <f>VLOOKUP($A7,'面包-汇总'!$A:$AM,21,0)</f>
        <v>0.320923259912068</v>
      </c>
      <c r="W7" s="54">
        <f>VLOOKUP($A7,'面包-汇总'!$A:$AM,22,0)</f>
        <v>0.781468560947834</v>
      </c>
      <c r="X7" s="55">
        <f t="shared" si="7"/>
        <v>-0.460545301035766</v>
      </c>
    </row>
    <row r="8" spans="1:24">
      <c r="A8" s="45" t="s">
        <v>84</v>
      </c>
      <c r="B8" s="45"/>
      <c r="C8" s="45"/>
      <c r="D8" s="48">
        <f>VLOOKUP($A8,'面包-汇总'!$A:$AM,4,0)</f>
        <v>61634.3</v>
      </c>
      <c r="E8" s="49">
        <f>VLOOKUP($A8,'面包-汇总'!$A:$AM,5,0)</f>
        <v>357913.45</v>
      </c>
      <c r="F8" s="49">
        <f>VLOOKUP($A8,'面包-汇总'!$A:$AM,6,0)</f>
        <v>30.7540720969417</v>
      </c>
      <c r="G8" s="49">
        <f>VLOOKUP($A8,'面包-汇总'!$A:$AM,23,0)</f>
        <v>27480.73</v>
      </c>
      <c r="H8" s="49">
        <f>VLOOKUP($A8,'面包-汇总'!$A:$AM,24,0)</f>
        <v>38899.12</v>
      </c>
      <c r="I8" s="52">
        <f t="shared" si="0"/>
        <v>-11418.39</v>
      </c>
      <c r="J8" s="53">
        <f t="shared" si="1"/>
        <v>-0.29353851706671</v>
      </c>
      <c r="K8" s="54">
        <f>VLOOKUP($A8,'面包-汇总'!$A:$AM,27,0)</f>
        <v>0.247185083729924</v>
      </c>
      <c r="L8" s="54">
        <f>VLOOKUP($A8,'面包-汇总'!$A:$AM,28,0)</f>
        <v>0.336925000443902</v>
      </c>
      <c r="M8" s="55">
        <f t="shared" si="2"/>
        <v>-0.0897399167139784</v>
      </c>
      <c r="N8" s="49">
        <f>VLOOKUP($A8,'面包-汇总'!$A:$AM,13,0)</f>
        <v>111174.71</v>
      </c>
      <c r="O8" s="49">
        <f>VLOOKUP($A8,'面包-汇总'!$A:$AM,14,0)</f>
        <v>115453.35</v>
      </c>
      <c r="P8" s="52">
        <f t="shared" si="3"/>
        <v>-4278.64</v>
      </c>
      <c r="Q8" s="55">
        <f t="shared" si="4"/>
        <v>-0.037059470340185</v>
      </c>
      <c r="R8" s="49">
        <f>VLOOKUP($A8,'面包-汇总'!$A:$AM,15,0)</f>
        <v>13297.38</v>
      </c>
      <c r="S8" s="49">
        <f>VLOOKUP($A8,'面包-汇总'!$A:$AM,16,0)</f>
        <v>13004.86</v>
      </c>
      <c r="T8" s="52">
        <f t="shared" si="5"/>
        <v>292.519999999999</v>
      </c>
      <c r="U8" s="55">
        <f t="shared" si="6"/>
        <v>0.02249312949159</v>
      </c>
      <c r="V8" s="54">
        <f>VLOOKUP($A8,'面包-汇总'!$A:$AM,21,0)</f>
        <v>0.124037526118567</v>
      </c>
      <c r="W8" s="54">
        <f>VLOOKUP($A8,'面包-汇总'!$A:$AM,22,0)</f>
        <v>0.572187514385392</v>
      </c>
      <c r="X8" s="55">
        <f t="shared" si="7"/>
        <v>-0.448149988266825</v>
      </c>
    </row>
    <row r="9" spans="1:24">
      <c r="A9" s="45" t="s">
        <v>118</v>
      </c>
      <c r="B9" s="45"/>
      <c r="C9" s="45"/>
      <c r="D9" s="48">
        <f>VLOOKUP($A9,'面包-汇总'!$A:$AM,4,0)</f>
        <v>16979.73</v>
      </c>
      <c r="E9" s="49">
        <f>VLOOKUP($A9,'面包-汇总'!$A:$AM,5,0)</f>
        <v>108037.61</v>
      </c>
      <c r="F9" s="49">
        <f>VLOOKUP($A9,'面包-汇总'!$A:$AM,6,0)</f>
        <v>30.0705720693452</v>
      </c>
      <c r="G9" s="49">
        <f>VLOOKUP($A9,'面包-汇总'!$A:$AM,23,0)</f>
        <v>8937.46</v>
      </c>
      <c r="H9" s="49">
        <f>VLOOKUP($A9,'面包-汇总'!$A:$AM,24,0)</f>
        <v>11147.05</v>
      </c>
      <c r="I9" s="52">
        <f t="shared" si="0"/>
        <v>-2209.59</v>
      </c>
      <c r="J9" s="53">
        <f t="shared" si="1"/>
        <v>-0.19822195109917</v>
      </c>
      <c r="K9" s="54">
        <f>VLOOKUP($A9,'面包-汇总'!$A:$AM,27,0)</f>
        <v>0.257755333937048</v>
      </c>
      <c r="L9" s="54">
        <f>VLOOKUP($A9,'面包-汇总'!$A:$AM,28,0)</f>
        <v>0.298712783333043</v>
      </c>
      <c r="M9" s="55">
        <f t="shared" si="2"/>
        <v>-0.0409574493959947</v>
      </c>
      <c r="N9" s="49">
        <f>VLOOKUP($A9,'面包-汇总'!$A:$AM,13,0)</f>
        <v>34674.2</v>
      </c>
      <c r="O9" s="49">
        <f>VLOOKUP($A9,'面包-汇总'!$A:$AM,14,0)</f>
        <v>37316.95</v>
      </c>
      <c r="P9" s="52">
        <f t="shared" si="3"/>
        <v>-2642.75</v>
      </c>
      <c r="Q9" s="55">
        <f t="shared" si="4"/>
        <v>-0.0708190245987413</v>
      </c>
      <c r="R9" s="49">
        <f>VLOOKUP($A9,'面包-汇总'!$A:$AM,15,0)</f>
        <v>4355.38</v>
      </c>
      <c r="S9" s="49">
        <f>VLOOKUP($A9,'面包-汇总'!$A:$AM,16,0)</f>
        <v>4077.03</v>
      </c>
      <c r="T9" s="52">
        <f t="shared" si="5"/>
        <v>278.35</v>
      </c>
      <c r="U9" s="55">
        <f t="shared" si="6"/>
        <v>0.0682727377527268</v>
      </c>
      <c r="V9" s="54">
        <f>VLOOKUP($A9,'面包-汇总'!$A:$AM,21,0)</f>
        <v>0.292559957351225</v>
      </c>
      <c r="W9" s="54">
        <f>VLOOKUP($A9,'面包-汇总'!$A:$AM,22,0)</f>
        <v>1.33874199576034</v>
      </c>
      <c r="X9" s="55">
        <f t="shared" si="7"/>
        <v>-1.04618203840912</v>
      </c>
    </row>
    <row r="10" spans="1:24">
      <c r="A10" s="45" t="s">
        <v>89</v>
      </c>
      <c r="B10" s="45"/>
      <c r="C10" s="45"/>
      <c r="D10" s="48">
        <f>VLOOKUP($A10,'面包-汇总'!$A:$AM,4,0)</f>
        <v>12604.5</v>
      </c>
      <c r="E10" s="49">
        <f>VLOOKUP($A10,'面包-汇总'!$A:$AM,5,0)</f>
        <v>107846.87</v>
      </c>
      <c r="F10" s="49">
        <f>VLOOKUP($A10,'面包-汇总'!$A:$AM,6,0)</f>
        <v>32.8459840950542</v>
      </c>
      <c r="G10" s="49">
        <f>VLOOKUP($A10,'面包-汇总'!$A:$AM,23,0)</f>
        <v>9477.43</v>
      </c>
      <c r="H10" s="49">
        <f>VLOOKUP($A10,'面包-汇总'!$A:$AM,24,0)</f>
        <v>15124.18</v>
      </c>
      <c r="I10" s="52">
        <f t="shared" si="0"/>
        <v>-5646.75</v>
      </c>
      <c r="J10" s="53">
        <f t="shared" si="1"/>
        <v>-0.373359084591694</v>
      </c>
      <c r="K10" s="54">
        <f>VLOOKUP($A10,'面包-汇总'!$A:$AM,27,0)</f>
        <v>0.292696297129007</v>
      </c>
      <c r="L10" s="54">
        <f>VLOOKUP($A10,'面包-汇总'!$A:$AM,28,0)</f>
        <v>0.39250980614025</v>
      </c>
      <c r="M10" s="55">
        <f t="shared" si="2"/>
        <v>-0.099813509011243</v>
      </c>
      <c r="N10" s="49">
        <f>VLOOKUP($A10,'面包-汇总'!$A:$AM,13,0)</f>
        <v>32379.74</v>
      </c>
      <c r="O10" s="49">
        <f>VLOOKUP($A10,'面包-汇总'!$A:$AM,14,0)</f>
        <v>38531.98</v>
      </c>
      <c r="P10" s="52">
        <f t="shared" si="3"/>
        <v>-6152.24</v>
      </c>
      <c r="Q10" s="55">
        <f t="shared" si="4"/>
        <v>-0.159665815252681</v>
      </c>
      <c r="R10" s="49">
        <f>VLOOKUP($A10,'面包-汇总'!$A:$AM,15,0)</f>
        <v>3523.79</v>
      </c>
      <c r="S10" s="49">
        <f>VLOOKUP($A10,'面包-汇总'!$A:$AM,16,0)</f>
        <v>4057.22</v>
      </c>
      <c r="T10" s="52">
        <f t="shared" si="5"/>
        <v>-533.43</v>
      </c>
      <c r="U10" s="55">
        <f t="shared" si="6"/>
        <v>-0.131476725442544</v>
      </c>
      <c r="V10" s="54">
        <f>VLOOKUP($A10,'面包-汇总'!$A:$AM,21,0)</f>
        <v>0.345117635139977</v>
      </c>
      <c r="W10" s="54">
        <f>VLOOKUP($A10,'面包-汇总'!$A:$AM,22,0)</f>
        <v>0.854723071589687</v>
      </c>
      <c r="X10" s="55">
        <f t="shared" si="7"/>
        <v>-0.50960543644971</v>
      </c>
    </row>
    <row r="11" spans="1:24">
      <c r="A11" s="45" t="s">
        <v>155</v>
      </c>
      <c r="B11" s="45"/>
      <c r="C11" s="45"/>
      <c r="D11" s="48">
        <f>VLOOKUP($A11,'面包-汇总'!$A:$AM,4,0)</f>
        <v>27166.22</v>
      </c>
      <c r="E11" s="49">
        <f>VLOOKUP($A11,'面包-汇总'!$A:$AM,5,0)</f>
        <v>226050.67</v>
      </c>
      <c r="F11" s="49">
        <f>VLOOKUP($A11,'面包-汇总'!$A:$AM,6,0)</f>
        <v>41.5646550839362</v>
      </c>
      <c r="G11" s="49">
        <f>VLOOKUP($A11,'面包-汇总'!$A:$AM,23,0)</f>
        <v>12747.75</v>
      </c>
      <c r="H11" s="49">
        <f>VLOOKUP($A11,'面包-汇总'!$A:$AM,24,0)</f>
        <v>12527.61</v>
      </c>
      <c r="I11" s="52">
        <f t="shared" si="0"/>
        <v>220.139999999999</v>
      </c>
      <c r="J11" s="53">
        <f t="shared" si="1"/>
        <v>0.0175723861135523</v>
      </c>
      <c r="K11" s="54">
        <f>VLOOKUP($A11,'面包-汇总'!$A:$AM,27,0)</f>
        <v>0.251202784015165</v>
      </c>
      <c r="L11" s="54">
        <f>VLOOKUP($A11,'面包-汇总'!$A:$AM,28,0)</f>
        <v>0.218520274456613</v>
      </c>
      <c r="M11" s="55">
        <f t="shared" si="2"/>
        <v>0.0326825095585527</v>
      </c>
      <c r="N11" s="49">
        <f>VLOOKUP($A11,'面包-汇总'!$A:$AM,13,0)</f>
        <v>50746.85</v>
      </c>
      <c r="O11" s="49">
        <f>VLOOKUP($A11,'面包-汇总'!$A:$AM,14,0)</f>
        <v>57329.28</v>
      </c>
      <c r="P11" s="52">
        <f t="shared" si="3"/>
        <v>-6582.43</v>
      </c>
      <c r="Q11" s="55">
        <f t="shared" si="4"/>
        <v>-0.114817942942943</v>
      </c>
      <c r="R11" s="49">
        <f>VLOOKUP($A11,'面包-汇总'!$A:$AM,15,0)</f>
        <v>6169.06</v>
      </c>
      <c r="S11" s="49">
        <f>VLOOKUP($A11,'面包-汇总'!$A:$AM,16,0)</f>
        <v>5543.32</v>
      </c>
      <c r="T11" s="52">
        <f t="shared" si="5"/>
        <v>625.740000000001</v>
      </c>
      <c r="U11" s="55">
        <f t="shared" si="6"/>
        <v>0.112881810900327</v>
      </c>
      <c r="V11" s="54">
        <f>VLOOKUP($A11,'面包-汇总'!$A:$AM,21,0)</f>
        <v>0.213939236825617</v>
      </c>
      <c r="W11" s="54">
        <f>VLOOKUP($A11,'面包-汇总'!$A:$AM,22,0)</f>
        <v>1.78878794389463</v>
      </c>
      <c r="X11" s="55">
        <f t="shared" si="7"/>
        <v>-1.57484870706902</v>
      </c>
    </row>
    <row r="12" spans="1:24">
      <c r="A12" s="45" t="s">
        <v>101</v>
      </c>
      <c r="B12" s="45"/>
      <c r="C12" s="45"/>
      <c r="D12" s="48">
        <f>VLOOKUP($A12,'面包-汇总'!$A:$AM,4,0)</f>
        <v>44601.52</v>
      </c>
      <c r="E12" s="49">
        <f>VLOOKUP($A12,'面包-汇总'!$A:$AM,5,0)</f>
        <v>304306.39</v>
      </c>
      <c r="F12" s="49">
        <f>VLOOKUP($A12,'面包-汇总'!$A:$AM,6,0)</f>
        <v>37.3513762213374</v>
      </c>
      <c r="G12" s="49">
        <f>VLOOKUP($A12,'面包-汇总'!$A:$AM,23,0)</f>
        <v>16460.71</v>
      </c>
      <c r="H12" s="49">
        <f>VLOOKUP($A12,'面包-汇总'!$A:$AM,24,0)</f>
        <v>26105.43</v>
      </c>
      <c r="I12" s="52">
        <f t="shared" si="0"/>
        <v>-9644.72</v>
      </c>
      <c r="J12" s="53">
        <f t="shared" si="1"/>
        <v>-0.369452638780514</v>
      </c>
      <c r="K12" s="54">
        <f>VLOOKUP($A12,'面包-汇总'!$A:$AM,27,0)</f>
        <v>0.217575854827385</v>
      </c>
      <c r="L12" s="54">
        <f>VLOOKUP($A12,'面包-汇总'!$A:$AM,28,0)</f>
        <v>0.350475070160986</v>
      </c>
      <c r="M12" s="55">
        <f t="shared" si="2"/>
        <v>-0.132899215333601</v>
      </c>
      <c r="N12" s="49">
        <f>VLOOKUP($A12,'面包-汇总'!$A:$AM,13,0)</f>
        <v>75655.04</v>
      </c>
      <c r="O12" s="49">
        <f>VLOOKUP($A12,'面包-汇总'!$A:$AM,14,0)</f>
        <v>74485.84</v>
      </c>
      <c r="P12" s="52">
        <f t="shared" si="3"/>
        <v>1169.2</v>
      </c>
      <c r="Q12" s="55">
        <f t="shared" si="4"/>
        <v>0.0156969432042385</v>
      </c>
      <c r="R12" s="49">
        <f>VLOOKUP($A12,'面包-汇总'!$A:$AM,15,0)</f>
        <v>8148.98</v>
      </c>
      <c r="S12" s="49">
        <f>VLOOKUP($A12,'面包-汇总'!$A:$AM,16,0)</f>
        <v>7785.3</v>
      </c>
      <c r="T12" s="52">
        <f t="shared" si="5"/>
        <v>363.679999999999</v>
      </c>
      <c r="U12" s="55">
        <f t="shared" si="6"/>
        <v>0.0467136783425172</v>
      </c>
      <c r="V12" s="54">
        <f>VLOOKUP($A12,'面包-汇总'!$A:$AM,21,0)</f>
        <v>0.43064046085259</v>
      </c>
      <c r="W12" s="54">
        <f>VLOOKUP($A12,'面包-汇总'!$A:$AM,22,0)</f>
        <v>0.930182773035257</v>
      </c>
      <c r="X12" s="55">
        <f t="shared" si="7"/>
        <v>-0.499542312182667</v>
      </c>
    </row>
    <row r="13" spans="1:24">
      <c r="A13" s="45" t="s">
        <v>94</v>
      </c>
      <c r="B13" s="45"/>
      <c r="C13" s="45"/>
      <c r="D13" s="48">
        <f>VLOOKUP($A13,'面包-汇总'!$A:$AM,4,0)</f>
        <v>29751</v>
      </c>
      <c r="E13" s="49">
        <f>VLOOKUP($A13,'面包-汇总'!$A:$AM,5,0)</f>
        <v>196472.74</v>
      </c>
      <c r="F13" s="49">
        <f>VLOOKUP($A13,'面包-汇总'!$A:$AM,6,0)</f>
        <v>37.3107920623296</v>
      </c>
      <c r="G13" s="49">
        <f>VLOOKUP($A13,'面包-汇总'!$A:$AM,23,0)</f>
        <v>15062.17</v>
      </c>
      <c r="H13" s="49">
        <f>VLOOKUP($A13,'面包-汇总'!$A:$AM,24,0)</f>
        <v>14892.36</v>
      </c>
      <c r="I13" s="52">
        <f t="shared" si="0"/>
        <v>169.809999999999</v>
      </c>
      <c r="J13" s="53">
        <f t="shared" si="1"/>
        <v>0.011402490941664</v>
      </c>
      <c r="K13" s="54">
        <f>VLOOKUP($A13,'面包-汇总'!$A:$AM,27,0)</f>
        <v>0.290208567472152</v>
      </c>
      <c r="L13" s="54">
        <f>VLOOKUP($A13,'面包-汇总'!$A:$AM,28,0)</f>
        <v>0.275303224604252</v>
      </c>
      <c r="M13" s="55">
        <f t="shared" si="2"/>
        <v>0.0149053428679004</v>
      </c>
      <c r="N13" s="49">
        <f>VLOOKUP($A13,'面包-汇总'!$A:$AM,13,0)</f>
        <v>51901.19</v>
      </c>
      <c r="O13" s="49">
        <f>VLOOKUP($A13,'面包-汇总'!$A:$AM,14,0)</f>
        <v>54094.39</v>
      </c>
      <c r="P13" s="52">
        <f t="shared" si="3"/>
        <v>-2193.2</v>
      </c>
      <c r="Q13" s="55">
        <f t="shared" si="4"/>
        <v>-0.0405439454997089</v>
      </c>
      <c r="R13" s="49">
        <f>VLOOKUP($A13,'面包-汇总'!$A:$AM,15,0)</f>
        <v>7255.79</v>
      </c>
      <c r="S13" s="49">
        <f>VLOOKUP($A13,'面包-汇总'!$A:$AM,16,0)</f>
        <v>6776.98</v>
      </c>
      <c r="T13" s="52">
        <f t="shared" si="5"/>
        <v>478.81</v>
      </c>
      <c r="U13" s="55">
        <f t="shared" si="6"/>
        <v>0.070652414497313</v>
      </c>
      <c r="V13" s="54">
        <f>VLOOKUP($A13,'面包-汇总'!$A:$AM,21,0)</f>
        <v>0.228985516552828</v>
      </c>
      <c r="W13" s="54">
        <f>VLOOKUP($A13,'面包-汇总'!$A:$AM,22,0)</f>
        <v>0.873885067649384</v>
      </c>
      <c r="X13" s="55">
        <f t="shared" si="7"/>
        <v>-0.644899551096556</v>
      </c>
    </row>
    <row r="14" spans="1:24">
      <c r="A14" s="45" t="s">
        <v>186</v>
      </c>
      <c r="B14" s="45"/>
      <c r="C14" s="45"/>
      <c r="D14" s="48">
        <f>VLOOKUP($A14,'面包-汇总'!$A:$AM,4,0)</f>
        <v>16898.6</v>
      </c>
      <c r="E14" s="49">
        <f>VLOOKUP($A14,'面包-汇总'!$A:$AM,5,0)</f>
        <v>137396.57</v>
      </c>
      <c r="F14" s="49">
        <f>VLOOKUP($A14,'面包-汇总'!$A:$AM,6,0)</f>
        <v>30.5069704125986</v>
      </c>
      <c r="G14" s="49">
        <f>VLOOKUP($A14,'面包-汇总'!$A:$AM,23,0)</f>
        <v>14311.42</v>
      </c>
      <c r="H14" s="49">
        <f>VLOOKUP($A14,'面包-汇总'!$A:$AM,24,0)</f>
        <v>16802.66</v>
      </c>
      <c r="I14" s="52">
        <f t="shared" si="0"/>
        <v>-2491.24</v>
      </c>
      <c r="J14" s="53">
        <f t="shared" si="1"/>
        <v>-0.148264620006594</v>
      </c>
      <c r="K14" s="54">
        <f>VLOOKUP($A14,'面包-汇总'!$A:$AM,27,0)</f>
        <v>0.302906043254332</v>
      </c>
      <c r="L14" s="54">
        <f>VLOOKUP($A14,'面包-汇总'!$A:$AM,28,0)</f>
        <v>0.328383283012002</v>
      </c>
      <c r="M14" s="55">
        <f t="shared" si="2"/>
        <v>-0.0254772397576702</v>
      </c>
      <c r="N14" s="49">
        <f>VLOOKUP($A14,'面包-汇总'!$A:$AM,13,0)</f>
        <v>47247.06</v>
      </c>
      <c r="O14" s="49">
        <f>VLOOKUP($A14,'面包-汇总'!$A:$AM,14,0)</f>
        <v>51167.83</v>
      </c>
      <c r="P14" s="52">
        <f t="shared" si="3"/>
        <v>-3920.77</v>
      </c>
      <c r="Q14" s="55">
        <f t="shared" si="4"/>
        <v>-0.0766256845365536</v>
      </c>
      <c r="R14" s="49">
        <f>VLOOKUP($A14,'面包-汇总'!$A:$AM,15,0)</f>
        <v>7355.46</v>
      </c>
      <c r="S14" s="49">
        <f>VLOOKUP($A14,'面包-汇总'!$A:$AM,16,0)</f>
        <v>5190.61</v>
      </c>
      <c r="T14" s="52">
        <f t="shared" si="5"/>
        <v>2164.85</v>
      </c>
      <c r="U14" s="55">
        <f t="shared" si="6"/>
        <v>0.417070440661117</v>
      </c>
      <c r="V14" s="54">
        <f>VLOOKUP($A14,'面包-汇总'!$A:$AM,21,0)</f>
        <v>-0.0592399916698506</v>
      </c>
      <c r="W14" s="54">
        <f>VLOOKUP($A14,'面包-汇总'!$A:$AM,22,0)</f>
        <v>0.861093875095452</v>
      </c>
      <c r="X14" s="55">
        <f t="shared" si="7"/>
        <v>-0.920333866765303</v>
      </c>
    </row>
    <row r="15" spans="1:24">
      <c r="A15" s="50" t="s">
        <v>62</v>
      </c>
      <c r="B15" s="51" t="s">
        <v>74</v>
      </c>
      <c r="C15" s="50" t="s">
        <v>75</v>
      </c>
      <c r="D15" s="49">
        <f>IFERROR(VLOOKUP($B15,'a-面包'!$B:$AO,5,0),0)</f>
        <v>8439</v>
      </c>
      <c r="E15" s="49">
        <f>IFERROR(VLOOKUP($B15,'a-面包'!$B:$AO,6,0),0)</f>
        <v>59258.22</v>
      </c>
      <c r="F15" s="49">
        <f>IFERROR(VLOOKUP($B15,'a-面包'!$B:$AO,7,0),0)</f>
        <v>30.2313499636641</v>
      </c>
      <c r="G15" s="49">
        <f>IFERROR(VLOOKUP($B15,'a-面包'!$B:$AO,24,0),0)</f>
        <v>3446.07</v>
      </c>
      <c r="H15" s="49">
        <f>IFERROR(VLOOKUP($B15,'a-面包'!$B:$AO,25,0),0)</f>
        <v>6909.92</v>
      </c>
      <c r="I15" s="49">
        <f>IFERROR(VLOOKUP($B15,'a-面包'!$B:$AO,26,0),0)</f>
        <v>-3463.85</v>
      </c>
      <c r="J15" s="56">
        <f>IFERROR(VLOOKUP($B15,'a-面包'!$B:$AO,27,0),0)</f>
        <v>-0.501286556139579</v>
      </c>
      <c r="K15" s="56">
        <f>IFERROR(VLOOKUP($B15,'a-面包'!$B:$AO,28,0),0)</f>
        <v>0.196043595204937</v>
      </c>
      <c r="L15" s="56">
        <f>IFERROR(VLOOKUP($B15,'a-面包'!$B:$AO,29,0),0)</f>
        <v>0.329897930976533</v>
      </c>
      <c r="M15" s="56">
        <f>IFERROR(VLOOKUP($B15,'a-面包'!$B:$AO,30,0),0)</f>
        <v>-0.133854335771596</v>
      </c>
      <c r="N15" s="49">
        <f>IFERROR(VLOOKUP($B15,'a-面包'!$B:$AO,15,0),0)</f>
        <v>17578.08</v>
      </c>
      <c r="O15" s="49">
        <f>IFERROR(VLOOKUP($B15,'a-面包'!$B:$AO,19,0),0)</f>
        <v>20945.63</v>
      </c>
      <c r="P15" s="49">
        <f t="shared" si="3"/>
        <v>-3367.55</v>
      </c>
      <c r="Q15" s="56">
        <f t="shared" si="4"/>
        <v>-0.160775779959829</v>
      </c>
      <c r="R15" s="49">
        <f>IFERROR(VLOOKUP($B15,'a-面包'!$B:$AO,16,0),0)</f>
        <v>1912.45</v>
      </c>
      <c r="S15" s="49">
        <f>IFERROR(VLOOKUP($B15,'a-面包'!$B:$AO,20,0),0)</f>
        <v>1922</v>
      </c>
      <c r="T15" s="49">
        <f t="shared" si="5"/>
        <v>-9.54999999999995</v>
      </c>
      <c r="U15" s="56">
        <f t="shared" si="6"/>
        <v>-0.00496878251821017</v>
      </c>
      <c r="V15" s="56">
        <f>IFERROR(VLOOKUP($B15,'a-面包'!$B:$AO,22,0),0)</f>
        <v>0.649479875402497</v>
      </c>
      <c r="W15" s="56">
        <f>IFERROR(VLOOKUP($B15,'a-面包'!$B:$AO,23,0),0)</f>
        <v>1.14784472466042</v>
      </c>
      <c r="X15" s="56">
        <f t="shared" si="7"/>
        <v>-0.498364849257922</v>
      </c>
    </row>
    <row r="16" spans="1:24">
      <c r="A16" s="50" t="s">
        <v>67</v>
      </c>
      <c r="B16" s="51" t="s">
        <v>76</v>
      </c>
      <c r="C16" s="50" t="s">
        <v>77</v>
      </c>
      <c r="D16" s="49">
        <f>IFERROR(VLOOKUP($B16,'a-面包'!$B:$AO,5,0),0)</f>
        <v>8904.1</v>
      </c>
      <c r="E16" s="49">
        <f>IFERROR(VLOOKUP($B16,'a-面包'!$B:$AO,6,0),0)</f>
        <v>52617.92</v>
      </c>
      <c r="F16" s="49">
        <f>IFERROR(VLOOKUP($B16,'a-面包'!$B:$AO,7,0),0)</f>
        <v>50.430488513134</v>
      </c>
      <c r="G16" s="49">
        <f>IFERROR(VLOOKUP($B16,'a-面包'!$B:$AO,24,0),0)</f>
        <v>3252.22</v>
      </c>
      <c r="H16" s="49">
        <f>IFERROR(VLOOKUP($B16,'a-面包'!$B:$AO,25,0),0)</f>
        <v>6269.3</v>
      </c>
      <c r="I16" s="49">
        <f>IFERROR(VLOOKUP($B16,'a-面包'!$B:$AO,26,0),0)</f>
        <v>-3017.08</v>
      </c>
      <c r="J16" s="56">
        <f>IFERROR(VLOOKUP($B16,'a-面包'!$B:$AO,27,0),0)</f>
        <v>-0.481246710159029</v>
      </c>
      <c r="K16" s="56">
        <f>IFERROR(VLOOKUP($B16,'a-面包'!$B:$AO,28,0),0)</f>
        <v>0.306682144328886</v>
      </c>
      <c r="L16" s="56">
        <f>IFERROR(VLOOKUP($B16,'a-面包'!$B:$AO,29,0),0)</f>
        <v>0.412504967719692</v>
      </c>
      <c r="M16" s="56">
        <f>IFERROR(VLOOKUP($B16,'a-面包'!$B:$AO,30,0),0)</f>
        <v>-0.105822823390806</v>
      </c>
      <c r="N16" s="49">
        <f>IFERROR(VLOOKUP($B16,'a-面包'!$B:$AO,15,0),0)</f>
        <v>10604.53</v>
      </c>
      <c r="O16" s="49">
        <f>IFERROR(VLOOKUP($B16,'a-面包'!$B:$AO,19,0),0)</f>
        <v>15198.12</v>
      </c>
      <c r="P16" s="49">
        <f t="shared" si="3"/>
        <v>-4593.59</v>
      </c>
      <c r="Q16" s="56">
        <f t="shared" si="4"/>
        <v>-0.302247251633755</v>
      </c>
      <c r="R16" s="49">
        <f>IFERROR(VLOOKUP($B16,'a-面包'!$B:$AO,16,0),0)</f>
        <v>1280.56</v>
      </c>
      <c r="S16" s="49">
        <f>IFERROR(VLOOKUP($B16,'a-面包'!$B:$AO,20,0),0)</f>
        <v>1389</v>
      </c>
      <c r="T16" s="49">
        <f t="shared" si="5"/>
        <v>-108.44</v>
      </c>
      <c r="U16" s="56">
        <f t="shared" si="6"/>
        <v>-0.0780705543556516</v>
      </c>
      <c r="V16" s="56">
        <f>IFERROR(VLOOKUP($B16,'a-面包'!$B:$AO,22,0),0)</f>
        <v>0.668550690028595</v>
      </c>
      <c r="W16" s="56">
        <f>IFERROR(VLOOKUP($B16,'a-面包'!$B:$AO,23,0),0)</f>
        <v>1.57030721421481</v>
      </c>
      <c r="X16" s="56">
        <f t="shared" si="7"/>
        <v>-0.901756524186214</v>
      </c>
    </row>
    <row r="17" spans="1:24">
      <c r="A17" s="50" t="s">
        <v>84</v>
      </c>
      <c r="B17" s="51" t="s">
        <v>180</v>
      </c>
      <c r="C17" s="50" t="s">
        <v>181</v>
      </c>
      <c r="D17" s="49">
        <f>IFERROR(VLOOKUP($B17,'a-面包'!$B:$AO,5,0),0)</f>
        <v>5028.5</v>
      </c>
      <c r="E17" s="49">
        <f>IFERROR(VLOOKUP($B17,'a-面包'!$B:$AO,6,0),0)</f>
        <v>32343.98</v>
      </c>
      <c r="F17" s="49">
        <f>IFERROR(VLOOKUP($B17,'a-面包'!$B:$AO,7,0),0)</f>
        <v>42.3002271677537</v>
      </c>
      <c r="G17" s="49">
        <f>IFERROR(VLOOKUP($B17,'a-面包'!$B:$AO,24,0),0)</f>
        <v>1005.41</v>
      </c>
      <c r="H17" s="49">
        <f>IFERROR(VLOOKUP($B17,'a-面包'!$B:$AO,25,0),0)</f>
        <v>996.02</v>
      </c>
      <c r="I17" s="49">
        <f>IFERROR(VLOOKUP($B17,'a-面包'!$B:$AO,26,0),0)</f>
        <v>9.39</v>
      </c>
      <c r="J17" s="56">
        <f>IFERROR(VLOOKUP($B17,'a-面包'!$B:$AO,27,0),0)</f>
        <v>0.00942752153571213</v>
      </c>
      <c r="K17" s="56">
        <f>IFERROR(VLOOKUP($B17,'a-面包'!$B:$AO,28,0),0)</f>
        <v>0.15304022479367</v>
      </c>
      <c r="L17" s="56">
        <f>IFERROR(VLOOKUP($B17,'a-面包'!$B:$AO,29,0),0)</f>
        <v>0.147654548662019</v>
      </c>
      <c r="M17" s="56">
        <f>IFERROR(VLOOKUP($B17,'a-面包'!$B:$AO,30,0),0)</f>
        <v>0.00538567613165151</v>
      </c>
      <c r="N17" s="49">
        <f>IFERROR(VLOOKUP($B17,'a-面包'!$B:$AO,15,0),0)</f>
        <v>6569.58</v>
      </c>
      <c r="O17" s="49">
        <f>IFERROR(VLOOKUP($B17,'a-面包'!$B:$AO,19,0),0)</f>
        <v>6745.61</v>
      </c>
      <c r="P17" s="49">
        <f t="shared" si="3"/>
        <v>-176.03</v>
      </c>
      <c r="Q17" s="56">
        <f t="shared" si="4"/>
        <v>-0.0260954902521788</v>
      </c>
      <c r="R17" s="49">
        <f>IFERROR(VLOOKUP($B17,'a-面包'!$B:$AO,16,0),0)</f>
        <v>903.61</v>
      </c>
      <c r="S17" s="49">
        <f>IFERROR(VLOOKUP($B17,'a-面包'!$B:$AO,20,0),0)</f>
        <v>862.77</v>
      </c>
      <c r="T17" s="49">
        <f t="shared" si="5"/>
        <v>40.84</v>
      </c>
      <c r="U17" s="56">
        <f t="shared" si="6"/>
        <v>0.0473359064408823</v>
      </c>
      <c r="V17" s="56">
        <f>IFERROR(VLOOKUP($B17,'a-面包'!$B:$AO,22,0),0)</f>
        <v>0.0985211482242688</v>
      </c>
      <c r="W17" s="56">
        <f>IFERROR(VLOOKUP($B17,'a-面包'!$B:$AO,23,0),0)</f>
        <v>0.653131202488075</v>
      </c>
      <c r="X17" s="56">
        <f t="shared" si="7"/>
        <v>-0.554610054263807</v>
      </c>
    </row>
    <row r="18" spans="1:24">
      <c r="A18" s="50" t="s">
        <v>84</v>
      </c>
      <c r="B18" s="51" t="s">
        <v>87</v>
      </c>
      <c r="C18" s="50" t="s">
        <v>88</v>
      </c>
      <c r="D18" s="49">
        <f>IFERROR(VLOOKUP($B18,'a-面包'!$B:$AO,5,0),0)</f>
        <v>5658.9</v>
      </c>
      <c r="E18" s="49">
        <f>IFERROR(VLOOKUP($B18,'a-面包'!$B:$AO,6,0),0)</f>
        <v>47584.11</v>
      </c>
      <c r="F18" s="49">
        <f>IFERROR(VLOOKUP($B18,'a-面包'!$B:$AO,7,0),0)</f>
        <v>25.8728344978006</v>
      </c>
      <c r="G18" s="49">
        <f>IFERROR(VLOOKUP($B18,'a-面包'!$B:$AO,24,0),0)</f>
        <v>2356.6</v>
      </c>
      <c r="H18" s="49">
        <f>IFERROR(VLOOKUP($B18,'a-面包'!$B:$AO,25,0),0)</f>
        <v>7082.67</v>
      </c>
      <c r="I18" s="49">
        <f>IFERROR(VLOOKUP($B18,'a-面包'!$B:$AO,26,0),0)</f>
        <v>-4726.07</v>
      </c>
      <c r="J18" s="56">
        <f>IFERROR(VLOOKUP($B18,'a-面包'!$B:$AO,27,0),0)</f>
        <v>-0.667272370447868</v>
      </c>
      <c r="K18" s="56">
        <f>IFERROR(VLOOKUP($B18,'a-面包'!$B:$AO,28,0),0)</f>
        <v>0.149634992466184</v>
      </c>
      <c r="L18" s="56">
        <f>IFERROR(VLOOKUP($B18,'a-面包'!$B:$AO,29,0),0)</f>
        <v>0.338987699098144</v>
      </c>
      <c r="M18" s="56">
        <f>IFERROR(VLOOKUP($B18,'a-面包'!$B:$AO,30,0),0)</f>
        <v>-0.189352706631961</v>
      </c>
      <c r="N18" s="49">
        <f>IFERROR(VLOOKUP($B18,'a-面包'!$B:$AO,15,0),0)</f>
        <v>15748.99</v>
      </c>
      <c r="O18" s="49">
        <f>IFERROR(VLOOKUP($B18,'a-面包'!$B:$AO,19,0),0)</f>
        <v>20893.59</v>
      </c>
      <c r="P18" s="49">
        <f t="shared" si="3"/>
        <v>-5144.6</v>
      </c>
      <c r="Q18" s="56">
        <f t="shared" si="4"/>
        <v>-0.246228628014621</v>
      </c>
      <c r="R18" s="49">
        <f>IFERROR(VLOOKUP($B18,'a-面包'!$B:$AO,16,0),0)</f>
        <v>1704.68</v>
      </c>
      <c r="S18" s="49">
        <f>IFERROR(VLOOKUP($B18,'a-面包'!$B:$AO,20,0),0)</f>
        <v>2104</v>
      </c>
      <c r="T18" s="49">
        <f t="shared" si="5"/>
        <v>-399.32</v>
      </c>
      <c r="U18" s="56">
        <f t="shared" si="6"/>
        <v>-0.189790874524715</v>
      </c>
      <c r="V18" s="56">
        <f>IFERROR(VLOOKUP($B18,'a-面包'!$B:$AO,22,0),0)</f>
        <v>-0.0125142871907365</v>
      </c>
      <c r="W18" s="56">
        <f>IFERROR(VLOOKUP($B18,'a-面包'!$B:$AO,23,0),0)</f>
        <v>0.631313952588786</v>
      </c>
      <c r="X18" s="56">
        <f t="shared" si="7"/>
        <v>-0.643828239779522</v>
      </c>
    </row>
    <row r="19" spans="1:24">
      <c r="A19" s="50" t="s">
        <v>67</v>
      </c>
      <c r="B19" s="51" t="s">
        <v>72</v>
      </c>
      <c r="C19" s="50" t="s">
        <v>73</v>
      </c>
      <c r="D19" s="49">
        <f>IFERROR(VLOOKUP($B19,'a-面包'!$B:$AO,5,0),0)</f>
        <v>10791.4</v>
      </c>
      <c r="E19" s="49">
        <f>IFERROR(VLOOKUP($B19,'a-面包'!$B:$AO,6,0),0)</f>
        <v>52560.71</v>
      </c>
      <c r="F19" s="49">
        <f>IFERROR(VLOOKUP($B19,'a-面包'!$B:$AO,7,0),0)</f>
        <v>26.6822807840363</v>
      </c>
      <c r="G19" s="49">
        <f>IFERROR(VLOOKUP($B19,'a-面包'!$B:$AO,24,0),0)</f>
        <v>3996.16</v>
      </c>
      <c r="H19" s="49">
        <f>IFERROR(VLOOKUP($B19,'a-面包'!$B:$AO,25,0),0)</f>
        <v>9050.25</v>
      </c>
      <c r="I19" s="49">
        <f>IFERROR(VLOOKUP($B19,'a-面包'!$B:$AO,26,0),0)</f>
        <v>-5054.09</v>
      </c>
      <c r="J19" s="56">
        <f>IFERROR(VLOOKUP($B19,'a-面包'!$B:$AO,27,0),0)</f>
        <v>-0.558447556697329</v>
      </c>
      <c r="K19" s="56">
        <f>IFERROR(VLOOKUP($B19,'a-面包'!$B:$AO,28,0),0)</f>
        <v>0.216317924816833</v>
      </c>
      <c r="L19" s="56">
        <f>IFERROR(VLOOKUP($B19,'a-面包'!$B:$AO,29,0),0)</f>
        <v>0.379898987439753</v>
      </c>
      <c r="M19" s="56">
        <f>IFERROR(VLOOKUP($B19,'a-面包'!$B:$AO,30,0),0)</f>
        <v>-0.16358106262292</v>
      </c>
      <c r="N19" s="49">
        <f>IFERROR(VLOOKUP($B19,'a-面包'!$B:$AO,15,0),0)</f>
        <v>18473.55</v>
      </c>
      <c r="O19" s="49">
        <f>IFERROR(VLOOKUP($B19,'a-面包'!$B:$AO,19,0),0)</f>
        <v>23822.78</v>
      </c>
      <c r="P19" s="49">
        <f t="shared" si="3"/>
        <v>-5349.23</v>
      </c>
      <c r="Q19" s="56">
        <f t="shared" si="4"/>
        <v>-0.224542643637728</v>
      </c>
      <c r="R19" s="49">
        <f>IFERROR(VLOOKUP($B19,'a-面包'!$B:$AO,16,0),0)</f>
        <v>1984.71</v>
      </c>
      <c r="S19" s="49">
        <f>IFERROR(VLOOKUP($B19,'a-面包'!$B:$AO,20,0),0)</f>
        <v>2261.95</v>
      </c>
      <c r="T19" s="49">
        <f t="shared" si="5"/>
        <v>-277.24</v>
      </c>
      <c r="U19" s="56">
        <f t="shared" si="6"/>
        <v>-0.122566811821658</v>
      </c>
      <c r="V19" s="56">
        <f>IFERROR(VLOOKUP($B19,'a-面包'!$B:$AO,22,0),0)</f>
        <v>0.443161398971244</v>
      </c>
      <c r="W19" s="56">
        <f>IFERROR(VLOOKUP($B19,'a-面包'!$B:$AO,23,0),0)</f>
        <v>0.773767857430497</v>
      </c>
      <c r="X19" s="56">
        <f t="shared" si="7"/>
        <v>-0.330606458459253</v>
      </c>
    </row>
    <row r="20" spans="1:24">
      <c r="A20" s="50" t="s">
        <v>62</v>
      </c>
      <c r="B20" s="51" t="s">
        <v>65</v>
      </c>
      <c r="C20" s="50" t="s">
        <v>66</v>
      </c>
      <c r="D20" s="49">
        <f>IFERROR(VLOOKUP($B20,'a-面包'!$B:$AO,5,0),0)</f>
        <v>7315.74</v>
      </c>
      <c r="E20" s="49">
        <f>IFERROR(VLOOKUP($B20,'a-面包'!$B:$AO,6,0),0)</f>
        <v>64961.14</v>
      </c>
      <c r="F20" s="49">
        <f>IFERROR(VLOOKUP($B20,'a-面包'!$B:$AO,7,0),0)</f>
        <v>40.3901702616931</v>
      </c>
      <c r="G20" s="49">
        <f>IFERROR(VLOOKUP($B20,'a-面包'!$B:$AO,24,0),0)</f>
        <v>463.14</v>
      </c>
      <c r="H20" s="49">
        <f>IFERROR(VLOOKUP($B20,'a-面包'!$B:$AO,25,0),0)</f>
        <v>4587.81</v>
      </c>
      <c r="I20" s="49">
        <f>IFERROR(VLOOKUP($B20,'a-面包'!$B:$AO,26,0),0)</f>
        <v>-4124.67</v>
      </c>
      <c r="J20" s="56">
        <f>IFERROR(VLOOKUP($B20,'a-面包'!$B:$AO,27,0),0)</f>
        <v>-0.899049873469041</v>
      </c>
      <c r="K20" s="56">
        <f>IFERROR(VLOOKUP($B20,'a-面包'!$B:$AO,28,0),0)</f>
        <v>0.0383861791852323</v>
      </c>
      <c r="L20" s="56">
        <f>IFERROR(VLOOKUP($B20,'a-面包'!$B:$AO,29,0),0)</f>
        <v>0.247856557071498</v>
      </c>
      <c r="M20" s="56">
        <f>IFERROR(VLOOKUP($B20,'a-面包'!$B:$AO,30,0),0)</f>
        <v>-0.209470377886265</v>
      </c>
      <c r="N20" s="49">
        <f>IFERROR(VLOOKUP($B20,'a-面包'!$B:$AO,15,0),0)</f>
        <v>12065.28</v>
      </c>
      <c r="O20" s="49">
        <f>IFERROR(VLOOKUP($B20,'a-面包'!$B:$AO,19,0),0)</f>
        <v>18509.94</v>
      </c>
      <c r="P20" s="49">
        <f t="shared" si="3"/>
        <v>-6444.66</v>
      </c>
      <c r="Q20" s="56">
        <f t="shared" si="4"/>
        <v>-0.348172927626994</v>
      </c>
      <c r="R20" s="49">
        <f>IFERROR(VLOOKUP($B20,'a-面包'!$B:$AO,16,0),0)</f>
        <v>1242.79</v>
      </c>
      <c r="S20" s="49">
        <f>IFERROR(VLOOKUP($B20,'a-面包'!$B:$AO,20,0),0)</f>
        <v>1829.87</v>
      </c>
      <c r="T20" s="49">
        <f t="shared" si="5"/>
        <v>-587.08</v>
      </c>
      <c r="U20" s="56">
        <f t="shared" si="6"/>
        <v>-0.320831534480591</v>
      </c>
      <c r="V20" s="56">
        <f>IFERROR(VLOOKUP($B20,'a-面包'!$B:$AO,22,0),0)</f>
        <v>0.285471874762636</v>
      </c>
      <c r="W20" s="56">
        <f>IFERROR(VLOOKUP($B20,'a-面包'!$B:$AO,23,0),0)</f>
        <v>0.448449637582206</v>
      </c>
      <c r="X20" s="56">
        <f t="shared" si="7"/>
        <v>-0.16297776281957</v>
      </c>
    </row>
    <row r="21" spans="1:24">
      <c r="A21" s="50" t="s">
        <v>67</v>
      </c>
      <c r="B21" s="51" t="s">
        <v>82</v>
      </c>
      <c r="C21" s="50" t="s">
        <v>83</v>
      </c>
      <c r="D21" s="49">
        <f>IFERROR(VLOOKUP($B21,'a-面包'!$B:$AO,5,0),0)</f>
        <v>8267.2</v>
      </c>
      <c r="E21" s="49">
        <f>IFERROR(VLOOKUP($B21,'a-面包'!$B:$AO,6,0),0)</f>
        <v>59084.62</v>
      </c>
      <c r="F21" s="49">
        <f>IFERROR(VLOOKUP($B21,'a-面包'!$B:$AO,7,0),0)</f>
        <v>40.9019069689286</v>
      </c>
      <c r="G21" s="49">
        <f>IFERROR(VLOOKUP($B21,'a-面包'!$B:$AO,24,0),0)</f>
        <v>1671.67</v>
      </c>
      <c r="H21" s="49">
        <f>IFERROR(VLOOKUP($B21,'a-面包'!$B:$AO,25,0),0)</f>
        <v>5906.61</v>
      </c>
      <c r="I21" s="49">
        <f>IFERROR(VLOOKUP($B21,'a-面包'!$B:$AO,26,0),0)</f>
        <v>-4234.94</v>
      </c>
      <c r="J21" s="56">
        <f>IFERROR(VLOOKUP($B21,'a-面包'!$B:$AO,27,0),0)</f>
        <v>-0.716983176475169</v>
      </c>
      <c r="K21" s="56">
        <f>IFERROR(VLOOKUP($B21,'a-面包'!$B:$AO,28,0),0)</f>
        <v>0.136964426462949</v>
      </c>
      <c r="L21" s="56">
        <f>IFERROR(VLOOKUP($B21,'a-面包'!$B:$AO,29,0),0)</f>
        <v>0.379057472680647</v>
      </c>
      <c r="M21" s="56">
        <f>IFERROR(VLOOKUP($B21,'a-面包'!$B:$AO,30,0),0)</f>
        <v>-0.242093046217697</v>
      </c>
      <c r="N21" s="49">
        <f>IFERROR(VLOOKUP($B21,'a-面包'!$B:$AO,15,0),0)</f>
        <v>12205.14</v>
      </c>
      <c r="O21" s="49">
        <f>IFERROR(VLOOKUP($B21,'a-面包'!$B:$AO,19,0),0)</f>
        <v>15582.36</v>
      </c>
      <c r="P21" s="49">
        <f t="shared" si="3"/>
        <v>-3377.22</v>
      </c>
      <c r="Q21" s="56">
        <f t="shared" si="4"/>
        <v>-0.216733537153551</v>
      </c>
      <c r="R21" s="49">
        <f>IFERROR(VLOOKUP($B21,'a-面包'!$B:$AO,16,0),0)</f>
        <v>1257</v>
      </c>
      <c r="S21" s="49">
        <f>IFERROR(VLOOKUP($B21,'a-面包'!$B:$AO,20,0),0)</f>
        <v>1379</v>
      </c>
      <c r="T21" s="49">
        <f t="shared" si="5"/>
        <v>-122</v>
      </c>
      <c r="U21" s="56">
        <f t="shared" si="6"/>
        <v>-0.088469905728789</v>
      </c>
      <c r="V21" s="56">
        <f>IFERROR(VLOOKUP($B21,'a-面包'!$B:$AO,22,0),0)</f>
        <v>0.387337278565876</v>
      </c>
      <c r="W21" s="56">
        <f>IFERROR(VLOOKUP($B21,'a-面包'!$B:$AO,23,0),0)</f>
        <v>0.975979913302362</v>
      </c>
      <c r="X21" s="56">
        <f t="shared" si="7"/>
        <v>-0.588642634736487</v>
      </c>
    </row>
    <row r="22" spans="1:24">
      <c r="A22" s="50" t="s">
        <v>67</v>
      </c>
      <c r="B22" s="51" t="s">
        <v>70</v>
      </c>
      <c r="C22" s="50" t="s">
        <v>71</v>
      </c>
      <c r="D22" s="49">
        <f>IFERROR(VLOOKUP($B22,'a-面包'!$B:$AO,5,0),0)</f>
        <v>10040.7</v>
      </c>
      <c r="E22" s="49">
        <f>IFERROR(VLOOKUP($B22,'a-面包'!$B:$AO,6,0),0)</f>
        <v>62049.67</v>
      </c>
      <c r="F22" s="49">
        <f>IFERROR(VLOOKUP($B22,'a-面包'!$B:$AO,7,0),0)</f>
        <v>36.7396108587683</v>
      </c>
      <c r="G22" s="49">
        <f>IFERROR(VLOOKUP($B22,'a-面包'!$B:$AO,24,0),0)</f>
        <v>3696.91</v>
      </c>
      <c r="H22" s="49">
        <f>IFERROR(VLOOKUP($B22,'a-面包'!$B:$AO,25,0),0)</f>
        <v>6153.38</v>
      </c>
      <c r="I22" s="49">
        <f>IFERROR(VLOOKUP($B22,'a-面包'!$B:$AO,26,0),0)</f>
        <v>-2456.47</v>
      </c>
      <c r="J22" s="56">
        <f>IFERROR(VLOOKUP($B22,'a-面包'!$B:$AO,27,0),0)</f>
        <v>-0.399206614901079</v>
      </c>
      <c r="K22" s="56">
        <f>IFERROR(VLOOKUP($B22,'a-面包'!$B:$AO,28,0),0)</f>
        <v>0.237403105130973</v>
      </c>
      <c r="L22" s="56">
        <f>IFERROR(VLOOKUP($B22,'a-面包'!$B:$AO,29,0),0)</f>
        <v>0.35017200219662</v>
      </c>
      <c r="M22" s="56">
        <f>IFERROR(VLOOKUP($B22,'a-面包'!$B:$AO,30,0),0)</f>
        <v>-0.112768897065647</v>
      </c>
      <c r="N22" s="49">
        <f>IFERROR(VLOOKUP($B22,'a-面包'!$B:$AO,15,0),0)</f>
        <v>15572.29</v>
      </c>
      <c r="O22" s="49">
        <f>IFERROR(VLOOKUP($B22,'a-面包'!$B:$AO,19,0),0)</f>
        <v>17572.45</v>
      </c>
      <c r="P22" s="49">
        <f t="shared" si="3"/>
        <v>-2000.16</v>
      </c>
      <c r="Q22" s="56">
        <f t="shared" si="4"/>
        <v>-0.113823627325729</v>
      </c>
      <c r="R22" s="49">
        <f>IFERROR(VLOOKUP($B22,'a-面包'!$B:$AO,16,0),0)</f>
        <v>1688.06</v>
      </c>
      <c r="S22" s="49">
        <f>IFERROR(VLOOKUP($B22,'a-面包'!$B:$AO,20,0),0)</f>
        <v>1759</v>
      </c>
      <c r="T22" s="49">
        <f t="shared" si="5"/>
        <v>-70.9400000000001</v>
      </c>
      <c r="U22" s="56">
        <f t="shared" si="6"/>
        <v>-0.0403297328027289</v>
      </c>
      <c r="V22" s="56">
        <f>IFERROR(VLOOKUP($B22,'a-面包'!$B:$AO,22,0),0)</f>
        <v>0.436958272160212</v>
      </c>
      <c r="W22" s="56">
        <f>IFERROR(VLOOKUP($B22,'a-面包'!$B:$AO,23,0),0)</f>
        <v>0.779493519573727</v>
      </c>
      <c r="X22" s="56">
        <f t="shared" si="7"/>
        <v>-0.342535247413515</v>
      </c>
    </row>
    <row r="23" spans="1:24">
      <c r="A23" s="50" t="s">
        <v>67</v>
      </c>
      <c r="B23" s="51" t="s">
        <v>112</v>
      </c>
      <c r="C23" s="50" t="s">
        <v>113</v>
      </c>
      <c r="D23" s="49">
        <f>IFERROR(VLOOKUP($B23,'a-面包'!$B:$AO,5,0),0)</f>
        <v>4977.3</v>
      </c>
      <c r="E23" s="49">
        <f>IFERROR(VLOOKUP($B23,'a-面包'!$B:$AO,6,0),0)</f>
        <v>29394.92</v>
      </c>
      <c r="F23" s="49">
        <f>IFERROR(VLOOKUP($B23,'a-面包'!$B:$AO,7,0),0)</f>
        <v>35.26486128056</v>
      </c>
      <c r="G23" s="49">
        <f>IFERROR(VLOOKUP($B23,'a-面包'!$B:$AO,24,0),0)</f>
        <v>1256.37</v>
      </c>
      <c r="H23" s="49">
        <f>IFERROR(VLOOKUP($B23,'a-面包'!$B:$AO,25,0),0)</f>
        <v>3141.39</v>
      </c>
      <c r="I23" s="49">
        <f>IFERROR(VLOOKUP($B23,'a-面包'!$B:$AO,26,0),0)</f>
        <v>-1885.02</v>
      </c>
      <c r="J23" s="56">
        <f>IFERROR(VLOOKUP($B23,'a-面包'!$B:$AO,27,0),0)</f>
        <v>-0.600059209458233</v>
      </c>
      <c r="K23" s="56">
        <f>IFERROR(VLOOKUP($B23,'a-面包'!$B:$AO,28,0),0)</f>
        <v>0.170259216496187</v>
      </c>
      <c r="L23" s="56">
        <f>IFERROR(VLOOKUP($B23,'a-面包'!$B:$AO,29,0),0)</f>
        <v>0.375991478105794</v>
      </c>
      <c r="M23" s="56">
        <f>IFERROR(VLOOKUP($B23,'a-面包'!$B:$AO,30,0),0)</f>
        <v>-0.205732261609607</v>
      </c>
      <c r="N23" s="49">
        <f>IFERROR(VLOOKUP($B23,'a-面包'!$B:$AO,15,0),0)</f>
        <v>7379.16</v>
      </c>
      <c r="O23" s="49">
        <f>IFERROR(VLOOKUP($B23,'a-面包'!$B:$AO,19,0),0)</f>
        <v>8354.95</v>
      </c>
      <c r="P23" s="49">
        <f t="shared" si="3"/>
        <v>-975.790000000001</v>
      </c>
      <c r="Q23" s="56">
        <f t="shared" si="4"/>
        <v>-0.116791841961951</v>
      </c>
      <c r="R23" s="49">
        <f>IFERROR(VLOOKUP($B23,'a-面包'!$B:$AO,16,0),0)</f>
        <v>933.06</v>
      </c>
      <c r="S23" s="49">
        <f>IFERROR(VLOOKUP($B23,'a-面包'!$B:$AO,20,0),0)</f>
        <v>842.21</v>
      </c>
      <c r="T23" s="49">
        <f t="shared" si="5"/>
        <v>90.8499999999999</v>
      </c>
      <c r="U23" s="56">
        <f t="shared" si="6"/>
        <v>0.10787095854953</v>
      </c>
      <c r="V23" s="56">
        <f>IFERROR(VLOOKUP($B23,'a-面包'!$B:$AO,22,0),0)</f>
        <v>0.350287277983619</v>
      </c>
      <c r="W23" s="56">
        <f>IFERROR(VLOOKUP($B23,'a-面包'!$B:$AO,23,0),0)</f>
        <v>0.962564055234172</v>
      </c>
      <c r="X23" s="56">
        <f t="shared" si="7"/>
        <v>-0.612276777250553</v>
      </c>
    </row>
    <row r="24" spans="1:24">
      <c r="A24" s="50" t="s">
        <v>89</v>
      </c>
      <c r="B24" s="51" t="s">
        <v>90</v>
      </c>
      <c r="C24" s="50" t="s">
        <v>91</v>
      </c>
      <c r="D24" s="49">
        <f>IFERROR(VLOOKUP($B24,'a-面包'!$B:$AO,5,0),0)</f>
        <v>4196</v>
      </c>
      <c r="E24" s="49">
        <f>IFERROR(VLOOKUP($B24,'a-面包'!$B:$AO,6,0),0)</f>
        <v>40659.15</v>
      </c>
      <c r="F24" s="49">
        <f>IFERROR(VLOOKUP($B24,'a-面包'!$B:$AO,7,0),0)</f>
        <v>30.7164367722054</v>
      </c>
      <c r="G24" s="49">
        <f>IFERROR(VLOOKUP($B24,'a-面包'!$B:$AO,24,0),0)</f>
        <v>2526.66</v>
      </c>
      <c r="H24" s="49">
        <f>IFERROR(VLOOKUP($B24,'a-面包'!$B:$AO,25,0),0)</f>
        <v>7072.42</v>
      </c>
      <c r="I24" s="49">
        <f>IFERROR(VLOOKUP($B24,'a-面包'!$B:$AO,26,0),0)</f>
        <v>-4545.76</v>
      </c>
      <c r="J24" s="56">
        <f>IFERROR(VLOOKUP($B24,'a-面包'!$B:$AO,27,0),0)</f>
        <v>-0.642744633378674</v>
      </c>
      <c r="K24" s="56">
        <f>IFERROR(VLOOKUP($B24,'a-面包'!$B:$AO,28,0),0)</f>
        <v>0.216066311439031</v>
      </c>
      <c r="L24" s="56">
        <f>IFERROR(VLOOKUP($B24,'a-面包'!$B:$AO,29,0),0)</f>
        <v>0.446774908812036</v>
      </c>
      <c r="M24" s="56">
        <f>IFERROR(VLOOKUP($B24,'a-面包'!$B:$AO,30,0),0)</f>
        <v>-0.230708597373005</v>
      </c>
      <c r="N24" s="49">
        <f>IFERROR(VLOOKUP($B24,'a-面包'!$B:$AO,15,0),0)</f>
        <v>11693.91</v>
      </c>
      <c r="O24" s="49">
        <f>IFERROR(VLOOKUP($B24,'a-面包'!$B:$AO,19,0),0)</f>
        <v>15829.94</v>
      </c>
      <c r="P24" s="49">
        <f t="shared" si="3"/>
        <v>-4136.03</v>
      </c>
      <c r="Q24" s="56">
        <f t="shared" si="4"/>
        <v>-0.261278943571485</v>
      </c>
      <c r="R24" s="49">
        <f>IFERROR(VLOOKUP($B24,'a-面包'!$B:$AO,16,0),0)</f>
        <v>1252.2</v>
      </c>
      <c r="S24" s="49">
        <f>IFERROR(VLOOKUP($B24,'a-面包'!$B:$AO,20,0),0)</f>
        <v>1538.31</v>
      </c>
      <c r="T24" s="49">
        <f t="shared" si="5"/>
        <v>-286.11</v>
      </c>
      <c r="U24" s="56">
        <f t="shared" si="6"/>
        <v>-0.18598981999727</v>
      </c>
      <c r="V24" s="56">
        <f>IFERROR(VLOOKUP($B24,'a-面包'!$B:$AO,22,0),0)</f>
        <v>0.405066133608887</v>
      </c>
      <c r="W24" s="56">
        <f>IFERROR(VLOOKUP($B24,'a-面包'!$B:$AO,23,0),0)</f>
        <v>1.48348578922586</v>
      </c>
      <c r="X24" s="56">
        <f t="shared" si="7"/>
        <v>-1.07841965561697</v>
      </c>
    </row>
    <row r="25" spans="1:24">
      <c r="A25" s="50" t="s">
        <v>101</v>
      </c>
      <c r="B25" s="51" t="s">
        <v>182</v>
      </c>
      <c r="C25" s="50" t="s">
        <v>183</v>
      </c>
      <c r="D25" s="49">
        <f>IFERROR(VLOOKUP($B25,'a-面包'!$B:$AO,5,0),0)</f>
        <v>6674.1</v>
      </c>
      <c r="E25" s="49">
        <f>IFERROR(VLOOKUP($B25,'a-面包'!$B:$AO,6,0),0)</f>
        <v>42238</v>
      </c>
      <c r="F25" s="49">
        <f>IFERROR(VLOOKUP($B25,'a-面包'!$B:$AO,7,0),0)</f>
        <v>48.6154963169679</v>
      </c>
      <c r="G25" s="49">
        <f>IFERROR(VLOOKUP($B25,'a-面包'!$B:$AO,24,0),0)</f>
        <v>2646.61</v>
      </c>
      <c r="H25" s="49">
        <f>IFERROR(VLOOKUP($B25,'a-面包'!$B:$AO,25,0),0)</f>
        <v>2978.25</v>
      </c>
      <c r="I25" s="49">
        <f>IFERROR(VLOOKUP($B25,'a-面包'!$B:$AO,26,0),0)</f>
        <v>-331.64</v>
      </c>
      <c r="J25" s="56">
        <f>IFERROR(VLOOKUP($B25,'a-面包'!$B:$AO,27,0),0)</f>
        <v>-0.111353983043734</v>
      </c>
      <c r="K25" s="56">
        <f>IFERROR(VLOOKUP($B25,'a-面包'!$B:$AO,28,0),0)</f>
        <v>0.30040942064765</v>
      </c>
      <c r="L25" s="56">
        <f>IFERROR(VLOOKUP($B25,'a-面包'!$B:$AO,29,0),0)</f>
        <v>0.399121149501073</v>
      </c>
      <c r="M25" s="56">
        <f>IFERROR(VLOOKUP($B25,'a-面包'!$B:$AO,30,0),0)</f>
        <v>-0.0987117288534238</v>
      </c>
      <c r="N25" s="49">
        <f>IFERROR(VLOOKUP($B25,'a-面包'!$B:$AO,15,0),0)</f>
        <v>8810.01</v>
      </c>
      <c r="O25" s="49">
        <f>IFERROR(VLOOKUP($B25,'a-面包'!$B:$AO,19,0),0)</f>
        <v>7462.02</v>
      </c>
      <c r="P25" s="49">
        <f t="shared" si="3"/>
        <v>1347.99</v>
      </c>
      <c r="Q25" s="56">
        <f t="shared" si="4"/>
        <v>0.180646795371763</v>
      </c>
      <c r="R25" s="49">
        <f>IFERROR(VLOOKUP($B25,'a-面包'!$B:$AO,16,0),0)</f>
        <v>1027.89</v>
      </c>
      <c r="S25" s="49">
        <f>IFERROR(VLOOKUP($B25,'a-面包'!$B:$AO,20,0),0)</f>
        <v>750.61</v>
      </c>
      <c r="T25" s="49">
        <f t="shared" si="5"/>
        <v>277.28</v>
      </c>
      <c r="U25" s="56">
        <f t="shared" si="6"/>
        <v>0.369406216277428</v>
      </c>
      <c r="V25" s="56">
        <f>IFERROR(VLOOKUP($B25,'a-面包'!$B:$AO,22,0),0)</f>
        <v>-0.0336714100873432</v>
      </c>
      <c r="W25" s="56">
        <f>IFERROR(VLOOKUP($B25,'a-面包'!$B:$AO,23,0),0)</f>
        <v>1.58158368594207</v>
      </c>
      <c r="X25" s="56">
        <f t="shared" si="7"/>
        <v>-1.61525509602941</v>
      </c>
    </row>
    <row r="26" spans="1:24">
      <c r="A26" s="50" t="s">
        <v>67</v>
      </c>
      <c r="B26" s="51" t="s">
        <v>168</v>
      </c>
      <c r="C26" s="50" t="s">
        <v>169</v>
      </c>
      <c r="D26" s="49">
        <f>IFERROR(VLOOKUP($B26,'a-面包'!$B:$AO,5,0),0)</f>
        <v>7427.9</v>
      </c>
      <c r="E26" s="49">
        <f>IFERROR(VLOOKUP($B26,'a-面包'!$B:$AO,6,0),0)</f>
        <v>43237.93</v>
      </c>
      <c r="F26" s="49">
        <f>IFERROR(VLOOKUP($B26,'a-面包'!$B:$AO,7,0),0)</f>
        <v>41.8582901828891</v>
      </c>
      <c r="G26" s="49">
        <f>IFERROR(VLOOKUP($B26,'a-面包'!$B:$AO,24,0),0)</f>
        <v>2759.49</v>
      </c>
      <c r="H26" s="49">
        <f>IFERROR(VLOOKUP($B26,'a-面包'!$B:$AO,25,0),0)</f>
        <v>-510.89</v>
      </c>
      <c r="I26" s="49">
        <f>IFERROR(VLOOKUP($B26,'a-面包'!$B:$AO,26,0),0)</f>
        <v>3270.38</v>
      </c>
      <c r="J26" s="56">
        <f>IFERROR(VLOOKUP($B26,'a-面包'!$B:$AO,27,0),0)</f>
        <v>-6.40133884006342</v>
      </c>
      <c r="K26" s="56">
        <f>IFERROR(VLOOKUP($B26,'a-面包'!$B:$AO,28,0),0)</f>
        <v>0.272641046186618</v>
      </c>
      <c r="L26" s="56">
        <f>IFERROR(VLOOKUP($B26,'a-面包'!$B:$AO,29,0),0)</f>
        <v>-0.0565608680585924</v>
      </c>
      <c r="M26" s="56">
        <f>IFERROR(VLOOKUP($B26,'a-面包'!$B:$AO,30,0),0)</f>
        <v>0.32920191424521</v>
      </c>
      <c r="N26" s="49">
        <f>IFERROR(VLOOKUP($B26,'a-面包'!$B:$AO,15,0),0)</f>
        <v>10121.33</v>
      </c>
      <c r="O26" s="49">
        <f>IFERROR(VLOOKUP($B26,'a-面包'!$B:$AO,19,0),0)</f>
        <v>9032.57</v>
      </c>
      <c r="P26" s="49">
        <f t="shared" si="3"/>
        <v>1088.76</v>
      </c>
      <c r="Q26" s="56">
        <f t="shared" si="4"/>
        <v>0.120537122878649</v>
      </c>
      <c r="R26" s="49">
        <f>IFERROR(VLOOKUP($B26,'a-面包'!$B:$AO,16,0),0)</f>
        <v>1674.18</v>
      </c>
      <c r="S26" s="49">
        <f>IFERROR(VLOOKUP($B26,'a-面包'!$B:$AO,20,0),0)</f>
        <v>1007.35</v>
      </c>
      <c r="T26" s="49">
        <f t="shared" si="5"/>
        <v>666.83</v>
      </c>
      <c r="U26" s="56">
        <f t="shared" si="6"/>
        <v>0.661964560480469</v>
      </c>
      <c r="V26" s="56">
        <f>IFERROR(VLOOKUP($B26,'a-面包'!$B:$AO,22,0),0)</f>
        <v>-0.221540092676354</v>
      </c>
      <c r="W26" s="56">
        <f>IFERROR(VLOOKUP($B26,'a-面包'!$B:$AO,23,0),0)</f>
        <v>1.2586641628736</v>
      </c>
      <c r="X26" s="56">
        <f t="shared" si="7"/>
        <v>-1.48020425554996</v>
      </c>
    </row>
    <row r="27" spans="1:24">
      <c r="A27" s="50" t="s">
        <v>62</v>
      </c>
      <c r="B27" s="51" t="s">
        <v>153</v>
      </c>
      <c r="C27" s="50" t="s">
        <v>154</v>
      </c>
      <c r="D27" s="49">
        <f>IFERROR(VLOOKUP($B27,'a-面包'!$B:$AO,5,0),0)</f>
        <v>3108.9</v>
      </c>
      <c r="E27" s="49">
        <f>IFERROR(VLOOKUP($B27,'a-面包'!$B:$AO,6,0),0)</f>
        <v>25404.85</v>
      </c>
      <c r="F27" s="49">
        <f>IFERROR(VLOOKUP($B27,'a-面包'!$B:$AO,7,0),0)</f>
        <v>32.2623477353581</v>
      </c>
      <c r="G27" s="49">
        <f>IFERROR(VLOOKUP($B27,'a-面包'!$B:$AO,24,0),0)</f>
        <v>3973.25</v>
      </c>
      <c r="H27" s="49">
        <f>IFERROR(VLOOKUP($B27,'a-面包'!$B:$AO,25,0),0)</f>
        <v>4130.93</v>
      </c>
      <c r="I27" s="49">
        <f>IFERROR(VLOOKUP($B27,'a-面包'!$B:$AO,26,0),0)</f>
        <v>-157.68</v>
      </c>
      <c r="J27" s="56">
        <f>IFERROR(VLOOKUP($B27,'a-面包'!$B:$AO,27,0),0)</f>
        <v>-0.0381705814429196</v>
      </c>
      <c r="K27" s="56">
        <f>IFERROR(VLOOKUP($B27,'a-面包'!$B:$AO,28,0),0)</f>
        <v>0.416409898466517</v>
      </c>
      <c r="L27" s="56">
        <f>IFERROR(VLOOKUP($B27,'a-面包'!$B:$AO,29,0),0)</f>
        <v>0.420672251963629</v>
      </c>
      <c r="M27" s="56">
        <f>IFERROR(VLOOKUP($B27,'a-面包'!$B:$AO,30,0),0)</f>
        <v>-0.00426235349711127</v>
      </c>
      <c r="N27" s="49">
        <f>IFERROR(VLOOKUP($B27,'a-面包'!$B:$AO,15,0),0)</f>
        <v>9541.68</v>
      </c>
      <c r="O27" s="49">
        <f>IFERROR(VLOOKUP($B27,'a-面包'!$B:$AO,19,0),0)</f>
        <v>9819.83</v>
      </c>
      <c r="P27" s="49">
        <f t="shared" si="3"/>
        <v>-278.15</v>
      </c>
      <c r="Q27" s="56">
        <f t="shared" si="4"/>
        <v>-0.0283253376076775</v>
      </c>
      <c r="R27" s="49">
        <f>IFERROR(VLOOKUP($B27,'a-面包'!$B:$AO,16,0),0)</f>
        <v>1193.36</v>
      </c>
      <c r="S27" s="49">
        <f>IFERROR(VLOOKUP($B27,'a-面包'!$B:$AO,20,0),0)</f>
        <v>1055.94</v>
      </c>
      <c r="T27" s="49">
        <f t="shared" si="5"/>
        <v>137.42</v>
      </c>
      <c r="U27" s="56">
        <f t="shared" si="6"/>
        <v>0.130139970074057</v>
      </c>
      <c r="V27" s="56">
        <f>IFERROR(VLOOKUP($B27,'a-面包'!$B:$AO,22,0),0)</f>
        <v>0.211384217070283</v>
      </c>
      <c r="W27" s="56">
        <f>IFERROR(VLOOKUP($B27,'a-面包'!$B:$AO,23,0),0)</f>
        <v>0.709591633580837</v>
      </c>
      <c r="X27" s="56">
        <f t="shared" si="7"/>
        <v>-0.498207416510554</v>
      </c>
    </row>
    <row r="28" spans="1:24">
      <c r="A28" s="50" t="s">
        <v>62</v>
      </c>
      <c r="B28" s="51" t="s">
        <v>139</v>
      </c>
      <c r="C28" s="50" t="s">
        <v>140</v>
      </c>
      <c r="D28" s="49">
        <f>IFERROR(VLOOKUP($B28,'a-面包'!$B:$AO,5,0),0)</f>
        <v>3123</v>
      </c>
      <c r="E28" s="49">
        <f>IFERROR(VLOOKUP($B28,'a-面包'!$B:$AO,6,0),0)</f>
        <v>24468.74</v>
      </c>
      <c r="F28" s="49">
        <f>IFERROR(VLOOKUP($B28,'a-面包'!$B:$AO,7,0),0)</f>
        <v>30.1846123274741</v>
      </c>
      <c r="G28" s="49">
        <f>IFERROR(VLOOKUP($B28,'a-面包'!$B:$AO,24,0),0)</f>
        <v>837.41</v>
      </c>
      <c r="H28" s="49">
        <f>IFERROR(VLOOKUP($B28,'a-面包'!$B:$AO,25,0),0)</f>
        <v>856.95</v>
      </c>
      <c r="I28" s="49">
        <f>IFERROR(VLOOKUP($B28,'a-面包'!$B:$AO,26,0),0)</f>
        <v>-19.54</v>
      </c>
      <c r="J28" s="56">
        <f>IFERROR(VLOOKUP($B28,'a-面包'!$B:$AO,27,0),0)</f>
        <v>-0.0228017970710076</v>
      </c>
      <c r="K28" s="56">
        <f>IFERROR(VLOOKUP($B28,'a-面包'!$B:$AO,28,0),0)</f>
        <v>0.125455809340608</v>
      </c>
      <c r="L28" s="56">
        <f>IFERROR(VLOOKUP($B28,'a-面包'!$B:$AO,29,0),0)</f>
        <v>0.13799916905804</v>
      </c>
      <c r="M28" s="56">
        <f>IFERROR(VLOOKUP($B28,'a-面包'!$B:$AO,30,0),0)</f>
        <v>-0.012543359717432</v>
      </c>
      <c r="N28" s="49">
        <f>IFERROR(VLOOKUP($B28,'a-面包'!$B:$AO,15,0),0)</f>
        <v>6674.94</v>
      </c>
      <c r="O28" s="49">
        <f>IFERROR(VLOOKUP($B28,'a-面包'!$B:$AO,19,0),0)</f>
        <v>6209.82</v>
      </c>
      <c r="P28" s="49">
        <f t="shared" si="3"/>
        <v>465.12</v>
      </c>
      <c r="Q28" s="56">
        <f t="shared" si="4"/>
        <v>0.074900721760051</v>
      </c>
      <c r="R28" s="49">
        <f>IFERROR(VLOOKUP($B28,'a-面包'!$B:$AO,16,0),0)</f>
        <v>839.14</v>
      </c>
      <c r="S28" s="49">
        <f>IFERROR(VLOOKUP($B28,'a-面包'!$B:$AO,20,0),0)</f>
        <v>771</v>
      </c>
      <c r="T28" s="49">
        <f t="shared" si="5"/>
        <v>68.14</v>
      </c>
      <c r="U28" s="56">
        <f t="shared" si="6"/>
        <v>0.088378728923476</v>
      </c>
      <c r="V28" s="56">
        <f>IFERROR(VLOOKUP($B28,'a-面包'!$B:$AO,22,0),0)</f>
        <v>0.527989093968236</v>
      </c>
      <c r="W28" s="56">
        <f>IFERROR(VLOOKUP($B28,'a-面包'!$B:$AO,23,0),0)</f>
        <v>0.688905226324909</v>
      </c>
      <c r="X28" s="56">
        <f t="shared" si="7"/>
        <v>-0.160916132356673</v>
      </c>
    </row>
    <row r="29" spans="1:24">
      <c r="A29" s="50" t="s">
        <v>62</v>
      </c>
      <c r="B29" s="51" t="s">
        <v>97</v>
      </c>
      <c r="C29" s="50" t="s">
        <v>98</v>
      </c>
      <c r="D29" s="49">
        <f>IFERROR(VLOOKUP($B29,'a-面包'!$B:$AO,5,0),0)</f>
        <v>11897</v>
      </c>
      <c r="E29" s="49">
        <f>IFERROR(VLOOKUP($B29,'a-面包'!$B:$AO,6,0),0)</f>
        <v>50477.69</v>
      </c>
      <c r="F29" s="49">
        <f>IFERROR(VLOOKUP($B29,'a-面包'!$B:$AO,7,0),0)</f>
        <v>41.9990543129645</v>
      </c>
      <c r="G29" s="49">
        <f>IFERROR(VLOOKUP($B29,'a-面包'!$B:$AO,24,0),0)</f>
        <v>919.93</v>
      </c>
      <c r="H29" s="49">
        <f>IFERROR(VLOOKUP($B29,'a-面包'!$B:$AO,25,0),0)</f>
        <v>3476.28</v>
      </c>
      <c r="I29" s="49">
        <f>IFERROR(VLOOKUP($B29,'a-面包'!$B:$AO,26,0),0)</f>
        <v>-2556.35</v>
      </c>
      <c r="J29" s="56">
        <f>IFERROR(VLOOKUP($B29,'a-面包'!$B:$AO,27,0),0)</f>
        <v>-0.735369417883485</v>
      </c>
      <c r="K29" s="56">
        <f>IFERROR(VLOOKUP($B29,'a-面包'!$B:$AO,28,0),0)</f>
        <v>0.0971489882535824</v>
      </c>
      <c r="L29" s="56">
        <f>IFERROR(VLOOKUP($B29,'a-面包'!$B:$AO,29,0),0)</f>
        <v>0.259602890351257</v>
      </c>
      <c r="M29" s="56">
        <f>IFERROR(VLOOKUP($B29,'a-面包'!$B:$AO,30,0),0)</f>
        <v>-0.162453902097675</v>
      </c>
      <c r="N29" s="49">
        <f>IFERROR(VLOOKUP($B29,'a-面包'!$B:$AO,15,0),0)</f>
        <v>9469.27</v>
      </c>
      <c r="O29" s="49">
        <f>IFERROR(VLOOKUP($B29,'a-面包'!$B:$AO,19,0),0)</f>
        <v>13390.76</v>
      </c>
      <c r="P29" s="49">
        <f t="shared" si="3"/>
        <v>-3921.49</v>
      </c>
      <c r="Q29" s="56">
        <f t="shared" si="4"/>
        <v>-0.29285044314139</v>
      </c>
      <c r="R29" s="49">
        <f>IFERROR(VLOOKUP($B29,'a-面包'!$B:$AO,16,0),0)</f>
        <v>1186.3</v>
      </c>
      <c r="S29" s="49">
        <f>IFERROR(VLOOKUP($B29,'a-面包'!$B:$AO,20,0),0)</f>
        <v>1916.44</v>
      </c>
      <c r="T29" s="49">
        <f t="shared" si="5"/>
        <v>-730.14</v>
      </c>
      <c r="U29" s="56">
        <f t="shared" si="6"/>
        <v>-0.380987664628165</v>
      </c>
      <c r="V29" s="56">
        <f>IFERROR(VLOOKUP($B29,'a-面包'!$B:$AO,22,0),0)</f>
        <v>0.452192680360224</v>
      </c>
      <c r="W29" s="56">
        <f>IFERROR(VLOOKUP($B29,'a-面包'!$B:$AO,23,0),0)</f>
        <v>0.219786281908752</v>
      </c>
      <c r="X29" s="56">
        <f t="shared" si="7"/>
        <v>0.232406398451473</v>
      </c>
    </row>
    <row r="30" spans="1:24">
      <c r="A30" s="50" t="s">
        <v>67</v>
      </c>
      <c r="B30" s="51" t="s">
        <v>166</v>
      </c>
      <c r="C30" s="50" t="s">
        <v>167</v>
      </c>
      <c r="D30" s="49">
        <f>IFERROR(VLOOKUP($B30,'a-面包'!$B:$AO,5,0),0)</f>
        <v>7311</v>
      </c>
      <c r="E30" s="49">
        <f>IFERROR(VLOOKUP($B30,'a-面包'!$B:$AO,6,0),0)</f>
        <v>38890.48</v>
      </c>
      <c r="F30" s="49">
        <f>IFERROR(VLOOKUP($B30,'a-面包'!$B:$AO,7,0),0)</f>
        <v>32.8281053298516</v>
      </c>
      <c r="G30" s="49">
        <f>IFERROR(VLOOKUP($B30,'a-面包'!$B:$AO,24,0),0)</f>
        <v>3651.94</v>
      </c>
      <c r="H30" s="49">
        <f>IFERROR(VLOOKUP($B30,'a-面包'!$B:$AO,25,0),0)</f>
        <v>5588.03</v>
      </c>
      <c r="I30" s="49">
        <f>IFERROR(VLOOKUP($B30,'a-面包'!$B:$AO,26,0),0)</f>
        <v>-1936.09</v>
      </c>
      <c r="J30" s="56">
        <f>IFERROR(VLOOKUP($B30,'a-面包'!$B:$AO,27,0),0)</f>
        <v>-0.346470938774488</v>
      </c>
      <c r="K30" s="56">
        <f>IFERROR(VLOOKUP($B30,'a-面包'!$B:$AO,28,0),0)</f>
        <v>0.301915774697025</v>
      </c>
      <c r="L30" s="56">
        <f>IFERROR(VLOOKUP($B30,'a-面包'!$B:$AO,29,0),0)</f>
        <v>0.348355729884871</v>
      </c>
      <c r="M30" s="56">
        <f>IFERROR(VLOOKUP($B30,'a-面包'!$B:$AO,30,0),0)</f>
        <v>-0.046439955187846</v>
      </c>
      <c r="N30" s="49">
        <f>IFERROR(VLOOKUP($B30,'a-面包'!$B:$AO,15,0),0)</f>
        <v>12095.89</v>
      </c>
      <c r="O30" s="49">
        <f>IFERROR(VLOOKUP($B30,'a-面包'!$B:$AO,19,0),0)</f>
        <v>16041.16</v>
      </c>
      <c r="P30" s="49">
        <f t="shared" si="3"/>
        <v>-3945.27</v>
      </c>
      <c r="Q30" s="56">
        <f t="shared" si="4"/>
        <v>-0.245946677172973</v>
      </c>
      <c r="R30" s="49">
        <f>IFERROR(VLOOKUP($B30,'a-面包'!$B:$AO,16,0),0)</f>
        <v>1359.21</v>
      </c>
      <c r="S30" s="49">
        <f>IFERROR(VLOOKUP($B30,'a-面包'!$B:$AO,20,0),0)</f>
        <v>1725</v>
      </c>
      <c r="T30" s="49">
        <f t="shared" si="5"/>
        <v>-365.79</v>
      </c>
      <c r="U30" s="56">
        <f t="shared" si="6"/>
        <v>-0.212052173913043</v>
      </c>
      <c r="V30" s="56">
        <f>IFERROR(VLOOKUP($B30,'a-面包'!$B:$AO,22,0),0)</f>
        <v>0.165724357169581</v>
      </c>
      <c r="W30" s="56">
        <f>IFERROR(VLOOKUP($B30,'a-面包'!$B:$AO,23,0),0)</f>
        <v>1.04786378525121</v>
      </c>
      <c r="X30" s="56">
        <f t="shared" si="7"/>
        <v>-0.882139428081625</v>
      </c>
    </row>
    <row r="31" spans="1:24">
      <c r="A31" s="50" t="s">
        <v>62</v>
      </c>
      <c r="B31" s="51" t="s">
        <v>99</v>
      </c>
      <c r="C31" s="50" t="s">
        <v>100</v>
      </c>
      <c r="D31" s="49">
        <f>IFERROR(VLOOKUP($B31,'a-面包'!$B:$AO,5,0),0)</f>
        <v>7709.12</v>
      </c>
      <c r="E31" s="49">
        <f>IFERROR(VLOOKUP($B31,'a-面包'!$B:$AO,6,0),0)</f>
        <v>53949.84</v>
      </c>
      <c r="F31" s="49">
        <f>IFERROR(VLOOKUP($B31,'a-面包'!$B:$AO,7,0),0)</f>
        <v>34.8245536171368</v>
      </c>
      <c r="G31" s="49">
        <f>IFERROR(VLOOKUP($B31,'a-面包'!$B:$AO,24,0),0)</f>
        <v>899.41</v>
      </c>
      <c r="H31" s="49">
        <f>IFERROR(VLOOKUP($B31,'a-面包'!$B:$AO,25,0),0)</f>
        <v>3581.32</v>
      </c>
      <c r="I31" s="49">
        <f>IFERROR(VLOOKUP($B31,'a-面包'!$B:$AO,26,0),0)</f>
        <v>-2681.91</v>
      </c>
      <c r="J31" s="56">
        <f>IFERROR(VLOOKUP($B31,'a-面包'!$B:$AO,27,0),0)</f>
        <v>-0.748860755252253</v>
      </c>
      <c r="K31" s="56">
        <f>IFERROR(VLOOKUP($B31,'a-面包'!$B:$AO,28,0),0)</f>
        <v>0.074139255615199</v>
      </c>
      <c r="L31" s="56">
        <f>IFERROR(VLOOKUP($B31,'a-面包'!$B:$AO,29,0),0)</f>
        <v>0.287136381202225</v>
      </c>
      <c r="M31" s="56">
        <f>IFERROR(VLOOKUP($B31,'a-面包'!$B:$AO,30,0),0)</f>
        <v>-0.212997125587026</v>
      </c>
      <c r="N31" s="49">
        <f>IFERROR(VLOOKUP($B31,'a-面包'!$B:$AO,15,0),0)</f>
        <v>12131.36</v>
      </c>
      <c r="O31" s="49">
        <f>IFERROR(VLOOKUP($B31,'a-面包'!$B:$AO,19,0),0)</f>
        <v>12472.54</v>
      </c>
      <c r="P31" s="49">
        <f t="shared" si="3"/>
        <v>-341.18</v>
      </c>
      <c r="Q31" s="56">
        <f t="shared" si="4"/>
        <v>-0.0273544923487918</v>
      </c>
      <c r="R31" s="49">
        <f>IFERROR(VLOOKUP($B31,'a-面包'!$B:$AO,16,0),0)</f>
        <v>1379.86</v>
      </c>
      <c r="S31" s="49">
        <f>IFERROR(VLOOKUP($B31,'a-面包'!$B:$AO,20,0),0)</f>
        <v>1455.15</v>
      </c>
      <c r="T31" s="49">
        <f t="shared" si="5"/>
        <v>-75.2900000000002</v>
      </c>
      <c r="U31" s="56">
        <f t="shared" si="6"/>
        <v>-0.0517403704085491</v>
      </c>
      <c r="V31" s="56">
        <f>IFERROR(VLOOKUP($B31,'a-面包'!$B:$AO,22,0),0)</f>
        <v>0.290316058309415</v>
      </c>
      <c r="W31" s="56">
        <f>IFERROR(VLOOKUP($B31,'a-面包'!$B:$AO,23,0),0)</f>
        <v>1.11061304831474</v>
      </c>
      <c r="X31" s="56">
        <f t="shared" si="7"/>
        <v>-0.820296990005326</v>
      </c>
    </row>
    <row r="32" spans="1:24">
      <c r="A32" s="50" t="s">
        <v>67</v>
      </c>
      <c r="B32" s="51" t="s">
        <v>127</v>
      </c>
      <c r="C32" s="50" t="s">
        <v>128</v>
      </c>
      <c r="D32" s="49">
        <f>IFERROR(VLOOKUP($B32,'a-面包'!$B:$AO,5,0),0)</f>
        <v>7825.25</v>
      </c>
      <c r="E32" s="49">
        <f>IFERROR(VLOOKUP($B32,'a-面包'!$B:$AO,6,0),0)</f>
        <v>64762.03</v>
      </c>
      <c r="F32" s="49">
        <f>IFERROR(VLOOKUP($B32,'a-面包'!$B:$AO,7,0),0)</f>
        <v>72.9652675485974</v>
      </c>
      <c r="G32" s="49">
        <f>IFERROR(VLOOKUP($B32,'a-面包'!$B:$AO,24,0),0)</f>
        <v>1569.06</v>
      </c>
      <c r="H32" s="49">
        <f>IFERROR(VLOOKUP($B32,'a-面包'!$B:$AO,25,0),0)</f>
        <v>1766.25</v>
      </c>
      <c r="I32" s="49">
        <f>IFERROR(VLOOKUP($B32,'a-面包'!$B:$AO,26,0),0)</f>
        <v>-197.19</v>
      </c>
      <c r="J32" s="56">
        <f>IFERROR(VLOOKUP($B32,'a-面包'!$B:$AO,27,0),0)</f>
        <v>-0.111643312101911</v>
      </c>
      <c r="K32" s="56">
        <f>IFERROR(VLOOKUP($B32,'a-面包'!$B:$AO,28,0),0)</f>
        <v>0.196512506058591</v>
      </c>
      <c r="L32" s="56">
        <f>IFERROR(VLOOKUP($B32,'a-面包'!$B:$AO,29,0),0)</f>
        <v>0.202812098107661</v>
      </c>
      <c r="M32" s="56">
        <f>IFERROR(VLOOKUP($B32,'a-面包'!$B:$AO,30,0),0)</f>
        <v>-0.00629959204907042</v>
      </c>
      <c r="N32" s="49">
        <f>IFERROR(VLOOKUP($B32,'a-面包'!$B:$AO,15,0),0)</f>
        <v>7984.53</v>
      </c>
      <c r="O32" s="49">
        <f>IFERROR(VLOOKUP($B32,'a-面包'!$B:$AO,19,0),0)</f>
        <v>8708.8</v>
      </c>
      <c r="P32" s="49">
        <f t="shared" si="3"/>
        <v>-724.27</v>
      </c>
      <c r="Q32" s="56">
        <f t="shared" si="4"/>
        <v>-0.0831653040602608</v>
      </c>
      <c r="R32" s="49">
        <f>IFERROR(VLOOKUP($B32,'a-面包'!$B:$AO,16,0),0)</f>
        <v>1226.01</v>
      </c>
      <c r="S32" s="49">
        <f>IFERROR(VLOOKUP($B32,'a-面包'!$B:$AO,20,0),0)</f>
        <v>934.85</v>
      </c>
      <c r="T32" s="49">
        <f t="shared" si="5"/>
        <v>291.16</v>
      </c>
      <c r="U32" s="56">
        <f t="shared" si="6"/>
        <v>0.311451034925389</v>
      </c>
      <c r="V32" s="56">
        <f>IFERROR(VLOOKUP($B32,'a-面包'!$B:$AO,22,0),0)</f>
        <v>-0.0435090555118261</v>
      </c>
      <c r="W32" s="56">
        <f>IFERROR(VLOOKUP($B32,'a-面包'!$B:$AO,23,0),0)</f>
        <v>0.461689741612513</v>
      </c>
      <c r="X32" s="56">
        <f t="shared" si="7"/>
        <v>-0.505198797124339</v>
      </c>
    </row>
    <row r="33" spans="1:24">
      <c r="A33" s="50" t="s">
        <v>62</v>
      </c>
      <c r="B33" s="51" t="s">
        <v>145</v>
      </c>
      <c r="C33" s="50" t="s">
        <v>146</v>
      </c>
      <c r="D33" s="49">
        <f>IFERROR(VLOOKUP($B33,'a-面包'!$B:$AO,5,0),0)</f>
        <v>6406.4</v>
      </c>
      <c r="E33" s="49">
        <f>IFERROR(VLOOKUP($B33,'a-面包'!$B:$AO,6,0),0)</f>
        <v>40617.4</v>
      </c>
      <c r="F33" s="49">
        <f>IFERROR(VLOOKUP($B33,'a-面包'!$B:$AO,7,0),0)</f>
        <v>30.0854796116425</v>
      </c>
      <c r="G33" s="49">
        <f>IFERROR(VLOOKUP($B33,'a-面包'!$B:$AO,24,0),0)</f>
        <v>1283.72</v>
      </c>
      <c r="H33" s="49">
        <f>IFERROR(VLOOKUP($B33,'a-面包'!$B:$AO,25,0),0)</f>
        <v>3643.36</v>
      </c>
      <c r="I33" s="49">
        <f>IFERROR(VLOOKUP($B33,'a-面包'!$B:$AO,26,0),0)</f>
        <v>-2359.64</v>
      </c>
      <c r="J33" s="56">
        <f>IFERROR(VLOOKUP($B33,'a-面包'!$B:$AO,27,0),0)</f>
        <v>-0.647654911949409</v>
      </c>
      <c r="K33" s="56">
        <f>IFERROR(VLOOKUP($B33,'a-面包'!$B:$AO,28,0),0)</f>
        <v>0.116696089464699</v>
      </c>
      <c r="L33" s="56">
        <f>IFERROR(VLOOKUP($B33,'a-面包'!$B:$AO,29,0),0)</f>
        <v>0.358920252312851</v>
      </c>
      <c r="M33" s="56">
        <f>IFERROR(VLOOKUP($B33,'a-面包'!$B:$AO,30,0),0)</f>
        <v>-0.242224162848152</v>
      </c>
      <c r="N33" s="49">
        <f>IFERROR(VLOOKUP($B33,'a-面包'!$B:$AO,15,0),0)</f>
        <v>11000.54</v>
      </c>
      <c r="O33" s="49">
        <f>IFERROR(VLOOKUP($B33,'a-面包'!$B:$AO,19,0),0)</f>
        <v>10150.89</v>
      </c>
      <c r="P33" s="49">
        <f t="shared" si="3"/>
        <v>849.650000000001</v>
      </c>
      <c r="Q33" s="56">
        <f t="shared" si="4"/>
        <v>0.0837020202169466</v>
      </c>
      <c r="R33" s="49">
        <f>IFERROR(VLOOKUP($B33,'a-面包'!$B:$AO,16,0),0)</f>
        <v>1592.83</v>
      </c>
      <c r="S33" s="49">
        <f>IFERROR(VLOOKUP($B33,'a-面包'!$B:$AO,20,0),0)</f>
        <v>1119.66</v>
      </c>
      <c r="T33" s="49">
        <f t="shared" si="5"/>
        <v>473.17</v>
      </c>
      <c r="U33" s="56">
        <f t="shared" si="6"/>
        <v>0.422601504028008</v>
      </c>
      <c r="V33" s="56">
        <f>IFERROR(VLOOKUP($B33,'a-面包'!$B:$AO,22,0),0)</f>
        <v>-0.103613466569602</v>
      </c>
      <c r="W33" s="56">
        <f>IFERROR(VLOOKUP($B33,'a-面包'!$B:$AO,23,0),0)</f>
        <v>1.02455585979464</v>
      </c>
      <c r="X33" s="56">
        <f t="shared" si="7"/>
        <v>-1.12816932636424</v>
      </c>
    </row>
    <row r="34" spans="1:24">
      <c r="A34" s="50" t="s">
        <v>62</v>
      </c>
      <c r="B34" s="51" t="s">
        <v>104</v>
      </c>
      <c r="C34" s="50" t="s">
        <v>105</v>
      </c>
      <c r="D34" s="49">
        <f>IFERROR(VLOOKUP($B34,'a-面包'!$B:$AO,5,0),0)</f>
        <v>15294</v>
      </c>
      <c r="E34" s="49">
        <f>IFERROR(VLOOKUP($B34,'a-面包'!$B:$AO,6,0),0)</f>
        <v>90568.39</v>
      </c>
      <c r="F34" s="49">
        <f>IFERROR(VLOOKUP($B34,'a-面包'!$B:$AO,7,0),0)</f>
        <v>52.3704930379321</v>
      </c>
      <c r="G34" s="49">
        <f>IFERROR(VLOOKUP($B34,'a-面包'!$B:$AO,24,0),0)</f>
        <v>5561.36</v>
      </c>
      <c r="H34" s="49">
        <f>IFERROR(VLOOKUP($B34,'a-面包'!$B:$AO,25,0),0)</f>
        <v>7778.05</v>
      </c>
      <c r="I34" s="49">
        <f>IFERROR(VLOOKUP($B34,'a-面包'!$B:$AO,26,0),0)</f>
        <v>-2216.69</v>
      </c>
      <c r="J34" s="56">
        <f>IFERROR(VLOOKUP($B34,'a-面包'!$B:$AO,27,0),0)</f>
        <v>-0.284993025244116</v>
      </c>
      <c r="K34" s="56">
        <f>IFERROR(VLOOKUP($B34,'a-面包'!$B:$AO,28,0),0)</f>
        <v>0.310983591798527</v>
      </c>
      <c r="L34" s="56">
        <f>IFERROR(VLOOKUP($B34,'a-面包'!$B:$AO,29,0),0)</f>
        <v>0.359593806778517</v>
      </c>
      <c r="M34" s="56">
        <f>IFERROR(VLOOKUP($B34,'a-面包'!$B:$AO,30,0),0)</f>
        <v>-0.0486102149799895</v>
      </c>
      <c r="N34" s="49">
        <f>IFERROR(VLOOKUP($B34,'a-面包'!$B:$AO,15,0),0)</f>
        <v>17883.13</v>
      </c>
      <c r="O34" s="49">
        <f>IFERROR(VLOOKUP($B34,'a-面包'!$B:$AO,19,0),0)</f>
        <v>21630.1</v>
      </c>
      <c r="P34" s="49">
        <f t="shared" si="3"/>
        <v>-3746.97</v>
      </c>
      <c r="Q34" s="56">
        <f t="shared" si="4"/>
        <v>-0.173229434907837</v>
      </c>
      <c r="R34" s="49">
        <f>IFERROR(VLOOKUP($B34,'a-面包'!$B:$AO,16,0),0)</f>
        <v>2068.25</v>
      </c>
      <c r="S34" s="49">
        <f>IFERROR(VLOOKUP($B34,'a-面包'!$B:$AO,20,0),0)</f>
        <v>4409.79</v>
      </c>
      <c r="T34" s="49">
        <f t="shared" si="5"/>
        <v>-2341.54</v>
      </c>
      <c r="U34" s="56">
        <f t="shared" si="6"/>
        <v>-0.530986736329848</v>
      </c>
      <c r="V34" s="56">
        <f>IFERROR(VLOOKUP($B34,'a-面包'!$B:$AO,22,0),0)</f>
        <v>0.0142414003189812</v>
      </c>
      <c r="W34" s="56">
        <f>IFERROR(VLOOKUP($B34,'a-面包'!$B:$AO,23,0),0)</f>
        <v>-0.169579421006744</v>
      </c>
      <c r="X34" s="56">
        <f t="shared" si="7"/>
        <v>0.183820821325725</v>
      </c>
    </row>
    <row r="35" spans="1:24">
      <c r="A35" s="50" t="s">
        <v>67</v>
      </c>
      <c r="B35" s="51" t="s">
        <v>80</v>
      </c>
      <c r="C35" s="50" t="s">
        <v>81</v>
      </c>
      <c r="D35" s="49">
        <f>IFERROR(VLOOKUP($B35,'a-面包'!$B:$AO,5,0),0)</f>
        <v>7474.5</v>
      </c>
      <c r="E35" s="49">
        <f>IFERROR(VLOOKUP($B35,'a-面包'!$B:$AO,6,0),0)</f>
        <v>52100.2</v>
      </c>
      <c r="F35" s="49">
        <f>IFERROR(VLOOKUP($B35,'a-面包'!$B:$AO,7,0),0)</f>
        <v>25.0126999028451</v>
      </c>
      <c r="G35" s="49">
        <f>IFERROR(VLOOKUP($B35,'a-面包'!$B:$AO,24,0),0)</f>
        <v>8522.87</v>
      </c>
      <c r="H35" s="49">
        <f>IFERROR(VLOOKUP($B35,'a-面包'!$B:$AO,25,0),0)</f>
        <v>10136.34</v>
      </c>
      <c r="I35" s="49">
        <f>IFERROR(VLOOKUP($B35,'a-面包'!$B:$AO,26,0),0)</f>
        <v>-1613.47</v>
      </c>
      <c r="J35" s="56">
        <f>IFERROR(VLOOKUP($B35,'a-面包'!$B:$AO,27,0),0)</f>
        <v>-0.159176783730617</v>
      </c>
      <c r="K35" s="56">
        <f>IFERROR(VLOOKUP($B35,'a-面包'!$B:$AO,28,0),0)</f>
        <v>0.358297081282507</v>
      </c>
      <c r="L35" s="56">
        <f>IFERROR(VLOOKUP($B35,'a-面包'!$B:$AO,29,0),0)</f>
        <v>0.344562981253629</v>
      </c>
      <c r="M35" s="56">
        <f>IFERROR(VLOOKUP($B35,'a-面包'!$B:$AO,30,0),0)</f>
        <v>0.0137341000288783</v>
      </c>
      <c r="N35" s="49">
        <f>IFERROR(VLOOKUP($B35,'a-面包'!$B:$AO,15,0),0)</f>
        <v>23787.16</v>
      </c>
      <c r="O35" s="49">
        <f>IFERROR(VLOOKUP($B35,'a-面包'!$B:$AO,19,0),0)</f>
        <v>29417.96</v>
      </c>
      <c r="P35" s="49">
        <f t="shared" si="3"/>
        <v>-5630.8</v>
      </c>
      <c r="Q35" s="56">
        <f t="shared" si="4"/>
        <v>-0.191406882054364</v>
      </c>
      <c r="R35" s="49">
        <f>IFERROR(VLOOKUP($B35,'a-面包'!$B:$AO,16,0),0)</f>
        <v>2551.29</v>
      </c>
      <c r="S35" s="49">
        <f>IFERROR(VLOOKUP($B35,'a-面包'!$B:$AO,20,0),0)</f>
        <v>3206.66</v>
      </c>
      <c r="T35" s="49">
        <f t="shared" si="5"/>
        <v>-655.37</v>
      </c>
      <c r="U35" s="56">
        <f t="shared" si="6"/>
        <v>-0.204377763779135</v>
      </c>
      <c r="V35" s="56">
        <f>IFERROR(VLOOKUP($B35,'a-面包'!$B:$AO,22,0),0)</f>
        <v>0.372702905962735</v>
      </c>
      <c r="W35" s="56">
        <f>IFERROR(VLOOKUP($B35,'a-面包'!$B:$AO,23,0),0)</f>
        <v>1.26620614310305</v>
      </c>
      <c r="X35" s="56">
        <f t="shared" si="7"/>
        <v>-0.893503237140313</v>
      </c>
    </row>
    <row r="36" spans="1:24">
      <c r="A36" s="50" t="s">
        <v>101</v>
      </c>
      <c r="B36" s="51" t="s">
        <v>170</v>
      </c>
      <c r="C36" s="50" t="s">
        <v>171</v>
      </c>
      <c r="D36" s="49">
        <f>IFERROR(VLOOKUP($B36,'a-面包'!$B:$AO,5,0),0)</f>
        <v>7737.8</v>
      </c>
      <c r="E36" s="49">
        <f>IFERROR(VLOOKUP($B36,'a-面包'!$B:$AO,6,0),0)</f>
        <v>36352.79</v>
      </c>
      <c r="F36" s="49">
        <f>IFERROR(VLOOKUP($B36,'a-面包'!$B:$AO,7,0),0)</f>
        <v>48.3257666456627</v>
      </c>
      <c r="G36" s="49">
        <f>IFERROR(VLOOKUP($B36,'a-面包'!$B:$AO,24,0),0)</f>
        <v>-159.55</v>
      </c>
      <c r="H36" s="49">
        <f>IFERROR(VLOOKUP($B36,'a-面包'!$B:$AO,25,0),0)</f>
        <v>0</v>
      </c>
      <c r="I36" s="49">
        <f>IFERROR(VLOOKUP($B36,'a-面包'!$B:$AO,26,0),0)</f>
        <v>-159.55</v>
      </c>
      <c r="J36" s="56">
        <f>IFERROR(VLOOKUP($B36,'a-面包'!$B:$AO,27,0),0)</f>
        <v>0</v>
      </c>
      <c r="K36" s="56">
        <f>IFERROR(VLOOKUP($B36,'a-面包'!$B:$AO,28,0),0)</f>
        <v>-0.0287288539969209</v>
      </c>
      <c r="L36" s="56">
        <f>IFERROR(VLOOKUP($B36,'a-面包'!$B:$AO,29,0),0)</f>
        <v>0</v>
      </c>
      <c r="M36" s="56">
        <f>IFERROR(VLOOKUP($B36,'a-面包'!$B:$AO,30,0),0)</f>
        <v>-0.0287288539969209</v>
      </c>
      <c r="N36" s="49">
        <f>IFERROR(VLOOKUP($B36,'a-面包'!$B:$AO,15,0),0)</f>
        <v>5553.65</v>
      </c>
      <c r="O36" s="49">
        <f>IFERROR(VLOOKUP($B36,'a-面包'!$B:$AO,19,0),0)</f>
        <v>0</v>
      </c>
      <c r="P36" s="49">
        <f t="shared" si="3"/>
        <v>5553.65</v>
      </c>
      <c r="Q36" s="56" t="e">
        <f t="shared" si="4"/>
        <v>#DIV/0!</v>
      </c>
      <c r="R36" s="49">
        <f>IFERROR(VLOOKUP($B36,'a-面包'!$B:$AO,16,0),0)</f>
        <v>675.84</v>
      </c>
      <c r="S36" s="49">
        <f>IFERROR(VLOOKUP($B36,'a-面包'!$B:$AO,20,0),0)</f>
        <v>0</v>
      </c>
      <c r="T36" s="49">
        <f t="shared" si="5"/>
        <v>675.84</v>
      </c>
      <c r="U36" s="56" t="e">
        <f t="shared" si="6"/>
        <v>#DIV/0!</v>
      </c>
      <c r="V36" s="56">
        <f>IFERROR(VLOOKUP($B36,'a-面包'!$B:$AO,22,0),0)</f>
        <v>-0.377552411942474</v>
      </c>
      <c r="W36" s="56">
        <f>IFERROR(VLOOKUP($B36,'a-面包'!$B:$AO,23,0),0)</f>
        <v>0</v>
      </c>
      <c r="X36" s="56">
        <f t="shared" si="7"/>
        <v>-0.377552411942474</v>
      </c>
    </row>
    <row r="37" spans="1:24">
      <c r="A37" s="50" t="s">
        <v>67</v>
      </c>
      <c r="B37" s="51" t="s">
        <v>68</v>
      </c>
      <c r="C37" s="50" t="s">
        <v>69</v>
      </c>
      <c r="D37" s="49">
        <f>IFERROR(VLOOKUP($B37,'a-面包'!$B:$AO,5,0),0)</f>
        <v>6902</v>
      </c>
      <c r="E37" s="49">
        <f>IFERROR(VLOOKUP($B37,'a-面包'!$B:$AO,6,0),0)</f>
        <v>53805.62</v>
      </c>
      <c r="F37" s="49">
        <f>IFERROR(VLOOKUP($B37,'a-面包'!$B:$AO,7,0),0)</f>
        <v>33.0524329210618</v>
      </c>
      <c r="G37" s="49">
        <f>IFERROR(VLOOKUP($B37,'a-面包'!$B:$AO,24,0),0)</f>
        <v>4709.3</v>
      </c>
      <c r="H37" s="49">
        <f>IFERROR(VLOOKUP($B37,'a-面包'!$B:$AO,25,0),0)</f>
        <v>1790.65</v>
      </c>
      <c r="I37" s="49">
        <f>IFERROR(VLOOKUP($B37,'a-面包'!$B:$AO,26,0),0)</f>
        <v>2918.65</v>
      </c>
      <c r="J37" s="56">
        <f>IFERROR(VLOOKUP($B37,'a-面包'!$B:$AO,27,0),0)</f>
        <v>1.62993884902131</v>
      </c>
      <c r="K37" s="56">
        <f>IFERROR(VLOOKUP($B37,'a-面包'!$B:$AO,28,0),0)</f>
        <v>0.287113223559709</v>
      </c>
      <c r="L37" s="56">
        <f>IFERROR(VLOOKUP($B37,'a-面包'!$B:$AO,29,0),0)</f>
        <v>0.275069472073686</v>
      </c>
      <c r="M37" s="56">
        <f>IFERROR(VLOOKUP($B37,'a-面包'!$B:$AO,30,0),0)</f>
        <v>0.0120437514860232</v>
      </c>
      <c r="N37" s="49">
        <f>IFERROR(VLOOKUP($B37,'a-面包'!$B:$AO,15,0),0)</f>
        <v>16402.24</v>
      </c>
      <c r="O37" s="49">
        <f>IFERROR(VLOOKUP($B37,'a-面包'!$B:$AO,19,0),0)</f>
        <v>6509.81</v>
      </c>
      <c r="P37" s="49">
        <f t="shared" si="3"/>
        <v>9892.43</v>
      </c>
      <c r="Q37" s="56">
        <f t="shared" si="4"/>
        <v>1.51961885216312</v>
      </c>
      <c r="R37" s="49">
        <f>IFERROR(VLOOKUP($B37,'a-面包'!$B:$AO,16,0),0)</f>
        <v>1831.07</v>
      </c>
      <c r="S37" s="49">
        <f>IFERROR(VLOOKUP($B37,'a-面包'!$B:$AO,20,0),0)</f>
        <v>773</v>
      </c>
      <c r="T37" s="49">
        <f t="shared" si="5"/>
        <v>1058.07</v>
      </c>
      <c r="U37" s="56">
        <f t="shared" si="6"/>
        <v>1.36878395860285</v>
      </c>
      <c r="V37" s="56">
        <f>IFERROR(VLOOKUP($B37,'a-面包'!$B:$AO,22,0),0)</f>
        <v>0.0791916385711132</v>
      </c>
      <c r="W37" s="56">
        <f>IFERROR(VLOOKUP($B37,'a-面包'!$B:$AO,23,0),0)</f>
        <v>0.618817113415509</v>
      </c>
      <c r="X37" s="56">
        <f t="shared" si="7"/>
        <v>-0.539625474844396</v>
      </c>
    </row>
    <row r="38" spans="1:24">
      <c r="A38" s="50" t="s">
        <v>62</v>
      </c>
      <c r="B38" s="51" t="s">
        <v>110</v>
      </c>
      <c r="C38" s="50" t="s">
        <v>111</v>
      </c>
      <c r="D38" s="49">
        <f>IFERROR(VLOOKUP($B38,'a-面包'!$B:$AO,5,0),0)</f>
        <v>4420.5</v>
      </c>
      <c r="E38" s="49">
        <f>IFERROR(VLOOKUP($B38,'a-面包'!$B:$AO,6,0),0)</f>
        <v>34364.24</v>
      </c>
      <c r="F38" s="49">
        <f>IFERROR(VLOOKUP($B38,'a-面包'!$B:$AO,7,0),0)</f>
        <v>35.6272564636511</v>
      </c>
      <c r="G38" s="49">
        <f>IFERROR(VLOOKUP($B38,'a-面包'!$B:$AO,24,0),0)</f>
        <v>1084.93</v>
      </c>
      <c r="H38" s="49">
        <f>IFERROR(VLOOKUP($B38,'a-面包'!$B:$AO,25,0),0)</f>
        <v>4170.98</v>
      </c>
      <c r="I38" s="49">
        <f>IFERROR(VLOOKUP($B38,'a-面包'!$B:$AO,26,0),0)</f>
        <v>-3086.05</v>
      </c>
      <c r="J38" s="56">
        <f>IFERROR(VLOOKUP($B38,'a-面包'!$B:$AO,27,0),0)</f>
        <v>-0.739886069940398</v>
      </c>
      <c r="K38" s="56">
        <f>IFERROR(VLOOKUP($B38,'a-面包'!$B:$AO,28,0),0)</f>
        <v>0.134405258619835</v>
      </c>
      <c r="L38" s="56">
        <f>IFERROR(VLOOKUP($B38,'a-面包'!$B:$AO,29,0),0)</f>
        <v>0.354141548618918</v>
      </c>
      <c r="M38" s="56">
        <f>IFERROR(VLOOKUP($B38,'a-面包'!$B:$AO,30,0),0)</f>
        <v>-0.219736289999082</v>
      </c>
      <c r="N38" s="49">
        <f>IFERROR(VLOOKUP($B38,'a-面包'!$B:$AO,15,0),0)</f>
        <v>8072.08</v>
      </c>
      <c r="O38" s="49">
        <f>IFERROR(VLOOKUP($B38,'a-面包'!$B:$AO,19,0),0)</f>
        <v>11777.72</v>
      </c>
      <c r="P38" s="49">
        <f t="shared" si="3"/>
        <v>-3705.64</v>
      </c>
      <c r="Q38" s="56">
        <f t="shared" si="4"/>
        <v>-0.314631354795325</v>
      </c>
      <c r="R38" s="49">
        <f>IFERROR(VLOOKUP($B38,'a-面包'!$B:$AO,16,0),0)</f>
        <v>813.51</v>
      </c>
      <c r="S38" s="49">
        <f>IFERROR(VLOOKUP($B38,'a-面包'!$B:$AO,20,0),0)</f>
        <v>1107.01</v>
      </c>
      <c r="T38" s="49">
        <f t="shared" si="5"/>
        <v>-293.5</v>
      </c>
      <c r="U38" s="56">
        <f t="shared" si="6"/>
        <v>-0.265128589624303</v>
      </c>
      <c r="V38" s="56">
        <f>IFERROR(VLOOKUP($B38,'a-面包'!$B:$AO,22,0),0)</f>
        <v>0.145280019932939</v>
      </c>
      <c r="W38" s="56">
        <f>IFERROR(VLOOKUP($B38,'a-面包'!$B:$AO,23,0),0)</f>
        <v>1.24304288120779</v>
      </c>
      <c r="X38" s="56">
        <f t="shared" si="7"/>
        <v>-1.09776286127485</v>
      </c>
    </row>
    <row r="39" spans="1:24">
      <c r="A39" s="50" t="s">
        <v>67</v>
      </c>
      <c r="B39" s="51" t="s">
        <v>199</v>
      </c>
      <c r="C39" s="50" t="s">
        <v>200</v>
      </c>
      <c r="D39" s="49">
        <f>IFERROR(VLOOKUP($B39,'a-面包'!$B:$AO,5,0),0)</f>
        <v>4733.4</v>
      </c>
      <c r="E39" s="49">
        <f>IFERROR(VLOOKUP($B39,'a-面包'!$B:$AO,6,0),0)</f>
        <v>47472.27</v>
      </c>
      <c r="F39" s="49">
        <f>IFERROR(VLOOKUP($B39,'a-面包'!$B:$AO,7,0),0)</f>
        <v>33.1924103777736</v>
      </c>
      <c r="G39" s="49">
        <f>IFERROR(VLOOKUP($B39,'a-面包'!$B:$AO,24,0),0)</f>
        <v>3135.78</v>
      </c>
      <c r="H39" s="49">
        <f>IFERROR(VLOOKUP($B39,'a-面包'!$B:$AO,25,0),0)</f>
        <v>2814.58</v>
      </c>
      <c r="I39" s="49">
        <f>IFERROR(VLOOKUP($B39,'a-面包'!$B:$AO,26,0),0)</f>
        <v>321.2</v>
      </c>
      <c r="J39" s="56">
        <f>IFERROR(VLOOKUP($B39,'a-面包'!$B:$AO,27,0),0)</f>
        <v>0.114120046330181</v>
      </c>
      <c r="K39" s="56">
        <f>IFERROR(VLOOKUP($B39,'a-面包'!$B:$AO,28,0),0)</f>
        <v>0.230747494786477</v>
      </c>
      <c r="L39" s="56">
        <f>IFERROR(VLOOKUP($B39,'a-面包'!$B:$AO,29,0),0)</f>
        <v>0.245840612116554</v>
      </c>
      <c r="M39" s="56">
        <f>IFERROR(VLOOKUP($B39,'a-面包'!$B:$AO,30,0),0)</f>
        <v>-0.0150931173300763</v>
      </c>
      <c r="N39" s="49">
        <f>IFERROR(VLOOKUP($B39,'a-面包'!$B:$AO,15,0),0)</f>
        <v>13589.66</v>
      </c>
      <c r="O39" s="49">
        <f>IFERROR(VLOOKUP($B39,'a-面包'!$B:$AO,19,0),0)</f>
        <v>11448.8</v>
      </c>
      <c r="P39" s="49">
        <f t="shared" si="3"/>
        <v>2140.86</v>
      </c>
      <c r="Q39" s="56">
        <f t="shared" si="4"/>
        <v>0.186994270141849</v>
      </c>
      <c r="R39" s="49">
        <f>IFERROR(VLOOKUP($B39,'a-面包'!$B:$AO,16,0),0)</f>
        <v>1471.3</v>
      </c>
      <c r="S39" s="49">
        <f>IFERROR(VLOOKUP($B39,'a-面包'!$B:$AO,20,0),0)</f>
        <v>1207</v>
      </c>
      <c r="T39" s="49">
        <f t="shared" si="5"/>
        <v>264.3</v>
      </c>
      <c r="U39" s="56">
        <f t="shared" si="6"/>
        <v>0.21897265948633</v>
      </c>
      <c r="V39" s="56">
        <f>IFERROR(VLOOKUP($B39,'a-面包'!$B:$AO,22,0),0)</f>
        <v>0.450745765051035</v>
      </c>
      <c r="W39" s="56">
        <f>IFERROR(VLOOKUP($B39,'a-面包'!$B:$AO,23,0),0)</f>
        <v>0.675951446584263</v>
      </c>
      <c r="X39" s="56">
        <f t="shared" si="7"/>
        <v>-0.225205681533228</v>
      </c>
    </row>
    <row r="40" spans="1:24">
      <c r="A40" s="50" t="s">
        <v>84</v>
      </c>
      <c r="B40" s="51" t="s">
        <v>129</v>
      </c>
      <c r="C40" s="50" t="s">
        <v>130</v>
      </c>
      <c r="D40" s="49">
        <f>IFERROR(VLOOKUP($B40,'a-面包'!$B:$AO,5,0),0)</f>
        <v>5242.5</v>
      </c>
      <c r="E40" s="49">
        <f>IFERROR(VLOOKUP($B40,'a-面包'!$B:$AO,6,0),0)</f>
        <v>35248.75</v>
      </c>
      <c r="F40" s="49">
        <f>IFERROR(VLOOKUP($B40,'a-面包'!$B:$AO,7,0),0)</f>
        <v>30.1703093449336</v>
      </c>
      <c r="G40" s="49">
        <f>IFERROR(VLOOKUP($B40,'a-面包'!$B:$AO,24,0),0)</f>
        <v>2700.73</v>
      </c>
      <c r="H40" s="49">
        <f>IFERROR(VLOOKUP($B40,'a-面包'!$B:$AO,25,0),0)</f>
        <v>3463.92</v>
      </c>
      <c r="I40" s="49">
        <f>IFERROR(VLOOKUP($B40,'a-面包'!$B:$AO,26,0),0)</f>
        <v>-763.19</v>
      </c>
      <c r="J40" s="56">
        <f>IFERROR(VLOOKUP($B40,'a-面包'!$B:$AO,27,0),0)</f>
        <v>-0.220325527148433</v>
      </c>
      <c r="K40" s="56">
        <f>IFERROR(VLOOKUP($B40,'a-面包'!$B:$AO,28,0),0)</f>
        <v>0.253371747867562</v>
      </c>
      <c r="L40" s="56">
        <f>IFERROR(VLOOKUP($B40,'a-面包'!$B:$AO,29,0),0)</f>
        <v>0.36666878374087</v>
      </c>
      <c r="M40" s="56">
        <f>IFERROR(VLOOKUP($B40,'a-面包'!$B:$AO,30,0),0)</f>
        <v>-0.113297035873308</v>
      </c>
      <c r="N40" s="49">
        <f>IFERROR(VLOOKUP($B40,'a-面包'!$B:$AO,15,0),0)</f>
        <v>10659.16</v>
      </c>
      <c r="O40" s="49">
        <f>IFERROR(VLOOKUP($B40,'a-面包'!$B:$AO,19,0),0)</f>
        <v>9447</v>
      </c>
      <c r="P40" s="49">
        <f t="shared" si="3"/>
        <v>1212.16</v>
      </c>
      <c r="Q40" s="56">
        <f t="shared" si="4"/>
        <v>0.128311633322748</v>
      </c>
      <c r="R40" s="49">
        <f>IFERROR(VLOOKUP($B40,'a-面包'!$B:$AO,16,0),0)</f>
        <v>1291.78</v>
      </c>
      <c r="S40" s="49">
        <f>IFERROR(VLOOKUP($B40,'a-面包'!$B:$AO,20,0),0)</f>
        <v>1168</v>
      </c>
      <c r="T40" s="49">
        <f t="shared" si="5"/>
        <v>123.78</v>
      </c>
      <c r="U40" s="56">
        <f t="shared" si="6"/>
        <v>0.10597602739726</v>
      </c>
      <c r="V40" s="56">
        <f>IFERROR(VLOOKUP($B40,'a-面包'!$B:$AO,22,0),0)</f>
        <v>0.0492961039284097</v>
      </c>
      <c r="W40" s="56">
        <f>IFERROR(VLOOKUP($B40,'a-面包'!$B:$AO,23,0),0)</f>
        <v>0.472861904656749</v>
      </c>
      <c r="X40" s="56">
        <f t="shared" si="7"/>
        <v>-0.423565800728339</v>
      </c>
    </row>
    <row r="41" spans="1:24">
      <c r="A41" s="50" t="s">
        <v>84</v>
      </c>
      <c r="B41" s="51" t="s">
        <v>193</v>
      </c>
      <c r="C41" s="50" t="s">
        <v>194</v>
      </c>
      <c r="D41" s="49">
        <f>IFERROR(VLOOKUP($B41,'a-面包'!$B:$AO,5,0),0)</f>
        <v>6550.85</v>
      </c>
      <c r="E41" s="49">
        <f>IFERROR(VLOOKUP($B41,'a-面包'!$B:$AO,6,0),0)</f>
        <v>33623.6</v>
      </c>
      <c r="F41" s="49">
        <f>IFERROR(VLOOKUP($B41,'a-面包'!$B:$AO,7,0),0)</f>
        <v>34.6167171507196</v>
      </c>
      <c r="G41" s="49">
        <f>IFERROR(VLOOKUP($B41,'a-面包'!$B:$AO,24,0),0)</f>
        <v>3832.61</v>
      </c>
      <c r="H41" s="49">
        <f>IFERROR(VLOOKUP($B41,'a-面包'!$B:$AO,25,0),0)</f>
        <v>3555.57</v>
      </c>
      <c r="I41" s="49">
        <f>IFERROR(VLOOKUP($B41,'a-面包'!$B:$AO,26,0),0)</f>
        <v>277.04</v>
      </c>
      <c r="J41" s="56">
        <f>IFERROR(VLOOKUP($B41,'a-面包'!$B:$AO,27,0),0)</f>
        <v>0.0779171834614422</v>
      </c>
      <c r="K41" s="56">
        <f>IFERROR(VLOOKUP($B41,'a-面包'!$B:$AO,28,0),0)</f>
        <v>0.351481775287391</v>
      </c>
      <c r="L41" s="56">
        <f>IFERROR(VLOOKUP($B41,'a-面包'!$B:$AO,29,0),0)</f>
        <v>0.310341757623102</v>
      </c>
      <c r="M41" s="56">
        <f>IFERROR(VLOOKUP($B41,'a-面包'!$B:$AO,30,0),0)</f>
        <v>0.0411400176642884</v>
      </c>
      <c r="N41" s="49">
        <f>IFERROR(VLOOKUP($B41,'a-面包'!$B:$AO,15,0),0)</f>
        <v>10904.15</v>
      </c>
      <c r="O41" s="49">
        <f>IFERROR(VLOOKUP($B41,'a-面包'!$B:$AO,19,0),0)</f>
        <v>11456.95</v>
      </c>
      <c r="P41" s="49">
        <f t="shared" si="3"/>
        <v>-552.800000000001</v>
      </c>
      <c r="Q41" s="56">
        <f t="shared" si="4"/>
        <v>-0.0482501887500601</v>
      </c>
      <c r="R41" s="49">
        <f>IFERROR(VLOOKUP($B41,'a-面包'!$B:$AO,16,0),0)</f>
        <v>1402.24</v>
      </c>
      <c r="S41" s="49">
        <f>IFERROR(VLOOKUP($B41,'a-面包'!$B:$AO,20,0),0)</f>
        <v>1461.36</v>
      </c>
      <c r="T41" s="49">
        <f t="shared" si="5"/>
        <v>-59.1199999999999</v>
      </c>
      <c r="U41" s="56">
        <f t="shared" si="6"/>
        <v>-0.0404554661411287</v>
      </c>
      <c r="V41" s="56">
        <f>IFERROR(VLOOKUP($B41,'a-面包'!$B:$AO,22,0),0)</f>
        <v>0.255135752390397</v>
      </c>
      <c r="W41" s="56">
        <f>IFERROR(VLOOKUP($B41,'a-面包'!$B:$AO,23,0),0)</f>
        <v>0.00295759766624945</v>
      </c>
      <c r="X41" s="56">
        <f t="shared" si="7"/>
        <v>0.252178154724148</v>
      </c>
    </row>
    <row r="42" spans="1:24">
      <c r="A42" s="50" t="s">
        <v>94</v>
      </c>
      <c r="B42" s="51" t="s">
        <v>95</v>
      </c>
      <c r="C42" s="50" t="s">
        <v>96</v>
      </c>
      <c r="D42" s="49">
        <f>IFERROR(VLOOKUP($B42,'a-面包'!$B:$AO,5,0),0)</f>
        <v>4748.9</v>
      </c>
      <c r="E42" s="49">
        <f>IFERROR(VLOOKUP($B42,'a-面包'!$B:$AO,6,0),0)</f>
        <v>30413.59</v>
      </c>
      <c r="F42" s="49">
        <f>IFERROR(VLOOKUP($B42,'a-面包'!$B:$AO,7,0),0)</f>
        <v>42.1851249350563</v>
      </c>
      <c r="G42" s="49">
        <f>IFERROR(VLOOKUP($B42,'a-面包'!$B:$AO,24,0),0)</f>
        <v>1364.29</v>
      </c>
      <c r="H42" s="49">
        <f>IFERROR(VLOOKUP($B42,'a-面包'!$B:$AO,25,0),0)</f>
        <v>2032.14</v>
      </c>
      <c r="I42" s="49">
        <f>IFERROR(VLOOKUP($B42,'a-面包'!$B:$AO,26,0),0)</f>
        <v>-667.85</v>
      </c>
      <c r="J42" s="56">
        <f>IFERROR(VLOOKUP($B42,'a-面包'!$B:$AO,27,0),0)</f>
        <v>-0.32864369580836</v>
      </c>
      <c r="K42" s="56">
        <f>IFERROR(VLOOKUP($B42,'a-面包'!$B:$AO,28,0),0)</f>
        <v>0.209782327904345</v>
      </c>
      <c r="L42" s="56">
        <f>IFERROR(VLOOKUP($B42,'a-面包'!$B:$AO,29,0),0)</f>
        <v>0.300020816939378</v>
      </c>
      <c r="M42" s="56">
        <f>IFERROR(VLOOKUP($B42,'a-面包'!$B:$AO,30,0),0)</f>
        <v>-0.0902384890350336</v>
      </c>
      <c r="N42" s="49">
        <f>IFERROR(VLOOKUP($B42,'a-面包'!$B:$AO,15,0),0)</f>
        <v>6503.36</v>
      </c>
      <c r="O42" s="49">
        <f>IFERROR(VLOOKUP($B42,'a-面包'!$B:$AO,19,0),0)</f>
        <v>6773.33</v>
      </c>
      <c r="P42" s="49">
        <f t="shared" si="3"/>
        <v>-269.97</v>
      </c>
      <c r="Q42" s="56">
        <f t="shared" si="4"/>
        <v>-0.0398577952056079</v>
      </c>
      <c r="R42" s="49">
        <f>IFERROR(VLOOKUP($B42,'a-面包'!$B:$AO,16,0),0)</f>
        <v>1327.53</v>
      </c>
      <c r="S42" s="49">
        <f>IFERROR(VLOOKUP($B42,'a-面包'!$B:$AO,20,0),0)</f>
        <v>907.19</v>
      </c>
      <c r="T42" s="49">
        <f t="shared" si="5"/>
        <v>420.34</v>
      </c>
      <c r="U42" s="56">
        <f t="shared" si="6"/>
        <v>0.463342849899139</v>
      </c>
      <c r="V42" s="56">
        <f>IFERROR(VLOOKUP($B42,'a-面包'!$B:$AO,22,0),0)</f>
        <v>-0.281012425740535</v>
      </c>
      <c r="W42" s="56">
        <f>IFERROR(VLOOKUP($B42,'a-面包'!$B:$AO,23,0),0)</f>
        <v>0.212287628152654</v>
      </c>
      <c r="X42" s="56">
        <f t="shared" si="7"/>
        <v>-0.493300053893189</v>
      </c>
    </row>
    <row r="43" spans="1:24">
      <c r="A43" s="50" t="s">
        <v>62</v>
      </c>
      <c r="B43" s="51" t="s">
        <v>92</v>
      </c>
      <c r="C43" s="50" t="s">
        <v>93</v>
      </c>
      <c r="D43" s="49">
        <f>IFERROR(VLOOKUP($B43,'a-面包'!$B:$AO,5,0),0)</f>
        <v>9005.7</v>
      </c>
      <c r="E43" s="49">
        <f>IFERROR(VLOOKUP($B43,'a-面包'!$B:$AO,6,0),0)</f>
        <v>58974.29</v>
      </c>
      <c r="F43" s="49">
        <f>IFERROR(VLOOKUP($B43,'a-面包'!$B:$AO,7,0),0)</f>
        <v>38.4720969684739</v>
      </c>
      <c r="G43" s="49">
        <f>IFERROR(VLOOKUP($B43,'a-面包'!$B:$AO,24,0),0)</f>
        <v>3650.76</v>
      </c>
      <c r="H43" s="49">
        <f>IFERROR(VLOOKUP($B43,'a-面包'!$B:$AO,25,0),0)</f>
        <v>6011.04</v>
      </c>
      <c r="I43" s="49">
        <f>IFERROR(VLOOKUP($B43,'a-面包'!$B:$AO,26,0),0)</f>
        <v>-2360.28</v>
      </c>
      <c r="J43" s="56">
        <f>IFERROR(VLOOKUP($B43,'a-面包'!$B:$AO,27,0),0)</f>
        <v>-0.392657510181266</v>
      </c>
      <c r="K43" s="56">
        <f>IFERROR(VLOOKUP($B43,'a-面包'!$B:$AO,28,0),0)</f>
        <v>0.247501601646051</v>
      </c>
      <c r="L43" s="56">
        <f>IFERROR(VLOOKUP($B43,'a-面包'!$B:$AO,29,0),0)</f>
        <v>0.37940508718811</v>
      </c>
      <c r="M43" s="56">
        <f>IFERROR(VLOOKUP($B43,'a-面包'!$B:$AO,30,0),0)</f>
        <v>-0.131903485542059</v>
      </c>
      <c r="N43" s="49">
        <f>IFERROR(VLOOKUP($B43,'a-面包'!$B:$AO,15,0),0)</f>
        <v>14750.45</v>
      </c>
      <c r="O43" s="49">
        <f>IFERROR(VLOOKUP($B43,'a-面包'!$B:$AO,19,0),0)</f>
        <v>15843.33</v>
      </c>
      <c r="P43" s="49">
        <f t="shared" si="3"/>
        <v>-1092.88</v>
      </c>
      <c r="Q43" s="56">
        <f t="shared" si="4"/>
        <v>-0.068980447923511</v>
      </c>
      <c r="R43" s="49">
        <f>IFERROR(VLOOKUP($B43,'a-面包'!$B:$AO,16,0),0)</f>
        <v>1694.11</v>
      </c>
      <c r="S43" s="49">
        <f>IFERROR(VLOOKUP($B43,'a-面包'!$B:$AO,20,0),0)</f>
        <v>1725.43</v>
      </c>
      <c r="T43" s="49">
        <f t="shared" si="5"/>
        <v>-31.3200000000002</v>
      </c>
      <c r="U43" s="56">
        <f t="shared" si="6"/>
        <v>-0.0181519968935281</v>
      </c>
      <c r="V43" s="56">
        <f>IFERROR(VLOOKUP($B43,'a-面包'!$B:$AO,22,0),0)</f>
        <v>0.236002492234502</v>
      </c>
      <c r="W43" s="56">
        <f>IFERROR(VLOOKUP($B43,'a-面包'!$B:$AO,23,0),0)</f>
        <v>1.48776686440785</v>
      </c>
      <c r="X43" s="56">
        <f t="shared" si="7"/>
        <v>-1.25176437217334</v>
      </c>
    </row>
    <row r="44" spans="1:24">
      <c r="A44" s="50" t="s">
        <v>186</v>
      </c>
      <c r="B44" s="51" t="s">
        <v>187</v>
      </c>
      <c r="C44" s="50" t="s">
        <v>188</v>
      </c>
      <c r="D44" s="49">
        <f>IFERROR(VLOOKUP($B44,'a-面包'!$B:$AO,5,0),0)</f>
        <v>5522.8</v>
      </c>
      <c r="E44" s="49">
        <f>IFERROR(VLOOKUP($B44,'a-面包'!$B:$AO,6,0),0)</f>
        <v>44907.41</v>
      </c>
      <c r="F44" s="49">
        <f>IFERROR(VLOOKUP($B44,'a-面包'!$B:$AO,7,0),0)</f>
        <v>33.4837884720792</v>
      </c>
      <c r="G44" s="49">
        <f>IFERROR(VLOOKUP($B44,'a-面包'!$B:$AO,24,0),0)</f>
        <v>2034.82</v>
      </c>
      <c r="H44" s="49">
        <f>IFERROR(VLOOKUP($B44,'a-面包'!$B:$AO,25,0),0)</f>
        <v>3731.24</v>
      </c>
      <c r="I44" s="49">
        <f>IFERROR(VLOOKUP($B44,'a-面包'!$B:$AO,26,0),0)</f>
        <v>-1696.42</v>
      </c>
      <c r="J44" s="56">
        <f>IFERROR(VLOOKUP($B44,'a-面包'!$B:$AO,27,0),0)</f>
        <v>-0.454653144799048</v>
      </c>
      <c r="K44" s="56">
        <f>IFERROR(VLOOKUP($B44,'a-面包'!$B:$AO,28,0),0)</f>
        <v>0.174396500448243</v>
      </c>
      <c r="L44" s="56">
        <f>IFERROR(VLOOKUP($B44,'a-面包'!$B:$AO,29,0),0)</f>
        <v>0.259094816631554</v>
      </c>
      <c r="M44" s="56">
        <f>IFERROR(VLOOKUP($B44,'a-面包'!$B:$AO,30,0),0)</f>
        <v>-0.0846983161833106</v>
      </c>
      <c r="N44" s="49">
        <f>IFERROR(VLOOKUP($B44,'a-面包'!$B:$AO,15,0),0)</f>
        <v>11667.78</v>
      </c>
      <c r="O44" s="49">
        <f>IFERROR(VLOOKUP($B44,'a-面包'!$B:$AO,19,0),0)</f>
        <v>14401.06</v>
      </c>
      <c r="P44" s="49">
        <f t="shared" si="3"/>
        <v>-2733.28</v>
      </c>
      <c r="Q44" s="56">
        <f t="shared" si="4"/>
        <v>-0.189797139932755</v>
      </c>
      <c r="R44" s="49">
        <f>IFERROR(VLOOKUP($B44,'a-面包'!$B:$AO,16,0),0)</f>
        <v>1329.6</v>
      </c>
      <c r="S44" s="49">
        <f>IFERROR(VLOOKUP($B44,'a-面包'!$B:$AO,20,0),0)</f>
        <v>1187.87</v>
      </c>
      <c r="T44" s="49">
        <f t="shared" si="5"/>
        <v>141.73</v>
      </c>
      <c r="U44" s="56">
        <f t="shared" si="6"/>
        <v>0.119314403091247</v>
      </c>
      <c r="V44" s="56">
        <f>IFERROR(VLOOKUP($B44,'a-面包'!$B:$AO,22,0),0)</f>
        <v>0.270144368310517</v>
      </c>
      <c r="W44" s="56">
        <f>IFERROR(VLOOKUP($B44,'a-面包'!$B:$AO,23,0),0)</f>
        <v>1.90404904824718</v>
      </c>
      <c r="X44" s="56">
        <f t="shared" si="7"/>
        <v>-1.63390467993667</v>
      </c>
    </row>
    <row r="45" spans="1:24">
      <c r="A45" s="50" t="s">
        <v>155</v>
      </c>
      <c r="B45" s="51" t="s">
        <v>174</v>
      </c>
      <c r="C45" s="50" t="s">
        <v>175</v>
      </c>
      <c r="D45" s="49">
        <f>IFERROR(VLOOKUP($B45,'a-面包'!$B:$AO,5,0),0)</f>
        <v>2119.1</v>
      </c>
      <c r="E45" s="49">
        <f>IFERROR(VLOOKUP($B45,'a-面包'!$B:$AO,6,0),0)</f>
        <v>13896.46</v>
      </c>
      <c r="F45" s="49">
        <f>IFERROR(VLOOKUP($B45,'a-面包'!$B:$AO,7,0),0)</f>
        <v>22.5110601947386</v>
      </c>
      <c r="G45" s="49">
        <f>IFERROR(VLOOKUP($B45,'a-面包'!$B:$AO,24,0),0)</f>
        <v>587.75</v>
      </c>
      <c r="H45" s="49">
        <f>IFERROR(VLOOKUP($B45,'a-面包'!$B:$AO,25,0),0)</f>
        <v>365.43</v>
      </c>
      <c r="I45" s="49">
        <f>IFERROR(VLOOKUP($B45,'a-面包'!$B:$AO,26,0),0)</f>
        <v>222.32</v>
      </c>
      <c r="J45" s="56">
        <f>IFERROR(VLOOKUP($B45,'a-面包'!$B:$AO,27,0),0)</f>
        <v>0.608379169745232</v>
      </c>
      <c r="K45" s="56">
        <f>IFERROR(VLOOKUP($B45,'a-面包'!$B:$AO,28,0),0)</f>
        <v>0.114496827595343</v>
      </c>
      <c r="L45" s="56">
        <f>IFERROR(VLOOKUP($B45,'a-面包'!$B:$AO,29,0),0)</f>
        <v>0.102474152217988</v>
      </c>
      <c r="M45" s="56">
        <f>IFERROR(VLOOKUP($B45,'a-面包'!$B:$AO,30,0),0)</f>
        <v>0.0120226753773547</v>
      </c>
      <c r="N45" s="49">
        <f>IFERROR(VLOOKUP($B45,'a-面包'!$B:$AO,15,0),0)</f>
        <v>5133.33</v>
      </c>
      <c r="O45" s="49">
        <f>IFERROR(VLOOKUP($B45,'a-面包'!$B:$AO,19,0),0)</f>
        <v>3566.07</v>
      </c>
      <c r="P45" s="49">
        <f t="shared" si="3"/>
        <v>1567.26</v>
      </c>
      <c r="Q45" s="56">
        <f t="shared" si="4"/>
        <v>0.439492214118063</v>
      </c>
      <c r="R45" s="49">
        <f>IFERROR(VLOOKUP($B45,'a-面包'!$B:$AO,16,0),0)</f>
        <v>686.18</v>
      </c>
      <c r="S45" s="49">
        <f>IFERROR(VLOOKUP($B45,'a-面包'!$B:$AO,20,0),0)</f>
        <v>395.66</v>
      </c>
      <c r="T45" s="49">
        <f t="shared" si="5"/>
        <v>290.52</v>
      </c>
      <c r="U45" s="56">
        <f t="shared" si="6"/>
        <v>0.734266794722741</v>
      </c>
      <c r="V45" s="56">
        <f>IFERROR(VLOOKUP($B45,'a-面包'!$B:$AO,22,0),0)</f>
        <v>0.196045807384865</v>
      </c>
      <c r="W45" s="56">
        <f>IFERROR(VLOOKUP($B45,'a-面包'!$B:$AO,23,0),0)</f>
        <v>2.5517449601569</v>
      </c>
      <c r="X45" s="56">
        <f t="shared" si="7"/>
        <v>-2.35569915277203</v>
      </c>
    </row>
    <row r="46" spans="1:24">
      <c r="A46" s="50" t="s">
        <v>155</v>
      </c>
      <c r="B46" s="51" t="s">
        <v>172</v>
      </c>
      <c r="C46" s="50" t="s">
        <v>173</v>
      </c>
      <c r="D46" s="49">
        <f>IFERROR(VLOOKUP($B46,'a-面包'!$B:$AO,5,0),0)</f>
        <v>11726.62</v>
      </c>
      <c r="E46" s="49">
        <f>IFERROR(VLOOKUP($B46,'a-面包'!$B:$AO,6,0),0)</f>
        <v>91853.84</v>
      </c>
      <c r="F46" s="49">
        <f>IFERROR(VLOOKUP($B46,'a-面包'!$B:$AO,7,0),0)</f>
        <v>37.1428317528203</v>
      </c>
      <c r="G46" s="49">
        <f>IFERROR(VLOOKUP($B46,'a-面包'!$B:$AO,24,0),0)</f>
        <v>3059.79</v>
      </c>
      <c r="H46" s="49">
        <f>IFERROR(VLOOKUP($B46,'a-面包'!$B:$AO,25,0),0)</f>
        <v>4000.5</v>
      </c>
      <c r="I46" s="49">
        <f>IFERROR(VLOOKUP($B46,'a-面包'!$B:$AO,26,0),0)</f>
        <v>-940.71</v>
      </c>
      <c r="J46" s="56">
        <f>IFERROR(VLOOKUP($B46,'a-面包'!$B:$AO,27,0),0)</f>
        <v>-0.235148106486689</v>
      </c>
      <c r="K46" s="56">
        <f>IFERROR(VLOOKUP($B46,'a-面包'!$B:$AO,28,0),0)</f>
        <v>0.147024636965972</v>
      </c>
      <c r="L46" s="56">
        <f>IFERROR(VLOOKUP($B46,'a-面包'!$B:$AO,29,0),0)</f>
        <v>0.19031693323565</v>
      </c>
      <c r="M46" s="56">
        <f>IFERROR(VLOOKUP($B46,'a-面包'!$B:$AO,30,0),0)</f>
        <v>-0.0432922962696775</v>
      </c>
      <c r="N46" s="49">
        <f>IFERROR(VLOOKUP($B46,'a-面包'!$B:$AO,15,0),0)</f>
        <v>20811.41</v>
      </c>
      <c r="O46" s="49">
        <f>IFERROR(VLOOKUP($B46,'a-面包'!$B:$AO,19,0),0)</f>
        <v>21020.2</v>
      </c>
      <c r="P46" s="49">
        <f t="shared" si="3"/>
        <v>-208.790000000001</v>
      </c>
      <c r="Q46" s="56">
        <f t="shared" si="4"/>
        <v>-0.00993282651925295</v>
      </c>
      <c r="R46" s="49">
        <f>IFERROR(VLOOKUP($B46,'a-面包'!$B:$AO,16,0),0)</f>
        <v>2145.9</v>
      </c>
      <c r="S46" s="49">
        <f>IFERROR(VLOOKUP($B46,'a-面包'!$B:$AO,20,0),0)</f>
        <v>2055.89</v>
      </c>
      <c r="T46" s="49">
        <f t="shared" si="5"/>
        <v>90.0100000000002</v>
      </c>
      <c r="U46" s="56">
        <f t="shared" si="6"/>
        <v>0.0437815252761579</v>
      </c>
      <c r="V46" s="56">
        <f>IFERROR(VLOOKUP($B46,'a-面包'!$B:$AO,22,0),0)</f>
        <v>0.309935752000731</v>
      </c>
      <c r="W46" s="56">
        <f>IFERROR(VLOOKUP($B46,'a-面包'!$B:$AO,23,0),0)</f>
        <v>1.90040215300116</v>
      </c>
      <c r="X46" s="56">
        <f t="shared" si="7"/>
        <v>-1.59046640100043</v>
      </c>
    </row>
    <row r="47" spans="1:24">
      <c r="A47" s="50" t="s">
        <v>62</v>
      </c>
      <c r="B47" s="51" t="s">
        <v>151</v>
      </c>
      <c r="C47" s="50" t="s">
        <v>152</v>
      </c>
      <c r="D47" s="49">
        <f>IFERROR(VLOOKUP($B47,'a-面包'!$B:$AO,5,0),0)</f>
        <v>1829.5</v>
      </c>
      <c r="E47" s="49">
        <f>IFERROR(VLOOKUP($B47,'a-面包'!$B:$AO,6,0),0)</f>
        <v>11302.75</v>
      </c>
      <c r="F47" s="49">
        <f>IFERROR(VLOOKUP($B47,'a-面包'!$B:$AO,7,0),0)</f>
        <v>16.0693650557067</v>
      </c>
      <c r="G47" s="49">
        <f>IFERROR(VLOOKUP($B47,'a-面包'!$B:$AO,24,0),0)</f>
        <v>1050.26</v>
      </c>
      <c r="H47" s="49">
        <f>IFERROR(VLOOKUP($B47,'a-面包'!$B:$AO,25,0),0)</f>
        <v>1830.99</v>
      </c>
      <c r="I47" s="49">
        <f>IFERROR(VLOOKUP($B47,'a-面包'!$B:$AO,26,0),0)</f>
        <v>-780.73</v>
      </c>
      <c r="J47" s="56">
        <f>IFERROR(VLOOKUP($B47,'a-面包'!$B:$AO,27,0),0)</f>
        <v>-0.426397741112731</v>
      </c>
      <c r="K47" s="56">
        <f>IFERROR(VLOOKUP($B47,'a-面包'!$B:$AO,28,0),0)</f>
        <v>0.163651549006959</v>
      </c>
      <c r="L47" s="56">
        <f>IFERROR(VLOOKUP($B47,'a-面包'!$B:$AO,29,0),0)</f>
        <v>0.317826133748078</v>
      </c>
      <c r="M47" s="56">
        <f>IFERROR(VLOOKUP($B47,'a-面包'!$B:$AO,30,0),0)</f>
        <v>-0.154174584741119</v>
      </c>
      <c r="N47" s="49">
        <f>IFERROR(VLOOKUP($B47,'a-面包'!$B:$AO,15,0),0)</f>
        <v>6417.66</v>
      </c>
      <c r="O47" s="49">
        <f>IFERROR(VLOOKUP($B47,'a-面包'!$B:$AO,19,0),0)</f>
        <v>5760.98</v>
      </c>
      <c r="P47" s="49">
        <f t="shared" si="3"/>
        <v>656.68</v>
      </c>
      <c r="Q47" s="56">
        <f t="shared" si="4"/>
        <v>0.113987550729216</v>
      </c>
      <c r="R47" s="49">
        <f>IFERROR(VLOOKUP($B47,'a-面包'!$B:$AO,16,0),0)</f>
        <v>778</v>
      </c>
      <c r="S47" s="49">
        <f>IFERROR(VLOOKUP($B47,'a-面包'!$B:$AO,20,0),0)</f>
        <v>661.06</v>
      </c>
      <c r="T47" s="49">
        <f t="shared" si="5"/>
        <v>116.94</v>
      </c>
      <c r="U47" s="56">
        <f t="shared" si="6"/>
        <v>0.176897709738904</v>
      </c>
      <c r="V47" s="56">
        <f>IFERROR(VLOOKUP($B47,'a-面包'!$B:$AO,22,0),0)</f>
        <v>0.33528985634689</v>
      </c>
      <c r="W47" s="56">
        <f>IFERROR(VLOOKUP($B47,'a-面包'!$B:$AO,23,0),0)</f>
        <v>0.74593404818696</v>
      </c>
      <c r="X47" s="56">
        <f t="shared" si="7"/>
        <v>-0.41064419184007</v>
      </c>
    </row>
    <row r="48" spans="1:24">
      <c r="A48" s="50" t="s">
        <v>84</v>
      </c>
      <c r="B48" s="51" t="s">
        <v>207</v>
      </c>
      <c r="C48" s="50" t="s">
        <v>208</v>
      </c>
      <c r="D48" s="49">
        <f>IFERROR(VLOOKUP($B48,'a-面包'!$B:$AO,5,0),0)</f>
        <v>7587.23</v>
      </c>
      <c r="E48" s="49">
        <f>IFERROR(VLOOKUP($B48,'a-面包'!$B:$AO,6,0),0)</f>
        <v>52856.4</v>
      </c>
      <c r="F48" s="49">
        <f>IFERROR(VLOOKUP($B48,'a-面包'!$B:$AO,7,0),0)</f>
        <v>23.0524532025212</v>
      </c>
      <c r="G48" s="49">
        <f>IFERROR(VLOOKUP($B48,'a-面包'!$B:$AO,24,0),0)</f>
        <v>7398.9</v>
      </c>
      <c r="H48" s="49">
        <f>IFERROR(VLOOKUP($B48,'a-面包'!$B:$AO,25,0),0)</f>
        <v>7379.22</v>
      </c>
      <c r="I48" s="49">
        <f>IFERROR(VLOOKUP($B48,'a-面包'!$B:$AO,26,0),0)</f>
        <v>19.68</v>
      </c>
      <c r="J48" s="56">
        <f>IFERROR(VLOOKUP($B48,'a-面包'!$B:$AO,27,0),0)</f>
        <v>0.00266694853927651</v>
      </c>
      <c r="K48" s="56">
        <f>IFERROR(VLOOKUP($B48,'a-面包'!$B:$AO,28,0),0)</f>
        <v>0.305577536546725</v>
      </c>
      <c r="L48" s="56">
        <f>IFERROR(VLOOKUP($B48,'a-面包'!$B:$AO,29,0),0)</f>
        <v>0.30956246397495</v>
      </c>
      <c r="M48" s="56">
        <f>IFERROR(VLOOKUP($B48,'a-面包'!$B:$AO,30,0),0)</f>
        <v>-0.00398492742822568</v>
      </c>
      <c r="N48" s="49">
        <f>IFERROR(VLOOKUP($B48,'a-面包'!$B:$AO,15,0),0)</f>
        <v>24212.84</v>
      </c>
      <c r="O48" s="49">
        <f>IFERROR(VLOOKUP($B48,'a-面包'!$B:$AO,19,0),0)</f>
        <v>23837.58</v>
      </c>
      <c r="P48" s="49">
        <f t="shared" si="3"/>
        <v>375.259999999998</v>
      </c>
      <c r="Q48" s="56">
        <f t="shared" si="4"/>
        <v>0.0157423698210975</v>
      </c>
      <c r="R48" s="49">
        <f>IFERROR(VLOOKUP($B48,'a-面包'!$B:$AO,16,0),0)</f>
        <v>2713.11</v>
      </c>
      <c r="S48" s="49">
        <f>IFERROR(VLOOKUP($B48,'a-面包'!$B:$AO,20,0),0)</f>
        <v>2790.52</v>
      </c>
      <c r="T48" s="49">
        <f t="shared" si="5"/>
        <v>-77.4099999999999</v>
      </c>
      <c r="U48" s="56">
        <f t="shared" si="6"/>
        <v>-0.0277403494689161</v>
      </c>
      <c r="V48" s="56">
        <f>IFERROR(VLOOKUP($B48,'a-面包'!$B:$AO,22,0),0)</f>
        <v>0.336025495828704</v>
      </c>
      <c r="W48" s="56">
        <f>IFERROR(VLOOKUP($B48,'a-面包'!$B:$AO,23,0),0)</f>
        <v>0.707544966876127</v>
      </c>
      <c r="X48" s="56">
        <f t="shared" si="7"/>
        <v>-0.371519471047422</v>
      </c>
    </row>
    <row r="49" spans="1:24">
      <c r="A49" s="50" t="s">
        <v>101</v>
      </c>
      <c r="B49" s="51" t="s">
        <v>147</v>
      </c>
      <c r="C49" s="50" t="s">
        <v>148</v>
      </c>
      <c r="D49" s="49">
        <f>IFERROR(VLOOKUP($B49,'a-面包'!$B:$AO,5,0),0)</f>
        <v>7701.12</v>
      </c>
      <c r="E49" s="49">
        <f>IFERROR(VLOOKUP($B49,'a-面包'!$B:$AO,6,0),0)</f>
        <v>62451.59</v>
      </c>
      <c r="F49" s="49">
        <f>IFERROR(VLOOKUP($B49,'a-面包'!$B:$AO,7,0),0)</f>
        <v>52.9084890321374</v>
      </c>
      <c r="G49" s="49">
        <f>IFERROR(VLOOKUP($B49,'a-面包'!$B:$AO,24,0),0)</f>
        <v>3541.65</v>
      </c>
      <c r="H49" s="49">
        <f>IFERROR(VLOOKUP($B49,'a-面包'!$B:$AO,25,0),0)</f>
        <v>5148.86</v>
      </c>
      <c r="I49" s="49">
        <f>IFERROR(VLOOKUP($B49,'a-面包'!$B:$AO,26,0),0)</f>
        <v>-1607.21</v>
      </c>
      <c r="J49" s="56">
        <f>IFERROR(VLOOKUP($B49,'a-面包'!$B:$AO,27,0),0)</f>
        <v>-0.312148708646186</v>
      </c>
      <c r="K49" s="56">
        <f>IFERROR(VLOOKUP($B49,'a-面包'!$B:$AO,28,0),0)</f>
        <v>0.298081803009224</v>
      </c>
      <c r="L49" s="56">
        <f>IFERROR(VLOOKUP($B49,'a-面包'!$B:$AO,29,0),0)</f>
        <v>0.34562973584014</v>
      </c>
      <c r="M49" s="56">
        <f>IFERROR(VLOOKUP($B49,'a-面包'!$B:$AO,30,0),0)</f>
        <v>-0.0475479328309164</v>
      </c>
      <c r="N49" s="49">
        <f>IFERROR(VLOOKUP($B49,'a-面包'!$B:$AO,15,0),0)</f>
        <v>11881.47</v>
      </c>
      <c r="O49" s="49">
        <f>IFERROR(VLOOKUP($B49,'a-面包'!$B:$AO,19,0),0)</f>
        <v>14897.04</v>
      </c>
      <c r="P49" s="49">
        <f t="shared" si="3"/>
        <v>-3015.57</v>
      </c>
      <c r="Q49" s="56">
        <f t="shared" si="4"/>
        <v>-0.202427462099853</v>
      </c>
      <c r="R49" s="49">
        <f>IFERROR(VLOOKUP($B49,'a-面包'!$B:$AO,16,0),0)</f>
        <v>1415.24</v>
      </c>
      <c r="S49" s="49">
        <f>IFERROR(VLOOKUP($B49,'a-面包'!$B:$AO,20,0),0)</f>
        <v>1521.21</v>
      </c>
      <c r="T49" s="49">
        <f t="shared" si="5"/>
        <v>-105.97</v>
      </c>
      <c r="U49" s="56">
        <f t="shared" si="6"/>
        <v>-0.0696616509226208</v>
      </c>
      <c r="V49" s="56">
        <f>IFERROR(VLOOKUP($B49,'a-面包'!$B:$AO,22,0),0)</f>
        <v>0.0193986335121265</v>
      </c>
      <c r="W49" s="56">
        <f>IFERROR(VLOOKUP($B49,'a-面包'!$B:$AO,23,0),0)</f>
        <v>0.818189796718895</v>
      </c>
      <c r="X49" s="56">
        <f t="shared" si="7"/>
        <v>-0.798791163206768</v>
      </c>
    </row>
    <row r="50" spans="1:24">
      <c r="A50" s="50" t="s">
        <v>62</v>
      </c>
      <c r="B50" s="51" t="s">
        <v>158</v>
      </c>
      <c r="C50" s="50" t="s">
        <v>159</v>
      </c>
      <c r="D50" s="49">
        <f>IFERROR(VLOOKUP($B50,'a-面包'!$B:$AO,5,0),0)</f>
        <v>3762.2</v>
      </c>
      <c r="E50" s="49">
        <f>IFERROR(VLOOKUP($B50,'a-面包'!$B:$AO,6,0),0)</f>
        <v>32677.84</v>
      </c>
      <c r="F50" s="49">
        <f>IFERROR(VLOOKUP($B50,'a-面包'!$B:$AO,7,0),0)</f>
        <v>32.9823027815841</v>
      </c>
      <c r="G50" s="49">
        <f>IFERROR(VLOOKUP($B50,'a-面包'!$B:$AO,24,0),0)</f>
        <v>2052.09</v>
      </c>
      <c r="H50" s="49">
        <f>IFERROR(VLOOKUP($B50,'a-面包'!$B:$AO,25,0),0)</f>
        <v>3391.06</v>
      </c>
      <c r="I50" s="49">
        <f>IFERROR(VLOOKUP($B50,'a-面包'!$B:$AO,26,0),0)</f>
        <v>-1338.97</v>
      </c>
      <c r="J50" s="56">
        <f>IFERROR(VLOOKUP($B50,'a-面包'!$B:$AO,27,0),0)</f>
        <v>-0.394852936839808</v>
      </c>
      <c r="K50" s="56">
        <f>IFERROR(VLOOKUP($B50,'a-面包'!$B:$AO,28,0),0)</f>
        <v>0.221027971952651</v>
      </c>
      <c r="L50" s="56">
        <f>IFERROR(VLOOKUP($B50,'a-面包'!$B:$AO,29,0),0)</f>
        <v>0.349072365095852</v>
      </c>
      <c r="M50" s="56">
        <f>IFERROR(VLOOKUP($B50,'a-面包'!$B:$AO,30,0),0)</f>
        <v>-0.1280443931432</v>
      </c>
      <c r="N50" s="49">
        <f>IFERROR(VLOOKUP($B50,'a-面包'!$B:$AO,15,0),0)</f>
        <v>9284.3</v>
      </c>
      <c r="O50" s="49">
        <f>IFERROR(VLOOKUP($B50,'a-面包'!$B:$AO,19,0),0)</f>
        <v>9714.49</v>
      </c>
      <c r="P50" s="49">
        <f t="shared" si="3"/>
        <v>-430.190000000001</v>
      </c>
      <c r="Q50" s="56">
        <f t="shared" si="4"/>
        <v>-0.0442833334534289</v>
      </c>
      <c r="R50" s="49">
        <f>IFERROR(VLOOKUP($B50,'a-面包'!$B:$AO,16,0),0)</f>
        <v>1154</v>
      </c>
      <c r="S50" s="49">
        <f>IFERROR(VLOOKUP($B50,'a-面包'!$B:$AO,20,0),0)</f>
        <v>1228</v>
      </c>
      <c r="T50" s="49">
        <f t="shared" si="5"/>
        <v>-74</v>
      </c>
      <c r="U50" s="56">
        <f t="shared" si="6"/>
        <v>-0.0602605863192182</v>
      </c>
      <c r="V50" s="56">
        <f>IFERROR(VLOOKUP($B50,'a-面包'!$B:$AO,22,0),0)</f>
        <v>0.24151600298028</v>
      </c>
      <c r="W50" s="56">
        <f>IFERROR(VLOOKUP($B50,'a-面包'!$B:$AO,23,0),0)</f>
        <v>0.257908331525682</v>
      </c>
      <c r="X50" s="56">
        <f t="shared" si="7"/>
        <v>-0.0163923285454019</v>
      </c>
    </row>
    <row r="51" spans="1:24">
      <c r="A51" s="50" t="s">
        <v>84</v>
      </c>
      <c r="B51" s="51" t="s">
        <v>143</v>
      </c>
      <c r="C51" s="50" t="s">
        <v>144</v>
      </c>
      <c r="D51" s="49">
        <f>IFERROR(VLOOKUP($B51,'a-面包'!$B:$AO,5,0),0)</f>
        <v>7229.42</v>
      </c>
      <c r="E51" s="49">
        <f>IFERROR(VLOOKUP($B51,'a-面包'!$B:$AO,6,0),0)</f>
        <v>39399.95</v>
      </c>
      <c r="F51" s="49">
        <f>IFERROR(VLOOKUP($B51,'a-面包'!$B:$AO,7,0),0)</f>
        <v>40.4557678732987</v>
      </c>
      <c r="G51" s="49">
        <f>IFERROR(VLOOKUP($B51,'a-面包'!$B:$AO,24,0),0)</f>
        <v>3006.43</v>
      </c>
      <c r="H51" s="49">
        <f>IFERROR(VLOOKUP($B51,'a-面包'!$B:$AO,25,0),0)</f>
        <v>5282.32</v>
      </c>
      <c r="I51" s="49">
        <f>IFERROR(VLOOKUP($B51,'a-面包'!$B:$AO,26,0),0)</f>
        <v>-2275.89</v>
      </c>
      <c r="J51" s="56">
        <f>IFERROR(VLOOKUP($B51,'a-面包'!$B:$AO,27,0),0)</f>
        <v>-0.430850459646519</v>
      </c>
      <c r="K51" s="56">
        <f>IFERROR(VLOOKUP($B51,'a-面包'!$B:$AO,28,0),0)</f>
        <v>0.29922944012485</v>
      </c>
      <c r="L51" s="56">
        <f>IFERROR(VLOOKUP($B51,'a-面包'!$B:$AO,29,0),0)</f>
        <v>0.418829536714742</v>
      </c>
      <c r="M51" s="56">
        <f>IFERROR(VLOOKUP($B51,'a-面包'!$B:$AO,30,0),0)</f>
        <v>-0.119600096589892</v>
      </c>
      <c r="N51" s="49">
        <f>IFERROR(VLOOKUP($B51,'a-面包'!$B:$AO,15,0),0)</f>
        <v>10047.24</v>
      </c>
      <c r="O51" s="49">
        <f>IFERROR(VLOOKUP($B51,'a-面包'!$B:$AO,19,0),0)</f>
        <v>12612.1</v>
      </c>
      <c r="P51" s="49">
        <f t="shared" si="3"/>
        <v>-2564.86</v>
      </c>
      <c r="Q51" s="56">
        <f t="shared" si="4"/>
        <v>-0.203365022478414</v>
      </c>
      <c r="R51" s="49">
        <f>IFERROR(VLOOKUP($B51,'a-面包'!$B:$AO,16,0),0)</f>
        <v>1247.86</v>
      </c>
      <c r="S51" s="49">
        <f>IFERROR(VLOOKUP($B51,'a-面包'!$B:$AO,20,0),0)</f>
        <v>1395.04</v>
      </c>
      <c r="T51" s="49">
        <f t="shared" si="5"/>
        <v>-147.18</v>
      </c>
      <c r="U51" s="56">
        <f t="shared" si="6"/>
        <v>-0.105502351187063</v>
      </c>
      <c r="V51" s="56">
        <f>IFERROR(VLOOKUP($B51,'a-面包'!$B:$AO,22,0),0)</f>
        <v>0.174175979216106</v>
      </c>
      <c r="W51" s="56">
        <f>IFERROR(VLOOKUP($B51,'a-面包'!$B:$AO,23,0),0)</f>
        <v>0.646007988930786</v>
      </c>
      <c r="X51" s="56">
        <f t="shared" si="7"/>
        <v>-0.47183200971468</v>
      </c>
    </row>
    <row r="52" spans="1:24">
      <c r="A52" s="50" t="s">
        <v>62</v>
      </c>
      <c r="B52" s="51" t="s">
        <v>108</v>
      </c>
      <c r="C52" s="50" t="s">
        <v>109</v>
      </c>
      <c r="D52" s="49">
        <f>IFERROR(VLOOKUP($B52,'a-面包'!$B:$AO,5,0),0)</f>
        <v>11036.5</v>
      </c>
      <c r="E52" s="49">
        <f>IFERROR(VLOOKUP($B52,'a-面包'!$B:$AO,6,0),0)</f>
        <v>60679.75</v>
      </c>
      <c r="F52" s="49">
        <f>IFERROR(VLOOKUP($B52,'a-面包'!$B:$AO,7,0),0)</f>
        <v>45.3038753929332</v>
      </c>
      <c r="G52" s="49">
        <f>IFERROR(VLOOKUP($B52,'a-面包'!$B:$AO,24,0),0)</f>
        <v>2893.63</v>
      </c>
      <c r="H52" s="49">
        <f>IFERROR(VLOOKUP($B52,'a-面包'!$B:$AO,25,0),0)</f>
        <v>3421.49</v>
      </c>
      <c r="I52" s="49">
        <f>IFERROR(VLOOKUP($B52,'a-面包'!$B:$AO,26,0),0)</f>
        <v>-527.86</v>
      </c>
      <c r="J52" s="56">
        <f>IFERROR(VLOOKUP($B52,'a-面包'!$B:$AO,27,0),0)</f>
        <v>-0.154277814636313</v>
      </c>
      <c r="K52" s="56">
        <f>IFERROR(VLOOKUP($B52,'a-面包'!$B:$AO,28,0),0)</f>
        <v>0.233975216802442</v>
      </c>
      <c r="L52" s="56">
        <f>IFERROR(VLOOKUP($B52,'a-面包'!$B:$AO,29,0),0)</f>
        <v>0.224798246023231</v>
      </c>
      <c r="M52" s="56">
        <f>IFERROR(VLOOKUP($B52,'a-面包'!$B:$AO,30,0),0)</f>
        <v>0.00917697077921107</v>
      </c>
      <c r="N52" s="49">
        <f>IFERROR(VLOOKUP($B52,'a-面包'!$B:$AO,15,0),0)</f>
        <v>12367.25</v>
      </c>
      <c r="O52" s="49">
        <f>IFERROR(VLOOKUP($B52,'a-面包'!$B:$AO,19,0),0)</f>
        <v>15220.27</v>
      </c>
      <c r="P52" s="49">
        <f t="shared" si="3"/>
        <v>-2853.02</v>
      </c>
      <c r="Q52" s="56">
        <f t="shared" si="4"/>
        <v>-0.187448711488035</v>
      </c>
      <c r="R52" s="49">
        <f>IFERROR(VLOOKUP($B52,'a-面包'!$B:$AO,16,0),0)</f>
        <v>1412.88</v>
      </c>
      <c r="S52" s="49">
        <f>IFERROR(VLOOKUP($B52,'a-面包'!$B:$AO,20,0),0)</f>
        <v>1784.87</v>
      </c>
      <c r="T52" s="49">
        <f t="shared" si="5"/>
        <v>-371.99</v>
      </c>
      <c r="U52" s="56">
        <f t="shared" si="6"/>
        <v>-0.208412937636915</v>
      </c>
      <c r="V52" s="56">
        <f>IFERROR(VLOOKUP($B52,'a-面包'!$B:$AO,22,0),0)</f>
        <v>0.393824900091136</v>
      </c>
      <c r="W52" s="56">
        <f>IFERROR(VLOOKUP($B52,'a-面包'!$B:$AO,23,0),0)</f>
        <v>1.22965764093685</v>
      </c>
      <c r="X52" s="56">
        <f t="shared" si="7"/>
        <v>-0.835832740845716</v>
      </c>
    </row>
    <row r="53" spans="1:24">
      <c r="A53" s="50" t="s">
        <v>67</v>
      </c>
      <c r="B53" s="51" t="s">
        <v>176</v>
      </c>
      <c r="C53" s="50" t="s">
        <v>177</v>
      </c>
      <c r="D53" s="49">
        <f>IFERROR(VLOOKUP($B53,'a-面包'!$B:$AO,5,0),0)</f>
        <v>0</v>
      </c>
      <c r="E53" s="49">
        <f>IFERROR(VLOOKUP($B53,'a-面包'!$B:$AO,6,0),0)</f>
        <v>0</v>
      </c>
      <c r="F53" s="49">
        <f>IFERROR(VLOOKUP($B53,'a-面包'!$B:$AO,7,0),0)</f>
        <v>0</v>
      </c>
      <c r="G53" s="49">
        <f>IFERROR(VLOOKUP($B53,'a-面包'!$B:$AO,24,0),0)</f>
        <v>0</v>
      </c>
      <c r="H53" s="49">
        <f>IFERROR(VLOOKUP($B53,'a-面包'!$B:$AO,25,0),0)</f>
        <v>0</v>
      </c>
      <c r="I53" s="49">
        <f>IFERROR(VLOOKUP($B53,'a-面包'!$B:$AO,26,0),0)</f>
        <v>0</v>
      </c>
      <c r="J53" s="56">
        <f>IFERROR(VLOOKUP($B53,'a-面包'!$B:$AO,27,0),0)</f>
        <v>0</v>
      </c>
      <c r="K53" s="56">
        <f>IFERROR(VLOOKUP($B53,'a-面包'!$B:$AO,28,0),0)</f>
        <v>0</v>
      </c>
      <c r="L53" s="56">
        <f>IFERROR(VLOOKUP($B53,'a-面包'!$B:$AO,29,0),0)</f>
        <v>0</v>
      </c>
      <c r="M53" s="56">
        <f>IFERROR(VLOOKUP($B53,'a-面包'!$B:$AO,30,0),0)</f>
        <v>0</v>
      </c>
      <c r="N53" s="49">
        <f>IFERROR(VLOOKUP($B53,'a-面包'!$B:$AO,15,0),0)</f>
        <v>0</v>
      </c>
      <c r="O53" s="49">
        <f>IFERROR(VLOOKUP($B53,'a-面包'!$B:$AO,19,0),0)</f>
        <v>0</v>
      </c>
      <c r="P53" s="49">
        <f t="shared" si="3"/>
        <v>0</v>
      </c>
      <c r="Q53" s="56" t="e">
        <f t="shared" si="4"/>
        <v>#DIV/0!</v>
      </c>
      <c r="R53" s="49">
        <f>IFERROR(VLOOKUP($B53,'a-面包'!$B:$AO,16,0),0)</f>
        <v>0</v>
      </c>
      <c r="S53" s="49">
        <f>IFERROR(VLOOKUP($B53,'a-面包'!$B:$AO,20,0),0)</f>
        <v>0</v>
      </c>
      <c r="T53" s="49">
        <f t="shared" si="5"/>
        <v>0</v>
      </c>
      <c r="U53" s="56" t="e">
        <f t="shared" si="6"/>
        <v>#DIV/0!</v>
      </c>
      <c r="V53" s="56">
        <f>IFERROR(VLOOKUP($B53,'a-面包'!$B:$AO,22,0),0)</f>
        <v>0</v>
      </c>
      <c r="W53" s="56">
        <f>IFERROR(VLOOKUP($B53,'a-面包'!$B:$AO,23,0),0)</f>
        <v>0</v>
      </c>
      <c r="X53" s="56">
        <f t="shared" si="7"/>
        <v>0</v>
      </c>
    </row>
    <row r="54" spans="1:24">
      <c r="A54" s="50" t="s">
        <v>62</v>
      </c>
      <c r="B54" s="51" t="s">
        <v>184</v>
      </c>
      <c r="C54" s="50" t="s">
        <v>185</v>
      </c>
      <c r="D54" s="49">
        <f>IFERROR(VLOOKUP($B54,'a-面包'!$B:$AO,5,0),0)</f>
        <v>782</v>
      </c>
      <c r="E54" s="49">
        <f>IFERROR(VLOOKUP($B54,'a-面包'!$B:$AO,6,0),0)</f>
        <v>4720.42</v>
      </c>
      <c r="F54" s="49">
        <f>IFERROR(VLOOKUP($B54,'a-面包'!$B:$AO,7,0),0)</f>
        <v>7.1798786341474</v>
      </c>
      <c r="G54" s="49">
        <f>IFERROR(VLOOKUP($B54,'a-面包'!$B:$AO,24,0),0)</f>
        <v>1484.89</v>
      </c>
      <c r="H54" s="49">
        <f>IFERROR(VLOOKUP($B54,'a-面包'!$B:$AO,25,0),0)</f>
        <v>1087.93</v>
      </c>
      <c r="I54" s="49">
        <f>IFERROR(VLOOKUP($B54,'a-面包'!$B:$AO,26,0),0)</f>
        <v>396.96</v>
      </c>
      <c r="J54" s="56">
        <f>IFERROR(VLOOKUP($B54,'a-面包'!$B:$AO,27,0),0)</f>
        <v>0.36487641668122</v>
      </c>
      <c r="K54" s="56">
        <f>IFERROR(VLOOKUP($B54,'a-面包'!$B:$AO,28,0),0)</f>
        <v>0.286503434436984</v>
      </c>
      <c r="L54" s="56">
        <f>IFERROR(VLOOKUP($B54,'a-面包'!$B:$AO,29,0),0)</f>
        <v>0.467878584576216</v>
      </c>
      <c r="M54" s="56">
        <f>IFERROR(VLOOKUP($B54,'a-面包'!$B:$AO,30,0),0)</f>
        <v>-0.181375150139232</v>
      </c>
      <c r="N54" s="49">
        <f>IFERROR(VLOOKUP($B54,'a-面包'!$B:$AO,15,0),0)</f>
        <v>5182.8</v>
      </c>
      <c r="O54" s="49">
        <f>IFERROR(VLOOKUP($B54,'a-面包'!$B:$AO,19,0),0)</f>
        <v>2325.24</v>
      </c>
      <c r="P54" s="49">
        <f t="shared" si="3"/>
        <v>2857.56</v>
      </c>
      <c r="Q54" s="56">
        <f t="shared" si="4"/>
        <v>1.2289312071012</v>
      </c>
      <c r="R54" s="49">
        <f>IFERROR(VLOOKUP($B54,'a-面包'!$B:$AO,16,0),0)</f>
        <v>651</v>
      </c>
      <c r="S54" s="49">
        <f>IFERROR(VLOOKUP($B54,'a-面包'!$B:$AO,20,0),0)</f>
        <v>278</v>
      </c>
      <c r="T54" s="49">
        <f t="shared" si="5"/>
        <v>373</v>
      </c>
      <c r="U54" s="56">
        <f t="shared" si="6"/>
        <v>1.34172661870504</v>
      </c>
      <c r="V54" s="56">
        <f>IFERROR(VLOOKUP($B54,'a-面包'!$B:$AO,22,0),0)</f>
        <v>0.372072661161357</v>
      </c>
      <c r="W54" s="56">
        <f>IFERROR(VLOOKUP($B54,'a-面包'!$B:$AO,23,0),0)</f>
        <v>0.55295467708053</v>
      </c>
      <c r="X54" s="56">
        <f t="shared" si="7"/>
        <v>-0.180882015919173</v>
      </c>
    </row>
    <row r="55" spans="1:24">
      <c r="A55" s="50" t="s">
        <v>62</v>
      </c>
      <c r="B55" s="51" t="s">
        <v>133</v>
      </c>
      <c r="C55" s="50" t="s">
        <v>134</v>
      </c>
      <c r="D55" s="49">
        <f>IFERROR(VLOOKUP($B55,'a-面包'!$B:$AO,5,0),0)</f>
        <v>3556.8</v>
      </c>
      <c r="E55" s="49">
        <f>IFERROR(VLOOKUP($B55,'a-面包'!$B:$AO,6,0),0)</f>
        <v>22995.48</v>
      </c>
      <c r="F55" s="49">
        <f>IFERROR(VLOOKUP($B55,'a-面包'!$B:$AO,7,0),0)</f>
        <v>23.5451319964032</v>
      </c>
      <c r="G55" s="49">
        <f>IFERROR(VLOOKUP($B55,'a-面包'!$B:$AO,24,0),0)</f>
        <v>85.02</v>
      </c>
      <c r="H55" s="49">
        <f>IFERROR(VLOOKUP($B55,'a-面包'!$B:$AO,25,0),0)</f>
        <v>2538.88</v>
      </c>
      <c r="I55" s="49">
        <f>IFERROR(VLOOKUP($B55,'a-面包'!$B:$AO,26,0),0)</f>
        <v>-2453.86</v>
      </c>
      <c r="J55" s="56">
        <f>IFERROR(VLOOKUP($B55,'a-面包'!$B:$AO,27,0),0)</f>
        <v>-0.966512793042602</v>
      </c>
      <c r="K55" s="56">
        <f>IFERROR(VLOOKUP($B55,'a-面包'!$B:$AO,28,0),0)</f>
        <v>0.0118777190085416</v>
      </c>
      <c r="L55" s="56">
        <f>IFERROR(VLOOKUP($B55,'a-面包'!$B:$AO,29,0),0)</f>
        <v>0.306828124622338</v>
      </c>
      <c r="M55" s="56">
        <f>IFERROR(VLOOKUP($B55,'a-面包'!$B:$AO,30,0),0)</f>
        <v>-0.294950405613797</v>
      </c>
      <c r="N55" s="49">
        <f>IFERROR(VLOOKUP($B55,'a-面包'!$B:$AO,15,0),0)</f>
        <v>7157.94</v>
      </c>
      <c r="O55" s="49">
        <f>IFERROR(VLOOKUP($B55,'a-面包'!$B:$AO,19,0),0)</f>
        <v>8274.6</v>
      </c>
      <c r="P55" s="49">
        <f t="shared" si="3"/>
        <v>-1116.66</v>
      </c>
      <c r="Q55" s="56">
        <f t="shared" si="4"/>
        <v>-0.134950329925314</v>
      </c>
      <c r="R55" s="49">
        <f>IFERROR(VLOOKUP($B55,'a-面包'!$B:$AO,16,0),0)</f>
        <v>881</v>
      </c>
      <c r="S55" s="49">
        <f>IFERROR(VLOOKUP($B55,'a-面包'!$B:$AO,20,0),0)</f>
        <v>963.35</v>
      </c>
      <c r="T55" s="49">
        <f t="shared" si="5"/>
        <v>-82.35</v>
      </c>
      <c r="U55" s="56">
        <f t="shared" si="6"/>
        <v>-0.0854829501219702</v>
      </c>
      <c r="V55" s="56">
        <f>IFERROR(VLOOKUP($B55,'a-面包'!$B:$AO,22,0),0)</f>
        <v>0.272697748479609</v>
      </c>
      <c r="W55" s="56">
        <f>IFERROR(VLOOKUP($B55,'a-面包'!$B:$AO,23,0),0)</f>
        <v>1.45391824757218</v>
      </c>
      <c r="X55" s="56">
        <f t="shared" si="7"/>
        <v>-1.18122049909257</v>
      </c>
    </row>
    <row r="56" spans="1:24">
      <c r="A56" s="50" t="s">
        <v>84</v>
      </c>
      <c r="B56" s="51" t="s">
        <v>85</v>
      </c>
      <c r="C56" s="50" t="s">
        <v>86</v>
      </c>
      <c r="D56" s="49">
        <f>IFERROR(VLOOKUP($B56,'a-面包'!$B:$AO,5,0),0)</f>
        <v>6489.4</v>
      </c>
      <c r="E56" s="49">
        <f>IFERROR(VLOOKUP($B56,'a-面包'!$B:$AO,6,0),0)</f>
        <v>44664.78</v>
      </c>
      <c r="F56" s="49">
        <f>IFERROR(VLOOKUP($B56,'a-面包'!$B:$AO,7,0),0)</f>
        <v>28.5104117530283</v>
      </c>
      <c r="G56" s="49">
        <f>IFERROR(VLOOKUP($B56,'a-面包'!$B:$AO,24,0),0)</f>
        <v>3777.88</v>
      </c>
      <c r="H56" s="49">
        <f>IFERROR(VLOOKUP($B56,'a-面包'!$B:$AO,25,0),0)</f>
        <v>6513.78</v>
      </c>
      <c r="I56" s="49">
        <f>IFERROR(VLOOKUP($B56,'a-面包'!$B:$AO,26,0),0)</f>
        <v>-2735.9</v>
      </c>
      <c r="J56" s="56">
        <f>IFERROR(VLOOKUP($B56,'a-面包'!$B:$AO,27,0),0)</f>
        <v>-0.420017255725554</v>
      </c>
      <c r="K56" s="56">
        <f>IFERROR(VLOOKUP($B56,'a-面包'!$B:$AO,28,0),0)</f>
        <v>0.25596745627479</v>
      </c>
      <c r="L56" s="56">
        <f>IFERROR(VLOOKUP($B56,'a-面包'!$B:$AO,29,0),0)</f>
        <v>0.417538490926212</v>
      </c>
      <c r="M56" s="56">
        <f>IFERROR(VLOOKUP($B56,'a-面包'!$B:$AO,30,0),0)</f>
        <v>-0.161571034651422</v>
      </c>
      <c r="N56" s="49">
        <f>IFERROR(VLOOKUP($B56,'a-面包'!$B:$AO,15,0),0)</f>
        <v>14759.22</v>
      </c>
      <c r="O56" s="49">
        <f>IFERROR(VLOOKUP($B56,'a-面包'!$B:$AO,19,0),0)</f>
        <v>15600.43</v>
      </c>
      <c r="P56" s="49">
        <f t="shared" si="3"/>
        <v>-841.210000000001</v>
      </c>
      <c r="Q56" s="56">
        <f t="shared" si="4"/>
        <v>-0.0539222316307949</v>
      </c>
      <c r="R56" s="49">
        <f>IFERROR(VLOOKUP($B56,'a-面包'!$B:$AO,16,0),0)</f>
        <v>1717.02</v>
      </c>
      <c r="S56" s="49">
        <f>IFERROR(VLOOKUP($B56,'a-面包'!$B:$AO,20,0),0)</f>
        <v>1558.31</v>
      </c>
      <c r="T56" s="49">
        <f t="shared" si="5"/>
        <v>158.71</v>
      </c>
      <c r="U56" s="56">
        <f t="shared" si="6"/>
        <v>0.101847514294332</v>
      </c>
      <c r="V56" s="56">
        <f>IFERROR(VLOOKUP($B56,'a-面包'!$B:$AO,22,0),0)</f>
        <v>0.064882678417561</v>
      </c>
      <c r="W56" s="56">
        <f>IFERROR(VLOOKUP($B56,'a-面包'!$B:$AO,23,0),0)</f>
        <v>1.12020898915651</v>
      </c>
      <c r="X56" s="56">
        <f t="shared" si="7"/>
        <v>-1.05532631073895</v>
      </c>
    </row>
    <row r="57" spans="1:24">
      <c r="A57" s="50" t="s">
        <v>89</v>
      </c>
      <c r="B57" s="51" t="s">
        <v>125</v>
      </c>
      <c r="C57" s="50" t="s">
        <v>126</v>
      </c>
      <c r="D57" s="49">
        <f>IFERROR(VLOOKUP($B57,'a-面包'!$B:$AO,5,0),0)</f>
        <v>8075.5</v>
      </c>
      <c r="E57" s="49">
        <f>IFERROR(VLOOKUP($B57,'a-面包'!$B:$AO,6,0),0)</f>
        <v>64634.52</v>
      </c>
      <c r="F57" s="49">
        <f>IFERROR(VLOOKUP($B57,'a-面包'!$B:$AO,7,0),0)</f>
        <v>38.0657451053235</v>
      </c>
      <c r="G57" s="49">
        <f>IFERROR(VLOOKUP($B57,'a-面包'!$B:$AO,24,0),0)</f>
        <v>6857.23</v>
      </c>
      <c r="H57" s="49">
        <f>IFERROR(VLOOKUP($B57,'a-面包'!$B:$AO,25,0),0)</f>
        <v>7205.8</v>
      </c>
      <c r="I57" s="49">
        <f>IFERROR(VLOOKUP($B57,'a-面包'!$B:$AO,26,0),0)</f>
        <v>-348.57</v>
      </c>
      <c r="J57" s="56">
        <f>IFERROR(VLOOKUP($B57,'a-面包'!$B:$AO,27,0),0)</f>
        <v>-0.0483735324322074</v>
      </c>
      <c r="K57" s="56">
        <f>IFERROR(VLOOKUP($B57,'a-面包'!$B:$AO,28,0),0)</f>
        <v>0.365097391533986</v>
      </c>
      <c r="L57" s="56">
        <f>IFERROR(VLOOKUP($B57,'a-面包'!$B:$AO,29,0),0)</f>
        <v>0.350760366969976</v>
      </c>
      <c r="M57" s="56">
        <f>IFERROR(VLOOKUP($B57,'a-面包'!$B:$AO,30,0),0)</f>
        <v>0.0143370245640097</v>
      </c>
      <c r="N57" s="49">
        <f>IFERROR(VLOOKUP($B57,'a-面包'!$B:$AO,15,0),0)</f>
        <v>18781.92</v>
      </c>
      <c r="O57" s="49">
        <f>IFERROR(VLOOKUP($B57,'a-面包'!$B:$AO,19,0),0)</f>
        <v>20543.37</v>
      </c>
      <c r="P57" s="49">
        <f t="shared" si="3"/>
        <v>-1761.45</v>
      </c>
      <c r="Q57" s="56">
        <f t="shared" si="4"/>
        <v>-0.0857429915344951</v>
      </c>
      <c r="R57" s="49">
        <f>IFERROR(VLOOKUP($B57,'a-面包'!$B:$AO,16,0),0)</f>
        <v>2005.59</v>
      </c>
      <c r="S57" s="49">
        <f>IFERROR(VLOOKUP($B57,'a-面包'!$B:$AO,20,0),0)</f>
        <v>2226.91</v>
      </c>
      <c r="T57" s="49">
        <f t="shared" si="5"/>
        <v>-221.32</v>
      </c>
      <c r="U57" s="56">
        <f t="shared" si="6"/>
        <v>-0.0993843487163828</v>
      </c>
      <c r="V57" s="56">
        <f>IFERROR(VLOOKUP($B57,'a-面包'!$B:$AO,22,0),0)</f>
        <v>0.328049420794852</v>
      </c>
      <c r="W57" s="56">
        <f>IFERROR(VLOOKUP($B57,'a-面包'!$B:$AO,23,0),0)</f>
        <v>0.598737520534162</v>
      </c>
      <c r="X57" s="56">
        <f t="shared" si="7"/>
        <v>-0.27068809973931</v>
      </c>
    </row>
    <row r="58" spans="1:24">
      <c r="A58" s="50" t="s">
        <v>62</v>
      </c>
      <c r="B58" s="51" t="s">
        <v>178</v>
      </c>
      <c r="C58" s="50" t="s">
        <v>179</v>
      </c>
      <c r="D58" s="49">
        <f>IFERROR(VLOOKUP($B58,'a-面包'!$B:$AO,5,0),0)</f>
        <v>293</v>
      </c>
      <c r="E58" s="49">
        <f>IFERROR(VLOOKUP($B58,'a-面包'!$B:$AO,6,0),0)</f>
        <v>2626.25</v>
      </c>
      <c r="F58" s="49">
        <f>IFERROR(VLOOKUP($B58,'a-面包'!$B:$AO,7,0),0)</f>
        <v>39.3958650796919</v>
      </c>
      <c r="G58" s="49">
        <f>IFERROR(VLOOKUP($B58,'a-面包'!$B:$AO,24,0),0)</f>
        <v>52.32</v>
      </c>
      <c r="H58" s="49">
        <f>IFERROR(VLOOKUP($B58,'a-面包'!$B:$AO,25,0),0)</f>
        <v>114.08</v>
      </c>
      <c r="I58" s="49">
        <f>IFERROR(VLOOKUP($B58,'a-面包'!$B:$AO,26,0),0)</f>
        <v>-61.76</v>
      </c>
      <c r="J58" s="56">
        <f>IFERROR(VLOOKUP($B58,'a-面包'!$B:$AO,27,0),0)</f>
        <v>-0.541374474053296</v>
      </c>
      <c r="K58" s="56">
        <f>IFERROR(VLOOKUP($B58,'a-面包'!$B:$AO,28,0),0)</f>
        <v>0.0972599174629141</v>
      </c>
      <c r="L58" s="56">
        <f>IFERROR(VLOOKUP($B58,'a-面包'!$B:$AO,29,0),0)</f>
        <v>0.443494149204992</v>
      </c>
      <c r="M58" s="56">
        <f>IFERROR(VLOOKUP($B58,'a-面包'!$B:$AO,30,0),0)</f>
        <v>-0.346234231742078</v>
      </c>
      <c r="N58" s="49">
        <f>IFERROR(VLOOKUP($B58,'a-面包'!$B:$AO,15,0),0)</f>
        <v>537.94</v>
      </c>
      <c r="O58" s="49">
        <f>IFERROR(VLOOKUP($B58,'a-面包'!$B:$AO,19,0),0)</f>
        <v>257.23</v>
      </c>
      <c r="P58" s="49">
        <f t="shared" si="3"/>
        <v>280.71</v>
      </c>
      <c r="Q58" s="56">
        <f t="shared" si="4"/>
        <v>1.09128017727326</v>
      </c>
      <c r="R58" s="49">
        <f>IFERROR(VLOOKUP($B58,'a-面包'!$B:$AO,16,0),0)</f>
        <v>70</v>
      </c>
      <c r="S58" s="49">
        <f>IFERROR(VLOOKUP($B58,'a-面包'!$B:$AO,20,0),0)</f>
        <v>37</v>
      </c>
      <c r="T58" s="49">
        <f t="shared" si="5"/>
        <v>33</v>
      </c>
      <c r="U58" s="56">
        <f t="shared" si="6"/>
        <v>0.891891891891892</v>
      </c>
      <c r="V58" s="56">
        <f>IFERROR(VLOOKUP($B58,'a-面包'!$B:$AO,22,0),0)</f>
        <v>0.186632352941176</v>
      </c>
      <c r="W58" s="56">
        <f>IFERROR(VLOOKUP($B58,'a-面包'!$B:$AO,23,0),0)</f>
        <v>0.35983611973832</v>
      </c>
      <c r="X58" s="56">
        <f t="shared" si="7"/>
        <v>-0.173203766797144</v>
      </c>
    </row>
    <row r="59" spans="1:24">
      <c r="A59" s="50" t="s">
        <v>101</v>
      </c>
      <c r="B59" s="51" t="s">
        <v>141</v>
      </c>
      <c r="C59" s="50" t="s">
        <v>142</v>
      </c>
      <c r="D59" s="49">
        <f>IFERROR(VLOOKUP($B59,'a-面包'!$B:$AO,5,0),0)</f>
        <v>5809.3</v>
      </c>
      <c r="E59" s="49">
        <f>IFERROR(VLOOKUP($B59,'a-面包'!$B:$AO,6,0),0)</f>
        <v>40838.88</v>
      </c>
      <c r="F59" s="49">
        <f>IFERROR(VLOOKUP($B59,'a-面包'!$B:$AO,7,0),0)</f>
        <v>22.9647636807109</v>
      </c>
      <c r="G59" s="49">
        <f>IFERROR(VLOOKUP($B59,'a-面包'!$B:$AO,24,0),0)</f>
        <v>5288.64</v>
      </c>
      <c r="H59" s="49">
        <f>IFERROR(VLOOKUP($B59,'a-面包'!$B:$AO,25,0),0)</f>
        <v>8380.9</v>
      </c>
      <c r="I59" s="49">
        <f>IFERROR(VLOOKUP($B59,'a-面包'!$B:$AO,26,0),0)</f>
        <v>-3092.26</v>
      </c>
      <c r="J59" s="56">
        <f>IFERROR(VLOOKUP($B59,'a-面包'!$B:$AO,27,0),0)</f>
        <v>-0.368965146941259</v>
      </c>
      <c r="K59" s="56">
        <f>IFERROR(VLOOKUP($B59,'a-面包'!$B:$AO,28,0),0)</f>
        <v>0.287169663175762</v>
      </c>
      <c r="L59" s="56">
        <f>IFERROR(VLOOKUP($B59,'a-面包'!$B:$AO,29,0),0)</f>
        <v>0.385889561795326</v>
      </c>
      <c r="M59" s="56">
        <f>IFERROR(VLOOKUP($B59,'a-面包'!$B:$AO,30,0),0)</f>
        <v>-0.0987198986195644</v>
      </c>
      <c r="N59" s="49">
        <f>IFERROR(VLOOKUP($B59,'a-面包'!$B:$AO,15,0),0)</f>
        <v>18416.43</v>
      </c>
      <c r="O59" s="49">
        <f>IFERROR(VLOOKUP($B59,'a-面包'!$B:$AO,19,0),0)</f>
        <v>21718.39</v>
      </c>
      <c r="P59" s="49">
        <f t="shared" si="3"/>
        <v>-3301.96</v>
      </c>
      <c r="Q59" s="56">
        <f t="shared" si="4"/>
        <v>-0.152035210713133</v>
      </c>
      <c r="R59" s="49">
        <f>IFERROR(VLOOKUP($B59,'a-面包'!$B:$AO,16,0),0)</f>
        <v>1809.54</v>
      </c>
      <c r="S59" s="49">
        <f>IFERROR(VLOOKUP($B59,'a-面包'!$B:$AO,20,0),0)</f>
        <v>2127.05</v>
      </c>
      <c r="T59" s="49">
        <f t="shared" si="5"/>
        <v>-317.51</v>
      </c>
      <c r="U59" s="56">
        <f t="shared" si="6"/>
        <v>-0.14927246656167</v>
      </c>
      <c r="V59" s="56">
        <f>IFERROR(VLOOKUP($B59,'a-面包'!$B:$AO,22,0),0)</f>
        <v>0.880555889996998</v>
      </c>
      <c r="W59" s="56">
        <f>IFERROR(VLOOKUP($B59,'a-面包'!$B:$AO,23,0),0)</f>
        <v>1.72690838088374</v>
      </c>
      <c r="X59" s="56">
        <f t="shared" si="7"/>
        <v>-0.846352490886738</v>
      </c>
    </row>
    <row r="60" spans="1:24">
      <c r="A60" s="50" t="s">
        <v>89</v>
      </c>
      <c r="B60" s="51" t="s">
        <v>160</v>
      </c>
      <c r="C60" s="50" t="s">
        <v>161</v>
      </c>
      <c r="D60" s="49">
        <f>IFERROR(VLOOKUP($B60,'a-面包'!$B:$AO,5,0),0)</f>
        <v>333</v>
      </c>
      <c r="E60" s="49">
        <f>IFERROR(VLOOKUP($B60,'a-面包'!$B:$AO,6,0),0)</f>
        <v>2553.2</v>
      </c>
      <c r="F60" s="49">
        <f>IFERROR(VLOOKUP($B60,'a-面包'!$B:$AO,7,0),0)</f>
        <v>9.24752674867569</v>
      </c>
      <c r="G60" s="49">
        <f>IFERROR(VLOOKUP($B60,'a-面包'!$B:$AO,24,0),0)</f>
        <v>93.54</v>
      </c>
      <c r="H60" s="49">
        <f>IFERROR(VLOOKUP($B60,'a-面包'!$B:$AO,25,0),0)</f>
        <v>845.96</v>
      </c>
      <c r="I60" s="49">
        <f>IFERROR(VLOOKUP($B60,'a-面包'!$B:$AO,26,0),0)</f>
        <v>-752.42</v>
      </c>
      <c r="J60" s="56">
        <f>IFERROR(VLOOKUP($B60,'a-面包'!$B:$AO,27,0),0)</f>
        <v>-0.889427396094378</v>
      </c>
      <c r="K60" s="56">
        <f>IFERROR(VLOOKUP($B60,'a-面包'!$B:$AO,28,0),0)</f>
        <v>0.0491304736043195</v>
      </c>
      <c r="L60" s="56">
        <f>IFERROR(VLOOKUP($B60,'a-面包'!$B:$AO,29,0),0)</f>
        <v>0.391889450448656</v>
      </c>
      <c r="M60" s="56">
        <f>IFERROR(VLOOKUP($B60,'a-面包'!$B:$AO,30,0),0)</f>
        <v>-0.342758976844336</v>
      </c>
      <c r="N60" s="49">
        <f>IFERROR(VLOOKUP($B60,'a-面包'!$B:$AO,15,0),0)</f>
        <v>1903.91</v>
      </c>
      <c r="O60" s="49">
        <f>IFERROR(VLOOKUP($B60,'a-面包'!$B:$AO,19,0),0)</f>
        <v>2158.67</v>
      </c>
      <c r="P60" s="49">
        <f t="shared" si="3"/>
        <v>-254.76</v>
      </c>
      <c r="Q60" s="56">
        <f t="shared" si="4"/>
        <v>-0.118017112388647</v>
      </c>
      <c r="R60" s="49">
        <f>IFERROR(VLOOKUP($B60,'a-面包'!$B:$AO,16,0),0)</f>
        <v>266</v>
      </c>
      <c r="S60" s="49">
        <f>IFERROR(VLOOKUP($B60,'a-面包'!$B:$AO,20,0),0)</f>
        <v>292</v>
      </c>
      <c r="T60" s="49">
        <f t="shared" si="5"/>
        <v>-26</v>
      </c>
      <c r="U60" s="56">
        <f t="shared" si="6"/>
        <v>-0.089041095890411</v>
      </c>
      <c r="V60" s="56">
        <f>IFERROR(VLOOKUP($B60,'a-面包'!$B:$AO,22,0),0)</f>
        <v>0.110452854658324</v>
      </c>
      <c r="W60" s="56">
        <f>IFERROR(VLOOKUP($B60,'a-面包'!$B:$AO,23,0),0)</f>
        <v>0.403786313040138</v>
      </c>
      <c r="X60" s="56">
        <f t="shared" si="7"/>
        <v>-0.293333458381815</v>
      </c>
    </row>
    <row r="61" spans="1:24">
      <c r="A61" s="50" t="s">
        <v>67</v>
      </c>
      <c r="B61" s="51" t="s">
        <v>116</v>
      </c>
      <c r="C61" s="50" t="s">
        <v>117</v>
      </c>
      <c r="D61" s="49">
        <f>IFERROR(VLOOKUP($B61,'a-面包'!$B:$AO,5,0),0)</f>
        <v>5553</v>
      </c>
      <c r="E61" s="49">
        <f>IFERROR(VLOOKUP($B61,'a-面包'!$B:$AO,6,0),0)</f>
        <v>52755.77</v>
      </c>
      <c r="F61" s="49">
        <f>IFERROR(VLOOKUP($B61,'a-面包'!$B:$AO,7,0),0)</f>
        <v>28.9272184026554</v>
      </c>
      <c r="G61" s="49">
        <f>IFERROR(VLOOKUP($B61,'a-面包'!$B:$AO,24,0),0)</f>
        <v>3020.75</v>
      </c>
      <c r="H61" s="49">
        <f>IFERROR(VLOOKUP($B61,'a-面包'!$B:$AO,25,0),0)</f>
        <v>2875.96</v>
      </c>
      <c r="I61" s="49">
        <f>IFERROR(VLOOKUP($B61,'a-面包'!$B:$AO,26,0),0)</f>
        <v>144.79</v>
      </c>
      <c r="J61" s="56">
        <f>IFERROR(VLOOKUP($B61,'a-面包'!$B:$AO,27,0),0)</f>
        <v>0.0503449283022017</v>
      </c>
      <c r="K61" s="56">
        <f>IFERROR(VLOOKUP($B61,'a-面包'!$B:$AO,28,0),0)</f>
        <v>0.185004740334984</v>
      </c>
      <c r="L61" s="56">
        <f>IFERROR(VLOOKUP($B61,'a-面包'!$B:$AO,29,0),0)</f>
        <v>0.138899366588828</v>
      </c>
      <c r="M61" s="56">
        <f>IFERROR(VLOOKUP($B61,'a-面包'!$B:$AO,30,0),0)</f>
        <v>0.0461053737461552</v>
      </c>
      <c r="N61" s="49">
        <f>IFERROR(VLOOKUP($B61,'a-面包'!$B:$AO,15,0),0)</f>
        <v>16327.96</v>
      </c>
      <c r="O61" s="49">
        <f>IFERROR(VLOOKUP($B61,'a-面包'!$B:$AO,19,0),0)</f>
        <v>20705.35</v>
      </c>
      <c r="P61" s="49">
        <f t="shared" si="3"/>
        <v>-4377.39</v>
      </c>
      <c r="Q61" s="56">
        <f t="shared" si="4"/>
        <v>-0.211413475261225</v>
      </c>
      <c r="R61" s="49">
        <f>IFERROR(VLOOKUP($B61,'a-面包'!$B:$AO,16,0),0)</f>
        <v>2113.82</v>
      </c>
      <c r="S61" s="49">
        <f>IFERROR(VLOOKUP($B61,'a-面包'!$B:$AO,20,0),0)</f>
        <v>2426.63</v>
      </c>
      <c r="T61" s="49">
        <f t="shared" si="5"/>
        <v>-312.81</v>
      </c>
      <c r="U61" s="56">
        <f t="shared" si="6"/>
        <v>-0.128907167553356</v>
      </c>
      <c r="V61" s="56">
        <f>IFERROR(VLOOKUP($B61,'a-面包'!$B:$AO,22,0),0)</f>
        <v>0.0954280686964989</v>
      </c>
      <c r="W61" s="56">
        <f>IFERROR(VLOOKUP($B61,'a-面包'!$B:$AO,23,0),0)</f>
        <v>0.137978024443863</v>
      </c>
      <c r="X61" s="56">
        <f t="shared" si="7"/>
        <v>-0.042549955747364</v>
      </c>
    </row>
    <row r="62" spans="1:24">
      <c r="A62" s="50" t="s">
        <v>118</v>
      </c>
      <c r="B62" s="51" t="s">
        <v>149</v>
      </c>
      <c r="C62" s="50" t="s">
        <v>150</v>
      </c>
      <c r="D62" s="49">
        <f>IFERROR(VLOOKUP($B62,'a-面包'!$B:$AO,5,0),0)</f>
        <v>565</v>
      </c>
      <c r="E62" s="49">
        <f>IFERROR(VLOOKUP($B62,'a-面包'!$B:$AO,6,0),0)</f>
        <v>4123.33</v>
      </c>
      <c r="F62" s="49">
        <f>IFERROR(VLOOKUP($B62,'a-面包'!$B:$AO,7,0),0)</f>
        <v>14.0996434193805</v>
      </c>
      <c r="G62" s="49">
        <f>IFERROR(VLOOKUP($B62,'a-面包'!$B:$AO,24,0),0)</f>
        <v>222.84</v>
      </c>
      <c r="H62" s="49">
        <f>IFERROR(VLOOKUP($B62,'a-面包'!$B:$AO,25,0),0)</f>
        <v>473.69</v>
      </c>
      <c r="I62" s="49">
        <f>IFERROR(VLOOKUP($B62,'a-面包'!$B:$AO,26,0),0)</f>
        <v>-250.85</v>
      </c>
      <c r="J62" s="56">
        <f>IFERROR(VLOOKUP($B62,'a-面包'!$B:$AO,27,0),0)</f>
        <v>-0.529565749751947</v>
      </c>
      <c r="K62" s="56">
        <f>IFERROR(VLOOKUP($B62,'a-面包'!$B:$AO,28,0),0)</f>
        <v>0.0955672968058462</v>
      </c>
      <c r="L62" s="56">
        <f>IFERROR(VLOOKUP($B62,'a-面包'!$B:$AO,29,0),0)</f>
        <v>0.22481087391911</v>
      </c>
      <c r="M62" s="56">
        <f>IFERROR(VLOOKUP($B62,'a-面包'!$B:$AO,30,0),0)</f>
        <v>-0.129243577113264</v>
      </c>
      <c r="N62" s="49">
        <f>IFERROR(VLOOKUP($B62,'a-面包'!$B:$AO,15,0),0)</f>
        <v>2331.76</v>
      </c>
      <c r="O62" s="49">
        <f>IFERROR(VLOOKUP($B62,'a-面包'!$B:$AO,19,0),0)</f>
        <v>2107.06</v>
      </c>
      <c r="P62" s="49">
        <f t="shared" si="3"/>
        <v>224.7</v>
      </c>
      <c r="Q62" s="56">
        <f t="shared" si="4"/>
        <v>0.106641481495544</v>
      </c>
      <c r="R62" s="49">
        <f>IFERROR(VLOOKUP($B62,'a-面包'!$B:$AO,16,0),0)</f>
        <v>337</v>
      </c>
      <c r="S62" s="49">
        <f>IFERROR(VLOOKUP($B62,'a-面包'!$B:$AO,20,0),0)</f>
        <v>315</v>
      </c>
      <c r="T62" s="49">
        <f t="shared" si="5"/>
        <v>22</v>
      </c>
      <c r="U62" s="56">
        <f t="shared" si="6"/>
        <v>0.0698412698412698</v>
      </c>
      <c r="V62" s="56">
        <f>IFERROR(VLOOKUP($B62,'a-面包'!$B:$AO,22,0),0)</f>
        <v>0.112358765014731</v>
      </c>
      <c r="W62" s="56">
        <f>IFERROR(VLOOKUP($B62,'a-面包'!$B:$AO,23,0),0)</f>
        <v>0.244804634912602</v>
      </c>
      <c r="X62" s="56">
        <f t="shared" si="7"/>
        <v>-0.132445869897871</v>
      </c>
    </row>
    <row r="63" spans="1:24">
      <c r="A63" s="50" t="s">
        <v>62</v>
      </c>
      <c r="B63" s="51" t="s">
        <v>123</v>
      </c>
      <c r="C63" s="50" t="s">
        <v>124</v>
      </c>
      <c r="D63" s="49">
        <f>IFERROR(VLOOKUP($B63,'a-面包'!$B:$AO,5,0),0)</f>
        <v>9411.9</v>
      </c>
      <c r="E63" s="49">
        <f>IFERROR(VLOOKUP($B63,'a-面包'!$B:$AO,6,0),0)</f>
        <v>50813.91</v>
      </c>
      <c r="F63" s="49">
        <f>IFERROR(VLOOKUP($B63,'a-面包'!$B:$AO,7,0),0)</f>
        <v>33.0410264578107</v>
      </c>
      <c r="G63" s="49">
        <f>IFERROR(VLOOKUP($B63,'a-面包'!$B:$AO,24,0),0)</f>
        <v>4216.86</v>
      </c>
      <c r="H63" s="49">
        <f>IFERROR(VLOOKUP($B63,'a-面包'!$B:$AO,25,0),0)</f>
        <v>5307.65</v>
      </c>
      <c r="I63" s="49">
        <f>IFERROR(VLOOKUP($B63,'a-面包'!$B:$AO,26,0),0)</f>
        <v>-1090.79</v>
      </c>
      <c r="J63" s="56">
        <f>IFERROR(VLOOKUP($B63,'a-面包'!$B:$AO,27,0),0)</f>
        <v>-0.205512797565778</v>
      </c>
      <c r="K63" s="56">
        <f>IFERROR(VLOOKUP($B63,'a-面包'!$B:$AO,28,0),0)</f>
        <v>0.270641339221705</v>
      </c>
      <c r="L63" s="56">
        <f>IFERROR(VLOOKUP($B63,'a-面包'!$B:$AO,29,0),0)</f>
        <v>0.359703868562533</v>
      </c>
      <c r="M63" s="56">
        <f>IFERROR(VLOOKUP($B63,'a-面包'!$B:$AO,30,0),0)</f>
        <v>-0.0890625293408277</v>
      </c>
      <c r="N63" s="49">
        <f>IFERROR(VLOOKUP($B63,'a-面包'!$B:$AO,15,0),0)</f>
        <v>15580.99</v>
      </c>
      <c r="O63" s="49">
        <f>IFERROR(VLOOKUP($B63,'a-面包'!$B:$AO,19,0),0)</f>
        <v>14755.61</v>
      </c>
      <c r="P63" s="49">
        <f t="shared" si="3"/>
        <v>825.379999999999</v>
      </c>
      <c r="Q63" s="56">
        <f t="shared" si="4"/>
        <v>0.0559366911974496</v>
      </c>
      <c r="R63" s="49">
        <f>IFERROR(VLOOKUP($B63,'a-面包'!$B:$AO,16,0),0)</f>
        <v>2041.58</v>
      </c>
      <c r="S63" s="49">
        <f>IFERROR(VLOOKUP($B63,'a-面包'!$B:$AO,20,0),0)</f>
        <v>2091.85</v>
      </c>
      <c r="T63" s="49">
        <f t="shared" si="5"/>
        <v>-50.27</v>
      </c>
      <c r="U63" s="56">
        <f t="shared" si="6"/>
        <v>-0.024031359801133</v>
      </c>
      <c r="V63" s="56">
        <f>IFERROR(VLOOKUP($B63,'a-面包'!$B:$AO,22,0),0)</f>
        <v>0.36175517749556</v>
      </c>
      <c r="W63" s="56">
        <f>IFERROR(VLOOKUP($B63,'a-面包'!$B:$AO,23,0),0)</f>
        <v>1.22499741649775</v>
      </c>
      <c r="X63" s="56">
        <f t="shared" si="7"/>
        <v>-0.863242239002193</v>
      </c>
    </row>
    <row r="64" spans="1:24">
      <c r="A64" s="50" t="s">
        <v>118</v>
      </c>
      <c r="B64" s="51" t="s">
        <v>137</v>
      </c>
      <c r="C64" s="50" t="s">
        <v>138</v>
      </c>
      <c r="D64" s="49">
        <f>IFERROR(VLOOKUP($B64,'a-面包'!$B:$AO,5,0),0)</f>
        <v>4058.93</v>
      </c>
      <c r="E64" s="49">
        <f>IFERROR(VLOOKUP($B64,'a-面包'!$B:$AO,6,0),0)</f>
        <v>22934.72</v>
      </c>
      <c r="F64" s="49">
        <f>IFERROR(VLOOKUP($B64,'a-面包'!$B:$AO,7,0),0)</f>
        <v>29.1808847482634</v>
      </c>
      <c r="G64" s="49">
        <f>IFERROR(VLOOKUP($B64,'a-面包'!$B:$AO,24,0),0)</f>
        <v>2695.8</v>
      </c>
      <c r="H64" s="49">
        <f>IFERROR(VLOOKUP($B64,'a-面包'!$B:$AO,25,0),0)</f>
        <v>1919.58</v>
      </c>
      <c r="I64" s="49">
        <f>IFERROR(VLOOKUP($B64,'a-面包'!$B:$AO,26,0),0)</f>
        <v>776.22</v>
      </c>
      <c r="J64" s="56">
        <f>IFERROR(VLOOKUP($B64,'a-面包'!$B:$AO,27,0),0)</f>
        <v>0.40436970587316</v>
      </c>
      <c r="K64" s="56">
        <f>IFERROR(VLOOKUP($B64,'a-面包'!$B:$AO,28,0),0)</f>
        <v>0.329876067037356</v>
      </c>
      <c r="L64" s="56">
        <f>IFERROR(VLOOKUP($B64,'a-面包'!$B:$AO,29,0),0)</f>
        <v>0.249631972368017</v>
      </c>
      <c r="M64" s="56">
        <f>IFERROR(VLOOKUP($B64,'a-面包'!$B:$AO,30,0),0)</f>
        <v>0.0802440946693389</v>
      </c>
      <c r="N64" s="49">
        <f>IFERROR(VLOOKUP($B64,'a-面包'!$B:$AO,15,0),0)</f>
        <v>8172.16</v>
      </c>
      <c r="O64" s="49">
        <f>IFERROR(VLOOKUP($B64,'a-面包'!$B:$AO,19,0),0)</f>
        <v>7689.64</v>
      </c>
      <c r="P64" s="49">
        <f t="shared" si="3"/>
        <v>482.52</v>
      </c>
      <c r="Q64" s="56">
        <f t="shared" si="4"/>
        <v>0.0627493614785607</v>
      </c>
      <c r="R64" s="49">
        <f>IFERROR(VLOOKUP($B64,'a-面包'!$B:$AO,16,0),0)</f>
        <v>1033.72</v>
      </c>
      <c r="S64" s="49">
        <f>IFERROR(VLOOKUP($B64,'a-面包'!$B:$AO,20,0),0)</f>
        <v>984.94</v>
      </c>
      <c r="T64" s="49">
        <f t="shared" si="5"/>
        <v>48.78</v>
      </c>
      <c r="U64" s="56">
        <f t="shared" si="6"/>
        <v>0.0495258594432148</v>
      </c>
      <c r="V64" s="56">
        <f>IFERROR(VLOOKUP($B64,'a-面包'!$B:$AO,22,0),0)</f>
        <v>0.119267576168636</v>
      </c>
      <c r="W64" s="56">
        <f>IFERROR(VLOOKUP($B64,'a-面包'!$B:$AO,23,0),0)</f>
        <v>1.18873531717726</v>
      </c>
      <c r="X64" s="56">
        <f t="shared" si="7"/>
        <v>-1.06946774100863</v>
      </c>
    </row>
    <row r="65" spans="1:24">
      <c r="A65" s="50" t="s">
        <v>118</v>
      </c>
      <c r="B65" s="51" t="s">
        <v>195</v>
      </c>
      <c r="C65" s="50" t="s">
        <v>196</v>
      </c>
      <c r="D65" s="49">
        <f>IFERROR(VLOOKUP($B65,'a-面包'!$B:$AO,5,0),0)</f>
        <v>3625.2</v>
      </c>
      <c r="E65" s="49">
        <f>IFERROR(VLOOKUP($B65,'a-面包'!$B:$AO,6,0),0)</f>
        <v>26787.48</v>
      </c>
      <c r="F65" s="49">
        <f>IFERROR(VLOOKUP($B65,'a-面包'!$B:$AO,7,0),0)</f>
        <v>33.4749275055432</v>
      </c>
      <c r="G65" s="49">
        <f>IFERROR(VLOOKUP($B65,'a-面包'!$B:$AO,24,0),0)</f>
        <v>1874.11</v>
      </c>
      <c r="H65" s="49">
        <f>IFERROR(VLOOKUP($B65,'a-面包'!$B:$AO,25,0),0)</f>
        <v>3322.33</v>
      </c>
      <c r="I65" s="49">
        <f>IFERROR(VLOOKUP($B65,'a-面包'!$B:$AO,26,0),0)</f>
        <v>-1448.22</v>
      </c>
      <c r="J65" s="56">
        <f>IFERROR(VLOOKUP($B65,'a-面包'!$B:$AO,27,0),0)</f>
        <v>-0.435904922148011</v>
      </c>
      <c r="K65" s="56">
        <f>IFERROR(VLOOKUP($B65,'a-面包'!$B:$AO,28,0),0)</f>
        <v>0.246972328598877</v>
      </c>
      <c r="L65" s="56">
        <f>IFERROR(VLOOKUP($B65,'a-面包'!$B:$AO,29,0),0)</f>
        <v>0.348305925225454</v>
      </c>
      <c r="M65" s="56">
        <f>IFERROR(VLOOKUP($B65,'a-面包'!$B:$AO,30,0),0)</f>
        <v>-0.101333596626577</v>
      </c>
      <c r="N65" s="49">
        <f>IFERROR(VLOOKUP($B65,'a-面包'!$B:$AO,15,0),0)</f>
        <v>7588.34</v>
      </c>
      <c r="O65" s="49">
        <f>IFERROR(VLOOKUP($B65,'a-面包'!$B:$AO,19,0),0)</f>
        <v>9538.54</v>
      </c>
      <c r="P65" s="49">
        <f t="shared" si="3"/>
        <v>-1950.2</v>
      </c>
      <c r="Q65" s="56">
        <f t="shared" si="4"/>
        <v>-0.204454769807539</v>
      </c>
      <c r="R65" s="49">
        <f>IFERROR(VLOOKUP($B65,'a-面包'!$B:$AO,16,0),0)</f>
        <v>1128</v>
      </c>
      <c r="S65" s="49">
        <f>IFERROR(VLOOKUP($B65,'a-面包'!$B:$AO,20,0),0)</f>
        <v>1072.09</v>
      </c>
      <c r="T65" s="49">
        <f t="shared" si="5"/>
        <v>55.9100000000001</v>
      </c>
      <c r="U65" s="56">
        <f t="shared" si="6"/>
        <v>0.0521504724416794</v>
      </c>
      <c r="V65" s="56">
        <f>IFERROR(VLOOKUP($B65,'a-面包'!$B:$AO,22,0),0)</f>
        <v>0.073608782309448</v>
      </c>
      <c r="W65" s="56">
        <f>IFERROR(VLOOKUP($B65,'a-面包'!$B:$AO,23,0),0)</f>
        <v>1.53501420840839</v>
      </c>
      <c r="X65" s="56">
        <f t="shared" si="7"/>
        <v>-1.46140542609895</v>
      </c>
    </row>
    <row r="66" spans="1:24">
      <c r="A66" s="50" t="s">
        <v>94</v>
      </c>
      <c r="B66" s="51" t="s">
        <v>201</v>
      </c>
      <c r="C66" s="50" t="s">
        <v>202</v>
      </c>
      <c r="D66" s="49">
        <f>IFERROR(VLOOKUP($B66,'a-面包'!$B:$AO,5,0),0)</f>
        <v>3272.2</v>
      </c>
      <c r="E66" s="49">
        <f>IFERROR(VLOOKUP($B66,'a-面包'!$B:$AO,6,0),0)</f>
        <v>20761.66</v>
      </c>
      <c r="F66" s="49">
        <f>IFERROR(VLOOKUP($B66,'a-面包'!$B:$AO,7,0),0)</f>
        <v>32.6131858308445</v>
      </c>
      <c r="G66" s="49">
        <f>IFERROR(VLOOKUP($B66,'a-面包'!$B:$AO,24,0),0)</f>
        <v>921.63</v>
      </c>
      <c r="H66" s="49">
        <f>IFERROR(VLOOKUP($B66,'a-面包'!$B:$AO,25,0),0)</f>
        <v>-38.4</v>
      </c>
      <c r="I66" s="49">
        <f>IFERROR(VLOOKUP($B66,'a-面包'!$B:$AO,26,0),0)</f>
        <v>960.03</v>
      </c>
      <c r="J66" s="56">
        <f>IFERROR(VLOOKUP($B66,'a-面包'!$B:$AO,27,0),0)</f>
        <v>-25.00078125</v>
      </c>
      <c r="K66" s="56">
        <f>IFERROR(VLOOKUP($B66,'a-面包'!$B:$AO,28,0),0)</f>
        <v>0.173305828948803</v>
      </c>
      <c r="L66" s="56">
        <f>IFERROR(VLOOKUP($B66,'a-面包'!$B:$AO,29,0),0)</f>
        <v>-0.00620891043323319</v>
      </c>
      <c r="M66" s="56">
        <f>IFERROR(VLOOKUP($B66,'a-面包'!$B:$AO,30,0),0)</f>
        <v>0.179514739382037</v>
      </c>
      <c r="N66" s="49">
        <f>IFERROR(VLOOKUP($B66,'a-面包'!$B:$AO,15,0),0)</f>
        <v>5317.94</v>
      </c>
      <c r="O66" s="49">
        <f>IFERROR(VLOOKUP($B66,'a-面包'!$B:$AO,19,0),0)</f>
        <v>6184.66</v>
      </c>
      <c r="P66" s="49">
        <f t="shared" si="3"/>
        <v>-866.72</v>
      </c>
      <c r="Q66" s="56">
        <f t="shared" si="4"/>
        <v>-0.140140282570101</v>
      </c>
      <c r="R66" s="49">
        <f>IFERROR(VLOOKUP($B66,'a-面包'!$B:$AO,16,0),0)</f>
        <v>977.71</v>
      </c>
      <c r="S66" s="49">
        <f>IFERROR(VLOOKUP($B66,'a-面包'!$B:$AO,20,0),0)</f>
        <v>1019</v>
      </c>
      <c r="T66" s="49">
        <f t="shared" si="5"/>
        <v>-41.29</v>
      </c>
      <c r="U66" s="56">
        <f t="shared" si="6"/>
        <v>-0.0405201177625122</v>
      </c>
      <c r="V66" s="56">
        <f>IFERROR(VLOOKUP($B66,'a-面包'!$B:$AO,22,0),0)</f>
        <v>-0.356526971094613</v>
      </c>
      <c r="W66" s="56">
        <f>IFERROR(VLOOKUP($B66,'a-面包'!$B:$AO,23,0),0)</f>
        <v>0.644084950717638</v>
      </c>
      <c r="X66" s="56">
        <f t="shared" si="7"/>
        <v>-1.00061192181225</v>
      </c>
    </row>
    <row r="67" spans="1:24">
      <c r="A67" s="50" t="s">
        <v>62</v>
      </c>
      <c r="B67" s="51" t="s">
        <v>78</v>
      </c>
      <c r="C67" s="50" t="s">
        <v>79</v>
      </c>
      <c r="D67" s="49">
        <f>IFERROR(VLOOKUP($B67,'a-面包'!$B:$AO,5,0),0)</f>
        <v>6756.5</v>
      </c>
      <c r="E67" s="49">
        <f>IFERROR(VLOOKUP($B67,'a-面包'!$B:$AO,6,0),0)</f>
        <v>74390.34</v>
      </c>
      <c r="F67" s="49">
        <f>IFERROR(VLOOKUP($B67,'a-面包'!$B:$AO,7,0),0)</f>
        <v>42.3817543820187</v>
      </c>
      <c r="G67" s="49">
        <f>IFERROR(VLOOKUP($B67,'a-面包'!$B:$AO,24,0),0)</f>
        <v>5045.51</v>
      </c>
      <c r="H67" s="49">
        <f>IFERROR(VLOOKUP($B67,'a-面包'!$B:$AO,25,0),0)</f>
        <v>11023.56</v>
      </c>
      <c r="I67" s="49">
        <f>IFERROR(VLOOKUP($B67,'a-面包'!$B:$AO,26,0),0)</f>
        <v>-5978.05</v>
      </c>
      <c r="J67" s="56">
        <f>IFERROR(VLOOKUP($B67,'a-面包'!$B:$AO,27,0),0)</f>
        <v>-0.542297588074996</v>
      </c>
      <c r="K67" s="56">
        <f>IFERROR(VLOOKUP($B67,'a-面包'!$B:$AO,28,0),0)</f>
        <v>0.288421325815129</v>
      </c>
      <c r="L67" s="56">
        <f>IFERROR(VLOOKUP($B67,'a-面包'!$B:$AO,29,0),0)</f>
        <v>0.49452519379845</v>
      </c>
      <c r="M67" s="56">
        <f>IFERROR(VLOOKUP($B67,'a-面包'!$B:$AO,30,0),0)</f>
        <v>-0.20610386798332</v>
      </c>
      <c r="N67" s="49">
        <f>IFERROR(VLOOKUP($B67,'a-面包'!$B:$AO,15,0),0)</f>
        <v>17493.54</v>
      </c>
      <c r="O67" s="49">
        <f>IFERROR(VLOOKUP($B67,'a-面包'!$B:$AO,19,0),0)</f>
        <v>22291.2</v>
      </c>
      <c r="P67" s="49">
        <f t="shared" si="3"/>
        <v>-4797.66</v>
      </c>
      <c r="Q67" s="56">
        <f t="shared" si="4"/>
        <v>-0.215226636520241</v>
      </c>
      <c r="R67" s="49">
        <f>IFERROR(VLOOKUP($B67,'a-面包'!$B:$AO,16,0),0)</f>
        <v>1916.55</v>
      </c>
      <c r="S67" s="49">
        <f>IFERROR(VLOOKUP($B67,'a-面包'!$B:$AO,20,0),0)</f>
        <v>1986.36</v>
      </c>
      <c r="T67" s="49">
        <f t="shared" si="5"/>
        <v>-69.8099999999999</v>
      </c>
      <c r="U67" s="56">
        <f t="shared" si="6"/>
        <v>-0.0351446867637286</v>
      </c>
      <c r="V67" s="56">
        <f>IFERROR(VLOOKUP($B67,'a-面包'!$B:$AO,22,0),0)</f>
        <v>0.280335969278186</v>
      </c>
      <c r="W67" s="56">
        <f>IFERROR(VLOOKUP($B67,'a-面包'!$B:$AO,23,0),0)</f>
        <v>0.873279045908704</v>
      </c>
      <c r="X67" s="56">
        <f t="shared" si="7"/>
        <v>-0.592943076630518</v>
      </c>
    </row>
    <row r="68" spans="1:24">
      <c r="A68" s="50" t="s">
        <v>101</v>
      </c>
      <c r="B68" s="51" t="s">
        <v>102</v>
      </c>
      <c r="C68" s="50" t="s">
        <v>103</v>
      </c>
      <c r="D68" s="49">
        <f>IFERROR(VLOOKUP($B68,'a-面包'!$B:$AO,5,0),0)</f>
        <v>7621.7</v>
      </c>
      <c r="E68" s="49">
        <f>IFERROR(VLOOKUP($B68,'a-面包'!$B:$AO,6,0),0)</f>
        <v>68270.96</v>
      </c>
      <c r="F68" s="49">
        <f>IFERROR(VLOOKUP($B68,'a-面包'!$B:$AO,7,0),0)</f>
        <v>36.5344654473249</v>
      </c>
      <c r="G68" s="49">
        <f>IFERROR(VLOOKUP($B68,'a-面包'!$B:$AO,24,0),0)</f>
        <v>3450.65</v>
      </c>
      <c r="H68" s="49">
        <f>IFERROR(VLOOKUP($B68,'a-面包'!$B:$AO,25,0),0)</f>
        <v>6732.49</v>
      </c>
      <c r="I68" s="49">
        <f>IFERROR(VLOOKUP($B68,'a-面包'!$B:$AO,26,0),0)</f>
        <v>-3281.84</v>
      </c>
      <c r="J68" s="56">
        <f>IFERROR(VLOOKUP($B68,'a-面包'!$B:$AO,27,0),0)</f>
        <v>-0.487463033736404</v>
      </c>
      <c r="K68" s="56">
        <f>IFERROR(VLOOKUP($B68,'a-面包'!$B:$AO,28,0),0)</f>
        <v>0.205316517607186</v>
      </c>
      <c r="L68" s="56">
        <f>IFERROR(VLOOKUP($B68,'a-面包'!$B:$AO,29,0),0)</f>
        <v>0.353495236930108</v>
      </c>
      <c r="M68" s="56">
        <f>IFERROR(VLOOKUP($B68,'a-面包'!$B:$AO,30,0),0)</f>
        <v>-0.148178719322922</v>
      </c>
      <c r="N68" s="49">
        <f>IFERROR(VLOOKUP($B68,'a-面包'!$B:$AO,15,0),0)</f>
        <v>16806.49</v>
      </c>
      <c r="O68" s="49">
        <f>IFERROR(VLOOKUP($B68,'a-面包'!$B:$AO,19,0),0)</f>
        <v>19045.49</v>
      </c>
      <c r="P68" s="49">
        <f t="shared" si="3"/>
        <v>-2239</v>
      </c>
      <c r="Q68" s="56">
        <f t="shared" si="4"/>
        <v>-0.117560640340574</v>
      </c>
      <c r="R68" s="49">
        <f>IFERROR(VLOOKUP($B68,'a-面包'!$B:$AO,16,0),0)</f>
        <v>1802.16</v>
      </c>
      <c r="S68" s="49">
        <f>IFERROR(VLOOKUP($B68,'a-面包'!$B:$AO,20,0),0)</f>
        <v>2024.99</v>
      </c>
      <c r="T68" s="49">
        <f t="shared" si="5"/>
        <v>-222.83</v>
      </c>
      <c r="U68" s="56">
        <f t="shared" si="6"/>
        <v>-0.110040049580492</v>
      </c>
      <c r="V68" s="56">
        <f>IFERROR(VLOOKUP($B68,'a-面包'!$B:$AO,22,0),0)</f>
        <v>0.593812614749863</v>
      </c>
      <c r="W68" s="56">
        <f>IFERROR(VLOOKUP($B68,'a-面包'!$B:$AO,23,0),0)</f>
        <v>1.03869867554255</v>
      </c>
      <c r="X68" s="56">
        <f t="shared" si="7"/>
        <v>-0.444886060792691</v>
      </c>
    </row>
    <row r="69" spans="1:24">
      <c r="A69" s="50" t="s">
        <v>186</v>
      </c>
      <c r="B69" s="51" t="s">
        <v>189</v>
      </c>
      <c r="C69" s="50" t="s">
        <v>190</v>
      </c>
      <c r="D69" s="49">
        <f>IFERROR(VLOOKUP($B69,'a-面包'!$B:$AO,5,0),0)</f>
        <v>5351</v>
      </c>
      <c r="E69" s="49">
        <f>IFERROR(VLOOKUP($B69,'a-面包'!$B:$AO,6,0),0)</f>
        <v>31795.63</v>
      </c>
      <c r="F69" s="49">
        <f>IFERROR(VLOOKUP($B69,'a-面包'!$B:$AO,7,0),0)</f>
        <v>29.320702738158</v>
      </c>
      <c r="G69" s="49">
        <f>IFERROR(VLOOKUP($B69,'a-面包'!$B:$AO,24,0),0)</f>
        <v>4316.05</v>
      </c>
      <c r="H69" s="49">
        <f>IFERROR(VLOOKUP($B69,'a-面包'!$B:$AO,25,0),0)</f>
        <v>4526.65</v>
      </c>
      <c r="I69" s="49">
        <f>IFERROR(VLOOKUP($B69,'a-面包'!$B:$AO,26,0),0)</f>
        <v>-210.6</v>
      </c>
      <c r="J69" s="56">
        <f>IFERROR(VLOOKUP($B69,'a-面包'!$B:$AO,27,0),0)</f>
        <v>-0.0465244717395867</v>
      </c>
      <c r="K69" s="56">
        <f>IFERROR(VLOOKUP($B69,'a-面包'!$B:$AO,28,0),0)</f>
        <v>0.356953524627109</v>
      </c>
      <c r="L69" s="56">
        <f>IFERROR(VLOOKUP($B69,'a-面包'!$B:$AO,29,0),0)</f>
        <v>0.363832114705596</v>
      </c>
      <c r="M69" s="56">
        <f>IFERROR(VLOOKUP($B69,'a-面包'!$B:$AO,30,0),0)</f>
        <v>-0.00687859007848685</v>
      </c>
      <c r="N69" s="49">
        <f>IFERROR(VLOOKUP($B69,'a-面包'!$B:$AO,15,0),0)</f>
        <v>12091.35</v>
      </c>
      <c r="O69" s="49">
        <f>IFERROR(VLOOKUP($B69,'a-面包'!$B:$AO,19,0),0)</f>
        <v>12441.59</v>
      </c>
      <c r="P69" s="49">
        <f t="shared" ref="P69:P83" si="8">N69-O69</f>
        <v>-350.24</v>
      </c>
      <c r="Q69" s="56">
        <f t="shared" ref="Q69:Q83" si="9">P69/O69</f>
        <v>-0.0281507427909134</v>
      </c>
      <c r="R69" s="49">
        <f>IFERROR(VLOOKUP($B69,'a-面包'!$B:$AO,16,0),0)</f>
        <v>3743.79</v>
      </c>
      <c r="S69" s="49">
        <f>IFERROR(VLOOKUP($B69,'a-面包'!$B:$AO,20,0),0)</f>
        <v>1358.37</v>
      </c>
      <c r="T69" s="49">
        <f t="shared" ref="T69:T83" si="10">R69-S69</f>
        <v>2385.42</v>
      </c>
      <c r="U69" s="56">
        <f t="shared" ref="U69:U83" si="11">T69/S69</f>
        <v>1.75609001965591</v>
      </c>
      <c r="V69" s="56">
        <f>IFERROR(VLOOKUP($B69,'a-面包'!$B:$AO,22,0),0)</f>
        <v>-0.526440966013464</v>
      </c>
      <c r="W69" s="56">
        <f>IFERROR(VLOOKUP($B69,'a-面包'!$B:$AO,23,0),0)</f>
        <v>0.768624173510906</v>
      </c>
      <c r="X69" s="56">
        <f t="shared" ref="X69:X83" si="12">V69-W69</f>
        <v>-1.29506513952437</v>
      </c>
    </row>
    <row r="70" spans="1:24">
      <c r="A70" s="50" t="s">
        <v>94</v>
      </c>
      <c r="B70" s="51" t="s">
        <v>121</v>
      </c>
      <c r="C70" s="50" t="s">
        <v>122</v>
      </c>
      <c r="D70" s="49">
        <f>IFERROR(VLOOKUP($B70,'a-面包'!$B:$AO,5,0),0)</f>
        <v>6785.4</v>
      </c>
      <c r="E70" s="49">
        <f>IFERROR(VLOOKUP($B70,'a-面包'!$B:$AO,6,0),0)</f>
        <v>44545.99</v>
      </c>
      <c r="F70" s="49">
        <f>IFERROR(VLOOKUP($B70,'a-面包'!$B:$AO,7,0),0)</f>
        <v>41.9981764363492</v>
      </c>
      <c r="G70" s="49">
        <f>IFERROR(VLOOKUP($B70,'a-面包'!$B:$AO,24,0),0)</f>
        <v>3464.84</v>
      </c>
      <c r="H70" s="49">
        <f>IFERROR(VLOOKUP($B70,'a-面包'!$B:$AO,25,0),0)</f>
        <v>3268.12</v>
      </c>
      <c r="I70" s="49">
        <f>IFERROR(VLOOKUP($B70,'a-面包'!$B:$AO,26,0),0)</f>
        <v>196.72</v>
      </c>
      <c r="J70" s="56">
        <f>IFERROR(VLOOKUP($B70,'a-面包'!$B:$AO,27,0),0)</f>
        <v>0.0601936281409495</v>
      </c>
      <c r="K70" s="56">
        <f>IFERROR(VLOOKUP($B70,'a-面包'!$B:$AO,28,0),0)</f>
        <v>0.329710317316824</v>
      </c>
      <c r="L70" s="56">
        <f>IFERROR(VLOOKUP($B70,'a-面包'!$B:$AO,29,0),0)</f>
        <v>0.29284071949434</v>
      </c>
      <c r="M70" s="56">
        <f>IFERROR(VLOOKUP($B70,'a-面包'!$B:$AO,30,0),0)</f>
        <v>0.0368695978224843</v>
      </c>
      <c r="N70" s="49">
        <f>IFERROR(VLOOKUP($B70,'a-面包'!$B:$AO,15,0),0)</f>
        <v>10508.74</v>
      </c>
      <c r="O70" s="49">
        <f>IFERROR(VLOOKUP($B70,'a-面包'!$B:$AO,19,0),0)</f>
        <v>11160.06</v>
      </c>
      <c r="P70" s="49">
        <f t="shared" si="8"/>
        <v>-651.32</v>
      </c>
      <c r="Q70" s="56">
        <f t="shared" si="9"/>
        <v>-0.0583616933959136</v>
      </c>
      <c r="R70" s="49">
        <f>IFERROR(VLOOKUP($B70,'a-面包'!$B:$AO,16,0),0)</f>
        <v>1255.06</v>
      </c>
      <c r="S70" s="49">
        <f>IFERROR(VLOOKUP($B70,'a-面包'!$B:$AO,20,0),0)</f>
        <v>1621.99</v>
      </c>
      <c r="T70" s="49">
        <f t="shared" si="10"/>
        <v>-366.93</v>
      </c>
      <c r="U70" s="56">
        <f t="shared" si="11"/>
        <v>-0.226222109877373</v>
      </c>
      <c r="V70" s="56">
        <f>IFERROR(VLOOKUP($B70,'a-面包'!$B:$AO,22,0),0)</f>
        <v>0.375954045867056</v>
      </c>
      <c r="W70" s="56">
        <f>IFERROR(VLOOKUP($B70,'a-面包'!$B:$AO,23,0),0)</f>
        <v>1.08285665737678</v>
      </c>
      <c r="X70" s="56">
        <f t="shared" si="12"/>
        <v>-0.706902611509724</v>
      </c>
    </row>
    <row r="71" spans="1:24">
      <c r="A71" s="50" t="s">
        <v>84</v>
      </c>
      <c r="B71" s="51" t="s">
        <v>106</v>
      </c>
      <c r="C71" s="50" t="s">
        <v>107</v>
      </c>
      <c r="D71" s="49">
        <f>IFERROR(VLOOKUP($B71,'a-面包'!$B:$AO,5,0),0)</f>
        <v>17847.5</v>
      </c>
      <c r="E71" s="49">
        <f>IFERROR(VLOOKUP($B71,'a-面包'!$B:$AO,6,0),0)</f>
        <v>72191.88</v>
      </c>
      <c r="F71" s="49">
        <f>IFERROR(VLOOKUP($B71,'a-面包'!$B:$AO,7,0),0)</f>
        <v>35.0766634658834</v>
      </c>
      <c r="G71" s="49">
        <f>IFERROR(VLOOKUP($B71,'a-面包'!$B:$AO,24,0),0)</f>
        <v>3402.17</v>
      </c>
      <c r="H71" s="49">
        <f>IFERROR(VLOOKUP($B71,'a-面包'!$B:$AO,25,0),0)</f>
        <v>4625.62</v>
      </c>
      <c r="I71" s="49">
        <f>IFERROR(VLOOKUP($B71,'a-面包'!$B:$AO,26,0),0)</f>
        <v>-1223.45</v>
      </c>
      <c r="J71" s="56">
        <f>IFERROR(VLOOKUP($B71,'a-面包'!$B:$AO,27,0),0)</f>
        <v>-0.264494273200133</v>
      </c>
      <c r="K71" s="56">
        <f>IFERROR(VLOOKUP($B71,'a-面包'!$B:$AO,28,0),0)</f>
        <v>0.1861802289979</v>
      </c>
      <c r="L71" s="56">
        <f>IFERROR(VLOOKUP($B71,'a-面包'!$B:$AO,29,0),0)</f>
        <v>0.311278060900035</v>
      </c>
      <c r="M71" s="56">
        <f>IFERROR(VLOOKUP($B71,'a-面包'!$B:$AO,30,0),0)</f>
        <v>-0.125097831902135</v>
      </c>
      <c r="N71" s="49">
        <f>IFERROR(VLOOKUP($B71,'a-面包'!$B:$AO,15,0),0)</f>
        <v>18273.53</v>
      </c>
      <c r="O71" s="49">
        <f>IFERROR(VLOOKUP($B71,'a-面包'!$B:$AO,19,0),0)</f>
        <v>14860.09</v>
      </c>
      <c r="P71" s="49">
        <f t="shared" si="8"/>
        <v>3413.44</v>
      </c>
      <c r="Q71" s="56">
        <f t="shared" si="9"/>
        <v>0.229705203669695</v>
      </c>
      <c r="R71" s="49">
        <f>IFERROR(VLOOKUP($B71,'a-面包'!$B:$AO,16,0),0)</f>
        <v>2317.08</v>
      </c>
      <c r="S71" s="49">
        <f>IFERROR(VLOOKUP($B71,'a-面包'!$B:$AO,20,0),0)</f>
        <v>1664.86</v>
      </c>
      <c r="T71" s="49">
        <f t="shared" si="10"/>
        <v>652.22</v>
      </c>
      <c r="U71" s="56">
        <f t="shared" si="11"/>
        <v>0.391756664224019</v>
      </c>
      <c r="V71" s="56">
        <f>IFERROR(VLOOKUP($B71,'a-面包'!$B:$AO,22,0),0)</f>
        <v>0.108111627014779</v>
      </c>
      <c r="W71" s="56">
        <f>IFERROR(VLOOKUP($B71,'a-面包'!$B:$AO,23,0),0)</f>
        <v>0.640502251283287</v>
      </c>
      <c r="X71" s="56">
        <f t="shared" si="12"/>
        <v>-0.532390624268508</v>
      </c>
    </row>
    <row r="72" spans="1:24">
      <c r="A72" s="50" t="s">
        <v>67</v>
      </c>
      <c r="B72" s="51" t="s">
        <v>114</v>
      </c>
      <c r="C72" s="50" t="s">
        <v>115</v>
      </c>
      <c r="D72" s="49">
        <f>IFERROR(VLOOKUP($B72,'a-面包'!$B:$AO,5,0),0)</f>
        <v>7011.2</v>
      </c>
      <c r="E72" s="49">
        <f>IFERROR(VLOOKUP($B72,'a-面包'!$B:$AO,6,0),0)</f>
        <v>67005.48</v>
      </c>
      <c r="F72" s="49">
        <f>IFERROR(VLOOKUP($B72,'a-面包'!$B:$AO,7,0),0)</f>
        <v>34.475672218299</v>
      </c>
      <c r="G72" s="49">
        <f>IFERROR(VLOOKUP($B72,'a-面包'!$B:$AO,24,0),0)</f>
        <v>3664.59</v>
      </c>
      <c r="H72" s="49">
        <f>IFERROR(VLOOKUP($B72,'a-面包'!$B:$AO,25,0),0)</f>
        <v>6118.49</v>
      </c>
      <c r="I72" s="49">
        <f>IFERROR(VLOOKUP($B72,'a-面包'!$B:$AO,26,0),0)</f>
        <v>-2453.9</v>
      </c>
      <c r="J72" s="56">
        <f>IFERROR(VLOOKUP($B72,'a-面包'!$B:$AO,27,0),0)</f>
        <v>-0.401063007376003</v>
      </c>
      <c r="K72" s="56">
        <f>IFERROR(VLOOKUP($B72,'a-面包'!$B:$AO,28,0),0)</f>
        <v>0.206897427805044</v>
      </c>
      <c r="L72" s="56">
        <f>IFERROR(VLOOKUP($B72,'a-面包'!$B:$AO,29,0),0)</f>
        <v>0.301817667005062</v>
      </c>
      <c r="M72" s="56">
        <f>IFERROR(VLOOKUP($B72,'a-面包'!$B:$AO,30,0),0)</f>
        <v>-0.094920239200018</v>
      </c>
      <c r="N72" s="49">
        <f>IFERROR(VLOOKUP($B72,'a-面包'!$B:$AO,15,0),0)</f>
        <v>17712.11</v>
      </c>
      <c r="O72" s="49">
        <f>IFERROR(VLOOKUP($B72,'a-面包'!$B:$AO,19,0),0)</f>
        <v>20272.14</v>
      </c>
      <c r="P72" s="49">
        <f t="shared" si="8"/>
        <v>-2560.03</v>
      </c>
      <c r="Q72" s="56">
        <f t="shared" si="9"/>
        <v>-0.126283164974196</v>
      </c>
      <c r="R72" s="49">
        <f>IFERROR(VLOOKUP($B72,'a-面包'!$B:$AO,16,0),0)</f>
        <v>2727.58</v>
      </c>
      <c r="S72" s="49">
        <f>IFERROR(VLOOKUP($B72,'a-面包'!$B:$AO,20,0),0)</f>
        <v>3415.06</v>
      </c>
      <c r="T72" s="49">
        <f t="shared" si="10"/>
        <v>-687.48</v>
      </c>
      <c r="U72" s="56">
        <f t="shared" si="11"/>
        <v>-0.201308322547774</v>
      </c>
      <c r="V72" s="56">
        <f>IFERROR(VLOOKUP($B72,'a-面包'!$B:$AO,22,0),0)</f>
        <v>-0.0888693003494342</v>
      </c>
      <c r="W72" s="56">
        <f>IFERROR(VLOOKUP($B72,'a-面包'!$B:$AO,23,0),0)</f>
        <v>0.506813840379891</v>
      </c>
      <c r="X72" s="56">
        <f t="shared" si="12"/>
        <v>-0.595683140729325</v>
      </c>
    </row>
    <row r="73" spans="1:24">
      <c r="A73" s="50" t="s">
        <v>118</v>
      </c>
      <c r="B73" s="51" t="s">
        <v>119</v>
      </c>
      <c r="C73" s="50" t="s">
        <v>120</v>
      </c>
      <c r="D73" s="49">
        <f>IFERROR(VLOOKUP($B73,'a-面包'!$B:$AO,5,0),0)</f>
        <v>8730.6</v>
      </c>
      <c r="E73" s="49">
        <f>IFERROR(VLOOKUP($B73,'a-面包'!$B:$AO,6,0),0)</f>
        <v>54192.08</v>
      </c>
      <c r="F73" s="49">
        <f>IFERROR(VLOOKUP($B73,'a-面包'!$B:$AO,7,0),0)</f>
        <v>31.6063150717644</v>
      </c>
      <c r="G73" s="49">
        <f>IFERROR(VLOOKUP($B73,'a-面包'!$B:$AO,24,0),0)</f>
        <v>4144.71</v>
      </c>
      <c r="H73" s="49">
        <f>IFERROR(VLOOKUP($B73,'a-面包'!$B:$AO,25,0),0)</f>
        <v>5431.45</v>
      </c>
      <c r="I73" s="49">
        <f>IFERROR(VLOOKUP($B73,'a-面包'!$B:$AO,26,0),0)</f>
        <v>-1286.74</v>
      </c>
      <c r="J73" s="56">
        <f>IFERROR(VLOOKUP($B73,'a-面包'!$B:$AO,27,0),0)</f>
        <v>-0.236905430409927</v>
      </c>
      <c r="K73" s="56">
        <f>IFERROR(VLOOKUP($B73,'a-面包'!$B:$AO,28,0),0)</f>
        <v>0.249953262404761</v>
      </c>
      <c r="L73" s="56">
        <f>IFERROR(VLOOKUP($B73,'a-面包'!$B:$AO,29,0),0)</f>
        <v>0.302054142792871</v>
      </c>
      <c r="M73" s="56">
        <f>IFERROR(VLOOKUP($B73,'a-面包'!$B:$AO,30,0),0)</f>
        <v>-0.0521008803881104</v>
      </c>
      <c r="N73" s="49">
        <f>IFERROR(VLOOKUP($B73,'a-面包'!$B:$AO,15,0),0)</f>
        <v>16581.94</v>
      </c>
      <c r="O73" s="49">
        <f>IFERROR(VLOOKUP($B73,'a-面包'!$B:$AO,19,0),0)</f>
        <v>17981.71</v>
      </c>
      <c r="P73" s="49">
        <f t="shared" si="8"/>
        <v>-1399.77</v>
      </c>
      <c r="Q73" s="56">
        <f t="shared" si="9"/>
        <v>-0.0778440982531695</v>
      </c>
      <c r="R73" s="49">
        <f>IFERROR(VLOOKUP($B73,'a-面包'!$B:$AO,16,0),0)</f>
        <v>1856.66</v>
      </c>
      <c r="S73" s="49">
        <f>IFERROR(VLOOKUP($B73,'a-面包'!$B:$AO,20,0),0)</f>
        <v>1705</v>
      </c>
      <c r="T73" s="49">
        <f t="shared" si="10"/>
        <v>151.66</v>
      </c>
      <c r="U73" s="56">
        <f t="shared" si="11"/>
        <v>0.088950146627566</v>
      </c>
      <c r="V73" s="56">
        <f>IFERROR(VLOOKUP($B73,'a-面包'!$B:$AO,22,0),0)</f>
        <v>0.598417673883395</v>
      </c>
      <c r="W73" s="56">
        <f>IFERROR(VLOOKUP($B73,'a-面包'!$B:$AO,23,0),0)</f>
        <v>1.52154811803671</v>
      </c>
      <c r="X73" s="56">
        <f t="shared" si="12"/>
        <v>-0.923130444153314</v>
      </c>
    </row>
    <row r="74" spans="1:24">
      <c r="A74" s="50" t="s">
        <v>67</v>
      </c>
      <c r="B74" s="51" t="s">
        <v>203</v>
      </c>
      <c r="C74" s="50" t="s">
        <v>204</v>
      </c>
      <c r="D74" s="49">
        <f>IFERROR(VLOOKUP($B74,'a-面包'!$B:$AO,5,0),0)</f>
        <v>12699.9</v>
      </c>
      <c r="E74" s="49">
        <f>IFERROR(VLOOKUP($B74,'a-面包'!$B:$AO,6,0),0)</f>
        <v>76514.71</v>
      </c>
      <c r="F74" s="49">
        <f>IFERROR(VLOOKUP($B74,'a-面包'!$B:$AO,7,0),0)</f>
        <v>45.4252090648369</v>
      </c>
      <c r="G74" s="49">
        <f>IFERROR(VLOOKUP($B74,'a-面包'!$B:$AO,24,0),0)</f>
        <v>5361.94</v>
      </c>
      <c r="H74" s="49">
        <f>IFERROR(VLOOKUP($B74,'a-面包'!$B:$AO,25,0),0)</f>
        <v>4308.72</v>
      </c>
      <c r="I74" s="49">
        <f>IFERROR(VLOOKUP($B74,'a-面包'!$B:$AO,26,0),0)</f>
        <v>1053.22</v>
      </c>
      <c r="J74" s="56">
        <f>IFERROR(VLOOKUP($B74,'a-面包'!$B:$AO,27,0),0)</f>
        <v>0.244439183794723</v>
      </c>
      <c r="K74" s="56">
        <f>IFERROR(VLOOKUP($B74,'a-面包'!$B:$AO,28,0),0)</f>
        <v>0.309924038282579</v>
      </c>
      <c r="L74" s="56">
        <f>IFERROR(VLOOKUP($B74,'a-面包'!$B:$AO,29,0),0)</f>
        <v>0.289651528382518</v>
      </c>
      <c r="M74" s="56">
        <f>IFERROR(VLOOKUP($B74,'a-面包'!$B:$AO,30,0),0)</f>
        <v>0.0202725099000604</v>
      </c>
      <c r="N74" s="49">
        <f>IFERROR(VLOOKUP($B74,'a-面包'!$B:$AO,15,0),0)</f>
        <v>17300.82</v>
      </c>
      <c r="O74" s="49">
        <f>IFERROR(VLOOKUP($B74,'a-面包'!$B:$AO,19,0),0)</f>
        <v>14875.53</v>
      </c>
      <c r="P74" s="49">
        <f t="shared" si="8"/>
        <v>2425.29</v>
      </c>
      <c r="Q74" s="56">
        <f t="shared" si="9"/>
        <v>0.163038896765359</v>
      </c>
      <c r="R74" s="49">
        <f>IFERROR(VLOOKUP($B74,'a-面包'!$B:$AO,16,0),0)</f>
        <v>2331.08</v>
      </c>
      <c r="S74" s="49">
        <f>IFERROR(VLOOKUP($B74,'a-面包'!$B:$AO,20,0),0)</f>
        <v>2005.45</v>
      </c>
      <c r="T74" s="49">
        <f t="shared" si="10"/>
        <v>325.63</v>
      </c>
      <c r="U74" s="56">
        <f t="shared" si="11"/>
        <v>0.162372534842554</v>
      </c>
      <c r="V74" s="56">
        <f>IFERROR(VLOOKUP($B74,'a-面包'!$B:$AO,22,0),0)</f>
        <v>0.0209166147736281</v>
      </c>
      <c r="W74" s="56">
        <f>IFERROR(VLOOKUP($B74,'a-面包'!$B:$AO,23,0),0)</f>
        <v>0.19217837087901</v>
      </c>
      <c r="X74" s="56">
        <f t="shared" si="12"/>
        <v>-0.171261756105382</v>
      </c>
    </row>
    <row r="75" spans="1:24">
      <c r="A75" s="50" t="s">
        <v>62</v>
      </c>
      <c r="B75" s="51" t="s">
        <v>63</v>
      </c>
      <c r="C75" s="50" t="s">
        <v>64</v>
      </c>
      <c r="D75" s="49">
        <f>IFERROR(VLOOKUP($B75,'a-面包'!$B:$AO,5,0),0)</f>
        <v>12207</v>
      </c>
      <c r="E75" s="49">
        <f>IFERROR(VLOOKUP($B75,'a-面包'!$B:$AO,6,0),0)</f>
        <v>68932.36</v>
      </c>
      <c r="F75" s="49">
        <f>IFERROR(VLOOKUP($B75,'a-面包'!$B:$AO,7,0),0)</f>
        <v>27.4342058890323</v>
      </c>
      <c r="G75" s="49">
        <f>IFERROR(VLOOKUP($B75,'a-面包'!$B:$AO,24,0),0)</f>
        <v>10871.16</v>
      </c>
      <c r="H75" s="49">
        <f>IFERROR(VLOOKUP($B75,'a-面包'!$B:$AO,25,0),0)</f>
        <v>14279.35</v>
      </c>
      <c r="I75" s="49">
        <f>IFERROR(VLOOKUP($B75,'a-面包'!$B:$AO,26,0),0)</f>
        <v>-3408.19</v>
      </c>
      <c r="J75" s="56">
        <f>IFERROR(VLOOKUP($B75,'a-面包'!$B:$AO,27,0),0)</f>
        <v>-0.238679631775956</v>
      </c>
      <c r="K75" s="56">
        <f>IFERROR(VLOOKUP($B75,'a-面包'!$B:$AO,28,0),0)</f>
        <v>0.384622270118958</v>
      </c>
      <c r="L75" s="56">
        <f>IFERROR(VLOOKUP($B75,'a-面包'!$B:$AO,29,0),0)</f>
        <v>0.419967418691577</v>
      </c>
      <c r="M75" s="56">
        <f>IFERROR(VLOOKUP($B75,'a-面包'!$B:$AO,30,0),0)</f>
        <v>-0.0353451485726189</v>
      </c>
      <c r="N75" s="49">
        <f>IFERROR(VLOOKUP($B75,'a-面包'!$B:$AO,15,0),0)</f>
        <v>28264.51</v>
      </c>
      <c r="O75" s="49">
        <f>IFERROR(VLOOKUP($B75,'a-面包'!$B:$AO,19,0),0)</f>
        <v>34001.09</v>
      </c>
      <c r="P75" s="49">
        <f t="shared" si="8"/>
        <v>-5736.58</v>
      </c>
      <c r="Q75" s="56">
        <f t="shared" si="9"/>
        <v>-0.168717532290877</v>
      </c>
      <c r="R75" s="49">
        <f>IFERROR(VLOOKUP($B75,'a-面包'!$B:$AO,16,0),0)</f>
        <v>3096</v>
      </c>
      <c r="S75" s="49">
        <f>IFERROR(VLOOKUP($B75,'a-面包'!$B:$AO,20,0),0)</f>
        <v>3401.41</v>
      </c>
      <c r="T75" s="49">
        <f t="shared" si="10"/>
        <v>-305.41</v>
      </c>
      <c r="U75" s="56">
        <f t="shared" si="11"/>
        <v>-0.0897892344645308</v>
      </c>
      <c r="V75" s="56">
        <f>IFERROR(VLOOKUP($B75,'a-面包'!$B:$AO,22,0),0)</f>
        <v>0.573667623843333</v>
      </c>
      <c r="W75" s="56">
        <f>IFERROR(VLOOKUP($B75,'a-面包'!$B:$AO,23,0),0)</f>
        <v>1.16176737973534</v>
      </c>
      <c r="X75" s="56">
        <f t="shared" si="12"/>
        <v>-0.588099755892003</v>
      </c>
    </row>
    <row r="76" spans="1:24">
      <c r="A76" s="50" t="s">
        <v>186</v>
      </c>
      <c r="B76" s="51" t="s">
        <v>197</v>
      </c>
      <c r="C76" s="50" t="s">
        <v>198</v>
      </c>
      <c r="D76" s="49">
        <f>IFERROR(VLOOKUP($B76,'a-面包'!$B:$AO,5,0),0)</f>
        <v>6024.8</v>
      </c>
      <c r="E76" s="49">
        <f>IFERROR(VLOOKUP($B76,'a-面包'!$B:$AO,6,0),0)</f>
        <v>60693.53</v>
      </c>
      <c r="F76" s="49">
        <f>IFERROR(VLOOKUP($B76,'a-面包'!$B:$AO,7,0),0)</f>
        <v>29.2542167448726</v>
      </c>
      <c r="G76" s="49">
        <f>IFERROR(VLOOKUP($B76,'a-面包'!$B:$AO,24,0),0)</f>
        <v>7960.55</v>
      </c>
      <c r="H76" s="49">
        <f>IFERROR(VLOOKUP($B76,'a-面包'!$B:$AO,25,0),0)</f>
        <v>8544.77</v>
      </c>
      <c r="I76" s="49">
        <f>IFERROR(VLOOKUP($B76,'a-面包'!$B:$AO,26,0),0)</f>
        <v>-584.22</v>
      </c>
      <c r="J76" s="56">
        <f>IFERROR(VLOOKUP($B76,'a-面包'!$B:$AO,27,0),0)</f>
        <v>-0.0683716472181229</v>
      </c>
      <c r="K76" s="56">
        <f>IFERROR(VLOOKUP($B76,'a-面包'!$B:$AO,28,0),0)</f>
        <v>0.33892088404555</v>
      </c>
      <c r="L76" s="56">
        <f>IFERROR(VLOOKUP($B76,'a-面包'!$B:$AO,29,0),0)</f>
        <v>0.351272631898305</v>
      </c>
      <c r="M76" s="56">
        <f>IFERROR(VLOOKUP($B76,'a-面包'!$B:$AO,30,0),0)</f>
        <v>-0.0123517478527544</v>
      </c>
      <c r="N76" s="49">
        <f>IFERROR(VLOOKUP($B76,'a-面包'!$B:$AO,15,0),0)</f>
        <v>23487.93</v>
      </c>
      <c r="O76" s="49">
        <f>IFERROR(VLOOKUP($B76,'a-面包'!$B:$AO,19,0),0)</f>
        <v>24325.18</v>
      </c>
      <c r="P76" s="49">
        <f t="shared" si="8"/>
        <v>-837.25</v>
      </c>
      <c r="Q76" s="56">
        <f t="shared" si="9"/>
        <v>-0.0344190669914878</v>
      </c>
      <c r="R76" s="49">
        <f>IFERROR(VLOOKUP($B76,'a-面包'!$B:$AO,16,0),0)</f>
        <v>2282.07</v>
      </c>
      <c r="S76" s="49">
        <f>IFERROR(VLOOKUP($B76,'a-面包'!$B:$AO,20,0),0)</f>
        <v>2644.37</v>
      </c>
      <c r="T76" s="49">
        <f t="shared" si="10"/>
        <v>-362.3</v>
      </c>
      <c r="U76" s="56">
        <f t="shared" si="11"/>
        <v>-0.137008058630222</v>
      </c>
      <c r="V76" s="56">
        <f>IFERROR(VLOOKUP($B76,'a-面包'!$B:$AO,22,0),0)</f>
        <v>0.524185375580327</v>
      </c>
      <c r="W76" s="56">
        <f>IFERROR(VLOOKUP($B76,'a-面包'!$B:$AO,23,0),0)</f>
        <v>0.527533595954537</v>
      </c>
      <c r="X76" s="56">
        <f t="shared" si="12"/>
        <v>-0.00334822037421023</v>
      </c>
    </row>
    <row r="77" spans="1:24">
      <c r="A77" s="50" t="s">
        <v>67</v>
      </c>
      <c r="B77" s="51" t="s">
        <v>191</v>
      </c>
      <c r="C77" s="50" t="s">
        <v>192</v>
      </c>
      <c r="D77" s="49">
        <f>IFERROR(VLOOKUP($B77,'a-面包'!$B:$AO,5,0),0)</f>
        <v>1076</v>
      </c>
      <c r="E77" s="49">
        <f>IFERROR(VLOOKUP($B77,'a-面包'!$B:$AO,6,0),0)</f>
        <v>7545.41</v>
      </c>
      <c r="F77" s="49">
        <f>IFERROR(VLOOKUP($B77,'a-面包'!$B:$AO,7,0),0)</f>
        <v>12.746187675224</v>
      </c>
      <c r="G77" s="49">
        <f>IFERROR(VLOOKUP($B77,'a-面包'!$B:$AO,24,0),0)</f>
        <v>651.77</v>
      </c>
      <c r="H77" s="49">
        <f>IFERROR(VLOOKUP($B77,'a-面包'!$B:$AO,25,0),0)</f>
        <v>194.44</v>
      </c>
      <c r="I77" s="49">
        <f>IFERROR(VLOOKUP($B77,'a-面包'!$B:$AO,26,0),0)</f>
        <v>457.33</v>
      </c>
      <c r="J77" s="56">
        <f>IFERROR(VLOOKUP($B77,'a-面包'!$B:$AO,27,0),0)</f>
        <v>2.35203661797984</v>
      </c>
      <c r="K77" s="56">
        <f>IFERROR(VLOOKUP($B77,'a-面包'!$B:$AO,28,0),0)</f>
        <v>0.151928801366909</v>
      </c>
      <c r="L77" s="56">
        <f>IFERROR(VLOOKUP($B77,'a-面包'!$B:$AO,29,0),0)</f>
        <v>0.0719306293375161</v>
      </c>
      <c r="M77" s="56">
        <f>IFERROR(VLOOKUP($B77,'a-面包'!$B:$AO,30,0),0)</f>
        <v>0.0799981720293932</v>
      </c>
      <c r="N77" s="49">
        <f>IFERROR(VLOOKUP($B77,'a-面包'!$B:$AO,15,0),0)</f>
        <v>4289.97</v>
      </c>
      <c r="O77" s="49">
        <f>IFERROR(VLOOKUP($B77,'a-面包'!$B:$AO,19,0),0)</f>
        <v>2703.16</v>
      </c>
      <c r="P77" s="49">
        <f t="shared" si="8"/>
        <v>1586.81</v>
      </c>
      <c r="Q77" s="56">
        <f t="shared" si="9"/>
        <v>0.587020376152355</v>
      </c>
      <c r="R77" s="49">
        <f>IFERROR(VLOOKUP($B77,'a-面包'!$B:$AO,16,0),0)</f>
        <v>541</v>
      </c>
      <c r="S77" s="49">
        <f>IFERROR(VLOOKUP($B77,'a-面包'!$B:$AO,20,0),0)</f>
        <v>352</v>
      </c>
      <c r="T77" s="49">
        <f t="shared" si="10"/>
        <v>189</v>
      </c>
      <c r="U77" s="56">
        <f t="shared" si="11"/>
        <v>0.536931818181818</v>
      </c>
      <c r="V77" s="56">
        <f>IFERROR(VLOOKUP($B77,'a-面包'!$B:$AO,22,0),0)</f>
        <v>0.205474116696804</v>
      </c>
      <c r="W77" s="56">
        <f>IFERROR(VLOOKUP($B77,'a-面包'!$B:$AO,23,0),0)</f>
        <v>0.297279368731164</v>
      </c>
      <c r="X77" s="56">
        <f t="shared" si="12"/>
        <v>-0.0918052520343597</v>
      </c>
    </row>
    <row r="78" spans="1:24">
      <c r="A78" s="50" t="s">
        <v>155</v>
      </c>
      <c r="B78" s="51" t="s">
        <v>156</v>
      </c>
      <c r="C78" s="50" t="s">
        <v>157</v>
      </c>
      <c r="D78" s="49">
        <f>IFERROR(VLOOKUP($B78,'a-面包'!$B:$AO,5,0),0)</f>
        <v>4689.5</v>
      </c>
      <c r="E78" s="49">
        <f>IFERROR(VLOOKUP($B78,'a-面包'!$B:$AO,6,0),0)</f>
        <v>33770.45</v>
      </c>
      <c r="F78" s="49">
        <f>IFERROR(VLOOKUP($B78,'a-面包'!$B:$AO,7,0),0)</f>
        <v>48.2779203117113</v>
      </c>
      <c r="G78" s="49">
        <f>IFERROR(VLOOKUP($B78,'a-面包'!$B:$AO,24,0),0)</f>
        <v>188.45</v>
      </c>
      <c r="H78" s="49">
        <f>IFERROR(VLOOKUP($B78,'a-面包'!$B:$AO,25,0),0)</f>
        <v>898.45</v>
      </c>
      <c r="I78" s="49">
        <f>IFERROR(VLOOKUP($B78,'a-面包'!$B:$AO,26,0),0)</f>
        <v>-710</v>
      </c>
      <c r="J78" s="56">
        <f>IFERROR(VLOOKUP($B78,'a-面包'!$B:$AO,27,0),0)</f>
        <v>-0.790249874784351</v>
      </c>
      <c r="K78" s="56">
        <f>IFERROR(VLOOKUP($B78,'a-面包'!$B:$AO,28,0),0)</f>
        <v>0.0378213915141201</v>
      </c>
      <c r="L78" s="56">
        <f>IFERROR(VLOOKUP($B78,'a-面包'!$B:$AO,29,0),0)</f>
        <v>0.115135267440087</v>
      </c>
      <c r="M78" s="56">
        <f>IFERROR(VLOOKUP($B78,'a-面包'!$B:$AO,30,0),0)</f>
        <v>-0.0773138759259672</v>
      </c>
      <c r="N78" s="49">
        <f>IFERROR(VLOOKUP($B78,'a-面包'!$B:$AO,15,0),0)</f>
        <v>4982.63</v>
      </c>
      <c r="O78" s="49">
        <f>IFERROR(VLOOKUP($B78,'a-面包'!$B:$AO,19,0),0)</f>
        <v>7803.43</v>
      </c>
      <c r="P78" s="49">
        <f t="shared" si="8"/>
        <v>-2820.8</v>
      </c>
      <c r="Q78" s="56">
        <f t="shared" si="9"/>
        <v>-0.361482066219598</v>
      </c>
      <c r="R78" s="49">
        <f>IFERROR(VLOOKUP($B78,'a-面包'!$B:$AO,16,0),0)</f>
        <v>664</v>
      </c>
      <c r="S78" s="49">
        <f>IFERROR(VLOOKUP($B78,'a-面包'!$B:$AO,20,0),0)</f>
        <v>826.05</v>
      </c>
      <c r="T78" s="49">
        <f t="shared" si="10"/>
        <v>-162.05</v>
      </c>
      <c r="U78" s="56">
        <f t="shared" si="11"/>
        <v>-0.196174565704255</v>
      </c>
      <c r="V78" s="56">
        <f>IFERROR(VLOOKUP($B78,'a-面包'!$B:$AO,22,0),0)</f>
        <v>0.531548953552651</v>
      </c>
      <c r="W78" s="56">
        <f>IFERROR(VLOOKUP($B78,'a-面包'!$B:$AO,23,0),0)</f>
        <v>1.31877724502785</v>
      </c>
      <c r="X78" s="56">
        <f t="shared" si="12"/>
        <v>-0.787228291475197</v>
      </c>
    </row>
    <row r="79" spans="1:24">
      <c r="A79" s="50" t="s">
        <v>94</v>
      </c>
      <c r="B79" s="51" t="s">
        <v>164</v>
      </c>
      <c r="C79" s="50" t="s">
        <v>165</v>
      </c>
      <c r="D79" s="49">
        <f>IFERROR(VLOOKUP($B79,'a-面包'!$B:$AO,5,0),0)</f>
        <v>6605.5</v>
      </c>
      <c r="E79" s="49">
        <f>IFERROR(VLOOKUP($B79,'a-面包'!$B:$AO,6,0),0)</f>
        <v>50037.92</v>
      </c>
      <c r="F79" s="49">
        <f>IFERROR(VLOOKUP($B79,'a-面包'!$B:$AO,7,0),0)</f>
        <v>48.0810858673234</v>
      </c>
      <c r="G79" s="49">
        <f>IFERROR(VLOOKUP($B79,'a-面包'!$B:$AO,24,0),0)</f>
        <v>2995.73</v>
      </c>
      <c r="H79" s="49">
        <f>IFERROR(VLOOKUP($B79,'a-面包'!$B:$AO,25,0),0)</f>
        <v>5031.05</v>
      </c>
      <c r="I79" s="49">
        <f>IFERROR(VLOOKUP($B79,'a-面包'!$B:$AO,26,0),0)</f>
        <v>-2035.32</v>
      </c>
      <c r="J79" s="56">
        <f>IFERROR(VLOOKUP($B79,'a-面包'!$B:$AO,27,0),0)</f>
        <v>-0.404551733733515</v>
      </c>
      <c r="K79" s="56">
        <f>IFERROR(VLOOKUP($B79,'a-面包'!$B:$AO,28,0),0)</f>
        <v>0.289818015419011</v>
      </c>
      <c r="L79" s="56">
        <f>IFERROR(VLOOKUP($B79,'a-面包'!$B:$AO,29,0),0)</f>
        <v>0.433129469212902</v>
      </c>
      <c r="M79" s="56">
        <f>IFERROR(VLOOKUP($B79,'a-面包'!$B:$AO,30,0),0)</f>
        <v>-0.14331145379389</v>
      </c>
      <c r="N79" s="49">
        <f>IFERROR(VLOOKUP($B79,'a-面包'!$B:$AO,15,0),0)</f>
        <v>10336.59</v>
      </c>
      <c r="O79" s="49">
        <f>IFERROR(VLOOKUP($B79,'a-面包'!$B:$AO,19,0),0)</f>
        <v>11615.58</v>
      </c>
      <c r="P79" s="49">
        <f t="shared" si="8"/>
        <v>-1278.99</v>
      </c>
      <c r="Q79" s="56">
        <f t="shared" si="9"/>
        <v>-0.11010986967504</v>
      </c>
      <c r="R79" s="49">
        <f>IFERROR(VLOOKUP($B79,'a-面包'!$B:$AO,16,0),0)</f>
        <v>1604.22</v>
      </c>
      <c r="S79" s="49">
        <f>IFERROR(VLOOKUP($B79,'a-面包'!$B:$AO,20,0),0)</f>
        <v>1265.17</v>
      </c>
      <c r="T79" s="49">
        <f t="shared" si="10"/>
        <v>339.05</v>
      </c>
      <c r="U79" s="56">
        <f t="shared" si="11"/>
        <v>0.267987701257538</v>
      </c>
      <c r="V79" s="56">
        <f>IFERROR(VLOOKUP($B79,'a-面包'!$B:$AO,22,0),0)</f>
        <v>0.00896560680430441</v>
      </c>
      <c r="W79" s="56">
        <f>IFERROR(VLOOKUP($B79,'a-面包'!$B:$AO,23,0),0)</f>
        <v>0.975697061133119</v>
      </c>
      <c r="X79" s="56">
        <f t="shared" si="12"/>
        <v>-0.966731454328814</v>
      </c>
    </row>
    <row r="80" spans="1:24">
      <c r="A80" s="50" t="s">
        <v>94</v>
      </c>
      <c r="B80" s="51" t="s">
        <v>205</v>
      </c>
      <c r="C80" s="50" t="s">
        <v>206</v>
      </c>
      <c r="D80" s="49">
        <f>IFERROR(VLOOKUP($B80,'a-面包'!$B:$AO,5,0),0)</f>
        <v>8339</v>
      </c>
      <c r="E80" s="49">
        <f>IFERROR(VLOOKUP($B80,'a-面包'!$B:$AO,6,0),0)</f>
        <v>50713.58</v>
      </c>
      <c r="F80" s="49">
        <f>IFERROR(VLOOKUP($B80,'a-面包'!$B:$AO,7,0),0)</f>
        <v>28.2946784086546</v>
      </c>
      <c r="G80" s="49">
        <f>IFERROR(VLOOKUP($B80,'a-面包'!$B:$AO,24,0),0)</f>
        <v>6315.68</v>
      </c>
      <c r="H80" s="49">
        <f>IFERROR(VLOOKUP($B80,'a-面包'!$B:$AO,25,0),0)</f>
        <v>4599.45</v>
      </c>
      <c r="I80" s="49">
        <f>IFERROR(VLOOKUP($B80,'a-面包'!$B:$AO,26,0),0)</f>
        <v>1716.23</v>
      </c>
      <c r="J80" s="56">
        <f>IFERROR(VLOOKUP($B80,'a-面包'!$B:$AO,27,0),0)</f>
        <v>0.373138092598028</v>
      </c>
      <c r="K80" s="56">
        <f>IFERROR(VLOOKUP($B80,'a-面包'!$B:$AO,28,0),0)</f>
        <v>0.328350635522726</v>
      </c>
      <c r="L80" s="56">
        <f>IFERROR(VLOOKUP($B80,'a-面包'!$B:$AO,29,0),0)</f>
        <v>0.250504336421804</v>
      </c>
      <c r="M80" s="56">
        <f>IFERROR(VLOOKUP($B80,'a-面包'!$B:$AO,30,0),0)</f>
        <v>0.0778462991009219</v>
      </c>
      <c r="N80" s="49">
        <f>IFERROR(VLOOKUP($B80,'a-面包'!$B:$AO,15,0),0)</f>
        <v>19234.56</v>
      </c>
      <c r="O80" s="49">
        <f>IFERROR(VLOOKUP($B80,'a-面包'!$B:$AO,19,0),0)</f>
        <v>18360.76</v>
      </c>
      <c r="P80" s="49">
        <f t="shared" si="8"/>
        <v>873.800000000003</v>
      </c>
      <c r="Q80" s="56">
        <f t="shared" si="9"/>
        <v>0.0475906226103932</v>
      </c>
      <c r="R80" s="49">
        <f>IFERROR(VLOOKUP($B80,'a-面包'!$B:$AO,16,0),0)</f>
        <v>2091.27</v>
      </c>
      <c r="S80" s="49">
        <f>IFERROR(VLOOKUP($B80,'a-面包'!$B:$AO,20,0),0)</f>
        <v>1963.63</v>
      </c>
      <c r="T80" s="49">
        <f t="shared" si="10"/>
        <v>127.64</v>
      </c>
      <c r="U80" s="56">
        <f t="shared" si="11"/>
        <v>0.065002062506684</v>
      </c>
      <c r="V80" s="56">
        <f>IFERROR(VLOOKUP($B80,'a-面包'!$B:$AO,22,0),0)</f>
        <v>1.06267021999766</v>
      </c>
      <c r="W80" s="56">
        <f>IFERROR(VLOOKUP($B80,'a-面包'!$B:$AO,23,0),0)</f>
        <v>1.05357876854436</v>
      </c>
      <c r="X80" s="56">
        <f t="shared" si="12"/>
        <v>0.00909145145330625</v>
      </c>
    </row>
    <row r="81" spans="1:24">
      <c r="A81" s="50" t="s">
        <v>67</v>
      </c>
      <c r="B81" s="51" t="s">
        <v>135</v>
      </c>
      <c r="C81" s="50" t="s">
        <v>136</v>
      </c>
      <c r="D81" s="49">
        <f>IFERROR(VLOOKUP($B81,'a-面包'!$B:$AO,5,0),0)</f>
        <v>7579.3</v>
      </c>
      <c r="E81" s="49">
        <f>IFERROR(VLOOKUP($B81,'a-面包'!$B:$AO,6,0),0)</f>
        <v>66541.48</v>
      </c>
      <c r="F81" s="49">
        <f>IFERROR(VLOOKUP($B81,'a-面包'!$B:$AO,7,0),0)</f>
        <v>30.7029000360211</v>
      </c>
      <c r="G81" s="49">
        <f>IFERROR(VLOOKUP($B81,'a-面包'!$B:$AO,24,0),0)</f>
        <v>9928.9</v>
      </c>
      <c r="H81" s="49">
        <f>IFERROR(VLOOKUP($B81,'a-面包'!$B:$AO,25,0),0)</f>
        <v>13329.46</v>
      </c>
      <c r="I81" s="49">
        <f>IFERROR(VLOOKUP($B81,'a-面包'!$B:$AO,26,0),0)</f>
        <v>-3400.56</v>
      </c>
      <c r="J81" s="56">
        <f>IFERROR(VLOOKUP($B81,'a-面包'!$B:$AO,27,0),0)</f>
        <v>-0.255116111230312</v>
      </c>
      <c r="K81" s="56">
        <f>IFERROR(VLOOKUP($B81,'a-面包'!$B:$AO,28,0),0)</f>
        <v>0.400212664244433</v>
      </c>
      <c r="L81" s="56">
        <f>IFERROR(VLOOKUP($B81,'a-面包'!$B:$AO,29,0),0)</f>
        <v>0.529530569810688</v>
      </c>
      <c r="M81" s="56">
        <f>IFERROR(VLOOKUP($B81,'a-面包'!$B:$AO,30,0),0)</f>
        <v>-0.129317905566255</v>
      </c>
      <c r="N81" s="49">
        <f>IFERROR(VLOOKUP($B81,'a-面包'!$B:$AO,15,0),0)</f>
        <v>24809.06</v>
      </c>
      <c r="O81" s="49">
        <f>IFERROR(VLOOKUP($B81,'a-面包'!$B:$AO,19,0),0)</f>
        <v>25172.22</v>
      </c>
      <c r="P81" s="49">
        <f t="shared" si="8"/>
        <v>-363.16</v>
      </c>
      <c r="Q81" s="56">
        <f t="shared" si="9"/>
        <v>-0.0144270151778429</v>
      </c>
      <c r="R81" s="49">
        <f>IFERROR(VLOOKUP($B81,'a-面包'!$B:$AO,16,0),0)</f>
        <v>2694.83</v>
      </c>
      <c r="S81" s="49">
        <f>IFERROR(VLOOKUP($B81,'a-面包'!$B:$AO,20,0),0)</f>
        <v>2731.59</v>
      </c>
      <c r="T81" s="49">
        <f t="shared" si="10"/>
        <v>-36.7600000000002</v>
      </c>
      <c r="U81" s="56">
        <f t="shared" si="11"/>
        <v>-0.013457363659993</v>
      </c>
      <c r="V81" s="56">
        <f>IFERROR(VLOOKUP($B81,'a-面包'!$B:$AO,22,0),0)</f>
        <v>0.45602268359168</v>
      </c>
      <c r="W81" s="56">
        <f>IFERROR(VLOOKUP($B81,'a-面包'!$B:$AO,23,0),0)</f>
        <v>0.991042868315403</v>
      </c>
      <c r="X81" s="56">
        <f t="shared" si="12"/>
        <v>-0.535020184723723</v>
      </c>
    </row>
    <row r="82" spans="1:24">
      <c r="A82" s="50" t="s">
        <v>155</v>
      </c>
      <c r="B82" s="51" t="s">
        <v>162</v>
      </c>
      <c r="C82" s="50" t="s">
        <v>163</v>
      </c>
      <c r="D82" s="49">
        <f>IFERROR(VLOOKUP($B82,'a-面包'!$B:$AO,5,0),0)</f>
        <v>8631</v>
      </c>
      <c r="E82" s="49">
        <f>IFERROR(VLOOKUP($B82,'a-面包'!$B:$AO,6,0),0)</f>
        <v>86529.92</v>
      </c>
      <c r="F82" s="49">
        <f>IFERROR(VLOOKUP($B82,'a-面包'!$B:$AO,7,0),0)</f>
        <v>53.7504799353119</v>
      </c>
      <c r="G82" s="49">
        <f>IFERROR(VLOOKUP($B82,'a-面包'!$B:$AO,24,0),0)</f>
        <v>8911.76</v>
      </c>
      <c r="H82" s="49">
        <f>IFERROR(VLOOKUP($B82,'a-面包'!$B:$AO,25,0),0)</f>
        <v>7263.23</v>
      </c>
      <c r="I82" s="49">
        <f>IFERROR(VLOOKUP($B82,'a-面包'!$B:$AO,26,0),0)</f>
        <v>1648.53</v>
      </c>
      <c r="J82" s="56">
        <f>IFERROR(VLOOKUP($B82,'a-面包'!$B:$AO,27,0),0)</f>
        <v>0.226969268493494</v>
      </c>
      <c r="K82" s="56">
        <f>IFERROR(VLOOKUP($B82,'a-面包'!$B:$AO,28,0),0)</f>
        <v>0.449646509393788</v>
      </c>
      <c r="L82" s="56">
        <f>IFERROR(VLOOKUP($B82,'a-面包'!$B:$AO,29,0),0)</f>
        <v>0.291233052040171</v>
      </c>
      <c r="M82" s="56">
        <f>IFERROR(VLOOKUP($B82,'a-面包'!$B:$AO,30,0),0)</f>
        <v>0.158413457353618</v>
      </c>
      <c r="N82" s="49">
        <f>IFERROR(VLOOKUP($B82,'a-面包'!$B:$AO,15,0),0)</f>
        <v>19819.48</v>
      </c>
      <c r="O82" s="49">
        <f>IFERROR(VLOOKUP($B82,'a-面包'!$B:$AO,19,0),0)</f>
        <v>24939.58</v>
      </c>
      <c r="P82" s="49">
        <f t="shared" si="8"/>
        <v>-5120.1</v>
      </c>
      <c r="Q82" s="56">
        <f t="shared" si="9"/>
        <v>-0.205300169449526</v>
      </c>
      <c r="R82" s="49">
        <f>IFERROR(VLOOKUP($B82,'a-面包'!$B:$AO,16,0),0)</f>
        <v>2672.98</v>
      </c>
      <c r="S82" s="49">
        <f>IFERROR(VLOOKUP($B82,'a-面包'!$B:$AO,20,0),0)</f>
        <v>2265.72</v>
      </c>
      <c r="T82" s="49">
        <f t="shared" si="10"/>
        <v>407.26</v>
      </c>
      <c r="U82" s="56">
        <f t="shared" si="11"/>
        <v>0.179748600886253</v>
      </c>
      <c r="V82" s="56">
        <f>IFERROR(VLOOKUP($B82,'a-面包'!$B:$AO,22,0),0)</f>
        <v>0.000959272516994286</v>
      </c>
      <c r="W82" s="56">
        <f>IFERROR(VLOOKUP($B82,'a-面包'!$B:$AO,23,0),0)</f>
        <v>1.6114709573156</v>
      </c>
      <c r="X82" s="56">
        <f t="shared" si="12"/>
        <v>-1.6105116847986</v>
      </c>
    </row>
    <row r="83" spans="1:24">
      <c r="A83" s="50" t="s">
        <v>101</v>
      </c>
      <c r="B83" s="51" t="s">
        <v>131</v>
      </c>
      <c r="C83" s="50" t="s">
        <v>132</v>
      </c>
      <c r="D83" s="49">
        <f>IFERROR(VLOOKUP($B83,'a-面包'!$B:$AO,5,0),0)</f>
        <v>9057.5</v>
      </c>
      <c r="E83" s="49">
        <f>IFERROR(VLOOKUP($B83,'a-面包'!$B:$AO,6,0),0)</f>
        <v>54154.17</v>
      </c>
      <c r="F83" s="49">
        <f>IFERROR(VLOOKUP($B83,'a-面包'!$B:$AO,7,0),0)</f>
        <v>32.3816838585337</v>
      </c>
      <c r="G83" s="49">
        <f>IFERROR(VLOOKUP($B83,'a-面包'!$B:$AO,24,0),0)</f>
        <v>1692.71</v>
      </c>
      <c r="H83" s="49">
        <f>IFERROR(VLOOKUP($B83,'a-面包'!$B:$AO,25,0),0)</f>
        <v>2864.93</v>
      </c>
      <c r="I83" s="49">
        <f>IFERROR(VLOOKUP($B83,'a-面包'!$B:$AO,26,0),0)</f>
        <v>-1172.22</v>
      </c>
      <c r="J83" s="56">
        <f>IFERROR(VLOOKUP($B83,'a-面包'!$B:$AO,27,0),0)</f>
        <v>-0.409161829433878</v>
      </c>
      <c r="K83" s="56">
        <f>IFERROR(VLOOKUP($B83,'a-面包'!$B:$AO,28,0),0)</f>
        <v>0.119314244952594</v>
      </c>
      <c r="L83" s="56">
        <f>IFERROR(VLOOKUP($B83,'a-面包'!$B:$AO,29,0),0)</f>
        <v>0.252130178035537</v>
      </c>
      <c r="M83" s="56">
        <f>IFERROR(VLOOKUP($B83,'a-面包'!$B:$AO,30,0),0)</f>
        <v>-0.132815933082943</v>
      </c>
      <c r="N83" s="49">
        <f>IFERROR(VLOOKUP($B83,'a-面包'!$B:$AO,15,0),0)</f>
        <v>14186.99</v>
      </c>
      <c r="O83" s="49">
        <f>IFERROR(VLOOKUP($B83,'a-面包'!$B:$AO,19,0),0)</f>
        <v>11362.9</v>
      </c>
      <c r="P83" s="49">
        <f t="shared" si="8"/>
        <v>2824.09</v>
      </c>
      <c r="Q83" s="56">
        <f t="shared" si="9"/>
        <v>0.248536025134429</v>
      </c>
      <c r="R83" s="49">
        <f>IFERROR(VLOOKUP($B83,'a-面包'!$B:$AO,16,0),0)</f>
        <v>1418.31</v>
      </c>
      <c r="S83" s="49">
        <f>IFERROR(VLOOKUP($B83,'a-面包'!$B:$AO,20,0),0)</f>
        <v>1361.44</v>
      </c>
      <c r="T83" s="49">
        <f t="shared" si="10"/>
        <v>56.8699999999999</v>
      </c>
      <c r="U83" s="56">
        <f t="shared" si="11"/>
        <v>0.0417719473498648</v>
      </c>
      <c r="V83" s="56">
        <f>IFERROR(VLOOKUP($B83,'a-面包'!$B:$AO,22,0),0)</f>
        <v>0.588865283800348</v>
      </c>
      <c r="W83" s="56">
        <f>IFERROR(VLOOKUP($B83,'a-面包'!$B:$AO,23,0),0)</f>
        <v>0.337897724639185</v>
      </c>
      <c r="X83" s="56">
        <f t="shared" si="12"/>
        <v>0.250967559161163</v>
      </c>
    </row>
  </sheetData>
  <mergeCells count="22">
    <mergeCell ref="A1:X1"/>
    <mergeCell ref="A2:X2"/>
    <mergeCell ref="D3:E3"/>
    <mergeCell ref="G3:J3"/>
    <mergeCell ref="K3:M3"/>
    <mergeCell ref="N3:Q3"/>
    <mergeCell ref="R3:U3"/>
    <mergeCell ref="V3:X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ageMargins left="0.75" right="0.75" top="1" bottom="1" header="0.5" footer="0.5"/>
  <pageSetup paperSize="9" orientation="portrait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7"/>
  <dimension ref="A1:X83"/>
  <sheetViews>
    <sheetView workbookViewId="0">
      <selection activeCell="I28" sqref="I28"/>
    </sheetView>
  </sheetViews>
  <sheetFormatPr defaultColWidth="9" defaultRowHeight="13.5"/>
  <cols>
    <col min="4" max="4" width="6.875" customWidth="1"/>
    <col min="5" max="5" width="8.125" customWidth="1"/>
    <col min="6" max="13" width="6.875" customWidth="1"/>
    <col min="14" max="15" width="8.125" customWidth="1"/>
    <col min="16" max="24" width="6.875" customWidth="1"/>
  </cols>
  <sheetData>
    <row r="1" ht="18.75" spans="1:24">
      <c r="A1" s="44" t="s">
        <v>232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</row>
    <row r="2" spans="1:24">
      <c r="A2" s="45" t="str">
        <f>'处-1'!A2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</row>
    <row r="3" spans="1:24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</row>
    <row r="4" spans="1:24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</row>
    <row r="5" spans="1:24">
      <c r="A5" s="45" t="s">
        <v>61</v>
      </c>
      <c r="B5" s="45"/>
      <c r="C5" s="45"/>
      <c r="D5" s="48">
        <f>VLOOKUP($A5,'面点-汇总'!$A:$AM,4,0)</f>
        <v>295760.2</v>
      </c>
      <c r="E5" s="49">
        <f>VLOOKUP($A5,'面点-汇总'!$A:$AM,5,0)</f>
        <v>1252385.26</v>
      </c>
      <c r="F5" s="49">
        <f>VLOOKUP($A5,'面点-汇总'!$A:$AM,6,0)</f>
        <v>19.1044367062735</v>
      </c>
      <c r="G5" s="49">
        <f>VLOOKUP($A5,'面点-汇总'!$A:$AM,23,0)</f>
        <v>172055.14</v>
      </c>
      <c r="H5" s="49">
        <f>VLOOKUP($A5,'面点-汇总'!$A:$AM,24,0)</f>
        <v>219155.37</v>
      </c>
      <c r="I5" s="52">
        <f t="shared" ref="I5:I14" si="0">G5-H5</f>
        <v>-47100.23</v>
      </c>
      <c r="J5" s="53">
        <f t="shared" ref="J5:J14" si="1">I5/H5</f>
        <v>-0.214917070022058</v>
      </c>
      <c r="K5" s="54">
        <f>VLOOKUP($A5,'面点-汇总'!$A:$AM,27,0)</f>
        <v>0.271115547507125</v>
      </c>
      <c r="L5" s="54">
        <f>VLOOKUP($A5,'面点-汇总'!$A:$AM,28,0)</f>
        <v>0.329004072104396</v>
      </c>
      <c r="M5" s="55">
        <f t="shared" ref="M5:M14" si="2">K5-L5</f>
        <v>-0.0578885245972711</v>
      </c>
      <c r="N5" s="49">
        <f>VLOOKUP($A5,'面点-汇总'!$A:$AM,13,0)</f>
        <v>634619.23</v>
      </c>
      <c r="O5" s="49">
        <f>VLOOKUP($A5,'面点-汇总'!$A:$AM,14,0)</f>
        <v>666117.5</v>
      </c>
      <c r="P5" s="52">
        <f t="shared" ref="P5:P68" si="3">N5-O5</f>
        <v>-31498.27</v>
      </c>
      <c r="Q5" s="55">
        <f t="shared" ref="Q5:Q68" si="4">P5/O5</f>
        <v>-0.0472863571366914</v>
      </c>
      <c r="R5" s="49">
        <f>VLOOKUP($A5,'面点-汇总'!$A:$AM,15,0)</f>
        <v>235520.37</v>
      </c>
      <c r="S5" s="49">
        <f>VLOOKUP($A5,'面点-汇总'!$A:$AM,16,0)</f>
        <v>222507.81</v>
      </c>
      <c r="T5" s="52">
        <f t="shared" ref="T5:T68" si="5">R5-S5</f>
        <v>13012.56</v>
      </c>
      <c r="U5" s="55">
        <f t="shared" ref="U5:U68" si="6">T5/S5</f>
        <v>0.0584813629687875</v>
      </c>
      <c r="V5" s="54">
        <f>VLOOKUP($A5,'面点-汇总'!$A:$AM,21,0)</f>
        <v>0.173362635578135</v>
      </c>
      <c r="W5" s="54">
        <f>VLOOKUP($A5,'面点-汇总'!$A:$AM,22,0)</f>
        <v>0.377829065721306</v>
      </c>
      <c r="X5" s="55">
        <f t="shared" ref="X5:X68" si="7">V5-W5</f>
        <v>-0.204466430143171</v>
      </c>
    </row>
    <row r="6" spans="1:24">
      <c r="A6" s="45" t="s">
        <v>67</v>
      </c>
      <c r="B6" s="45"/>
      <c r="C6" s="45"/>
      <c r="D6" s="48">
        <f>VLOOKUP($A6,'面点-汇总'!$A:$AM,4,0)</f>
        <v>70566.12</v>
      </c>
      <c r="E6" s="49">
        <f>VLOOKUP($A6,'面点-汇总'!$A:$AM,5,0)</f>
        <v>310974.79</v>
      </c>
      <c r="F6" s="49">
        <f>VLOOKUP($A6,'面点-汇总'!$A:$AM,6,0)</f>
        <v>18.5941421886083</v>
      </c>
      <c r="G6" s="49">
        <f>VLOOKUP($A6,'面点-汇总'!$A:$AM,23,0)</f>
        <v>56673.23</v>
      </c>
      <c r="H6" s="49">
        <f>VLOOKUP($A6,'面点-汇总'!$A:$AM,24,0)</f>
        <v>70620.46</v>
      </c>
      <c r="I6" s="52">
        <f t="shared" si="0"/>
        <v>-13947.23</v>
      </c>
      <c r="J6" s="53">
        <f t="shared" si="1"/>
        <v>-0.197495598301116</v>
      </c>
      <c r="K6" s="54">
        <f>VLOOKUP($A6,'面点-汇总'!$A:$AM,27,0)</f>
        <v>0.32520859332662</v>
      </c>
      <c r="L6" s="54">
        <f>VLOOKUP($A6,'面点-汇总'!$A:$AM,28,0)</f>
        <v>0.385222792821964</v>
      </c>
      <c r="M6" s="55">
        <f t="shared" si="2"/>
        <v>-0.0600141994953436</v>
      </c>
      <c r="N6" s="49">
        <f>VLOOKUP($A6,'面点-汇总'!$A:$AM,13,0)</f>
        <v>174267.32</v>
      </c>
      <c r="O6" s="49">
        <f>VLOOKUP($A6,'面点-汇总'!$A:$AM,14,0)</f>
        <v>183323.68</v>
      </c>
      <c r="P6" s="52">
        <f t="shared" si="3"/>
        <v>-9056.35999999999</v>
      </c>
      <c r="Q6" s="55">
        <f t="shared" si="4"/>
        <v>-0.0494009284561601</v>
      </c>
      <c r="R6" s="49">
        <f>VLOOKUP($A6,'面点-汇总'!$A:$AM,15,0)</f>
        <v>58573.98</v>
      </c>
      <c r="S6" s="49">
        <f>VLOOKUP($A6,'面点-汇总'!$A:$AM,16,0)</f>
        <v>55054.35</v>
      </c>
      <c r="T6" s="52">
        <f t="shared" si="5"/>
        <v>3519.63</v>
      </c>
      <c r="U6" s="55">
        <f t="shared" si="6"/>
        <v>0.06393009816663</v>
      </c>
      <c r="V6" s="54">
        <f>VLOOKUP($A6,'面点-汇总'!$A:$AM,21,0)</f>
        <v>0.308207843259433</v>
      </c>
      <c r="W6" s="54">
        <f>VLOOKUP($A6,'面点-汇总'!$A:$AM,22,0)</f>
        <v>0.611243869013795</v>
      </c>
      <c r="X6" s="55">
        <f t="shared" si="7"/>
        <v>-0.303036025754362</v>
      </c>
    </row>
    <row r="7" spans="1:24">
      <c r="A7" s="45" t="s">
        <v>62</v>
      </c>
      <c r="B7" s="45"/>
      <c r="C7" s="45"/>
      <c r="D7" s="48">
        <f>VLOOKUP($A7,'面点-汇总'!$A:$AM,4,0)</f>
        <v>77432.81</v>
      </c>
      <c r="E7" s="49">
        <f>VLOOKUP($A7,'面点-汇总'!$A:$AM,5,0)</f>
        <v>319144.56</v>
      </c>
      <c r="F7" s="49">
        <f>VLOOKUP($A7,'面点-汇总'!$A:$AM,6,0)</f>
        <v>17.9766160459783</v>
      </c>
      <c r="G7" s="49">
        <f>VLOOKUP($A7,'面点-汇总'!$A:$AM,23,0)</f>
        <v>50973.85</v>
      </c>
      <c r="H7" s="49">
        <f>VLOOKUP($A7,'面点-汇总'!$A:$AM,24,0)</f>
        <v>67757.33</v>
      </c>
      <c r="I7" s="52">
        <f t="shared" si="0"/>
        <v>-16783.48</v>
      </c>
      <c r="J7" s="53">
        <f t="shared" si="1"/>
        <v>-0.24769984295426</v>
      </c>
      <c r="K7" s="54">
        <f>VLOOKUP($A7,'面点-汇总'!$A:$AM,27,0)</f>
        <v>0.284876120661437</v>
      </c>
      <c r="L7" s="54">
        <f>VLOOKUP($A7,'面点-汇总'!$A:$AM,28,0)</f>
        <v>0.344094322123471</v>
      </c>
      <c r="M7" s="55">
        <f t="shared" si="2"/>
        <v>-0.0592182014620335</v>
      </c>
      <c r="N7" s="49">
        <f>VLOOKUP($A7,'面点-汇总'!$A:$AM,13,0)</f>
        <v>178933.39</v>
      </c>
      <c r="O7" s="49">
        <f>VLOOKUP($A7,'面点-汇总'!$A:$AM,14,0)</f>
        <v>196914.99</v>
      </c>
      <c r="P7" s="52">
        <f t="shared" si="3"/>
        <v>-17981.6</v>
      </c>
      <c r="Q7" s="55">
        <f t="shared" si="4"/>
        <v>-0.0913165625430546</v>
      </c>
      <c r="R7" s="49">
        <f>VLOOKUP($A7,'面点-汇总'!$A:$AM,15,0)</f>
        <v>68364.29</v>
      </c>
      <c r="S7" s="49">
        <f>VLOOKUP($A7,'面点-汇总'!$A:$AM,16,0)</f>
        <v>69843.59</v>
      </c>
      <c r="T7" s="52">
        <f t="shared" si="5"/>
        <v>-1479.3</v>
      </c>
      <c r="U7" s="55">
        <f t="shared" si="6"/>
        <v>-0.0211801827483382</v>
      </c>
      <c r="V7" s="54">
        <f>VLOOKUP($A7,'面点-汇总'!$A:$AM,21,0)</f>
        <v>0.30020311871801</v>
      </c>
      <c r="W7" s="54">
        <f>VLOOKUP($A7,'面点-汇总'!$A:$AM,22,0)</f>
        <v>0.254447961879864</v>
      </c>
      <c r="X7" s="55">
        <f t="shared" si="7"/>
        <v>0.0457551568381461</v>
      </c>
    </row>
    <row r="8" spans="1:24">
      <c r="A8" s="45" t="s">
        <v>84</v>
      </c>
      <c r="B8" s="45"/>
      <c r="C8" s="45"/>
      <c r="D8" s="48">
        <f>VLOOKUP($A8,'面点-汇总'!$A:$AM,4,0)</f>
        <v>44092.22</v>
      </c>
      <c r="E8" s="49">
        <f>VLOOKUP($A8,'面点-汇总'!$A:$AM,5,0)</f>
        <v>156787.74</v>
      </c>
      <c r="F8" s="49">
        <f>VLOOKUP($A8,'面点-汇总'!$A:$AM,6,0)</f>
        <v>15.4206275008596</v>
      </c>
      <c r="G8" s="49">
        <f>VLOOKUP($A8,'面点-汇总'!$A:$AM,23,0)</f>
        <v>15252.97</v>
      </c>
      <c r="H8" s="49">
        <f>VLOOKUP($A8,'面点-汇总'!$A:$AM,24,0)</f>
        <v>22651.12</v>
      </c>
      <c r="I8" s="52">
        <f t="shared" si="0"/>
        <v>-7398.15</v>
      </c>
      <c r="J8" s="53">
        <f t="shared" si="1"/>
        <v>-0.326612988673408</v>
      </c>
      <c r="K8" s="54">
        <f>VLOOKUP($A8,'面点-汇总'!$A:$AM,27,0)</f>
        <v>0.17496805877415</v>
      </c>
      <c r="L8" s="54">
        <f>VLOOKUP($A8,'面点-汇总'!$A:$AM,28,0)</f>
        <v>0.277197140690724</v>
      </c>
      <c r="M8" s="55">
        <f t="shared" si="2"/>
        <v>-0.102229081916574</v>
      </c>
      <c r="N8" s="49">
        <f>VLOOKUP($A8,'面点-汇总'!$A:$AM,13,0)</f>
        <v>87175.74</v>
      </c>
      <c r="O8" s="49">
        <f>VLOOKUP($A8,'面点-汇总'!$A:$AM,14,0)</f>
        <v>81714.84</v>
      </c>
      <c r="P8" s="52">
        <f t="shared" si="3"/>
        <v>5460.90000000001</v>
      </c>
      <c r="Q8" s="55">
        <f t="shared" si="4"/>
        <v>0.0668287424903483</v>
      </c>
      <c r="R8" s="49">
        <f>VLOOKUP($A8,'面点-汇总'!$A:$AM,15,0)</f>
        <v>40193.07</v>
      </c>
      <c r="S8" s="49">
        <f>VLOOKUP($A8,'面点-汇总'!$A:$AM,16,0)</f>
        <v>29671.61</v>
      </c>
      <c r="T8" s="52">
        <f t="shared" si="5"/>
        <v>10521.46</v>
      </c>
      <c r="U8" s="55">
        <f t="shared" si="6"/>
        <v>0.354596868858818</v>
      </c>
      <c r="V8" s="54">
        <f>VLOOKUP($A8,'面点-汇总'!$A:$AM,21,0)</f>
        <v>0.0275943154551124</v>
      </c>
      <c r="W8" s="54">
        <f>VLOOKUP($A8,'面点-汇总'!$A:$AM,22,0)</f>
        <v>0.359033642916118</v>
      </c>
      <c r="X8" s="55">
        <f t="shared" si="7"/>
        <v>-0.331439327461005</v>
      </c>
    </row>
    <row r="9" spans="1:24">
      <c r="A9" s="45" t="s">
        <v>118</v>
      </c>
      <c r="B9" s="45"/>
      <c r="C9" s="45"/>
      <c r="D9" s="48">
        <f>VLOOKUP($A9,'面点-汇总'!$A:$AM,4,0)</f>
        <v>11283.34</v>
      </c>
      <c r="E9" s="49">
        <f>VLOOKUP($A9,'面点-汇总'!$A:$AM,5,0)</f>
        <v>50814.95</v>
      </c>
      <c r="F9" s="49">
        <f>VLOOKUP($A9,'面点-汇总'!$A:$AM,6,0)</f>
        <v>17.4384969275575</v>
      </c>
      <c r="G9" s="49">
        <f>VLOOKUP($A9,'面点-汇总'!$A:$AM,23,0)</f>
        <v>7596.22</v>
      </c>
      <c r="H9" s="49">
        <f>VLOOKUP($A9,'面点-汇总'!$A:$AM,24,0)</f>
        <v>10213.87</v>
      </c>
      <c r="I9" s="52">
        <f t="shared" si="0"/>
        <v>-2617.65</v>
      </c>
      <c r="J9" s="53">
        <f t="shared" si="1"/>
        <v>-0.256283857147193</v>
      </c>
      <c r="K9" s="54">
        <f>VLOOKUP($A9,'面点-汇总'!$A:$AM,27,0)</f>
        <v>0.283690862102448</v>
      </c>
      <c r="L9" s="54">
        <f>VLOOKUP($A9,'面点-汇总'!$A:$AM,28,0)</f>
        <v>0.315924381327499</v>
      </c>
      <c r="M9" s="55">
        <f t="shared" si="2"/>
        <v>-0.032233519225051</v>
      </c>
      <c r="N9" s="49">
        <f>VLOOKUP($A9,'面点-汇总'!$A:$AM,13,0)</f>
        <v>26776.4</v>
      </c>
      <c r="O9" s="49">
        <f>VLOOKUP($A9,'面点-汇总'!$A:$AM,14,0)</f>
        <v>32330.11</v>
      </c>
      <c r="P9" s="52">
        <f t="shared" si="3"/>
        <v>-5553.71</v>
      </c>
      <c r="Q9" s="55">
        <f t="shared" si="4"/>
        <v>-0.171781351811052</v>
      </c>
      <c r="R9" s="49">
        <f>VLOOKUP($A9,'面点-汇总'!$A:$AM,15,0)</f>
        <v>8889.71</v>
      </c>
      <c r="S9" s="49">
        <f>VLOOKUP($A9,'面点-汇总'!$A:$AM,16,0)</f>
        <v>10493.72</v>
      </c>
      <c r="T9" s="52">
        <f t="shared" si="5"/>
        <v>-1604.01</v>
      </c>
      <c r="U9" s="55">
        <f t="shared" si="6"/>
        <v>-0.152854278558986</v>
      </c>
      <c r="V9" s="54">
        <f>VLOOKUP($A9,'面点-汇总'!$A:$AM,21,0)</f>
        <v>0.0795927347634953</v>
      </c>
      <c r="W9" s="54">
        <f>VLOOKUP($A9,'面点-汇总'!$A:$AM,22,0)</f>
        <v>0.604509076455966</v>
      </c>
      <c r="X9" s="55">
        <f t="shared" si="7"/>
        <v>-0.524916341692471</v>
      </c>
    </row>
    <row r="10" spans="1:24">
      <c r="A10" s="45" t="s">
        <v>89</v>
      </c>
      <c r="B10" s="45"/>
      <c r="C10" s="45"/>
      <c r="D10" s="48">
        <f>VLOOKUP($A10,'面点-汇总'!$A:$AM,4,0)</f>
        <v>10741.05</v>
      </c>
      <c r="E10" s="49">
        <f>VLOOKUP($A10,'面点-汇总'!$A:$AM,5,0)</f>
        <v>45787.21</v>
      </c>
      <c r="F10" s="49">
        <f>VLOOKUP($A10,'面点-汇总'!$A:$AM,6,0)</f>
        <v>19.0752672254669</v>
      </c>
      <c r="G10" s="49">
        <f>VLOOKUP($A10,'面点-汇总'!$A:$AM,23,0)</f>
        <v>7687.9</v>
      </c>
      <c r="H10" s="49">
        <f>VLOOKUP($A10,'面点-汇总'!$A:$AM,24,0)</f>
        <v>8766.2</v>
      </c>
      <c r="I10" s="52">
        <f t="shared" si="0"/>
        <v>-1078.3</v>
      </c>
      <c r="J10" s="53">
        <f t="shared" si="1"/>
        <v>-0.123006547877073</v>
      </c>
      <c r="K10" s="54">
        <f>VLOOKUP($A10,'面点-汇总'!$A:$AM,27,0)</f>
        <v>0.304450548319085</v>
      </c>
      <c r="L10" s="54">
        <f>VLOOKUP($A10,'面点-汇总'!$A:$AM,28,0)</f>
        <v>0.334635043880243</v>
      </c>
      <c r="M10" s="55">
        <f t="shared" si="2"/>
        <v>-0.0301844955611579</v>
      </c>
      <c r="N10" s="49">
        <f>VLOOKUP($A10,'面点-汇总'!$A:$AM,13,0)</f>
        <v>25251.72</v>
      </c>
      <c r="O10" s="49">
        <f>VLOOKUP($A10,'面点-汇总'!$A:$AM,14,0)</f>
        <v>26196.3</v>
      </c>
      <c r="P10" s="52">
        <f t="shared" si="3"/>
        <v>-944.579999999998</v>
      </c>
      <c r="Q10" s="55">
        <f t="shared" si="4"/>
        <v>-0.0360577638826857</v>
      </c>
      <c r="R10" s="49">
        <f>VLOOKUP($A10,'面点-汇总'!$A:$AM,15,0)</f>
        <v>10229.06</v>
      </c>
      <c r="S10" s="49">
        <f>VLOOKUP($A10,'面点-汇总'!$A:$AM,16,0)</f>
        <v>8861.39</v>
      </c>
      <c r="T10" s="52">
        <f t="shared" si="5"/>
        <v>1367.67</v>
      </c>
      <c r="U10" s="55">
        <f t="shared" si="6"/>
        <v>0.154340346153369</v>
      </c>
      <c r="V10" s="54">
        <f>VLOOKUP($A10,'面点-汇总'!$A:$AM,21,0)</f>
        <v>0.353619328529159</v>
      </c>
      <c r="W10" s="54">
        <f>VLOOKUP($A10,'面点-汇总'!$A:$AM,22,0)</f>
        <v>0.463490549426116</v>
      </c>
      <c r="X10" s="55">
        <f t="shared" si="7"/>
        <v>-0.109871220896956</v>
      </c>
    </row>
    <row r="11" spans="1:24">
      <c r="A11" s="45" t="s">
        <v>155</v>
      </c>
      <c r="B11" s="45"/>
      <c r="C11" s="45"/>
      <c r="D11" s="48">
        <f>VLOOKUP($A11,'面点-汇总'!$A:$AM,4,0)</f>
        <v>15358.57</v>
      </c>
      <c r="E11" s="49">
        <f>VLOOKUP($A11,'面点-汇总'!$A:$AM,5,0)</f>
        <v>63015.97</v>
      </c>
      <c r="F11" s="49">
        <f>VLOOKUP($A11,'面点-汇总'!$A:$AM,6,0)</f>
        <v>15.5796718754126</v>
      </c>
      <c r="G11" s="49">
        <f>VLOOKUP($A11,'面点-汇总'!$A:$AM,23,0)</f>
        <v>4195.27</v>
      </c>
      <c r="H11" s="49">
        <f>VLOOKUP($A11,'面点-汇总'!$A:$AM,24,0)</f>
        <v>5271.69</v>
      </c>
      <c r="I11" s="52">
        <f t="shared" si="0"/>
        <v>-1076.42</v>
      </c>
      <c r="J11" s="53">
        <f t="shared" si="1"/>
        <v>-0.204188789553255</v>
      </c>
      <c r="K11" s="54">
        <f>VLOOKUP($A11,'面点-汇总'!$A:$AM,27,0)</f>
        <v>0.145613885290716</v>
      </c>
      <c r="L11" s="54">
        <f>VLOOKUP($A11,'面点-汇总'!$A:$AM,28,0)</f>
        <v>0.191124236971735</v>
      </c>
      <c r="M11" s="55">
        <f t="shared" si="2"/>
        <v>-0.0455103516810192</v>
      </c>
      <c r="N11" s="49">
        <f>VLOOKUP($A11,'面点-汇总'!$A:$AM,13,0)</f>
        <v>28810.92</v>
      </c>
      <c r="O11" s="49">
        <f>VLOOKUP($A11,'面点-汇总'!$A:$AM,14,0)</f>
        <v>27582.53</v>
      </c>
      <c r="P11" s="52">
        <f t="shared" si="3"/>
        <v>1228.39</v>
      </c>
      <c r="Q11" s="55">
        <f t="shared" si="4"/>
        <v>0.0445350734686049</v>
      </c>
      <c r="R11" s="49">
        <f>VLOOKUP($A11,'面点-汇总'!$A:$AM,15,0)</f>
        <v>9637.05</v>
      </c>
      <c r="S11" s="49">
        <f>VLOOKUP($A11,'面点-汇总'!$A:$AM,16,0)</f>
        <v>11014.1</v>
      </c>
      <c r="T11" s="52">
        <f t="shared" si="5"/>
        <v>-1377.05</v>
      </c>
      <c r="U11" s="55">
        <f t="shared" si="6"/>
        <v>-0.125026102904459</v>
      </c>
      <c r="V11" s="54">
        <f>VLOOKUP($A11,'面点-汇总'!$A:$AM,21,0)</f>
        <v>-0.127541830735208</v>
      </c>
      <c r="W11" s="54">
        <f>VLOOKUP($A11,'面点-汇总'!$A:$AM,22,0)</f>
        <v>0.241001229142194</v>
      </c>
      <c r="X11" s="55">
        <f t="shared" si="7"/>
        <v>-0.368543059877402</v>
      </c>
    </row>
    <row r="12" spans="1:24">
      <c r="A12" s="45" t="s">
        <v>101</v>
      </c>
      <c r="B12" s="45"/>
      <c r="C12" s="45"/>
      <c r="D12" s="48">
        <f>VLOOKUP($A12,'面点-汇总'!$A:$AM,4,0)</f>
        <v>24950.32</v>
      </c>
      <c r="E12" s="49">
        <f>VLOOKUP($A12,'面点-汇总'!$A:$AM,5,0)</f>
        <v>108861.68</v>
      </c>
      <c r="F12" s="49">
        <f>VLOOKUP($A12,'面点-汇总'!$A:$AM,6,0)</f>
        <v>25.1929193020231</v>
      </c>
      <c r="G12" s="49">
        <f>VLOOKUP($A12,'面点-汇总'!$A:$AM,23,0)</f>
        <v>11040.26</v>
      </c>
      <c r="H12" s="49">
        <f>VLOOKUP($A12,'面点-汇总'!$A:$AM,24,0)</f>
        <v>14632.07</v>
      </c>
      <c r="I12" s="52">
        <f t="shared" si="0"/>
        <v>-3591.81</v>
      </c>
      <c r="J12" s="53">
        <f t="shared" si="1"/>
        <v>-0.245475178836624</v>
      </c>
      <c r="K12" s="54">
        <f>VLOOKUP($A12,'面点-汇总'!$A:$AM,27,0)</f>
        <v>0.258576383163701</v>
      </c>
      <c r="L12" s="54">
        <f>VLOOKUP($A12,'面点-汇总'!$A:$AM,28,0)</f>
        <v>0.313082493376022</v>
      </c>
      <c r="M12" s="55">
        <f t="shared" si="2"/>
        <v>-0.0545061102123205</v>
      </c>
      <c r="N12" s="49">
        <f>VLOOKUP($A12,'面点-汇总'!$A:$AM,13,0)</f>
        <v>42696.32</v>
      </c>
      <c r="O12" s="49">
        <f>VLOOKUP($A12,'面点-汇总'!$A:$AM,14,0)</f>
        <v>46735.51</v>
      </c>
      <c r="P12" s="52">
        <f t="shared" si="3"/>
        <v>-4039.19</v>
      </c>
      <c r="Q12" s="55">
        <f t="shared" si="4"/>
        <v>-0.0864265737123657</v>
      </c>
      <c r="R12" s="49">
        <f>VLOOKUP($A12,'面点-汇总'!$A:$AM,15,0)</f>
        <v>13919.62</v>
      </c>
      <c r="S12" s="49">
        <f>VLOOKUP($A12,'面点-汇总'!$A:$AM,16,0)</f>
        <v>12666.29</v>
      </c>
      <c r="T12" s="52">
        <f t="shared" si="5"/>
        <v>1253.33</v>
      </c>
      <c r="U12" s="55">
        <f t="shared" si="6"/>
        <v>0.0989500477251034</v>
      </c>
      <c r="V12" s="54">
        <f>VLOOKUP($A12,'面点-汇总'!$A:$AM,21,0)</f>
        <v>0.244534559102962</v>
      </c>
      <c r="W12" s="54">
        <f>VLOOKUP($A12,'面点-汇总'!$A:$AM,22,0)</f>
        <v>0.416211421724558</v>
      </c>
      <c r="X12" s="55">
        <f t="shared" si="7"/>
        <v>-0.171676862621595</v>
      </c>
    </row>
    <row r="13" spans="1:24">
      <c r="A13" s="45" t="s">
        <v>94</v>
      </c>
      <c r="B13" s="45"/>
      <c r="C13" s="45"/>
      <c r="D13" s="48">
        <f>VLOOKUP($A13,'面点-汇总'!$A:$AM,4,0)</f>
        <v>25223.17</v>
      </c>
      <c r="E13" s="49">
        <f>VLOOKUP($A13,'面点-汇总'!$A:$AM,5,0)</f>
        <v>93346.2</v>
      </c>
      <c r="F13" s="49">
        <f>VLOOKUP($A13,'面点-汇总'!$A:$AM,6,0)</f>
        <v>22.2698801581448</v>
      </c>
      <c r="G13" s="49">
        <f>VLOOKUP($A13,'面点-汇总'!$A:$AM,23,0)</f>
        <v>8139.74</v>
      </c>
      <c r="H13" s="49">
        <f>VLOOKUP($A13,'面点-汇总'!$A:$AM,24,0)</f>
        <v>7960.92</v>
      </c>
      <c r="I13" s="52">
        <f t="shared" si="0"/>
        <v>178.82</v>
      </c>
      <c r="J13" s="53">
        <f t="shared" si="1"/>
        <v>0.0224622279837003</v>
      </c>
      <c r="K13" s="54">
        <f>VLOOKUP($A13,'面点-汇总'!$A:$AM,27,0)</f>
        <v>0.216169288798913</v>
      </c>
      <c r="L13" s="54">
        <f>VLOOKUP($A13,'面点-汇总'!$A:$AM,28,0)</f>
        <v>0.212196305812041</v>
      </c>
      <c r="M13" s="55">
        <f t="shared" si="2"/>
        <v>0.00397298298687196</v>
      </c>
      <c r="N13" s="49">
        <f>VLOOKUP($A13,'面点-汇总'!$A:$AM,13,0)</f>
        <v>37654.47</v>
      </c>
      <c r="O13" s="49">
        <f>VLOOKUP($A13,'面点-汇总'!$A:$AM,14,0)</f>
        <v>37516.77</v>
      </c>
      <c r="P13" s="52">
        <f t="shared" si="3"/>
        <v>137.700000000004</v>
      </c>
      <c r="Q13" s="55">
        <f t="shared" si="4"/>
        <v>0.00367035861562721</v>
      </c>
      <c r="R13" s="49">
        <f>VLOOKUP($A13,'面点-汇总'!$A:$AM,15,0)</f>
        <v>15528.01</v>
      </c>
      <c r="S13" s="49">
        <f>VLOOKUP($A13,'面点-汇总'!$A:$AM,16,0)</f>
        <v>14344.8</v>
      </c>
      <c r="T13" s="52">
        <f t="shared" si="5"/>
        <v>1183.21</v>
      </c>
      <c r="U13" s="55">
        <f t="shared" si="6"/>
        <v>0.0824835480452848</v>
      </c>
      <c r="V13" s="54">
        <f>VLOOKUP($A13,'面点-汇总'!$A:$AM,21,0)</f>
        <v>0.0166244900589564</v>
      </c>
      <c r="W13" s="54">
        <f>VLOOKUP($A13,'面点-汇总'!$A:$AM,22,0)</f>
        <v>0.336967465614904</v>
      </c>
      <c r="X13" s="55">
        <f t="shared" si="7"/>
        <v>-0.320342975555948</v>
      </c>
    </row>
    <row r="14" spans="1:24">
      <c r="A14" s="45" t="s">
        <v>186</v>
      </c>
      <c r="B14" s="45"/>
      <c r="C14" s="45"/>
      <c r="D14" s="48">
        <f>VLOOKUP($A14,'面点-汇总'!$A:$AM,4,0)</f>
        <v>16112.6</v>
      </c>
      <c r="E14" s="49">
        <f>VLOOKUP($A14,'面点-汇总'!$A:$AM,5,0)</f>
        <v>103652.16</v>
      </c>
      <c r="F14" s="49">
        <f>VLOOKUP($A14,'面点-汇总'!$A:$AM,6,0)</f>
        <v>32.5075751698456</v>
      </c>
      <c r="G14" s="49">
        <f>VLOOKUP($A14,'面点-汇总'!$A:$AM,23,0)</f>
        <v>10495.7</v>
      </c>
      <c r="H14" s="49">
        <f>VLOOKUP($A14,'面点-汇总'!$A:$AM,24,0)</f>
        <v>11281.71</v>
      </c>
      <c r="I14" s="52">
        <f t="shared" si="0"/>
        <v>-786.009999999998</v>
      </c>
      <c r="J14" s="53">
        <f t="shared" si="1"/>
        <v>-0.069671175734884</v>
      </c>
      <c r="K14" s="54">
        <f>VLOOKUP($A14,'面点-汇总'!$A:$AM,27,0)</f>
        <v>0.317542004571453</v>
      </c>
      <c r="L14" s="54">
        <f>VLOOKUP($A14,'面点-汇总'!$A:$AM,28,0)</f>
        <v>0.333751050579583</v>
      </c>
      <c r="M14" s="55">
        <f t="shared" si="2"/>
        <v>-0.0162090460081299</v>
      </c>
      <c r="N14" s="49">
        <f>VLOOKUP($A14,'面点-汇总'!$A:$AM,13,0)</f>
        <v>33052.95</v>
      </c>
      <c r="O14" s="49">
        <f>VLOOKUP($A14,'面点-汇总'!$A:$AM,14,0)</f>
        <v>33802.77</v>
      </c>
      <c r="P14" s="52">
        <f t="shared" si="3"/>
        <v>-749.82</v>
      </c>
      <c r="Q14" s="55">
        <f t="shared" si="4"/>
        <v>-0.0221822057778105</v>
      </c>
      <c r="R14" s="49">
        <f>VLOOKUP($A14,'面点-汇总'!$A:$AM,15,0)</f>
        <v>10185.58</v>
      </c>
      <c r="S14" s="49">
        <f>VLOOKUP($A14,'面点-汇总'!$A:$AM,16,0)</f>
        <v>10557.96</v>
      </c>
      <c r="T14" s="52">
        <f t="shared" si="5"/>
        <v>-372.379999999999</v>
      </c>
      <c r="U14" s="55">
        <f t="shared" si="6"/>
        <v>-0.0352700711122224</v>
      </c>
      <c r="V14" s="54">
        <f>VLOOKUP($A14,'面点-汇总'!$A:$AM,21,0)</f>
        <v>-0.071664357895078</v>
      </c>
      <c r="W14" s="54">
        <f>VLOOKUP($A14,'面点-汇总'!$A:$AM,22,0)</f>
        <v>-0.0844205474964843</v>
      </c>
      <c r="X14" s="55">
        <f t="shared" si="7"/>
        <v>0.0127561896014063</v>
      </c>
    </row>
    <row r="15" spans="1:24">
      <c r="A15" s="50" t="s">
        <v>62</v>
      </c>
      <c r="B15" s="51" t="s">
        <v>74</v>
      </c>
      <c r="C15" s="50" t="s">
        <v>75</v>
      </c>
      <c r="D15" s="49">
        <f>IFERROR(VLOOKUP($B15,'a-面点'!$B:$AO,5,0),0)</f>
        <v>2505.14</v>
      </c>
      <c r="E15" s="49">
        <f>IFERROR(VLOOKUP($B15,'a-面点'!$B:$AO,6,0),0)</f>
        <v>7327.89</v>
      </c>
      <c r="F15" s="49">
        <f>IFERROR(VLOOKUP($B15,'a-面点'!$B:$AO,7,0),0)</f>
        <v>5.24074069780383</v>
      </c>
      <c r="G15" s="49">
        <f>IFERROR(VLOOKUP($B15,'a-面点'!$B:$AO,24,0),0)</f>
        <v>5691.56</v>
      </c>
      <c r="H15" s="49">
        <f>IFERROR(VLOOKUP($B15,'a-面点'!$B:$AO,25,0),0)</f>
        <v>4483.04</v>
      </c>
      <c r="I15" s="49">
        <f>IFERROR(VLOOKUP($B15,'a-面点'!$B:$AO,26,0),0)</f>
        <v>1208.52</v>
      </c>
      <c r="J15" s="56">
        <f>IFERROR(VLOOKUP($B15,'a-面点'!$B:$AO,27,0),0)</f>
        <v>0.269576001998644</v>
      </c>
      <c r="K15" s="56">
        <f>IFERROR(VLOOKUP($B15,'a-面点'!$B:$AO,28,0),0)</f>
        <v>0.397525262825581</v>
      </c>
      <c r="L15" s="56">
        <f>IFERROR(VLOOKUP($B15,'a-面点'!$B:$AO,29,0),0)</f>
        <v>0.359407443988898</v>
      </c>
      <c r="M15" s="56">
        <f>IFERROR(VLOOKUP($B15,'a-面点'!$B:$AO,30,0),0)</f>
        <v>0.038117818836683</v>
      </c>
      <c r="N15" s="49">
        <f>IFERROR(VLOOKUP($B15,'a-面点'!$B:$AO,15,0),0)</f>
        <v>14317.48</v>
      </c>
      <c r="O15" s="49">
        <f>IFERROR(VLOOKUP($B15,'a-面点'!$B:$AO,19,0),0)</f>
        <v>12473.42</v>
      </c>
      <c r="P15" s="49">
        <f t="shared" si="3"/>
        <v>1844.06</v>
      </c>
      <c r="Q15" s="56">
        <f t="shared" si="4"/>
        <v>0.147839165200883</v>
      </c>
      <c r="R15" s="49">
        <f>IFERROR(VLOOKUP($B15,'a-面点'!$B:$AO,16,0),0)</f>
        <v>5871.8</v>
      </c>
      <c r="S15" s="49">
        <f>IFERROR(VLOOKUP($B15,'a-面点'!$B:$AO,20,0),0)</f>
        <v>2094.27</v>
      </c>
      <c r="T15" s="49">
        <f t="shared" si="5"/>
        <v>3777.53</v>
      </c>
      <c r="U15" s="56">
        <f t="shared" si="6"/>
        <v>1.8037454578445</v>
      </c>
      <c r="V15" s="56">
        <f>IFERROR(VLOOKUP($B15,'a-面点'!$B:$AO,22,0),0)</f>
        <v>-0.0846529829781941</v>
      </c>
      <c r="W15" s="56">
        <f>IFERROR(VLOOKUP($B15,'a-面点'!$B:$AO,23,0),0)</f>
        <v>3.11682075176282</v>
      </c>
      <c r="X15" s="56">
        <f t="shared" si="7"/>
        <v>-3.20147373474101</v>
      </c>
    </row>
    <row r="16" spans="1:24">
      <c r="A16" s="50" t="s">
        <v>67</v>
      </c>
      <c r="B16" s="51" t="s">
        <v>76</v>
      </c>
      <c r="C16" s="50" t="s">
        <v>77</v>
      </c>
      <c r="D16" s="49">
        <f>IFERROR(VLOOKUP($B16,'a-面点'!$B:$AO,5,0),0)</f>
        <v>5194.22</v>
      </c>
      <c r="E16" s="49">
        <f>IFERROR(VLOOKUP($B16,'a-面点'!$B:$AO,6,0),0)</f>
        <v>22324.23</v>
      </c>
      <c r="F16" s="49">
        <f>IFERROR(VLOOKUP($B16,'a-面点'!$B:$AO,7,0),0)</f>
        <v>26.9291983221187</v>
      </c>
      <c r="G16" s="49">
        <f>IFERROR(VLOOKUP($B16,'a-面点'!$B:$AO,24,0),0)</f>
        <v>2505.76</v>
      </c>
      <c r="H16" s="49">
        <f>IFERROR(VLOOKUP($B16,'a-面点'!$B:$AO,25,0),0)</f>
        <v>4392.39</v>
      </c>
      <c r="I16" s="49">
        <f>IFERROR(VLOOKUP($B16,'a-面点'!$B:$AO,26,0),0)</f>
        <v>-1886.63</v>
      </c>
      <c r="J16" s="56">
        <f>IFERROR(VLOOKUP($B16,'a-面点'!$B:$AO,27,0),0)</f>
        <v>-0.429522424010618</v>
      </c>
      <c r="K16" s="56">
        <f>IFERROR(VLOOKUP($B16,'a-面点'!$B:$AO,28,0),0)</f>
        <v>0.289549675929831</v>
      </c>
      <c r="L16" s="56">
        <f>IFERROR(VLOOKUP($B16,'a-面点'!$B:$AO,29,0),0)</f>
        <v>0.423972185569816</v>
      </c>
      <c r="M16" s="56">
        <f>IFERROR(VLOOKUP($B16,'a-面点'!$B:$AO,30,0),0)</f>
        <v>-0.134422509639985</v>
      </c>
      <c r="N16" s="49">
        <f>IFERROR(VLOOKUP($B16,'a-面点'!$B:$AO,15,0),0)</f>
        <v>8653.99</v>
      </c>
      <c r="O16" s="49">
        <f>IFERROR(VLOOKUP($B16,'a-面点'!$B:$AO,19,0),0)</f>
        <v>10360.09</v>
      </c>
      <c r="P16" s="49">
        <f t="shared" si="3"/>
        <v>-1706.1</v>
      </c>
      <c r="Q16" s="56">
        <f t="shared" si="4"/>
        <v>-0.164680036563389</v>
      </c>
      <c r="R16" s="49">
        <f>IFERROR(VLOOKUP($B16,'a-面点'!$B:$AO,16,0),0)</f>
        <v>2933.13</v>
      </c>
      <c r="S16" s="49">
        <f>IFERROR(VLOOKUP($B16,'a-面点'!$B:$AO,20,0),0)</f>
        <v>3005.54</v>
      </c>
      <c r="T16" s="49">
        <f t="shared" si="5"/>
        <v>-72.4099999999999</v>
      </c>
      <c r="U16" s="56">
        <f t="shared" si="6"/>
        <v>-0.0240921764474936</v>
      </c>
      <c r="V16" s="56">
        <f>IFERROR(VLOOKUP($B16,'a-面点'!$B:$AO,22,0),0)</f>
        <v>0.321935989164789</v>
      </c>
      <c r="W16" s="56">
        <f>IFERROR(VLOOKUP($B16,'a-面点'!$B:$AO,23,0),0)</f>
        <v>0.503214706889802</v>
      </c>
      <c r="X16" s="56">
        <f t="shared" si="7"/>
        <v>-0.181278717725014</v>
      </c>
    </row>
    <row r="17" spans="1:24">
      <c r="A17" s="50" t="s">
        <v>84</v>
      </c>
      <c r="B17" s="51" t="s">
        <v>180</v>
      </c>
      <c r="C17" s="50" t="s">
        <v>181</v>
      </c>
      <c r="D17" s="49">
        <f>IFERROR(VLOOKUP($B17,'a-面点'!$B:$AO,5,0),0)</f>
        <v>4626.55</v>
      </c>
      <c r="E17" s="49">
        <f>IFERROR(VLOOKUP($B17,'a-面点'!$B:$AO,6,0),0)</f>
        <v>12684.94</v>
      </c>
      <c r="F17" s="49">
        <f>IFERROR(VLOOKUP($B17,'a-面点'!$B:$AO,7,0),0)</f>
        <v>20.5683593839921</v>
      </c>
      <c r="G17" s="49">
        <f>IFERROR(VLOOKUP($B17,'a-面点'!$B:$AO,24,0),0)</f>
        <v>867.97</v>
      </c>
      <c r="H17" s="49">
        <f>IFERROR(VLOOKUP($B17,'a-面点'!$B:$AO,25,0),0)</f>
        <v>1554.4</v>
      </c>
      <c r="I17" s="49">
        <f>IFERROR(VLOOKUP($B17,'a-面点'!$B:$AO,26,0),0)</f>
        <v>-686.43</v>
      </c>
      <c r="J17" s="56">
        <f>IFERROR(VLOOKUP($B17,'a-面点'!$B:$AO,27,0),0)</f>
        <v>-0.44160447761194</v>
      </c>
      <c r="K17" s="56">
        <f>IFERROR(VLOOKUP($B17,'a-面点'!$B:$AO,28,0),0)</f>
        <v>0.166530764168555</v>
      </c>
      <c r="L17" s="56">
        <f>IFERROR(VLOOKUP($B17,'a-面点'!$B:$AO,29,0),0)</f>
        <v>0.268931988442707</v>
      </c>
      <c r="M17" s="56">
        <f>IFERROR(VLOOKUP($B17,'a-面点'!$B:$AO,30,0),0)</f>
        <v>-0.102401224274152</v>
      </c>
      <c r="N17" s="49">
        <f>IFERROR(VLOOKUP($B17,'a-面点'!$B:$AO,15,0),0)</f>
        <v>5212.07</v>
      </c>
      <c r="O17" s="49">
        <f>IFERROR(VLOOKUP($B17,'a-面点'!$B:$AO,19,0),0)</f>
        <v>5779.9</v>
      </c>
      <c r="P17" s="49">
        <f t="shared" si="3"/>
        <v>-567.83</v>
      </c>
      <c r="Q17" s="56">
        <f t="shared" si="4"/>
        <v>-0.0982421841208325</v>
      </c>
      <c r="R17" s="49">
        <f>IFERROR(VLOOKUP($B17,'a-面点'!$B:$AO,16,0),0)</f>
        <v>3453.66</v>
      </c>
      <c r="S17" s="49">
        <f>IFERROR(VLOOKUP($B17,'a-面点'!$B:$AO,20,0),0)</f>
        <v>2573.84</v>
      </c>
      <c r="T17" s="49">
        <f t="shared" si="5"/>
        <v>879.82</v>
      </c>
      <c r="U17" s="56">
        <f t="shared" si="6"/>
        <v>0.341831660087651</v>
      </c>
      <c r="V17" s="56">
        <f>IFERROR(VLOOKUP($B17,'a-面点'!$B:$AO,22,0),0)</f>
        <v>0.231737135530613</v>
      </c>
      <c r="W17" s="56">
        <f>IFERROR(VLOOKUP($B17,'a-面点'!$B:$AO,23,0),0)</f>
        <v>0.615692396661364</v>
      </c>
      <c r="X17" s="56">
        <f t="shared" si="7"/>
        <v>-0.383955261130751</v>
      </c>
    </row>
    <row r="18" spans="1:24">
      <c r="A18" s="50" t="s">
        <v>84</v>
      </c>
      <c r="B18" s="51" t="s">
        <v>87</v>
      </c>
      <c r="C18" s="50" t="s">
        <v>88</v>
      </c>
      <c r="D18" s="49">
        <f>IFERROR(VLOOKUP($B18,'a-面点'!$B:$AO,5,0),0)</f>
        <v>3005</v>
      </c>
      <c r="E18" s="49">
        <f>IFERROR(VLOOKUP($B18,'a-面点'!$B:$AO,6,0),0)</f>
        <v>9522.84</v>
      </c>
      <c r="F18" s="49">
        <f>IFERROR(VLOOKUP($B18,'a-面点'!$B:$AO,7,0),0)</f>
        <v>17.0280223469823</v>
      </c>
      <c r="G18" s="49">
        <f>IFERROR(VLOOKUP($B18,'a-面点'!$B:$AO,24,0),0)</f>
        <v>487.66</v>
      </c>
      <c r="H18" s="49">
        <f>IFERROR(VLOOKUP($B18,'a-面点'!$B:$AO,25,0),0)</f>
        <v>919.8</v>
      </c>
      <c r="I18" s="49">
        <f>IFERROR(VLOOKUP($B18,'a-面点'!$B:$AO,26,0),0)</f>
        <v>-432.14</v>
      </c>
      <c r="J18" s="56">
        <f>IFERROR(VLOOKUP($B18,'a-面点'!$B:$AO,27,0),0)</f>
        <v>-0.46981952598391</v>
      </c>
      <c r="K18" s="56">
        <f>IFERROR(VLOOKUP($B18,'a-面点'!$B:$AO,28,0),0)</f>
        <v>0.108523957566033</v>
      </c>
      <c r="L18" s="56">
        <f>IFERROR(VLOOKUP($B18,'a-面点'!$B:$AO,29,0),0)</f>
        <v>0.186408664213103</v>
      </c>
      <c r="M18" s="56">
        <f>IFERROR(VLOOKUP($B18,'a-面点'!$B:$AO,30,0),0)</f>
        <v>-0.0778847066470701</v>
      </c>
      <c r="N18" s="49">
        <f>IFERROR(VLOOKUP($B18,'a-面点'!$B:$AO,15,0),0)</f>
        <v>4493.57</v>
      </c>
      <c r="O18" s="49">
        <f>IFERROR(VLOOKUP($B18,'a-面点'!$B:$AO,19,0),0)</f>
        <v>4934.32</v>
      </c>
      <c r="P18" s="49">
        <f t="shared" si="3"/>
        <v>-440.75</v>
      </c>
      <c r="Q18" s="56">
        <f t="shared" si="4"/>
        <v>-0.089323351545907</v>
      </c>
      <c r="R18" s="49">
        <f>IFERROR(VLOOKUP($B18,'a-面点'!$B:$AO,16,0),0)</f>
        <v>3437.4</v>
      </c>
      <c r="S18" s="49">
        <f>IFERROR(VLOOKUP($B18,'a-面点'!$B:$AO,20,0),0)</f>
        <v>1751.22</v>
      </c>
      <c r="T18" s="49">
        <f t="shared" si="5"/>
        <v>1686.18</v>
      </c>
      <c r="U18" s="56">
        <f t="shared" si="6"/>
        <v>0.962860177476274</v>
      </c>
      <c r="V18" s="56">
        <f>IFERROR(VLOOKUP($B18,'a-面点'!$B:$AO,22,0),0)</f>
        <v>-0.525459543328484</v>
      </c>
      <c r="W18" s="56">
        <f>IFERROR(VLOOKUP($B18,'a-面点'!$B:$AO,23,0),0)</f>
        <v>0.834806789995181</v>
      </c>
      <c r="X18" s="56">
        <f t="shared" si="7"/>
        <v>-1.36026633332367</v>
      </c>
    </row>
    <row r="19" spans="1:24">
      <c r="A19" s="50" t="s">
        <v>67</v>
      </c>
      <c r="B19" s="51" t="s">
        <v>72</v>
      </c>
      <c r="C19" s="50" t="s">
        <v>73</v>
      </c>
      <c r="D19" s="49">
        <f>IFERROR(VLOOKUP($B19,'a-面点'!$B:$AO,5,0),0)</f>
        <v>4763.8</v>
      </c>
      <c r="E19" s="49">
        <f>IFERROR(VLOOKUP($B19,'a-面点'!$B:$AO,6,0),0)</f>
        <v>16911.56</v>
      </c>
      <c r="F19" s="49">
        <f>IFERROR(VLOOKUP($B19,'a-面点'!$B:$AO,7,0),0)</f>
        <v>16.143895114258</v>
      </c>
      <c r="G19" s="49">
        <f>IFERROR(VLOOKUP($B19,'a-面点'!$B:$AO,24,0),0)</f>
        <v>1980.53</v>
      </c>
      <c r="H19" s="49">
        <f>IFERROR(VLOOKUP($B19,'a-面点'!$B:$AO,25,0),0)</f>
        <v>4005.04</v>
      </c>
      <c r="I19" s="49">
        <f>IFERROR(VLOOKUP($B19,'a-面点'!$B:$AO,26,0),0)</f>
        <v>-2024.51</v>
      </c>
      <c r="J19" s="56">
        <f>IFERROR(VLOOKUP($B19,'a-面点'!$B:$AO,27,0),0)</f>
        <v>-0.505490581866848</v>
      </c>
      <c r="K19" s="56">
        <f>IFERROR(VLOOKUP($B19,'a-面点'!$B:$AO,28,0),0)</f>
        <v>0.203638393866984</v>
      </c>
      <c r="L19" s="56">
        <f>IFERROR(VLOOKUP($B19,'a-面点'!$B:$AO,29,0),0)</f>
        <v>0.307161351281705</v>
      </c>
      <c r="M19" s="56">
        <f>IFERROR(VLOOKUP($B19,'a-面点'!$B:$AO,30,0),0)</f>
        <v>-0.103522957414722</v>
      </c>
      <c r="N19" s="49">
        <f>IFERROR(VLOOKUP($B19,'a-面点'!$B:$AO,15,0),0)</f>
        <v>9725.72</v>
      </c>
      <c r="O19" s="49">
        <f>IFERROR(VLOOKUP($B19,'a-面点'!$B:$AO,19,0),0)</f>
        <v>13038.88</v>
      </c>
      <c r="P19" s="49">
        <f t="shared" si="3"/>
        <v>-3313.16</v>
      </c>
      <c r="Q19" s="56">
        <f t="shared" si="4"/>
        <v>-0.254098511528598</v>
      </c>
      <c r="R19" s="49">
        <f>IFERROR(VLOOKUP($B19,'a-面点'!$B:$AO,16,0),0)</f>
        <v>3484.37</v>
      </c>
      <c r="S19" s="49">
        <f>IFERROR(VLOOKUP($B19,'a-面点'!$B:$AO,20,0),0)</f>
        <v>2699.88</v>
      </c>
      <c r="T19" s="49">
        <f t="shared" si="5"/>
        <v>784.49</v>
      </c>
      <c r="U19" s="56">
        <f t="shared" si="6"/>
        <v>0.290564765841445</v>
      </c>
      <c r="V19" s="56">
        <f>IFERROR(VLOOKUP($B19,'a-面点'!$B:$AO,22,0),0)</f>
        <v>0.0494494903152536</v>
      </c>
      <c r="W19" s="56">
        <f>IFERROR(VLOOKUP($B19,'a-面点'!$B:$AO,23,0),0)</f>
        <v>1.18821957945851</v>
      </c>
      <c r="X19" s="56">
        <f t="shared" si="7"/>
        <v>-1.13877008914326</v>
      </c>
    </row>
    <row r="20" spans="1:24">
      <c r="A20" s="50" t="s">
        <v>62</v>
      </c>
      <c r="B20" s="51" t="s">
        <v>65</v>
      </c>
      <c r="C20" s="50" t="s">
        <v>66</v>
      </c>
      <c r="D20" s="49">
        <f>IFERROR(VLOOKUP($B20,'a-面点'!$B:$AO,5,0),0)</f>
        <v>5319.9</v>
      </c>
      <c r="E20" s="49">
        <f>IFERROR(VLOOKUP($B20,'a-面点'!$B:$AO,6,0),0)</f>
        <v>18172.28</v>
      </c>
      <c r="F20" s="49">
        <f>IFERROR(VLOOKUP($B20,'a-面点'!$B:$AO,7,0),0)</f>
        <v>21.6361104563697</v>
      </c>
      <c r="G20" s="49">
        <f>IFERROR(VLOOKUP($B20,'a-面点'!$B:$AO,24,0),0)</f>
        <v>2274.74</v>
      </c>
      <c r="H20" s="49">
        <f>IFERROR(VLOOKUP($B20,'a-面点'!$B:$AO,25,0),0)</f>
        <v>5104.45</v>
      </c>
      <c r="I20" s="49">
        <f>IFERROR(VLOOKUP($B20,'a-面点'!$B:$AO,26,0),0)</f>
        <v>-2829.71</v>
      </c>
      <c r="J20" s="56">
        <f>IFERROR(VLOOKUP($B20,'a-面点'!$B:$AO,27,0),0)</f>
        <v>-0.554361390551382</v>
      </c>
      <c r="K20" s="56">
        <f>IFERROR(VLOOKUP($B20,'a-面点'!$B:$AO,28,0),0)</f>
        <v>0.264623116162468</v>
      </c>
      <c r="L20" s="56">
        <f>IFERROR(VLOOKUP($B20,'a-面点'!$B:$AO,29,0),0)</f>
        <v>0.40485256781912</v>
      </c>
      <c r="M20" s="56">
        <f>IFERROR(VLOOKUP($B20,'a-面点'!$B:$AO,30,0),0)</f>
        <v>-0.140229451656652</v>
      </c>
      <c r="N20" s="49">
        <f>IFERROR(VLOOKUP($B20,'a-面点'!$B:$AO,15,0),0)</f>
        <v>8596.15</v>
      </c>
      <c r="O20" s="49">
        <f>IFERROR(VLOOKUP($B20,'a-面点'!$B:$AO,19,0),0)</f>
        <v>12608.17</v>
      </c>
      <c r="P20" s="49">
        <f t="shared" si="3"/>
        <v>-4012.02</v>
      </c>
      <c r="Q20" s="56">
        <f t="shared" si="4"/>
        <v>-0.318207955635116</v>
      </c>
      <c r="R20" s="49">
        <f>IFERROR(VLOOKUP($B20,'a-面点'!$B:$AO,16,0),0)</f>
        <v>2905.06</v>
      </c>
      <c r="S20" s="49">
        <f>IFERROR(VLOOKUP($B20,'a-面点'!$B:$AO,20,0),0)</f>
        <v>4334.09</v>
      </c>
      <c r="T20" s="49">
        <f t="shared" si="5"/>
        <v>-1429.03</v>
      </c>
      <c r="U20" s="56">
        <f t="shared" si="6"/>
        <v>-0.329718579909508</v>
      </c>
      <c r="V20" s="56">
        <f>IFERROR(VLOOKUP($B20,'a-面点'!$B:$AO,22,0),0)</f>
        <v>1.02189468124254</v>
      </c>
      <c r="W20" s="56">
        <f>IFERROR(VLOOKUP($B20,'a-面点'!$B:$AO,23,0),0)</f>
        <v>0.148220548215199</v>
      </c>
      <c r="X20" s="56">
        <f t="shared" si="7"/>
        <v>0.873674133027337</v>
      </c>
    </row>
    <row r="21" spans="1:24">
      <c r="A21" s="50" t="s">
        <v>67</v>
      </c>
      <c r="B21" s="51" t="s">
        <v>82</v>
      </c>
      <c r="C21" s="50" t="s">
        <v>83</v>
      </c>
      <c r="D21" s="49">
        <f>IFERROR(VLOOKUP($B21,'a-面点'!$B:$AO,5,0),0)</f>
        <v>5983.7</v>
      </c>
      <c r="E21" s="49">
        <f>IFERROR(VLOOKUP($B21,'a-面点'!$B:$AO,6,0),0)</f>
        <v>24453.32</v>
      </c>
      <c r="F21" s="49">
        <f>IFERROR(VLOOKUP($B21,'a-面点'!$B:$AO,7,0),0)</f>
        <v>31.7696469248292</v>
      </c>
      <c r="G21" s="49">
        <f>IFERROR(VLOOKUP($B21,'a-面点'!$B:$AO,24,0),0)</f>
        <v>1775.7</v>
      </c>
      <c r="H21" s="49">
        <f>IFERROR(VLOOKUP($B21,'a-面点'!$B:$AO,25,0),0)</f>
        <v>2218.35</v>
      </c>
      <c r="I21" s="49">
        <f>IFERROR(VLOOKUP($B21,'a-面点'!$B:$AO,26,0),0)</f>
        <v>-442.65</v>
      </c>
      <c r="J21" s="56">
        <f>IFERROR(VLOOKUP($B21,'a-面点'!$B:$AO,27,0),0)</f>
        <v>-0.199540198796403</v>
      </c>
      <c r="K21" s="56">
        <f>IFERROR(VLOOKUP($B21,'a-面点'!$B:$AO,28,0),0)</f>
        <v>0.243010222933859</v>
      </c>
      <c r="L21" s="56">
        <f>IFERROR(VLOOKUP($B21,'a-面点'!$B:$AO,29,0),0)</f>
        <v>0.33985773575251</v>
      </c>
      <c r="M21" s="56">
        <f>IFERROR(VLOOKUP($B21,'a-面点'!$B:$AO,30,0),0)</f>
        <v>-0.096847512818651</v>
      </c>
      <c r="N21" s="49">
        <f>IFERROR(VLOOKUP($B21,'a-面点'!$B:$AO,15,0),0)</f>
        <v>7307.1</v>
      </c>
      <c r="O21" s="49">
        <f>IFERROR(VLOOKUP($B21,'a-面点'!$B:$AO,19,0),0)</f>
        <v>6527.29</v>
      </c>
      <c r="P21" s="49">
        <f t="shared" si="3"/>
        <v>779.81</v>
      </c>
      <c r="Q21" s="56">
        <f t="shared" si="4"/>
        <v>0.119469182463166</v>
      </c>
      <c r="R21" s="49">
        <f>IFERROR(VLOOKUP($B21,'a-面点'!$B:$AO,16,0),0)</f>
        <v>2993.49</v>
      </c>
      <c r="S21" s="49">
        <f>IFERROR(VLOOKUP($B21,'a-面点'!$B:$AO,20,0),0)</f>
        <v>2129.5</v>
      </c>
      <c r="T21" s="49">
        <f t="shared" si="5"/>
        <v>863.99</v>
      </c>
      <c r="U21" s="56">
        <f t="shared" si="6"/>
        <v>0.405724348438601</v>
      </c>
      <c r="V21" s="56">
        <f>IFERROR(VLOOKUP($B21,'a-面点'!$B:$AO,22,0),0)</f>
        <v>0.368850470743182</v>
      </c>
      <c r="W21" s="56">
        <f>IFERROR(VLOOKUP($B21,'a-面点'!$B:$AO,23,0),0)</f>
        <v>0.700964911952469</v>
      </c>
      <c r="X21" s="56">
        <f t="shared" si="7"/>
        <v>-0.332114441209287</v>
      </c>
    </row>
    <row r="22" spans="1:24">
      <c r="A22" s="50" t="s">
        <v>67</v>
      </c>
      <c r="B22" s="51" t="s">
        <v>70</v>
      </c>
      <c r="C22" s="50" t="s">
        <v>71</v>
      </c>
      <c r="D22" s="49">
        <f>IFERROR(VLOOKUP($B22,'a-面点'!$B:$AO,5,0),0)</f>
        <v>6867</v>
      </c>
      <c r="E22" s="49">
        <f>IFERROR(VLOOKUP($B22,'a-面点'!$B:$AO,6,0),0)</f>
        <v>33485.97</v>
      </c>
      <c r="F22" s="49">
        <f>IFERROR(VLOOKUP($B22,'a-面点'!$B:$AO,7,0),0)</f>
        <v>27.0931175044855</v>
      </c>
      <c r="G22" s="49">
        <f>IFERROR(VLOOKUP($B22,'a-面点'!$B:$AO,24,0),0)</f>
        <v>5036.04</v>
      </c>
      <c r="H22" s="49">
        <f>IFERROR(VLOOKUP($B22,'a-面点'!$B:$AO,25,0),0)</f>
        <v>7048.28</v>
      </c>
      <c r="I22" s="49">
        <f>IFERROR(VLOOKUP($B22,'a-面点'!$B:$AO,26,0),0)</f>
        <v>-2012.24</v>
      </c>
      <c r="J22" s="56">
        <f>IFERROR(VLOOKUP($B22,'a-面点'!$B:$AO,27,0),0)</f>
        <v>-0.285493765854932</v>
      </c>
      <c r="K22" s="56">
        <f>IFERROR(VLOOKUP($B22,'a-面点'!$B:$AO,28,0),0)</f>
        <v>0.361489474107338</v>
      </c>
      <c r="L22" s="56">
        <f>IFERROR(VLOOKUP($B22,'a-面点'!$B:$AO,29,0),0)</f>
        <v>0.455270541910613</v>
      </c>
      <c r="M22" s="56">
        <f>IFERROR(VLOOKUP($B22,'a-面点'!$B:$AO,30,0),0)</f>
        <v>-0.0937810678032757</v>
      </c>
      <c r="N22" s="49">
        <f>IFERROR(VLOOKUP($B22,'a-面点'!$B:$AO,15,0),0)</f>
        <v>13931.36</v>
      </c>
      <c r="O22" s="49">
        <f>IFERROR(VLOOKUP($B22,'a-面点'!$B:$AO,19,0),0)</f>
        <v>15481.52</v>
      </c>
      <c r="P22" s="49">
        <f t="shared" si="3"/>
        <v>-1550.16</v>
      </c>
      <c r="Q22" s="56">
        <f t="shared" si="4"/>
        <v>-0.100129703026576</v>
      </c>
      <c r="R22" s="49">
        <f>IFERROR(VLOOKUP($B22,'a-面点'!$B:$AO,16,0),0)</f>
        <v>4361.32</v>
      </c>
      <c r="S22" s="49">
        <f>IFERROR(VLOOKUP($B22,'a-面点'!$B:$AO,20,0),0)</f>
        <v>5818.35</v>
      </c>
      <c r="T22" s="49">
        <f t="shared" si="5"/>
        <v>-1457.03</v>
      </c>
      <c r="U22" s="56">
        <f t="shared" si="6"/>
        <v>-0.250419792552872</v>
      </c>
      <c r="V22" s="56">
        <f>IFERROR(VLOOKUP($B22,'a-面点'!$B:$AO,22,0),0)</f>
        <v>0.643493501924518</v>
      </c>
      <c r="W22" s="56">
        <f>IFERROR(VLOOKUP($B22,'a-面点'!$B:$AO,23,0),0)</f>
        <v>0.0196778985696784</v>
      </c>
      <c r="X22" s="56">
        <f t="shared" si="7"/>
        <v>0.62381560335484</v>
      </c>
    </row>
    <row r="23" spans="1:24">
      <c r="A23" s="50" t="s">
        <v>67</v>
      </c>
      <c r="B23" s="51" t="s">
        <v>112</v>
      </c>
      <c r="C23" s="50" t="s">
        <v>113</v>
      </c>
      <c r="D23" s="49">
        <f>IFERROR(VLOOKUP($B23,'a-面点'!$B:$AO,5,0),0)</f>
        <v>4445.44</v>
      </c>
      <c r="E23" s="49">
        <f>IFERROR(VLOOKUP($B23,'a-面点'!$B:$AO,6,0),0)</f>
        <v>23057.9</v>
      </c>
      <c r="F23" s="49">
        <f>IFERROR(VLOOKUP($B23,'a-面点'!$B:$AO,7,0),0)</f>
        <v>24.8532263063949</v>
      </c>
      <c r="G23" s="49">
        <f>IFERROR(VLOOKUP($B23,'a-面点'!$B:$AO,24,0),0)</f>
        <v>2476.67</v>
      </c>
      <c r="H23" s="49">
        <f>IFERROR(VLOOKUP($B23,'a-面点'!$B:$AO,25,0),0)</f>
        <v>2924.12</v>
      </c>
      <c r="I23" s="49">
        <f>IFERROR(VLOOKUP($B23,'a-面点'!$B:$AO,26,0),0)</f>
        <v>-447.45</v>
      </c>
      <c r="J23" s="56">
        <f>IFERROR(VLOOKUP($B23,'a-面点'!$B:$AO,27,0),0)</f>
        <v>-0.153020395879786</v>
      </c>
      <c r="K23" s="56">
        <f>IFERROR(VLOOKUP($B23,'a-面点'!$B:$AO,28,0),0)</f>
        <v>0.274398945245851</v>
      </c>
      <c r="L23" s="56">
        <f>IFERROR(VLOOKUP($B23,'a-面点'!$B:$AO,29,0),0)</f>
        <v>0.305879251693564</v>
      </c>
      <c r="M23" s="56">
        <f>IFERROR(VLOOKUP($B23,'a-面点'!$B:$AO,30,0),0)</f>
        <v>-0.0314803064477135</v>
      </c>
      <c r="N23" s="49">
        <f>IFERROR(VLOOKUP($B23,'a-面点'!$B:$AO,15,0),0)</f>
        <v>9025.8</v>
      </c>
      <c r="O23" s="49">
        <f>IFERROR(VLOOKUP($B23,'a-面点'!$B:$AO,19,0),0)</f>
        <v>9559.72</v>
      </c>
      <c r="P23" s="49">
        <f t="shared" si="3"/>
        <v>-533.92</v>
      </c>
      <c r="Q23" s="56">
        <f t="shared" si="4"/>
        <v>-0.0558510081885244</v>
      </c>
      <c r="R23" s="49">
        <f>IFERROR(VLOOKUP($B23,'a-面点'!$B:$AO,16,0),0)</f>
        <v>4050.63</v>
      </c>
      <c r="S23" s="49">
        <f>IFERROR(VLOOKUP($B23,'a-面点'!$B:$AO,20,0),0)</f>
        <v>3643.73</v>
      </c>
      <c r="T23" s="49">
        <f t="shared" si="5"/>
        <v>406.9</v>
      </c>
      <c r="U23" s="56">
        <f t="shared" si="6"/>
        <v>0.11167128190069</v>
      </c>
      <c r="V23" s="56">
        <f>IFERROR(VLOOKUP($B23,'a-面点'!$B:$AO,22,0),0)</f>
        <v>0.260722306690092</v>
      </c>
      <c r="W23" s="56">
        <f>IFERROR(VLOOKUP($B23,'a-面点'!$B:$AO,23,0),0)</f>
        <v>0.735654429125879</v>
      </c>
      <c r="X23" s="56">
        <f t="shared" si="7"/>
        <v>-0.474932122435787</v>
      </c>
    </row>
    <row r="24" spans="1:24">
      <c r="A24" s="50" t="s">
        <v>89</v>
      </c>
      <c r="B24" s="51" t="s">
        <v>90</v>
      </c>
      <c r="C24" s="50" t="s">
        <v>91</v>
      </c>
      <c r="D24" s="49">
        <f>IFERROR(VLOOKUP($B24,'a-面点'!$B:$AO,5,0),0)</f>
        <v>3792.35</v>
      </c>
      <c r="E24" s="49">
        <f>IFERROR(VLOOKUP($B24,'a-面点'!$B:$AO,6,0),0)</f>
        <v>13234.6</v>
      </c>
      <c r="F24" s="49">
        <f>IFERROR(VLOOKUP($B24,'a-面点'!$B:$AO,7,0),0)</f>
        <v>16.8980784283284</v>
      </c>
      <c r="G24" s="49">
        <f>IFERROR(VLOOKUP($B24,'a-面点'!$B:$AO,24,0),0)</f>
        <v>2317.44</v>
      </c>
      <c r="H24" s="49">
        <f>IFERROR(VLOOKUP($B24,'a-面点'!$B:$AO,25,0),0)</f>
        <v>3629.42</v>
      </c>
      <c r="I24" s="49">
        <f>IFERROR(VLOOKUP($B24,'a-面点'!$B:$AO,26,0),0)</f>
        <v>-1311.98</v>
      </c>
      <c r="J24" s="56">
        <f>IFERROR(VLOOKUP($B24,'a-面点'!$B:$AO,27,0),0)</f>
        <v>-0.36148475513994</v>
      </c>
      <c r="K24" s="56">
        <f>IFERROR(VLOOKUP($B24,'a-面点'!$B:$AO,28,0),0)</f>
        <v>0.272610493923011</v>
      </c>
      <c r="L24" s="56">
        <f>IFERROR(VLOOKUP($B24,'a-面点'!$B:$AO,29,0),0)</f>
        <v>0.335262091224336</v>
      </c>
      <c r="M24" s="56">
        <f>IFERROR(VLOOKUP($B24,'a-面点'!$B:$AO,30,0),0)</f>
        <v>-0.0626515973013257</v>
      </c>
      <c r="N24" s="49">
        <f>IFERROR(VLOOKUP($B24,'a-面点'!$B:$AO,15,0),0)</f>
        <v>8500.92</v>
      </c>
      <c r="O24" s="49">
        <f>IFERROR(VLOOKUP($B24,'a-面点'!$B:$AO,19,0),0)</f>
        <v>10825.62</v>
      </c>
      <c r="P24" s="49">
        <f t="shared" si="3"/>
        <v>-2324.7</v>
      </c>
      <c r="Q24" s="56">
        <f t="shared" si="4"/>
        <v>-0.214740587606068</v>
      </c>
      <c r="R24" s="49">
        <f>IFERROR(VLOOKUP($B24,'a-面点'!$B:$AO,16,0),0)</f>
        <v>3007.06</v>
      </c>
      <c r="S24" s="49">
        <f>IFERROR(VLOOKUP($B24,'a-面点'!$B:$AO,20,0),0)</f>
        <v>2122.38</v>
      </c>
      <c r="T24" s="49">
        <f t="shared" si="5"/>
        <v>884.68</v>
      </c>
      <c r="U24" s="56">
        <f t="shared" si="6"/>
        <v>0.416833931718165</v>
      </c>
      <c r="V24" s="56">
        <f>IFERROR(VLOOKUP($B24,'a-面点'!$B:$AO,22,0),0)</f>
        <v>1.1325622979404</v>
      </c>
      <c r="W24" s="56">
        <f>IFERROR(VLOOKUP($B24,'a-面点'!$B:$AO,23,0),0)</f>
        <v>1.32918759270243</v>
      </c>
      <c r="X24" s="56">
        <f t="shared" si="7"/>
        <v>-0.196625294762036</v>
      </c>
    </row>
    <row r="25" spans="1:24">
      <c r="A25" s="50" t="s">
        <v>101</v>
      </c>
      <c r="B25" s="51" t="s">
        <v>182</v>
      </c>
      <c r="C25" s="50" t="s">
        <v>183</v>
      </c>
      <c r="D25" s="49">
        <f>IFERROR(VLOOKUP($B25,'a-面点'!$B:$AO,5,0),0)</f>
        <v>3209.5</v>
      </c>
      <c r="E25" s="49">
        <f>IFERROR(VLOOKUP($B25,'a-面点'!$B:$AO,6,0),0)</f>
        <v>17831.52</v>
      </c>
      <c r="F25" s="49">
        <f>IFERROR(VLOOKUP($B25,'a-面点'!$B:$AO,7,0),0)</f>
        <v>67.1067009435561</v>
      </c>
      <c r="G25" s="49">
        <f>IFERROR(VLOOKUP($B25,'a-面点'!$B:$AO,24,0),0)</f>
        <v>636.28</v>
      </c>
      <c r="H25" s="49">
        <f>IFERROR(VLOOKUP($B25,'a-面点'!$B:$AO,25,0),0)</f>
        <v>688.86</v>
      </c>
      <c r="I25" s="49">
        <f>IFERROR(VLOOKUP($B25,'a-面点'!$B:$AO,26,0),0)</f>
        <v>-52.58</v>
      </c>
      <c r="J25" s="56">
        <f>IFERROR(VLOOKUP($B25,'a-面点'!$B:$AO,27,0),0)</f>
        <v>-0.0763290073454693</v>
      </c>
      <c r="K25" s="56">
        <f>IFERROR(VLOOKUP($B25,'a-面点'!$B:$AO,28,0),0)</f>
        <v>0.264435744624259</v>
      </c>
      <c r="L25" s="56">
        <f>IFERROR(VLOOKUP($B25,'a-面点'!$B:$AO,29,0),0)</f>
        <v>0.195517787503619</v>
      </c>
      <c r="M25" s="56">
        <f>IFERROR(VLOOKUP($B25,'a-面点'!$B:$AO,30,0),0)</f>
        <v>0.0689179571206404</v>
      </c>
      <c r="N25" s="49">
        <f>IFERROR(VLOOKUP($B25,'a-面点'!$B:$AO,15,0),0)</f>
        <v>2406.18</v>
      </c>
      <c r="O25" s="49">
        <f>IFERROR(VLOOKUP($B25,'a-面点'!$B:$AO,19,0),0)</f>
        <v>3523.26</v>
      </c>
      <c r="P25" s="49">
        <f t="shared" si="3"/>
        <v>-1117.08</v>
      </c>
      <c r="Q25" s="56">
        <f t="shared" si="4"/>
        <v>-0.317058633197664</v>
      </c>
      <c r="R25" s="49">
        <f>IFERROR(VLOOKUP($B25,'a-面点'!$B:$AO,16,0),0)</f>
        <v>786.57</v>
      </c>
      <c r="S25" s="49">
        <f>IFERROR(VLOOKUP($B25,'a-面点'!$B:$AO,20,0),0)</f>
        <v>1067.99</v>
      </c>
      <c r="T25" s="49">
        <f t="shared" si="5"/>
        <v>-281.42</v>
      </c>
      <c r="U25" s="56">
        <f t="shared" si="6"/>
        <v>-0.263504339928276</v>
      </c>
      <c r="V25" s="56">
        <f>IFERROR(VLOOKUP($B25,'a-面点'!$B:$AO,22,0),0)</f>
        <v>-0.297336939448406</v>
      </c>
      <c r="W25" s="56">
        <f>IFERROR(VLOOKUP($B25,'a-面点'!$B:$AO,23,0),0)</f>
        <v>-0.332641552370183</v>
      </c>
      <c r="X25" s="56">
        <f t="shared" si="7"/>
        <v>0.0353046129217775</v>
      </c>
    </row>
    <row r="26" spans="1:24">
      <c r="A26" s="50" t="s">
        <v>67</v>
      </c>
      <c r="B26" s="51" t="s">
        <v>168</v>
      </c>
      <c r="C26" s="50" t="s">
        <v>169</v>
      </c>
      <c r="D26" s="49">
        <f>IFERROR(VLOOKUP($B26,'a-面点'!$B:$AO,5,0),0)</f>
        <v>5954.7</v>
      </c>
      <c r="E26" s="49">
        <f>IFERROR(VLOOKUP($B26,'a-面点'!$B:$AO,6,0),0)</f>
        <v>27336.39</v>
      </c>
      <c r="F26" s="49">
        <f>IFERROR(VLOOKUP($B26,'a-面点'!$B:$AO,7,0),0)</f>
        <v>30.0416319196251</v>
      </c>
      <c r="G26" s="49">
        <f>IFERROR(VLOOKUP($B26,'a-面点'!$B:$AO,24,0),0)</f>
        <v>2377.47</v>
      </c>
      <c r="H26" s="49">
        <f>IFERROR(VLOOKUP($B26,'a-面点'!$B:$AO,25,0),0)</f>
        <v>3124.43</v>
      </c>
      <c r="I26" s="49">
        <f>IFERROR(VLOOKUP($B26,'a-面点'!$B:$AO,26,0),0)</f>
        <v>-746.96</v>
      </c>
      <c r="J26" s="56">
        <f>IFERROR(VLOOKUP($B26,'a-面点'!$B:$AO,27,0),0)</f>
        <v>-0.239070806515108</v>
      </c>
      <c r="K26" s="56">
        <f>IFERROR(VLOOKUP($B26,'a-面点'!$B:$AO,28,0),0)</f>
        <v>0.28232129815999</v>
      </c>
      <c r="L26" s="56">
        <f>IFERROR(VLOOKUP($B26,'a-面点'!$B:$AO,29,0),0)</f>
        <v>0.465747523261811</v>
      </c>
      <c r="M26" s="56">
        <f>IFERROR(VLOOKUP($B26,'a-面点'!$B:$AO,30,0),0)</f>
        <v>-0.183426225101821</v>
      </c>
      <c r="N26" s="49">
        <f>IFERROR(VLOOKUP($B26,'a-面点'!$B:$AO,15,0),0)</f>
        <v>8421.15</v>
      </c>
      <c r="O26" s="49">
        <f>IFERROR(VLOOKUP($B26,'a-面点'!$B:$AO,19,0),0)</f>
        <v>6708.42</v>
      </c>
      <c r="P26" s="49">
        <f t="shared" si="3"/>
        <v>1712.73</v>
      </c>
      <c r="Q26" s="56">
        <f t="shared" si="4"/>
        <v>0.255310490398633</v>
      </c>
      <c r="R26" s="49">
        <f>IFERROR(VLOOKUP($B26,'a-面点'!$B:$AO,16,0),0)</f>
        <v>3408.89</v>
      </c>
      <c r="S26" s="49">
        <f>IFERROR(VLOOKUP($B26,'a-面点'!$B:$AO,20,0),0)</f>
        <v>2762.32</v>
      </c>
      <c r="T26" s="49">
        <f t="shared" si="5"/>
        <v>646.57</v>
      </c>
      <c r="U26" s="56">
        <f t="shared" si="6"/>
        <v>0.234067740160445</v>
      </c>
      <c r="V26" s="56">
        <f>IFERROR(VLOOKUP($B26,'a-面点'!$B:$AO,22,0),0)</f>
        <v>0.243507910624032</v>
      </c>
      <c r="W26" s="56">
        <f>IFERROR(VLOOKUP($B26,'a-面点'!$B:$AO,23,0),0)</f>
        <v>0.628971101163169</v>
      </c>
      <c r="X26" s="56">
        <f t="shared" si="7"/>
        <v>-0.385463190539136</v>
      </c>
    </row>
    <row r="27" spans="1:24">
      <c r="A27" s="50" t="s">
        <v>62</v>
      </c>
      <c r="B27" s="51" t="s">
        <v>153</v>
      </c>
      <c r="C27" s="50" t="s">
        <v>154</v>
      </c>
      <c r="D27" s="49">
        <f>IFERROR(VLOOKUP($B27,'a-面点'!$B:$AO,5,0),0)</f>
        <v>3905.5</v>
      </c>
      <c r="E27" s="49">
        <f>IFERROR(VLOOKUP($B27,'a-面点'!$B:$AO,6,0),0)</f>
        <v>17392.48</v>
      </c>
      <c r="F27" s="49">
        <f>IFERROR(VLOOKUP($B27,'a-面点'!$B:$AO,7,0),0)</f>
        <v>23.8691329546996</v>
      </c>
      <c r="G27" s="49">
        <f>IFERROR(VLOOKUP($B27,'a-面点'!$B:$AO,24,0),0)</f>
        <v>2296.55</v>
      </c>
      <c r="H27" s="49">
        <f>IFERROR(VLOOKUP($B27,'a-面点'!$B:$AO,25,0),0)</f>
        <v>2106.66</v>
      </c>
      <c r="I27" s="49">
        <f>IFERROR(VLOOKUP($B27,'a-面点'!$B:$AO,26,0),0)</f>
        <v>189.89</v>
      </c>
      <c r="J27" s="56">
        <f>IFERROR(VLOOKUP($B27,'a-面点'!$B:$AO,27,0),0)</f>
        <v>0.0901379434745047</v>
      </c>
      <c r="K27" s="56">
        <f>IFERROR(VLOOKUP($B27,'a-面点'!$B:$AO,28,0),0)</f>
        <v>0.308036402899892</v>
      </c>
      <c r="L27" s="56">
        <f>IFERROR(VLOOKUP($B27,'a-面点'!$B:$AO,29,0),0)</f>
        <v>0.339492564444702</v>
      </c>
      <c r="M27" s="56">
        <f>IFERROR(VLOOKUP($B27,'a-面点'!$B:$AO,30,0),0)</f>
        <v>-0.0314561615448103</v>
      </c>
      <c r="N27" s="49">
        <f>IFERROR(VLOOKUP($B27,'a-面点'!$B:$AO,15,0),0)</f>
        <v>7455.45</v>
      </c>
      <c r="O27" s="49">
        <f>IFERROR(VLOOKUP($B27,'a-面点'!$B:$AO,19,0),0)</f>
        <v>6205.32</v>
      </c>
      <c r="P27" s="49">
        <f t="shared" si="3"/>
        <v>1250.13</v>
      </c>
      <c r="Q27" s="56">
        <f t="shared" si="4"/>
        <v>0.201461004428458</v>
      </c>
      <c r="R27" s="49">
        <f>IFERROR(VLOOKUP($B27,'a-面点'!$B:$AO,16,0),0)</f>
        <v>2250.1</v>
      </c>
      <c r="S27" s="49">
        <f>IFERROR(VLOOKUP($B27,'a-面点'!$B:$AO,20,0),0)</f>
        <v>2264.11</v>
      </c>
      <c r="T27" s="49">
        <f t="shared" si="5"/>
        <v>-14.0100000000002</v>
      </c>
      <c r="U27" s="56">
        <f t="shared" si="6"/>
        <v>-0.0061878618971694</v>
      </c>
      <c r="V27" s="56">
        <f>IFERROR(VLOOKUP($B27,'a-面点'!$B:$AO,22,0),0)</f>
        <v>0.604014996106098</v>
      </c>
      <c r="W27" s="56">
        <f>IFERROR(VLOOKUP($B27,'a-面点'!$B:$AO,23,0),0)</f>
        <v>0.353251982903479</v>
      </c>
      <c r="X27" s="56">
        <f t="shared" si="7"/>
        <v>0.250763013202619</v>
      </c>
    </row>
    <row r="28" spans="1:24">
      <c r="A28" s="50" t="s">
        <v>62</v>
      </c>
      <c r="B28" s="51" t="s">
        <v>139</v>
      </c>
      <c r="C28" s="50" t="s">
        <v>140</v>
      </c>
      <c r="D28" s="49">
        <f>IFERROR(VLOOKUP($B28,'a-面点'!$B:$AO,5,0),0)</f>
        <v>1276.6</v>
      </c>
      <c r="E28" s="49">
        <f>IFERROR(VLOOKUP($B28,'a-面点'!$B:$AO,6,0),0)</f>
        <v>5476.74</v>
      </c>
      <c r="F28" s="49">
        <f>IFERROR(VLOOKUP($B28,'a-面点'!$B:$AO,7,0),0)</f>
        <v>9.37461404546052</v>
      </c>
      <c r="G28" s="49">
        <f>IFERROR(VLOOKUP($B28,'a-面点'!$B:$AO,24,0),0)</f>
        <v>1603.73</v>
      </c>
      <c r="H28" s="49">
        <f>IFERROR(VLOOKUP($B28,'a-面点'!$B:$AO,25,0),0)</f>
        <v>1631.82</v>
      </c>
      <c r="I28" s="49">
        <f>IFERROR(VLOOKUP($B28,'a-面点'!$B:$AO,26,0),0)</f>
        <v>-28.09</v>
      </c>
      <c r="J28" s="56">
        <f>IFERROR(VLOOKUP($B28,'a-面点'!$B:$AO,27,0),0)</f>
        <v>-0.0172139083967594</v>
      </c>
      <c r="K28" s="56">
        <f>IFERROR(VLOOKUP($B28,'a-面点'!$B:$AO,28,0),0)</f>
        <v>0.273399262516004</v>
      </c>
      <c r="L28" s="56">
        <f>IFERROR(VLOOKUP($B28,'a-面点'!$B:$AO,29,0),0)</f>
        <v>0.313771110260793</v>
      </c>
      <c r="M28" s="56">
        <f>IFERROR(VLOOKUP($B28,'a-面点'!$B:$AO,30,0),0)</f>
        <v>-0.0403718477447898</v>
      </c>
      <c r="N28" s="49">
        <f>IFERROR(VLOOKUP($B28,'a-面点'!$B:$AO,15,0),0)</f>
        <v>5865.89</v>
      </c>
      <c r="O28" s="49">
        <f>IFERROR(VLOOKUP($B28,'a-面点'!$B:$AO,19,0),0)</f>
        <v>5200.67</v>
      </c>
      <c r="P28" s="49">
        <f t="shared" si="3"/>
        <v>665.22</v>
      </c>
      <c r="Q28" s="56">
        <f t="shared" si="4"/>
        <v>0.127910442308395</v>
      </c>
      <c r="R28" s="49">
        <f>IFERROR(VLOOKUP($B28,'a-面点'!$B:$AO,16,0),0)</f>
        <v>2126.4</v>
      </c>
      <c r="S28" s="49">
        <f>IFERROR(VLOOKUP($B28,'a-面点'!$B:$AO,20,0),0)</f>
        <v>1981.61</v>
      </c>
      <c r="T28" s="49">
        <f t="shared" si="5"/>
        <v>144.79</v>
      </c>
      <c r="U28" s="56">
        <f t="shared" si="6"/>
        <v>0.0730668496828338</v>
      </c>
      <c r="V28" s="56">
        <f>IFERROR(VLOOKUP($B28,'a-面点'!$B:$AO,22,0),0)</f>
        <v>0.787269351949381</v>
      </c>
      <c r="W28" s="56">
        <f>IFERROR(VLOOKUP($B28,'a-面点'!$B:$AO,23,0),0)</f>
        <v>0.035975576095088</v>
      </c>
      <c r="X28" s="56">
        <f t="shared" si="7"/>
        <v>0.751293775854293</v>
      </c>
    </row>
    <row r="29" spans="1:24">
      <c r="A29" s="50" t="s">
        <v>62</v>
      </c>
      <c r="B29" s="51" t="s">
        <v>97</v>
      </c>
      <c r="C29" s="50" t="s">
        <v>98</v>
      </c>
      <c r="D29" s="49">
        <f>IFERROR(VLOOKUP($B29,'a-面点'!$B:$AO,5,0),0)</f>
        <v>4736.9</v>
      </c>
      <c r="E29" s="49">
        <f>IFERROR(VLOOKUP($B29,'a-面点'!$B:$AO,6,0),0)</f>
        <v>22217.74</v>
      </c>
      <c r="F29" s="49">
        <f>IFERROR(VLOOKUP($B29,'a-面点'!$B:$AO,7,0),0)</f>
        <v>21.6749267957353</v>
      </c>
      <c r="G29" s="49">
        <f>IFERROR(VLOOKUP($B29,'a-面点'!$B:$AO,24,0),0)</f>
        <v>2319.11</v>
      </c>
      <c r="H29" s="49">
        <f>IFERROR(VLOOKUP($B29,'a-面点'!$B:$AO,25,0),0)</f>
        <v>3353.56</v>
      </c>
      <c r="I29" s="49">
        <f>IFERROR(VLOOKUP($B29,'a-面点'!$B:$AO,26,0),0)</f>
        <v>-1034.45</v>
      </c>
      <c r="J29" s="56">
        <f>IFERROR(VLOOKUP($B29,'a-面点'!$B:$AO,27,0),0)</f>
        <v>-0.308463245029163</v>
      </c>
      <c r="K29" s="56">
        <f>IFERROR(VLOOKUP($B29,'a-面点'!$B:$AO,28,0),0)</f>
        <v>0.23464318524904</v>
      </c>
      <c r="L29" s="56">
        <f>IFERROR(VLOOKUP($B29,'a-面点'!$B:$AO,29,0),0)</f>
        <v>0.29108641383788</v>
      </c>
      <c r="M29" s="56">
        <f>IFERROR(VLOOKUP($B29,'a-面点'!$B:$AO,30,0),0)</f>
        <v>-0.0564432285888401</v>
      </c>
      <c r="N29" s="49">
        <f>IFERROR(VLOOKUP($B29,'a-面点'!$B:$AO,15,0),0)</f>
        <v>9883.56</v>
      </c>
      <c r="O29" s="49">
        <f>IFERROR(VLOOKUP($B29,'a-面点'!$B:$AO,19,0),0)</f>
        <v>11520.84</v>
      </c>
      <c r="P29" s="49">
        <f t="shared" si="3"/>
        <v>-1637.28</v>
      </c>
      <c r="Q29" s="56">
        <f t="shared" si="4"/>
        <v>-0.142114637474351</v>
      </c>
      <c r="R29" s="49">
        <f>IFERROR(VLOOKUP($B29,'a-面点'!$B:$AO,16,0),0)</f>
        <v>3687.52</v>
      </c>
      <c r="S29" s="49">
        <f>IFERROR(VLOOKUP($B29,'a-面点'!$B:$AO,20,0),0)</f>
        <v>3715.56</v>
      </c>
      <c r="T29" s="49">
        <f t="shared" si="5"/>
        <v>-28.04</v>
      </c>
      <c r="U29" s="56">
        <f t="shared" si="6"/>
        <v>-0.00754664169061998</v>
      </c>
      <c r="V29" s="56">
        <f>IFERROR(VLOOKUP($B29,'a-面点'!$B:$AO,22,0),0)</f>
        <v>0.403311666353528</v>
      </c>
      <c r="W29" s="56">
        <f>IFERROR(VLOOKUP($B29,'a-面点'!$B:$AO,23,0),0)</f>
        <v>0.233312284373205</v>
      </c>
      <c r="X29" s="56">
        <f t="shared" si="7"/>
        <v>0.169999381980323</v>
      </c>
    </row>
    <row r="30" spans="1:24">
      <c r="A30" s="50" t="s">
        <v>67</v>
      </c>
      <c r="B30" s="51" t="s">
        <v>166</v>
      </c>
      <c r="C30" s="50" t="s">
        <v>167</v>
      </c>
      <c r="D30" s="49">
        <f>IFERROR(VLOOKUP($B30,'a-面点'!$B:$AO,5,0),0)</f>
        <v>2755.4</v>
      </c>
      <c r="E30" s="49">
        <f>IFERROR(VLOOKUP($B30,'a-面点'!$B:$AO,6,0),0)</f>
        <v>13191.99</v>
      </c>
      <c r="F30" s="49">
        <f>IFERROR(VLOOKUP($B30,'a-面点'!$B:$AO,7,0),0)</f>
        <v>11.1742672037271</v>
      </c>
      <c r="G30" s="49">
        <f>IFERROR(VLOOKUP($B30,'a-面点'!$B:$AO,24,0),0)</f>
        <v>4567.39</v>
      </c>
      <c r="H30" s="49">
        <f>IFERROR(VLOOKUP($B30,'a-面点'!$B:$AO,25,0),0)</f>
        <v>6491.8</v>
      </c>
      <c r="I30" s="49">
        <f>IFERROR(VLOOKUP($B30,'a-面点'!$B:$AO,26,0),0)</f>
        <v>-1924.41</v>
      </c>
      <c r="J30" s="56">
        <f>IFERROR(VLOOKUP($B30,'a-面点'!$B:$AO,27,0),0)</f>
        <v>-0.296437043655073</v>
      </c>
      <c r="K30" s="56">
        <f>IFERROR(VLOOKUP($B30,'a-面点'!$B:$AO,28,0),0)</f>
        <v>0.35655463516576</v>
      </c>
      <c r="L30" s="56">
        <f>IFERROR(VLOOKUP($B30,'a-面点'!$B:$AO,29,0),0)</f>
        <v>0.431252844051324</v>
      </c>
      <c r="M30" s="56">
        <f>IFERROR(VLOOKUP($B30,'a-面点'!$B:$AO,30,0),0)</f>
        <v>-0.0746982088855642</v>
      </c>
      <c r="N30" s="49">
        <f>IFERROR(VLOOKUP($B30,'a-面点'!$B:$AO,15,0),0)</f>
        <v>12809.79</v>
      </c>
      <c r="O30" s="49">
        <f>IFERROR(VLOOKUP($B30,'a-面点'!$B:$AO,19,0),0)</f>
        <v>15053.35</v>
      </c>
      <c r="P30" s="49">
        <f t="shared" si="3"/>
        <v>-2243.56</v>
      </c>
      <c r="Q30" s="56">
        <f t="shared" si="4"/>
        <v>-0.149040579007331</v>
      </c>
      <c r="R30" s="49">
        <f>IFERROR(VLOOKUP($B30,'a-面点'!$B:$AO,16,0),0)</f>
        <v>3787.66</v>
      </c>
      <c r="S30" s="49">
        <f>IFERROR(VLOOKUP($B30,'a-面点'!$B:$AO,20,0),0)</f>
        <v>3753.01</v>
      </c>
      <c r="T30" s="49">
        <f t="shared" si="5"/>
        <v>34.6499999999996</v>
      </c>
      <c r="U30" s="56">
        <f t="shared" si="6"/>
        <v>0.0092325893083151</v>
      </c>
      <c r="V30" s="56">
        <f>IFERROR(VLOOKUP($B30,'a-面点'!$B:$AO,22,0),0)</f>
        <v>0.643610772963326</v>
      </c>
      <c r="W30" s="56">
        <f>IFERROR(VLOOKUP($B30,'a-面点'!$B:$AO,23,0),0)</f>
        <v>0.547152337893584</v>
      </c>
      <c r="X30" s="56">
        <f t="shared" si="7"/>
        <v>0.0964584350697421</v>
      </c>
    </row>
    <row r="31" spans="1:24">
      <c r="A31" s="50" t="s">
        <v>62</v>
      </c>
      <c r="B31" s="51" t="s">
        <v>99</v>
      </c>
      <c r="C31" s="50" t="s">
        <v>100</v>
      </c>
      <c r="D31" s="49">
        <f>IFERROR(VLOOKUP($B31,'a-面点'!$B:$AO,5,0),0)</f>
        <v>6470.6</v>
      </c>
      <c r="E31" s="49">
        <f>IFERROR(VLOOKUP($B31,'a-面点'!$B:$AO,6,0),0)</f>
        <v>27343.18</v>
      </c>
      <c r="F31" s="49">
        <f>IFERROR(VLOOKUP($B31,'a-面点'!$B:$AO,7,0),0)</f>
        <v>26.376792726564</v>
      </c>
      <c r="G31" s="49">
        <f>IFERROR(VLOOKUP($B31,'a-面点'!$B:$AO,24,0),0)</f>
        <v>700.67</v>
      </c>
      <c r="H31" s="49">
        <f>IFERROR(VLOOKUP($B31,'a-面点'!$B:$AO,25,0),0)</f>
        <v>1309.68</v>
      </c>
      <c r="I31" s="49">
        <f>IFERROR(VLOOKUP($B31,'a-面点'!$B:$AO,26,0),0)</f>
        <v>-609.01</v>
      </c>
      <c r="J31" s="56">
        <f>IFERROR(VLOOKUP($B31,'a-面点'!$B:$AO,27,0),0)</f>
        <v>-0.465006719198583</v>
      </c>
      <c r="K31" s="56">
        <f>IFERROR(VLOOKUP($B31,'a-面点'!$B:$AO,28,0),0)</f>
        <v>0.0877333353367492</v>
      </c>
      <c r="L31" s="56">
        <f>IFERROR(VLOOKUP($B31,'a-面点'!$B:$AO,29,0),0)</f>
        <v>0.149580444259676</v>
      </c>
      <c r="M31" s="56">
        <f>IFERROR(VLOOKUP($B31,'a-面点'!$B:$AO,30,0),0)</f>
        <v>-0.0618471089229266</v>
      </c>
      <c r="N31" s="49">
        <f>IFERROR(VLOOKUP($B31,'a-面点'!$B:$AO,15,0),0)</f>
        <v>7986.36</v>
      </c>
      <c r="O31" s="49">
        <f>IFERROR(VLOOKUP($B31,'a-面点'!$B:$AO,19,0),0)</f>
        <v>8755.69</v>
      </c>
      <c r="P31" s="49">
        <f t="shared" si="3"/>
        <v>-769.330000000001</v>
      </c>
      <c r="Q31" s="56">
        <f t="shared" si="4"/>
        <v>-0.0878662903780286</v>
      </c>
      <c r="R31" s="49">
        <f>IFERROR(VLOOKUP($B31,'a-面点'!$B:$AO,16,0),0)</f>
        <v>3384.87</v>
      </c>
      <c r="S31" s="49">
        <f>IFERROR(VLOOKUP($B31,'a-面点'!$B:$AO,20,0),0)</f>
        <v>3221.88</v>
      </c>
      <c r="T31" s="49">
        <f t="shared" si="5"/>
        <v>162.99</v>
      </c>
      <c r="U31" s="56">
        <f t="shared" si="6"/>
        <v>0.0505884762933442</v>
      </c>
      <c r="V31" s="56">
        <f>IFERROR(VLOOKUP($B31,'a-面点'!$B:$AO,22,0),0)</f>
        <v>0.248385735543741</v>
      </c>
      <c r="W31" s="56">
        <f>IFERROR(VLOOKUP($B31,'a-面点'!$B:$AO,23,0),0)</f>
        <v>0.417428217217504</v>
      </c>
      <c r="X31" s="56">
        <f t="shared" si="7"/>
        <v>-0.169042481673763</v>
      </c>
    </row>
    <row r="32" spans="1:24">
      <c r="A32" s="50" t="s">
        <v>67</v>
      </c>
      <c r="B32" s="51" t="s">
        <v>127</v>
      </c>
      <c r="C32" s="50" t="s">
        <v>128</v>
      </c>
      <c r="D32" s="49">
        <f>IFERROR(VLOOKUP($B32,'a-面点'!$B:$AO,5,0),0)</f>
        <v>1338.6</v>
      </c>
      <c r="E32" s="49">
        <f>IFERROR(VLOOKUP($B32,'a-面点'!$B:$AO,6,0),0)</f>
        <v>6879.69</v>
      </c>
      <c r="F32" s="49">
        <f>IFERROR(VLOOKUP($B32,'a-面点'!$B:$AO,7,0),0)</f>
        <v>18.9954792571077</v>
      </c>
      <c r="G32" s="49">
        <f>IFERROR(VLOOKUP($B32,'a-面点'!$B:$AO,24,0),0)</f>
        <v>485.6</v>
      </c>
      <c r="H32" s="49">
        <f>IFERROR(VLOOKUP($B32,'a-面点'!$B:$AO,25,0),0)</f>
        <v>594.29</v>
      </c>
      <c r="I32" s="49">
        <f>IFERROR(VLOOKUP($B32,'a-面点'!$B:$AO,26,0),0)</f>
        <v>-108.69</v>
      </c>
      <c r="J32" s="56">
        <f>IFERROR(VLOOKUP($B32,'a-面点'!$B:$AO,27,0),0)</f>
        <v>-0.182890508001144</v>
      </c>
      <c r="K32" s="56">
        <f>IFERROR(VLOOKUP($B32,'a-面点'!$B:$AO,28,0),0)</f>
        <v>0.178982790966824</v>
      </c>
      <c r="L32" s="56">
        <f>IFERROR(VLOOKUP($B32,'a-面点'!$B:$AO,29,0),0)</f>
        <v>0.216272180735694</v>
      </c>
      <c r="M32" s="56">
        <f>IFERROR(VLOOKUP($B32,'a-面点'!$B:$AO,30,0),0)</f>
        <v>-0.0372893897688704</v>
      </c>
      <c r="N32" s="49">
        <f>IFERROR(VLOOKUP($B32,'a-面点'!$B:$AO,15,0),0)</f>
        <v>2713.11</v>
      </c>
      <c r="O32" s="49">
        <f>IFERROR(VLOOKUP($B32,'a-面点'!$B:$AO,19,0),0)</f>
        <v>2747.88</v>
      </c>
      <c r="P32" s="49">
        <f t="shared" si="3"/>
        <v>-34.77</v>
      </c>
      <c r="Q32" s="56">
        <f t="shared" si="4"/>
        <v>-0.0126533909777719</v>
      </c>
      <c r="R32" s="49">
        <f>IFERROR(VLOOKUP($B32,'a-面点'!$B:$AO,16,0),0)</f>
        <v>1323.86</v>
      </c>
      <c r="S32" s="49">
        <f>IFERROR(VLOOKUP($B32,'a-面点'!$B:$AO,20,0),0)</f>
        <v>646.4</v>
      </c>
      <c r="T32" s="49">
        <f t="shared" si="5"/>
        <v>677.46</v>
      </c>
      <c r="U32" s="56">
        <f t="shared" si="6"/>
        <v>1.04805074257426</v>
      </c>
      <c r="V32" s="56">
        <f>IFERROR(VLOOKUP($B32,'a-面点'!$B:$AO,22,0),0)</f>
        <v>-0.304360970817011</v>
      </c>
      <c r="W32" s="56">
        <f>IFERROR(VLOOKUP($B32,'a-面点'!$B:$AO,23,0),0)</f>
        <v>1.79602703818257</v>
      </c>
      <c r="X32" s="56">
        <f t="shared" si="7"/>
        <v>-2.10038800899958</v>
      </c>
    </row>
    <row r="33" spans="1:24">
      <c r="A33" s="50" t="s">
        <v>62</v>
      </c>
      <c r="B33" s="51" t="s">
        <v>145</v>
      </c>
      <c r="C33" s="50" t="s">
        <v>146</v>
      </c>
      <c r="D33" s="49">
        <f>IFERROR(VLOOKUP($B33,'a-面点'!$B:$AO,5,0),0)</f>
        <v>5647.1</v>
      </c>
      <c r="E33" s="49">
        <f>IFERROR(VLOOKUP($B33,'a-面点'!$B:$AO,6,0),0)</f>
        <v>28059.07</v>
      </c>
      <c r="F33" s="49">
        <f>IFERROR(VLOOKUP($B33,'a-面点'!$B:$AO,7,0),0)</f>
        <v>28.3630154187553</v>
      </c>
      <c r="G33" s="49">
        <f>IFERROR(VLOOKUP($B33,'a-面点'!$B:$AO,24,0),0)</f>
        <v>2256.28</v>
      </c>
      <c r="H33" s="49">
        <f>IFERROR(VLOOKUP($B33,'a-面点'!$B:$AO,25,0),0)</f>
        <v>3491.2</v>
      </c>
      <c r="I33" s="49">
        <f>IFERROR(VLOOKUP($B33,'a-面点'!$B:$AO,26,0),0)</f>
        <v>-1234.92</v>
      </c>
      <c r="J33" s="56">
        <f>IFERROR(VLOOKUP($B33,'a-面点'!$B:$AO,27,0),0)</f>
        <v>-0.353723648029331</v>
      </c>
      <c r="K33" s="56">
        <f>IFERROR(VLOOKUP($B33,'a-面点'!$B:$AO,28,0),0)</f>
        <v>0.242501496637536</v>
      </c>
      <c r="L33" s="56">
        <f>IFERROR(VLOOKUP($B33,'a-面点'!$B:$AO,29,0),0)</f>
        <v>0.338930067520011</v>
      </c>
      <c r="M33" s="56">
        <f>IFERROR(VLOOKUP($B33,'a-面点'!$B:$AO,30,0),0)</f>
        <v>-0.0964285708824744</v>
      </c>
      <c r="N33" s="49">
        <f>IFERROR(VLOOKUP($B33,'a-面点'!$B:$AO,15,0),0)</f>
        <v>9304.19</v>
      </c>
      <c r="O33" s="49">
        <f>IFERROR(VLOOKUP($B33,'a-面点'!$B:$AO,19,0),0)</f>
        <v>10300.65</v>
      </c>
      <c r="P33" s="49">
        <f t="shared" si="3"/>
        <v>-996.459999999999</v>
      </c>
      <c r="Q33" s="56">
        <f t="shared" si="4"/>
        <v>-0.0967375845213651</v>
      </c>
      <c r="R33" s="49">
        <f>IFERROR(VLOOKUP($B33,'a-面点'!$B:$AO,16,0),0)</f>
        <v>3240.86</v>
      </c>
      <c r="S33" s="49">
        <f>IFERROR(VLOOKUP($B33,'a-面点'!$B:$AO,20,0),0)</f>
        <v>3353.99</v>
      </c>
      <c r="T33" s="49">
        <f t="shared" si="5"/>
        <v>-113.13</v>
      </c>
      <c r="U33" s="56">
        <f t="shared" si="6"/>
        <v>-0.0337299753428006</v>
      </c>
      <c r="V33" s="56">
        <f>IFERROR(VLOOKUP($B33,'a-面点'!$B:$AO,22,0),0)</f>
        <v>0.520746027194901</v>
      </c>
      <c r="W33" s="56">
        <f>IFERROR(VLOOKUP($B33,'a-面点'!$B:$AO,23,0),0)</f>
        <v>0.0294758768837167</v>
      </c>
      <c r="X33" s="56">
        <f t="shared" si="7"/>
        <v>0.491270150311184</v>
      </c>
    </row>
    <row r="34" spans="1:24">
      <c r="A34" s="50" t="s">
        <v>62</v>
      </c>
      <c r="B34" s="51" t="s">
        <v>104</v>
      </c>
      <c r="C34" s="50" t="s">
        <v>105</v>
      </c>
      <c r="D34" s="49">
        <f>IFERROR(VLOOKUP($B34,'a-面点'!$B:$AO,5,0),0)</f>
        <v>6513.8</v>
      </c>
      <c r="E34" s="49">
        <f>IFERROR(VLOOKUP($B34,'a-面点'!$B:$AO,6,0),0)</f>
        <v>22103.9</v>
      </c>
      <c r="F34" s="49">
        <f>IFERROR(VLOOKUP($B34,'a-面点'!$B:$AO,7,0),0)</f>
        <v>17.8734420544902</v>
      </c>
      <c r="G34" s="49">
        <f>IFERROR(VLOOKUP($B34,'a-面点'!$B:$AO,24,0),0)</f>
        <v>6705.24</v>
      </c>
      <c r="H34" s="49">
        <f>IFERROR(VLOOKUP($B34,'a-面点'!$B:$AO,25,0),0)</f>
        <v>7105.96</v>
      </c>
      <c r="I34" s="49">
        <f>IFERROR(VLOOKUP($B34,'a-面点'!$B:$AO,26,0),0)</f>
        <v>-400.72</v>
      </c>
      <c r="J34" s="56">
        <f>IFERROR(VLOOKUP($B34,'a-面点'!$B:$AO,27,0),0)</f>
        <v>-0.0563920990267325</v>
      </c>
      <c r="K34" s="56">
        <f>IFERROR(VLOOKUP($B34,'a-面点'!$B:$AO,28,0),0)</f>
        <v>0.396972813219876</v>
      </c>
      <c r="L34" s="56">
        <f>IFERROR(VLOOKUP($B34,'a-面点'!$B:$AO,29,0),0)</f>
        <v>0.392690586701607</v>
      </c>
      <c r="M34" s="56">
        <f>IFERROR(VLOOKUP($B34,'a-面点'!$B:$AO,30,0),0)</f>
        <v>0.00428222651826891</v>
      </c>
      <c r="N34" s="49">
        <f>IFERROR(VLOOKUP($B34,'a-面点'!$B:$AO,15,0),0)</f>
        <v>16890.93</v>
      </c>
      <c r="O34" s="49">
        <f>IFERROR(VLOOKUP($B34,'a-面点'!$B:$AO,19,0),0)</f>
        <v>18095.57</v>
      </c>
      <c r="P34" s="49">
        <f t="shared" si="3"/>
        <v>-1204.64</v>
      </c>
      <c r="Q34" s="56">
        <f t="shared" si="4"/>
        <v>-0.0665709894742194</v>
      </c>
      <c r="R34" s="49">
        <f>IFERROR(VLOOKUP($B34,'a-面点'!$B:$AO,16,0),0)</f>
        <v>8363.98</v>
      </c>
      <c r="S34" s="49">
        <f>IFERROR(VLOOKUP($B34,'a-面点'!$B:$AO,20,0),0)</f>
        <v>11674.01</v>
      </c>
      <c r="T34" s="49">
        <f t="shared" si="5"/>
        <v>-3310.03</v>
      </c>
      <c r="U34" s="56">
        <f t="shared" si="6"/>
        <v>-0.283538389979107</v>
      </c>
      <c r="V34" s="56">
        <f>IFERROR(VLOOKUP($B34,'a-面点'!$B:$AO,22,0),0)</f>
        <v>0.227381044753171</v>
      </c>
      <c r="W34" s="56">
        <f>IFERROR(VLOOKUP($B34,'a-面点'!$B:$AO,23,0),0)</f>
        <v>-0.24611479107122</v>
      </c>
      <c r="X34" s="56">
        <f t="shared" si="7"/>
        <v>0.473495835824391</v>
      </c>
    </row>
    <row r="35" spans="1:24">
      <c r="A35" s="50" t="s">
        <v>67</v>
      </c>
      <c r="B35" s="51" t="s">
        <v>80</v>
      </c>
      <c r="C35" s="50" t="s">
        <v>81</v>
      </c>
      <c r="D35" s="49">
        <f>IFERROR(VLOOKUP($B35,'a-面点'!$B:$AO,5,0),0)</f>
        <v>4867.4</v>
      </c>
      <c r="E35" s="49">
        <f>IFERROR(VLOOKUP($B35,'a-面点'!$B:$AO,6,0),0)</f>
        <v>21358.76</v>
      </c>
      <c r="F35" s="49">
        <f>IFERROR(VLOOKUP($B35,'a-面点'!$B:$AO,7,0),0)</f>
        <v>13.0477126018606</v>
      </c>
      <c r="G35" s="49">
        <f>IFERROR(VLOOKUP($B35,'a-面点'!$B:$AO,24,0),0)</f>
        <v>8672.55</v>
      </c>
      <c r="H35" s="49">
        <f>IFERROR(VLOOKUP($B35,'a-面点'!$B:$AO,25,0),0)</f>
        <v>9515.38</v>
      </c>
      <c r="I35" s="49">
        <f>IFERROR(VLOOKUP($B35,'a-面点'!$B:$AO,26,0),0)</f>
        <v>-842.83</v>
      </c>
      <c r="J35" s="56">
        <f>IFERROR(VLOOKUP($B35,'a-面点'!$B:$AO,27,0),0)</f>
        <v>-0.0885755482177275</v>
      </c>
      <c r="K35" s="56">
        <f>IFERROR(VLOOKUP($B35,'a-面点'!$B:$AO,28,0),0)</f>
        <v>0.426884643611829</v>
      </c>
      <c r="L35" s="56">
        <f>IFERROR(VLOOKUP($B35,'a-面点'!$B:$AO,29,0),0)</f>
        <v>0.422725602731991</v>
      </c>
      <c r="M35" s="56">
        <f>IFERROR(VLOOKUP($B35,'a-面点'!$B:$AO,30,0),0)</f>
        <v>0.00415904087983823</v>
      </c>
      <c r="N35" s="49">
        <f>IFERROR(VLOOKUP($B35,'a-面点'!$B:$AO,15,0),0)</f>
        <v>20315.91</v>
      </c>
      <c r="O35" s="49">
        <f>IFERROR(VLOOKUP($B35,'a-面点'!$B:$AO,19,0),0)</f>
        <v>22509.59</v>
      </c>
      <c r="P35" s="49">
        <f t="shared" si="3"/>
        <v>-2193.68</v>
      </c>
      <c r="Q35" s="56">
        <f t="shared" si="4"/>
        <v>-0.0974553512525106</v>
      </c>
      <c r="R35" s="49">
        <f>IFERROR(VLOOKUP($B35,'a-面点'!$B:$AO,16,0),0)</f>
        <v>6046.48</v>
      </c>
      <c r="S35" s="49">
        <f>IFERROR(VLOOKUP($B35,'a-面点'!$B:$AO,20,0),0)</f>
        <v>6845.04</v>
      </c>
      <c r="T35" s="49">
        <f t="shared" si="5"/>
        <v>-798.56</v>
      </c>
      <c r="U35" s="56">
        <f t="shared" si="6"/>
        <v>-0.116662576113507</v>
      </c>
      <c r="V35" s="56">
        <f>IFERROR(VLOOKUP($B35,'a-面点'!$B:$AO,22,0),0)</f>
        <v>0.0657377434474639</v>
      </c>
      <c r="W35" s="56">
        <f>IFERROR(VLOOKUP($B35,'a-面点'!$B:$AO,23,0),0)</f>
        <v>0.958507524129977</v>
      </c>
      <c r="X35" s="56">
        <f t="shared" si="7"/>
        <v>-0.892769780682513</v>
      </c>
    </row>
    <row r="36" spans="1:24">
      <c r="A36" s="50" t="s">
        <v>101</v>
      </c>
      <c r="B36" s="51" t="s">
        <v>170</v>
      </c>
      <c r="C36" s="50" t="s">
        <v>171</v>
      </c>
      <c r="D36" s="49">
        <f>IFERROR(VLOOKUP($B36,'a-面点'!$B:$AO,5,0),0)</f>
        <v>2598.22</v>
      </c>
      <c r="E36" s="49">
        <f>IFERROR(VLOOKUP($B36,'a-面点'!$B:$AO,6,0),0)</f>
        <v>9556.7</v>
      </c>
      <c r="F36" s="49">
        <f>IFERROR(VLOOKUP($B36,'a-面点'!$B:$AO,7,0),0)</f>
        <v>25.8633376618266</v>
      </c>
      <c r="G36" s="49">
        <f>IFERROR(VLOOKUP($B36,'a-面点'!$B:$AO,24,0),0)</f>
        <v>275.88</v>
      </c>
      <c r="H36" s="49">
        <f>IFERROR(VLOOKUP($B36,'a-面点'!$B:$AO,25,0),0)</f>
        <v>0</v>
      </c>
      <c r="I36" s="49">
        <f>IFERROR(VLOOKUP($B36,'a-面点'!$B:$AO,26,0),0)</f>
        <v>275.88</v>
      </c>
      <c r="J36" s="56">
        <f>IFERROR(VLOOKUP($B36,'a-面点'!$B:$AO,27,0),0)</f>
        <v>0</v>
      </c>
      <c r="K36" s="56">
        <f>IFERROR(VLOOKUP($B36,'a-面点'!$B:$AO,28,0),0)</f>
        <v>0.0898248630063393</v>
      </c>
      <c r="L36" s="56">
        <f>IFERROR(VLOOKUP($B36,'a-面点'!$B:$AO,29,0),0)</f>
        <v>0</v>
      </c>
      <c r="M36" s="56">
        <f>IFERROR(VLOOKUP($B36,'a-面点'!$B:$AO,30,0),0)</f>
        <v>0.0898248630063393</v>
      </c>
      <c r="N36" s="49">
        <f>IFERROR(VLOOKUP($B36,'a-面点'!$B:$AO,15,0),0)</f>
        <v>3071.31</v>
      </c>
      <c r="O36" s="49">
        <f>IFERROR(VLOOKUP($B36,'a-面点'!$B:$AO,19,0),0)</f>
        <v>0</v>
      </c>
      <c r="P36" s="49">
        <f t="shared" si="3"/>
        <v>3071.31</v>
      </c>
      <c r="Q36" s="56" t="e">
        <f t="shared" si="4"/>
        <v>#DIV/0!</v>
      </c>
      <c r="R36" s="49">
        <f>IFERROR(VLOOKUP($B36,'a-面点'!$B:$AO,16,0),0)</f>
        <v>1316.21</v>
      </c>
      <c r="S36" s="49">
        <f>IFERROR(VLOOKUP($B36,'a-面点'!$B:$AO,20,0),0)</f>
        <v>0</v>
      </c>
      <c r="T36" s="49">
        <f t="shared" si="5"/>
        <v>1316.21</v>
      </c>
      <c r="U36" s="56" t="e">
        <f t="shared" si="6"/>
        <v>#DIV/0!</v>
      </c>
      <c r="V36" s="56">
        <f>IFERROR(VLOOKUP($B36,'a-面点'!$B:$AO,22,0),0)</f>
        <v>0.111001407713402</v>
      </c>
      <c r="W36" s="56">
        <f>IFERROR(VLOOKUP($B36,'a-面点'!$B:$AO,23,0),0)</f>
        <v>0</v>
      </c>
      <c r="X36" s="56">
        <f t="shared" si="7"/>
        <v>0.111001407713402</v>
      </c>
    </row>
    <row r="37" spans="1:24">
      <c r="A37" s="50" t="s">
        <v>67</v>
      </c>
      <c r="B37" s="51" t="s">
        <v>68</v>
      </c>
      <c r="C37" s="50" t="s">
        <v>69</v>
      </c>
      <c r="D37" s="49">
        <f>IFERROR(VLOOKUP($B37,'a-面点'!$B:$AO,5,0),0)</f>
        <v>3820.3</v>
      </c>
      <c r="E37" s="49">
        <f>IFERROR(VLOOKUP($B37,'a-面点'!$B:$AO,6,0),0)</f>
        <v>12934.6</v>
      </c>
      <c r="F37" s="49">
        <f>IFERROR(VLOOKUP($B37,'a-面点'!$B:$AO,7,0),0)</f>
        <v>8.34665128160206</v>
      </c>
      <c r="G37" s="49">
        <f>IFERROR(VLOOKUP($B37,'a-面点'!$B:$AO,24,0),0)</f>
        <v>5195.49</v>
      </c>
      <c r="H37" s="49">
        <f>IFERROR(VLOOKUP($B37,'a-面点'!$B:$AO,25,0),0)</f>
        <v>7574.71</v>
      </c>
      <c r="I37" s="49">
        <f>IFERROR(VLOOKUP($B37,'a-面点'!$B:$AO,26,0),0)</f>
        <v>-2379.22</v>
      </c>
      <c r="J37" s="56">
        <f>IFERROR(VLOOKUP($B37,'a-面点'!$B:$AO,27,0),0)</f>
        <v>-0.314100473813519</v>
      </c>
      <c r="K37" s="56">
        <f>IFERROR(VLOOKUP($B37,'a-面点'!$B:$AO,28,0),0)</f>
        <v>0.343453514199587</v>
      </c>
      <c r="L37" s="56">
        <f>IFERROR(VLOOKUP($B37,'a-面点'!$B:$AO,29,0),0)</f>
        <v>0.437572606617275</v>
      </c>
      <c r="M37" s="56">
        <f>IFERROR(VLOOKUP($B37,'a-面点'!$B:$AO,30,0),0)</f>
        <v>-0.0941190924176879</v>
      </c>
      <c r="N37" s="49">
        <f>IFERROR(VLOOKUP($B37,'a-面点'!$B:$AO,15,0),0)</f>
        <v>15127.2</v>
      </c>
      <c r="O37" s="49">
        <f>IFERROR(VLOOKUP($B37,'a-面点'!$B:$AO,19,0),0)</f>
        <v>17310.75</v>
      </c>
      <c r="P37" s="49">
        <f t="shared" si="3"/>
        <v>-2183.55</v>
      </c>
      <c r="Q37" s="56">
        <f t="shared" si="4"/>
        <v>-0.126138382219141</v>
      </c>
      <c r="R37" s="49">
        <f>IFERROR(VLOOKUP($B37,'a-面点'!$B:$AO,16,0),0)</f>
        <v>5453.05</v>
      </c>
      <c r="S37" s="49">
        <f>IFERROR(VLOOKUP($B37,'a-面点'!$B:$AO,20,0),0)</f>
        <v>4334.18</v>
      </c>
      <c r="T37" s="49">
        <f t="shared" si="5"/>
        <v>1118.87</v>
      </c>
      <c r="U37" s="56">
        <f t="shared" si="6"/>
        <v>0.258150330627708</v>
      </c>
      <c r="V37" s="56">
        <f>IFERROR(VLOOKUP($B37,'a-面点'!$B:$AO,22,0),0)</f>
        <v>0.386982917042044</v>
      </c>
      <c r="W37" s="56">
        <f>IFERROR(VLOOKUP($B37,'a-面点'!$B:$AO,23,0),0)</f>
        <v>0.599545085330581</v>
      </c>
      <c r="X37" s="56">
        <f t="shared" si="7"/>
        <v>-0.212562168288537</v>
      </c>
    </row>
    <row r="38" spans="1:24">
      <c r="A38" s="50" t="s">
        <v>62</v>
      </c>
      <c r="B38" s="51" t="s">
        <v>110</v>
      </c>
      <c r="C38" s="50" t="s">
        <v>111</v>
      </c>
      <c r="D38" s="49">
        <f>IFERROR(VLOOKUP($B38,'a-面点'!$B:$AO,5,0),0)</f>
        <v>2759.2</v>
      </c>
      <c r="E38" s="49">
        <f>IFERROR(VLOOKUP($B38,'a-面点'!$B:$AO,6,0),0)</f>
        <v>17566.39</v>
      </c>
      <c r="F38" s="49">
        <f>IFERROR(VLOOKUP($B38,'a-面点'!$B:$AO,7,0),0)</f>
        <v>11.6713633240067</v>
      </c>
      <c r="G38" s="49">
        <f>IFERROR(VLOOKUP($B38,'a-面点'!$B:$AO,24,0),0)</f>
        <v>2689.19</v>
      </c>
      <c r="H38" s="49">
        <f>IFERROR(VLOOKUP($B38,'a-面点'!$B:$AO,25,0),0)</f>
        <v>3151.85</v>
      </c>
      <c r="I38" s="49">
        <f>IFERROR(VLOOKUP($B38,'a-面点'!$B:$AO,26,0),0)</f>
        <v>-462.66</v>
      </c>
      <c r="J38" s="56">
        <f>IFERROR(VLOOKUP($B38,'a-面点'!$B:$AO,27,0),0)</f>
        <v>-0.14678998048765</v>
      </c>
      <c r="K38" s="56">
        <f>IFERROR(VLOOKUP($B38,'a-面点'!$B:$AO,28,0),0)</f>
        <v>0.223509659938579</v>
      </c>
      <c r="L38" s="56">
        <f>IFERROR(VLOOKUP($B38,'a-面点'!$B:$AO,29,0),0)</f>
        <v>0.270735392520579</v>
      </c>
      <c r="M38" s="56">
        <f>IFERROR(VLOOKUP($B38,'a-面点'!$B:$AO,30,0),0)</f>
        <v>-0.0472257325820002</v>
      </c>
      <c r="N38" s="49">
        <f>IFERROR(VLOOKUP($B38,'a-面点'!$B:$AO,15,0),0)</f>
        <v>12031.65</v>
      </c>
      <c r="O38" s="49">
        <f>IFERROR(VLOOKUP($B38,'a-面点'!$B:$AO,19,0),0)</f>
        <v>11641.81</v>
      </c>
      <c r="P38" s="49">
        <f t="shared" si="3"/>
        <v>389.84</v>
      </c>
      <c r="Q38" s="56">
        <f t="shared" si="4"/>
        <v>0.0334862018878508</v>
      </c>
      <c r="R38" s="49">
        <f>IFERROR(VLOOKUP($B38,'a-面点'!$B:$AO,16,0),0)</f>
        <v>4201.3</v>
      </c>
      <c r="S38" s="49">
        <f>IFERROR(VLOOKUP($B38,'a-面点'!$B:$AO,20,0),0)</f>
        <v>4131.31</v>
      </c>
      <c r="T38" s="49">
        <f t="shared" si="5"/>
        <v>69.9899999999998</v>
      </c>
      <c r="U38" s="56">
        <f t="shared" si="6"/>
        <v>0.016941357583914</v>
      </c>
      <c r="V38" s="56">
        <f>IFERROR(VLOOKUP($B38,'a-面点'!$B:$AO,22,0),0)</f>
        <v>-0.240996095397717</v>
      </c>
      <c r="W38" s="56">
        <f>IFERROR(VLOOKUP($B38,'a-面点'!$B:$AO,23,0),0)</f>
        <v>-0.078110846589961</v>
      </c>
      <c r="X38" s="56">
        <f t="shared" si="7"/>
        <v>-0.162885248807756</v>
      </c>
    </row>
    <row r="39" spans="1:24">
      <c r="A39" s="50" t="s">
        <v>67</v>
      </c>
      <c r="B39" s="51" t="s">
        <v>199</v>
      </c>
      <c r="C39" s="50" t="s">
        <v>200</v>
      </c>
      <c r="D39" s="49">
        <f>IFERROR(VLOOKUP($B39,'a-面点'!$B:$AO,5,0),0)</f>
        <v>4914.5</v>
      </c>
      <c r="E39" s="49">
        <f>IFERROR(VLOOKUP($B39,'a-面点'!$B:$AO,6,0),0)</f>
        <v>25599.96</v>
      </c>
      <c r="F39" s="49">
        <f>IFERROR(VLOOKUP($B39,'a-面点'!$B:$AO,7,0),0)</f>
        <v>24.0153345435652</v>
      </c>
      <c r="G39" s="49">
        <f>IFERROR(VLOOKUP($B39,'a-面点'!$B:$AO,24,0),0)</f>
        <v>3189.47</v>
      </c>
      <c r="H39" s="49">
        <f>IFERROR(VLOOKUP($B39,'a-面点'!$B:$AO,25,0),0)</f>
        <v>3010.86</v>
      </c>
      <c r="I39" s="49">
        <f>IFERROR(VLOOKUP($B39,'a-面点'!$B:$AO,26,0),0)</f>
        <v>178.61</v>
      </c>
      <c r="J39" s="56">
        <f>IFERROR(VLOOKUP($B39,'a-面点'!$B:$AO,27,0),0)</f>
        <v>0.059321921311519</v>
      </c>
      <c r="K39" s="56">
        <f>IFERROR(VLOOKUP($B39,'a-面点'!$B:$AO,28,0),0)</f>
        <v>0.288346514495662</v>
      </c>
      <c r="L39" s="56">
        <f>IFERROR(VLOOKUP($B39,'a-面点'!$B:$AO,29,0),0)</f>
        <v>0.315948203492277</v>
      </c>
      <c r="M39" s="56">
        <f>IFERROR(VLOOKUP($B39,'a-面点'!$B:$AO,30,0),0)</f>
        <v>-0.0276016889966144</v>
      </c>
      <c r="N39" s="49">
        <f>IFERROR(VLOOKUP($B39,'a-面点'!$B:$AO,15,0),0)</f>
        <v>11061.24</v>
      </c>
      <c r="O39" s="49">
        <f>IFERROR(VLOOKUP($B39,'a-面点'!$B:$AO,19,0),0)</f>
        <v>9529.6</v>
      </c>
      <c r="P39" s="49">
        <f t="shared" si="3"/>
        <v>1531.64</v>
      </c>
      <c r="Q39" s="56">
        <f t="shared" si="4"/>
        <v>0.160724479516454</v>
      </c>
      <c r="R39" s="49">
        <f>IFERROR(VLOOKUP($B39,'a-面点'!$B:$AO,16,0),0)</f>
        <v>3160.7</v>
      </c>
      <c r="S39" s="49">
        <f>IFERROR(VLOOKUP($B39,'a-面点'!$B:$AO,20,0),0)</f>
        <v>1891.06</v>
      </c>
      <c r="T39" s="49">
        <f t="shared" si="5"/>
        <v>1269.64</v>
      </c>
      <c r="U39" s="56">
        <f t="shared" si="6"/>
        <v>0.671390648630927</v>
      </c>
      <c r="V39" s="56">
        <f>IFERROR(VLOOKUP($B39,'a-面点'!$B:$AO,22,0),0)</f>
        <v>0.679277929591255</v>
      </c>
      <c r="W39" s="56">
        <f>IFERROR(VLOOKUP($B39,'a-面点'!$B:$AO,23,0),0)</f>
        <v>2.12253432057336</v>
      </c>
      <c r="X39" s="56">
        <f t="shared" si="7"/>
        <v>-1.44325639098211</v>
      </c>
    </row>
    <row r="40" spans="1:24">
      <c r="A40" s="50" t="s">
        <v>84</v>
      </c>
      <c r="B40" s="51" t="s">
        <v>129</v>
      </c>
      <c r="C40" s="50" t="s">
        <v>130</v>
      </c>
      <c r="D40" s="49">
        <f>IFERROR(VLOOKUP($B40,'a-面点'!$B:$AO,5,0),0)</f>
        <v>3661.4</v>
      </c>
      <c r="E40" s="49">
        <f>IFERROR(VLOOKUP($B40,'a-面点'!$B:$AO,6,0),0)</f>
        <v>23154.63</v>
      </c>
      <c r="F40" s="49">
        <f>IFERROR(VLOOKUP($B40,'a-面点'!$B:$AO,7,0),0)</f>
        <v>19.7279757239684</v>
      </c>
      <c r="G40" s="49">
        <f>IFERROR(VLOOKUP($B40,'a-面点'!$B:$AO,24,0),0)</f>
        <v>2153.81</v>
      </c>
      <c r="H40" s="49">
        <f>IFERROR(VLOOKUP($B40,'a-面点'!$B:$AO,25,0),0)</f>
        <v>4547.63</v>
      </c>
      <c r="I40" s="49">
        <f>IFERROR(VLOOKUP($B40,'a-面点'!$B:$AO,26,0),0)</f>
        <v>-2393.82</v>
      </c>
      <c r="J40" s="56">
        <f>IFERROR(VLOOKUP($B40,'a-面点'!$B:$AO,27,0),0)</f>
        <v>-0.526388470478029</v>
      </c>
      <c r="K40" s="56">
        <f>IFERROR(VLOOKUP($B40,'a-面点'!$B:$AO,28,0),0)</f>
        <v>0.220424308170951</v>
      </c>
      <c r="L40" s="56">
        <f>IFERROR(VLOOKUP($B40,'a-面点'!$B:$AO,29,0),0)</f>
        <v>0.324000116843321</v>
      </c>
      <c r="M40" s="56">
        <f>IFERROR(VLOOKUP($B40,'a-面点'!$B:$AO,30,0),0)</f>
        <v>-0.10357580867237</v>
      </c>
      <c r="N40" s="49">
        <f>IFERROR(VLOOKUP($B40,'a-面点'!$B:$AO,15,0),0)</f>
        <v>9771.2</v>
      </c>
      <c r="O40" s="49">
        <f>IFERROR(VLOOKUP($B40,'a-面点'!$B:$AO,19,0),0)</f>
        <v>14035.89</v>
      </c>
      <c r="P40" s="49">
        <f t="shared" si="3"/>
        <v>-4264.69</v>
      </c>
      <c r="Q40" s="56">
        <f t="shared" si="4"/>
        <v>-0.303841794143442</v>
      </c>
      <c r="R40" s="49">
        <f>IFERROR(VLOOKUP($B40,'a-面点'!$B:$AO,16,0),0)</f>
        <v>3934.11</v>
      </c>
      <c r="S40" s="49">
        <f>IFERROR(VLOOKUP($B40,'a-面点'!$B:$AO,20,0),0)</f>
        <v>4515.41</v>
      </c>
      <c r="T40" s="49">
        <f t="shared" si="5"/>
        <v>-581.3</v>
      </c>
      <c r="U40" s="56">
        <f t="shared" si="6"/>
        <v>-0.12873692532904</v>
      </c>
      <c r="V40" s="56">
        <f>IFERROR(VLOOKUP($B40,'a-面点'!$B:$AO,22,0),0)</f>
        <v>-0.380478504642636</v>
      </c>
      <c r="W40" s="56">
        <f>IFERROR(VLOOKUP($B40,'a-面点'!$B:$AO,23,0),0)</f>
        <v>0.283396149159662</v>
      </c>
      <c r="X40" s="56">
        <f t="shared" si="7"/>
        <v>-0.663874653802298</v>
      </c>
    </row>
    <row r="41" spans="1:24">
      <c r="A41" s="50" t="s">
        <v>84</v>
      </c>
      <c r="B41" s="51" t="s">
        <v>193</v>
      </c>
      <c r="C41" s="50" t="s">
        <v>194</v>
      </c>
      <c r="D41" s="49">
        <f>IFERROR(VLOOKUP($B41,'a-面点'!$B:$AO,5,0),0)</f>
        <v>5441.3</v>
      </c>
      <c r="E41" s="49">
        <f>IFERROR(VLOOKUP($B41,'a-面点'!$B:$AO,6,0),0)</f>
        <v>25547.81</v>
      </c>
      <c r="F41" s="49">
        <f>IFERROR(VLOOKUP($B41,'a-面点'!$B:$AO,7,0),0)</f>
        <v>20.8756714487724</v>
      </c>
      <c r="G41" s="49">
        <f>IFERROR(VLOOKUP($B41,'a-面点'!$B:$AO,24,0),0)</f>
        <v>1871.88</v>
      </c>
      <c r="H41" s="49">
        <f>IFERROR(VLOOKUP($B41,'a-面点'!$B:$AO,25,0),0)</f>
        <v>2207.73</v>
      </c>
      <c r="I41" s="49">
        <f>IFERROR(VLOOKUP($B41,'a-面点'!$B:$AO,26,0),0)</f>
        <v>-335.85</v>
      </c>
      <c r="J41" s="56">
        <f>IFERROR(VLOOKUP($B41,'a-面点'!$B:$AO,27,0),0)</f>
        <v>-0.152124580451414</v>
      </c>
      <c r="K41" s="56">
        <f>IFERROR(VLOOKUP($B41,'a-面点'!$B:$AO,28,0),0)</f>
        <v>0.178643993712703</v>
      </c>
      <c r="L41" s="56">
        <f>IFERROR(VLOOKUP($B41,'a-面点'!$B:$AO,29,0),0)</f>
        <v>0.263252785776887</v>
      </c>
      <c r="M41" s="56">
        <f>IFERROR(VLOOKUP($B41,'a-面点'!$B:$AO,30,0),0)</f>
        <v>-0.0846087920641849</v>
      </c>
      <c r="N41" s="49">
        <f>IFERROR(VLOOKUP($B41,'a-面点'!$B:$AO,15,0),0)</f>
        <v>10478.27</v>
      </c>
      <c r="O41" s="49">
        <f>IFERROR(VLOOKUP($B41,'a-面点'!$B:$AO,19,0),0)</f>
        <v>8386.35</v>
      </c>
      <c r="P41" s="49">
        <f t="shared" si="3"/>
        <v>2091.92</v>
      </c>
      <c r="Q41" s="56">
        <f t="shared" si="4"/>
        <v>0.249443440829443</v>
      </c>
      <c r="R41" s="49">
        <f>IFERROR(VLOOKUP($B41,'a-面点'!$B:$AO,16,0),0)</f>
        <v>5101.51</v>
      </c>
      <c r="S41" s="49">
        <f>IFERROR(VLOOKUP($B41,'a-面点'!$B:$AO,20,0),0)</f>
        <v>2987.38</v>
      </c>
      <c r="T41" s="49">
        <f t="shared" si="5"/>
        <v>2114.13</v>
      </c>
      <c r="U41" s="56">
        <f t="shared" si="6"/>
        <v>0.70768700332733</v>
      </c>
      <c r="V41" s="56">
        <f>IFERROR(VLOOKUP($B41,'a-面点'!$B:$AO,22,0),0)</f>
        <v>0.0154575931979119</v>
      </c>
      <c r="W41" s="56">
        <f>IFERROR(VLOOKUP($B41,'a-面点'!$B:$AO,23,0),0)</f>
        <v>0.426078162242182</v>
      </c>
      <c r="X41" s="56">
        <f t="shared" si="7"/>
        <v>-0.41062056904427</v>
      </c>
    </row>
    <row r="42" spans="1:24">
      <c r="A42" s="50" t="s">
        <v>94</v>
      </c>
      <c r="B42" s="51" t="s">
        <v>95</v>
      </c>
      <c r="C42" s="50" t="s">
        <v>96</v>
      </c>
      <c r="D42" s="49">
        <f>IFERROR(VLOOKUP($B42,'a-面点'!$B:$AO,5,0),0)</f>
        <v>4001.79</v>
      </c>
      <c r="E42" s="49">
        <f>IFERROR(VLOOKUP($B42,'a-面点'!$B:$AO,6,0),0)</f>
        <v>12285.93</v>
      </c>
      <c r="F42" s="49">
        <f>IFERROR(VLOOKUP($B42,'a-面点'!$B:$AO,7,0),0)</f>
        <v>24.0267850117884</v>
      </c>
      <c r="G42" s="49">
        <f>IFERROR(VLOOKUP($B42,'a-面点'!$B:$AO,24,0),0)</f>
        <v>427.06</v>
      </c>
      <c r="H42" s="49">
        <f>IFERROR(VLOOKUP($B42,'a-面点'!$B:$AO,25,0),0)</f>
        <v>1360.37</v>
      </c>
      <c r="I42" s="49">
        <f>IFERROR(VLOOKUP($B42,'a-面点'!$B:$AO,26,0),0)</f>
        <v>-933.31</v>
      </c>
      <c r="J42" s="56">
        <f>IFERROR(VLOOKUP($B42,'a-面点'!$B:$AO,27,0),0)</f>
        <v>-0.686070701353308</v>
      </c>
      <c r="K42" s="56">
        <f>IFERROR(VLOOKUP($B42,'a-面点'!$B:$AO,28,0),0)</f>
        <v>0.103834529977704</v>
      </c>
      <c r="L42" s="56">
        <f>IFERROR(VLOOKUP($B42,'a-面点'!$B:$AO,29,0),0)</f>
        <v>0.293345667751319</v>
      </c>
      <c r="M42" s="56">
        <f>IFERROR(VLOOKUP($B42,'a-面点'!$B:$AO,30,0),0)</f>
        <v>-0.189511137773615</v>
      </c>
      <c r="N42" s="49">
        <f>IFERROR(VLOOKUP($B42,'a-面点'!$B:$AO,15,0),0)</f>
        <v>4112.89</v>
      </c>
      <c r="O42" s="49">
        <f>IFERROR(VLOOKUP($B42,'a-面点'!$B:$AO,19,0),0)</f>
        <v>4637.43</v>
      </c>
      <c r="P42" s="49">
        <f t="shared" si="3"/>
        <v>-524.54</v>
      </c>
      <c r="Q42" s="56">
        <f t="shared" si="4"/>
        <v>-0.113110063116856</v>
      </c>
      <c r="R42" s="49">
        <f>IFERROR(VLOOKUP($B42,'a-面点'!$B:$AO,16,0),0)</f>
        <v>2630.68</v>
      </c>
      <c r="S42" s="49">
        <f>IFERROR(VLOOKUP($B42,'a-面点'!$B:$AO,20,0),0)</f>
        <v>2631.36</v>
      </c>
      <c r="T42" s="49">
        <f t="shared" si="5"/>
        <v>-0.680000000000291</v>
      </c>
      <c r="U42" s="56">
        <f t="shared" si="6"/>
        <v>-0.000258421500668966</v>
      </c>
      <c r="V42" s="56">
        <f>IFERROR(VLOOKUP($B42,'a-面点'!$B:$AO,22,0),0)</f>
        <v>0.183552264815178</v>
      </c>
      <c r="W42" s="56">
        <f>IFERROR(VLOOKUP($B42,'a-面点'!$B:$AO,23,0),0)</f>
        <v>0.0915038389495086</v>
      </c>
      <c r="X42" s="56">
        <f t="shared" si="7"/>
        <v>0.0920484258656693</v>
      </c>
    </row>
    <row r="43" spans="1:24">
      <c r="A43" s="50" t="s">
        <v>62</v>
      </c>
      <c r="B43" s="51" t="s">
        <v>92</v>
      </c>
      <c r="C43" s="50" t="s">
        <v>93</v>
      </c>
      <c r="D43" s="49">
        <f>IFERROR(VLOOKUP($B43,'a-面点'!$B:$AO,5,0),0)</f>
        <v>5598.87</v>
      </c>
      <c r="E43" s="49">
        <f>IFERROR(VLOOKUP($B43,'a-面点'!$B:$AO,6,0),0)</f>
        <v>23556.92</v>
      </c>
      <c r="F43" s="49">
        <f>IFERROR(VLOOKUP($B43,'a-面点'!$B:$AO,7,0),0)</f>
        <v>19.5595394599072</v>
      </c>
      <c r="G43" s="49">
        <f>IFERROR(VLOOKUP($B43,'a-面点'!$B:$AO,24,0),0)</f>
        <v>2590.83</v>
      </c>
      <c r="H43" s="49">
        <f>IFERROR(VLOOKUP($B43,'a-面点'!$B:$AO,25,0),0)</f>
        <v>6132.7</v>
      </c>
      <c r="I43" s="49">
        <f>IFERROR(VLOOKUP($B43,'a-面点'!$B:$AO,26,0),0)</f>
        <v>-3541.87</v>
      </c>
      <c r="J43" s="56">
        <f>IFERROR(VLOOKUP($B43,'a-面点'!$B:$AO,27,0),0)</f>
        <v>-0.5775384414695</v>
      </c>
      <c r="K43" s="56">
        <f>IFERROR(VLOOKUP($B43,'a-面点'!$B:$AO,28,0),0)</f>
        <v>0.231605549243322</v>
      </c>
      <c r="L43" s="56">
        <f>IFERROR(VLOOKUP($B43,'a-面点'!$B:$AO,29,0),0)</f>
        <v>0.390064290929814</v>
      </c>
      <c r="M43" s="56">
        <f>IFERROR(VLOOKUP($B43,'a-面点'!$B:$AO,30,0),0)</f>
        <v>-0.158458741686493</v>
      </c>
      <c r="N43" s="49">
        <f>IFERROR(VLOOKUP($B43,'a-面点'!$B:$AO,15,0),0)</f>
        <v>11186.39</v>
      </c>
      <c r="O43" s="49">
        <f>IFERROR(VLOOKUP($B43,'a-面点'!$B:$AO,19,0),0)</f>
        <v>15722.28</v>
      </c>
      <c r="P43" s="49">
        <f t="shared" si="3"/>
        <v>-4535.89</v>
      </c>
      <c r="Q43" s="56">
        <f t="shared" si="4"/>
        <v>-0.28850077724096</v>
      </c>
      <c r="R43" s="49">
        <f>IFERROR(VLOOKUP($B43,'a-面点'!$B:$AO,16,0),0)</f>
        <v>3966.74</v>
      </c>
      <c r="S43" s="49">
        <f>IFERROR(VLOOKUP($B43,'a-面点'!$B:$AO,20,0),0)</f>
        <v>4754.88</v>
      </c>
      <c r="T43" s="49">
        <f t="shared" si="5"/>
        <v>-788.14</v>
      </c>
      <c r="U43" s="56">
        <f t="shared" si="6"/>
        <v>-0.165753920183054</v>
      </c>
      <c r="V43" s="56">
        <f>IFERROR(VLOOKUP($B43,'a-面点'!$B:$AO,22,0),0)</f>
        <v>0.421934311403121</v>
      </c>
      <c r="W43" s="56">
        <f>IFERROR(VLOOKUP($B43,'a-面点'!$B:$AO,23,0),0)</f>
        <v>0.812346419685926</v>
      </c>
      <c r="X43" s="56">
        <f t="shared" si="7"/>
        <v>-0.390412108282805</v>
      </c>
    </row>
    <row r="44" spans="1:24">
      <c r="A44" s="50" t="s">
        <v>186</v>
      </c>
      <c r="B44" s="51" t="s">
        <v>187</v>
      </c>
      <c r="C44" s="50" t="s">
        <v>188</v>
      </c>
      <c r="D44" s="49">
        <f>IFERROR(VLOOKUP($B44,'a-面点'!$B:$AO,5,0),0)</f>
        <v>6546.4</v>
      </c>
      <c r="E44" s="49">
        <f>IFERROR(VLOOKUP($B44,'a-面点'!$B:$AO,6,0),0)</f>
        <v>25294.74</v>
      </c>
      <c r="F44" s="49">
        <f>IFERROR(VLOOKUP($B44,'a-面点'!$B:$AO,7,0),0)</f>
        <v>36.7243959979911</v>
      </c>
      <c r="G44" s="49">
        <f>IFERROR(VLOOKUP($B44,'a-面点'!$B:$AO,24,0),0)</f>
        <v>912.45</v>
      </c>
      <c r="H44" s="49">
        <f>IFERROR(VLOOKUP($B44,'a-面点'!$B:$AO,25,0),0)</f>
        <v>1670.41</v>
      </c>
      <c r="I44" s="49">
        <f>IFERROR(VLOOKUP($B44,'a-面点'!$B:$AO,26,0),0)</f>
        <v>-757.96</v>
      </c>
      <c r="J44" s="56">
        <f>IFERROR(VLOOKUP($B44,'a-面点'!$B:$AO,27,0),0)</f>
        <v>-0.453756862087751</v>
      </c>
      <c r="K44" s="56">
        <f>IFERROR(VLOOKUP($B44,'a-面点'!$B:$AO,28,0),0)</f>
        <v>0.167355383269414</v>
      </c>
      <c r="L44" s="56">
        <f>IFERROR(VLOOKUP($B44,'a-面点'!$B:$AO,29,0),0)</f>
        <v>0.257882394352064</v>
      </c>
      <c r="M44" s="56">
        <f>IFERROR(VLOOKUP($B44,'a-面点'!$B:$AO,30,0),0)</f>
        <v>-0.0905270110826497</v>
      </c>
      <c r="N44" s="49">
        <f>IFERROR(VLOOKUP($B44,'a-面点'!$B:$AO,15,0),0)</f>
        <v>5452.17</v>
      </c>
      <c r="O44" s="49">
        <f>IFERROR(VLOOKUP($B44,'a-面点'!$B:$AO,19,0),0)</f>
        <v>6477.41</v>
      </c>
      <c r="P44" s="49">
        <f t="shared" si="3"/>
        <v>-1025.24</v>
      </c>
      <c r="Q44" s="56">
        <f t="shared" si="4"/>
        <v>-0.158279312255979</v>
      </c>
      <c r="R44" s="49">
        <f>IFERROR(VLOOKUP($B44,'a-面点'!$B:$AO,16,0),0)</f>
        <v>1891.57</v>
      </c>
      <c r="S44" s="49">
        <f>IFERROR(VLOOKUP($B44,'a-面点'!$B:$AO,20,0),0)</f>
        <v>2283.28</v>
      </c>
      <c r="T44" s="49">
        <f t="shared" si="5"/>
        <v>-391.71</v>
      </c>
      <c r="U44" s="56">
        <f t="shared" si="6"/>
        <v>-0.171555831961039</v>
      </c>
      <c r="V44" s="56">
        <f>IFERROR(VLOOKUP($B44,'a-面点'!$B:$AO,22,0),0)</f>
        <v>-0.207225804099413</v>
      </c>
      <c r="W44" s="56">
        <f>IFERROR(VLOOKUP($B44,'a-面点'!$B:$AO,23,0),0)</f>
        <v>0.287075528543346</v>
      </c>
      <c r="X44" s="56">
        <f t="shared" si="7"/>
        <v>-0.49430133264276</v>
      </c>
    </row>
    <row r="45" spans="1:24">
      <c r="A45" s="50" t="s">
        <v>155</v>
      </c>
      <c r="B45" s="51" t="s">
        <v>174</v>
      </c>
      <c r="C45" s="50" t="s">
        <v>175</v>
      </c>
      <c r="D45" s="49">
        <f>IFERROR(VLOOKUP($B45,'a-面点'!$B:$AO,5,0),0)</f>
        <v>962.2</v>
      </c>
      <c r="E45" s="49">
        <f>IFERROR(VLOOKUP($B45,'a-面点'!$B:$AO,6,0),0)</f>
        <v>3406.91</v>
      </c>
      <c r="F45" s="49">
        <f>IFERROR(VLOOKUP($B45,'a-面点'!$B:$AO,7,0),0)</f>
        <v>5.08278314335188</v>
      </c>
      <c r="G45" s="49">
        <f>IFERROR(VLOOKUP($B45,'a-面点'!$B:$AO,24,0),0)</f>
        <v>892.83</v>
      </c>
      <c r="H45" s="49">
        <f>IFERROR(VLOOKUP($B45,'a-面点'!$B:$AO,25,0),0)</f>
        <v>847.09</v>
      </c>
      <c r="I45" s="49">
        <f>IFERROR(VLOOKUP($B45,'a-面点'!$B:$AO,26,0),0)</f>
        <v>45.74</v>
      </c>
      <c r="J45" s="56">
        <f>IFERROR(VLOOKUP($B45,'a-面点'!$B:$AO,27,0),0)</f>
        <v>0.0539966237353764</v>
      </c>
      <c r="K45" s="56">
        <f>IFERROR(VLOOKUP($B45,'a-面点'!$B:$AO,28,0),0)</f>
        <v>0.141888412835639</v>
      </c>
      <c r="L45" s="56">
        <f>IFERROR(VLOOKUP($B45,'a-面点'!$B:$AO,29,0),0)</f>
        <v>0.196008968713628</v>
      </c>
      <c r="M45" s="56">
        <f>IFERROR(VLOOKUP($B45,'a-面点'!$B:$AO,30,0),0)</f>
        <v>-0.0541205558779895</v>
      </c>
      <c r="N45" s="49">
        <f>IFERROR(VLOOKUP($B45,'a-面点'!$B:$AO,15,0),0)</f>
        <v>6292.48</v>
      </c>
      <c r="O45" s="49">
        <f>IFERROR(VLOOKUP($B45,'a-面点'!$B:$AO,19,0),0)</f>
        <v>4321.69</v>
      </c>
      <c r="P45" s="49">
        <f t="shared" si="3"/>
        <v>1970.79</v>
      </c>
      <c r="Q45" s="56">
        <f t="shared" si="4"/>
        <v>0.456022991005833</v>
      </c>
      <c r="R45" s="49">
        <f>IFERROR(VLOOKUP($B45,'a-面点'!$B:$AO,16,0),0)</f>
        <v>2196.69</v>
      </c>
      <c r="S45" s="49">
        <f>IFERROR(VLOOKUP($B45,'a-面点'!$B:$AO,20,0),0)</f>
        <v>2248.51</v>
      </c>
      <c r="T45" s="49">
        <f t="shared" si="5"/>
        <v>-51.8200000000002</v>
      </c>
      <c r="U45" s="56">
        <f t="shared" si="6"/>
        <v>-0.023046372931408</v>
      </c>
      <c r="V45" s="56">
        <f>IFERROR(VLOOKUP($B45,'a-面点'!$B:$AO,22,0),0)</f>
        <v>0.442987525310855</v>
      </c>
      <c r="W45" s="56">
        <f>IFERROR(VLOOKUP($B45,'a-面点'!$B:$AO,23,0),0)</f>
        <v>0.337710288664062</v>
      </c>
      <c r="X45" s="56">
        <f t="shared" si="7"/>
        <v>0.105277236646793</v>
      </c>
    </row>
    <row r="46" spans="1:24">
      <c r="A46" s="50" t="s">
        <v>155</v>
      </c>
      <c r="B46" s="51" t="s">
        <v>172</v>
      </c>
      <c r="C46" s="50" t="s">
        <v>173</v>
      </c>
      <c r="D46" s="49">
        <f>IFERROR(VLOOKUP($B46,'a-面点'!$B:$AO,5,0),0)</f>
        <v>3852.84</v>
      </c>
      <c r="E46" s="49">
        <f>IFERROR(VLOOKUP($B46,'a-面点'!$B:$AO,6,0),0)</f>
        <v>19517.92</v>
      </c>
      <c r="F46" s="49">
        <f>IFERROR(VLOOKUP($B46,'a-面点'!$B:$AO,7,0),0)</f>
        <v>19.1939401299411</v>
      </c>
      <c r="G46" s="49">
        <f>IFERROR(VLOOKUP($B46,'a-面点'!$B:$AO,24,0),0)</f>
        <v>1166.1</v>
      </c>
      <c r="H46" s="49">
        <f>IFERROR(VLOOKUP($B46,'a-面点'!$B:$AO,25,0),0)</f>
        <v>1459.23</v>
      </c>
      <c r="I46" s="49">
        <f>IFERROR(VLOOKUP($B46,'a-面点'!$B:$AO,26,0),0)</f>
        <v>-293.13</v>
      </c>
      <c r="J46" s="56">
        <f>IFERROR(VLOOKUP($B46,'a-面点'!$B:$AO,27,0),0)</f>
        <v>-0.200879916120146</v>
      </c>
      <c r="K46" s="56">
        <f>IFERROR(VLOOKUP($B46,'a-面点'!$B:$AO,28,0),0)</f>
        <v>0.144264315087813</v>
      </c>
      <c r="L46" s="56">
        <f>IFERROR(VLOOKUP($B46,'a-面点'!$B:$AO,29,0),0)</f>
        <v>0.203508610446337</v>
      </c>
      <c r="M46" s="56">
        <f>IFERROR(VLOOKUP($B46,'a-面点'!$B:$AO,30,0),0)</f>
        <v>-0.0592442953585244</v>
      </c>
      <c r="N46" s="49">
        <f>IFERROR(VLOOKUP($B46,'a-面点'!$B:$AO,15,0),0)</f>
        <v>8083.08</v>
      </c>
      <c r="O46" s="49">
        <f>IFERROR(VLOOKUP($B46,'a-面点'!$B:$AO,19,0),0)</f>
        <v>7170.36</v>
      </c>
      <c r="P46" s="49">
        <f t="shared" si="3"/>
        <v>912.72</v>
      </c>
      <c r="Q46" s="56">
        <f t="shared" si="4"/>
        <v>0.127290679965859</v>
      </c>
      <c r="R46" s="49">
        <f>IFERROR(VLOOKUP($B46,'a-面点'!$B:$AO,16,0),0)</f>
        <v>2675.68</v>
      </c>
      <c r="S46" s="49">
        <f>IFERROR(VLOOKUP($B46,'a-面点'!$B:$AO,20,0),0)</f>
        <v>2846.89</v>
      </c>
      <c r="T46" s="49">
        <f t="shared" si="5"/>
        <v>-171.21</v>
      </c>
      <c r="U46" s="56">
        <f t="shared" si="6"/>
        <v>-0.0601393099136251</v>
      </c>
      <c r="V46" s="56">
        <f>IFERROR(VLOOKUP($B46,'a-面点'!$B:$AO,22,0),0)</f>
        <v>0.319186389593459</v>
      </c>
      <c r="W46" s="56">
        <f>IFERROR(VLOOKUP($B46,'a-面点'!$B:$AO,23,0),0)</f>
        <v>0.0501765284635972</v>
      </c>
      <c r="X46" s="56">
        <f t="shared" si="7"/>
        <v>0.269009861129861</v>
      </c>
    </row>
    <row r="47" spans="1:24">
      <c r="A47" s="50" t="s">
        <v>62</v>
      </c>
      <c r="B47" s="51" t="s">
        <v>151</v>
      </c>
      <c r="C47" s="50" t="s">
        <v>152</v>
      </c>
      <c r="D47" s="49">
        <f>IFERROR(VLOOKUP($B47,'a-面点'!$B:$AO,5,0),0)</f>
        <v>1788.45</v>
      </c>
      <c r="E47" s="49">
        <f>IFERROR(VLOOKUP($B47,'a-面点'!$B:$AO,6,0),0)</f>
        <v>6961.37</v>
      </c>
      <c r="F47" s="49">
        <f>IFERROR(VLOOKUP($B47,'a-面点'!$B:$AO,7,0),0)</f>
        <v>12.6816474963557</v>
      </c>
      <c r="G47" s="49">
        <f>IFERROR(VLOOKUP($B47,'a-面点'!$B:$AO,24,0),0)</f>
        <v>664.19</v>
      </c>
      <c r="H47" s="49">
        <f>IFERROR(VLOOKUP($B47,'a-面点'!$B:$AO,25,0),0)</f>
        <v>873.31</v>
      </c>
      <c r="I47" s="49">
        <f>IFERROR(VLOOKUP($B47,'a-面点'!$B:$AO,26,0),0)</f>
        <v>-209.12</v>
      </c>
      <c r="J47" s="56">
        <f>IFERROR(VLOOKUP($B47,'a-面点'!$B:$AO,27,0),0)</f>
        <v>-0.239456779379602</v>
      </c>
      <c r="K47" s="56">
        <f>IFERROR(VLOOKUP($B47,'a-面点'!$B:$AO,28,0),0)</f>
        <v>0.146074384254871</v>
      </c>
      <c r="L47" s="56">
        <f>IFERROR(VLOOKUP($B47,'a-面点'!$B:$AO,29,0),0)</f>
        <v>0.200926279558809</v>
      </c>
      <c r="M47" s="56">
        <f>IFERROR(VLOOKUP($B47,'a-面点'!$B:$AO,30,0),0)</f>
        <v>-0.0548518953039384</v>
      </c>
      <c r="N47" s="49">
        <f>IFERROR(VLOOKUP($B47,'a-面点'!$B:$AO,15,0),0)</f>
        <v>4546.93</v>
      </c>
      <c r="O47" s="49">
        <f>IFERROR(VLOOKUP($B47,'a-面点'!$B:$AO,19,0),0)</f>
        <v>4346.42</v>
      </c>
      <c r="P47" s="49">
        <f t="shared" si="3"/>
        <v>200.51</v>
      </c>
      <c r="Q47" s="56">
        <f t="shared" si="4"/>
        <v>0.0461322191596763</v>
      </c>
      <c r="R47" s="49">
        <f>IFERROR(VLOOKUP($B47,'a-面点'!$B:$AO,16,0),0)</f>
        <v>1679.09</v>
      </c>
      <c r="S47" s="49">
        <f>IFERROR(VLOOKUP($B47,'a-面点'!$B:$AO,20,0),0)</f>
        <v>1242.26</v>
      </c>
      <c r="T47" s="49">
        <f t="shared" si="5"/>
        <v>436.83</v>
      </c>
      <c r="U47" s="56">
        <f t="shared" si="6"/>
        <v>0.351641363321688</v>
      </c>
      <c r="V47" s="56">
        <f>IFERROR(VLOOKUP($B47,'a-面点'!$B:$AO,22,0),0)</f>
        <v>0.352997267640366</v>
      </c>
      <c r="W47" s="56">
        <f>IFERROR(VLOOKUP($B47,'a-面点'!$B:$AO,23,0),0)</f>
        <v>0.260321980811403</v>
      </c>
      <c r="X47" s="56">
        <f t="shared" si="7"/>
        <v>0.0926752868289635</v>
      </c>
    </row>
    <row r="48" spans="1:24">
      <c r="A48" s="50" t="s">
        <v>84</v>
      </c>
      <c r="B48" s="51" t="s">
        <v>207</v>
      </c>
      <c r="C48" s="50" t="s">
        <v>208</v>
      </c>
      <c r="D48" s="49">
        <f>IFERROR(VLOOKUP($B48,'a-面点'!$B:$AO,5,0),0)</f>
        <v>10408.9</v>
      </c>
      <c r="E48" s="49">
        <f>IFERROR(VLOOKUP($B48,'a-面点'!$B:$AO,6,0),0)</f>
        <v>31910.7</v>
      </c>
      <c r="F48" s="49">
        <f>IFERROR(VLOOKUP($B48,'a-面点'!$B:$AO,7,0),0)</f>
        <v>13.639219780939</v>
      </c>
      <c r="G48" s="49">
        <f>IFERROR(VLOOKUP($B48,'a-面点'!$B:$AO,24,0),0)</f>
        <v>3686.2</v>
      </c>
      <c r="H48" s="49">
        <f>IFERROR(VLOOKUP($B48,'a-面点'!$B:$AO,25,0),0)</f>
        <v>4874.23</v>
      </c>
      <c r="I48" s="49">
        <f>IFERROR(VLOOKUP($B48,'a-面点'!$B:$AO,26,0),0)</f>
        <v>-1188.03</v>
      </c>
      <c r="J48" s="56">
        <f>IFERROR(VLOOKUP($B48,'a-面点'!$B:$AO,27,0),0)</f>
        <v>-0.243736959478728</v>
      </c>
      <c r="K48" s="56">
        <f>IFERROR(VLOOKUP($B48,'a-面点'!$B:$AO,28,0),0)</f>
        <v>0.179864645291618</v>
      </c>
      <c r="L48" s="56">
        <f>IFERROR(VLOOKUP($B48,'a-面点'!$B:$AO,29,0),0)</f>
        <v>0.276066649335438</v>
      </c>
      <c r="M48" s="56">
        <f>IFERROR(VLOOKUP($B48,'a-面点'!$B:$AO,30,0),0)</f>
        <v>-0.0962020040438203</v>
      </c>
      <c r="N48" s="49">
        <f>IFERROR(VLOOKUP($B48,'a-面点'!$B:$AO,15,0),0)</f>
        <v>20494.3</v>
      </c>
      <c r="O48" s="49">
        <f>IFERROR(VLOOKUP($B48,'a-面点'!$B:$AO,19,0),0)</f>
        <v>17655.99</v>
      </c>
      <c r="P48" s="49">
        <f t="shared" si="3"/>
        <v>2838.31</v>
      </c>
      <c r="Q48" s="56">
        <f t="shared" si="4"/>
        <v>0.160756207949823</v>
      </c>
      <c r="R48" s="49">
        <f>IFERROR(VLOOKUP($B48,'a-面点'!$B:$AO,16,0),0)</f>
        <v>9059.55</v>
      </c>
      <c r="S48" s="49">
        <f>IFERROR(VLOOKUP($B48,'a-面点'!$B:$AO,20,0),0)</f>
        <v>7394.15</v>
      </c>
      <c r="T48" s="49">
        <f t="shared" si="5"/>
        <v>1665.4</v>
      </c>
      <c r="U48" s="56">
        <f t="shared" si="6"/>
        <v>0.225232109167382</v>
      </c>
      <c r="V48" s="56">
        <f>IFERROR(VLOOKUP($B48,'a-面点'!$B:$AO,22,0),0)</f>
        <v>0.248004325246522</v>
      </c>
      <c r="W48" s="56">
        <f>IFERROR(VLOOKUP($B48,'a-面点'!$B:$AO,23,0),0)</f>
        <v>0.383190870227555</v>
      </c>
      <c r="X48" s="56">
        <f t="shared" si="7"/>
        <v>-0.135186544981033</v>
      </c>
    </row>
    <row r="49" spans="1:24">
      <c r="A49" s="50" t="s">
        <v>101</v>
      </c>
      <c r="B49" s="51" t="s">
        <v>147</v>
      </c>
      <c r="C49" s="50" t="s">
        <v>148</v>
      </c>
      <c r="D49" s="49">
        <f>IFERROR(VLOOKUP($B49,'a-面点'!$B:$AO,5,0),0)</f>
        <v>5693.3</v>
      </c>
      <c r="E49" s="49">
        <f>IFERROR(VLOOKUP($B49,'a-面点'!$B:$AO,6,0),0)</f>
        <v>29414.76</v>
      </c>
      <c r="F49" s="49">
        <f>IFERROR(VLOOKUP($B49,'a-面点'!$B:$AO,7,0),0)</f>
        <v>24.1016897979476</v>
      </c>
      <c r="G49" s="49">
        <f>IFERROR(VLOOKUP($B49,'a-面点'!$B:$AO,24,0),0)</f>
        <v>3427.48</v>
      </c>
      <c r="H49" s="49">
        <f>IFERROR(VLOOKUP($B49,'a-面点'!$B:$AO,25,0),0)</f>
        <v>4638.49</v>
      </c>
      <c r="I49" s="49">
        <f>IFERROR(VLOOKUP($B49,'a-面点'!$B:$AO,26,0),0)</f>
        <v>-1211.01</v>
      </c>
      <c r="J49" s="56">
        <f>IFERROR(VLOOKUP($B49,'a-面点'!$B:$AO,27,0),0)</f>
        <v>-0.26107849752829</v>
      </c>
      <c r="K49" s="56">
        <f>IFERROR(VLOOKUP($B49,'a-面点'!$B:$AO,28,0),0)</f>
        <v>0.267755349474525</v>
      </c>
      <c r="L49" s="56">
        <f>IFERROR(VLOOKUP($B49,'a-面点'!$B:$AO,29,0),0)</f>
        <v>0.304460751816529</v>
      </c>
      <c r="M49" s="56">
        <f>IFERROR(VLOOKUP($B49,'a-面点'!$B:$AO,30,0),0)</f>
        <v>-0.0367054023420043</v>
      </c>
      <c r="N49" s="49">
        <f>IFERROR(VLOOKUP($B49,'a-面点'!$B:$AO,15,0),0)</f>
        <v>12800.79</v>
      </c>
      <c r="O49" s="49">
        <f>IFERROR(VLOOKUP($B49,'a-面点'!$B:$AO,19,0),0)</f>
        <v>15235.1</v>
      </c>
      <c r="P49" s="49">
        <f t="shared" si="3"/>
        <v>-2434.31</v>
      </c>
      <c r="Q49" s="56">
        <f t="shared" si="4"/>
        <v>-0.159783001096153</v>
      </c>
      <c r="R49" s="49">
        <f>IFERROR(VLOOKUP($B49,'a-面点'!$B:$AO,16,0),0)</f>
        <v>3360.38</v>
      </c>
      <c r="S49" s="49">
        <f>IFERROR(VLOOKUP($B49,'a-面点'!$B:$AO,20,0),0)</f>
        <v>2760.01</v>
      </c>
      <c r="T49" s="49">
        <f t="shared" si="5"/>
        <v>600.37</v>
      </c>
      <c r="U49" s="56">
        <f t="shared" si="6"/>
        <v>0.217524574186325</v>
      </c>
      <c r="V49" s="56">
        <f>IFERROR(VLOOKUP($B49,'a-面点'!$B:$AO,22,0),0)</f>
        <v>0.521755912490606</v>
      </c>
      <c r="W49" s="56">
        <f>IFERROR(VLOOKUP($B49,'a-面点'!$B:$AO,23,0),0)</f>
        <v>0.918859187998352</v>
      </c>
      <c r="X49" s="56">
        <f t="shared" si="7"/>
        <v>-0.397103275507746</v>
      </c>
    </row>
    <row r="50" spans="1:24">
      <c r="A50" s="50" t="s">
        <v>62</v>
      </c>
      <c r="B50" s="51" t="s">
        <v>158</v>
      </c>
      <c r="C50" s="50" t="s">
        <v>159</v>
      </c>
      <c r="D50" s="49">
        <f>IFERROR(VLOOKUP($B50,'a-面点'!$B:$AO,5,0),0)</f>
        <v>2739.2</v>
      </c>
      <c r="E50" s="49">
        <f>IFERROR(VLOOKUP($B50,'a-面点'!$B:$AO,6,0),0)</f>
        <v>10080.43</v>
      </c>
      <c r="F50" s="49">
        <f>IFERROR(VLOOKUP($B50,'a-面点'!$B:$AO,7,0),0)</f>
        <v>14.9969201285338</v>
      </c>
      <c r="G50" s="49">
        <f>IFERROR(VLOOKUP($B50,'a-面点'!$B:$AO,24,0),0)</f>
        <v>1832.08</v>
      </c>
      <c r="H50" s="49">
        <f>IFERROR(VLOOKUP($B50,'a-面点'!$B:$AO,25,0),0)</f>
        <v>2610.72</v>
      </c>
      <c r="I50" s="49">
        <f>IFERROR(VLOOKUP($B50,'a-面点'!$B:$AO,26,0),0)</f>
        <v>-778.64</v>
      </c>
      <c r="J50" s="56">
        <f>IFERROR(VLOOKUP($B50,'a-面点'!$B:$AO,27,0),0)</f>
        <v>-0.298247226818655</v>
      </c>
      <c r="K50" s="56">
        <f>IFERROR(VLOOKUP($B50,'a-面点'!$B:$AO,28,0),0)</f>
        <v>0.267387842849366</v>
      </c>
      <c r="L50" s="56">
        <f>IFERROR(VLOOKUP($B50,'a-面点'!$B:$AO,29,0),0)</f>
        <v>0.362579856674629</v>
      </c>
      <c r="M50" s="56">
        <f>IFERROR(VLOOKUP($B50,'a-面点'!$B:$AO,30,0),0)</f>
        <v>-0.0951920138252633</v>
      </c>
      <c r="N50" s="49">
        <f>IFERROR(VLOOKUP($B50,'a-面点'!$B:$AO,15,0),0)</f>
        <v>6851.77</v>
      </c>
      <c r="O50" s="49">
        <f>IFERROR(VLOOKUP($B50,'a-面点'!$B:$AO,19,0),0)</f>
        <v>7200.4</v>
      </c>
      <c r="P50" s="49">
        <f t="shared" si="3"/>
        <v>-348.629999999999</v>
      </c>
      <c r="Q50" s="56">
        <f t="shared" si="4"/>
        <v>-0.0484181434364756</v>
      </c>
      <c r="R50" s="49">
        <f>IFERROR(VLOOKUP($B50,'a-面点'!$B:$AO,16,0),0)</f>
        <v>3039.24</v>
      </c>
      <c r="S50" s="49">
        <f>IFERROR(VLOOKUP($B50,'a-面点'!$B:$AO,20,0),0)</f>
        <v>3317.51</v>
      </c>
      <c r="T50" s="49">
        <f t="shared" si="5"/>
        <v>-278.27</v>
      </c>
      <c r="U50" s="56">
        <f t="shared" si="6"/>
        <v>-0.0838791744410719</v>
      </c>
      <c r="V50" s="56">
        <f>IFERROR(VLOOKUP($B50,'a-面点'!$B:$AO,22,0),0)</f>
        <v>0.285710352968086</v>
      </c>
      <c r="W50" s="56">
        <f>IFERROR(VLOOKUP($B50,'a-面点'!$B:$AO,23,0),0)</f>
        <v>-0.228074726792614</v>
      </c>
      <c r="X50" s="56">
        <f t="shared" si="7"/>
        <v>0.5137850797607</v>
      </c>
    </row>
    <row r="51" spans="1:24">
      <c r="A51" s="50" t="s">
        <v>84</v>
      </c>
      <c r="B51" s="51" t="s">
        <v>143</v>
      </c>
      <c r="C51" s="50" t="s">
        <v>144</v>
      </c>
      <c r="D51" s="49">
        <f>IFERROR(VLOOKUP($B51,'a-面点'!$B:$AO,5,0),0)</f>
        <v>4739.6</v>
      </c>
      <c r="E51" s="49">
        <f>IFERROR(VLOOKUP($B51,'a-面点'!$B:$AO,6,0),0)</f>
        <v>11130.89</v>
      </c>
      <c r="F51" s="49">
        <f>IFERROR(VLOOKUP($B51,'a-面点'!$B:$AO,7,0),0)</f>
        <v>12.4280876109464</v>
      </c>
      <c r="G51" s="49">
        <f>IFERROR(VLOOKUP($B51,'a-面点'!$B:$AO,24,0),0)</f>
        <v>959.57</v>
      </c>
      <c r="H51" s="49">
        <f>IFERROR(VLOOKUP($B51,'a-面点'!$B:$AO,25,0),0)</f>
        <v>1543.77</v>
      </c>
      <c r="I51" s="49">
        <f>IFERROR(VLOOKUP($B51,'a-面点'!$B:$AO,26,0),0)</f>
        <v>-584.2</v>
      </c>
      <c r="J51" s="56">
        <f>IFERROR(VLOOKUP($B51,'a-面点'!$B:$AO,27,0),0)</f>
        <v>-0.37842424713526</v>
      </c>
      <c r="K51" s="56">
        <f>IFERROR(VLOOKUP($B51,'a-面点'!$B:$AO,28,0),0)</f>
        <v>0.127294314292537</v>
      </c>
      <c r="L51" s="56">
        <f>IFERROR(VLOOKUP($B51,'a-面点'!$B:$AO,29,0),0)</f>
        <v>0.274255411755301</v>
      </c>
      <c r="M51" s="56">
        <f>IFERROR(VLOOKUP($B51,'a-面点'!$B:$AO,30,0),0)</f>
        <v>-0.146961097462764</v>
      </c>
      <c r="N51" s="49">
        <f>IFERROR(VLOOKUP($B51,'a-面点'!$B:$AO,15,0),0)</f>
        <v>7538.2</v>
      </c>
      <c r="O51" s="49">
        <f>IFERROR(VLOOKUP($B51,'a-面点'!$B:$AO,19,0),0)</f>
        <v>5628.95</v>
      </c>
      <c r="P51" s="49">
        <f t="shared" si="3"/>
        <v>1909.25</v>
      </c>
      <c r="Q51" s="56">
        <f t="shared" si="4"/>
        <v>0.339184039652155</v>
      </c>
      <c r="R51" s="49">
        <f>IFERROR(VLOOKUP($B51,'a-面点'!$B:$AO,16,0),0)</f>
        <v>3685.69</v>
      </c>
      <c r="S51" s="49">
        <f>IFERROR(VLOOKUP($B51,'a-面点'!$B:$AO,20,0),0)</f>
        <v>1782.86</v>
      </c>
      <c r="T51" s="49">
        <f t="shared" si="5"/>
        <v>1902.83</v>
      </c>
      <c r="U51" s="56">
        <f t="shared" si="6"/>
        <v>1.06729075754686</v>
      </c>
      <c r="V51" s="56">
        <f>IFERROR(VLOOKUP($B51,'a-面点'!$B:$AO,22,0),0)</f>
        <v>0.187488785784556</v>
      </c>
      <c r="W51" s="56">
        <f>IFERROR(VLOOKUP($B51,'a-面点'!$B:$AO,23,0),0)</f>
        <v>0.321137357132294</v>
      </c>
      <c r="X51" s="56">
        <f t="shared" si="7"/>
        <v>-0.133648571347738</v>
      </c>
    </row>
    <row r="52" spans="1:24">
      <c r="A52" s="50" t="s">
        <v>62</v>
      </c>
      <c r="B52" s="51" t="s">
        <v>108</v>
      </c>
      <c r="C52" s="50" t="s">
        <v>109</v>
      </c>
      <c r="D52" s="49">
        <f>IFERROR(VLOOKUP($B52,'a-面点'!$B:$AO,5,0),0)</f>
        <v>5561.9</v>
      </c>
      <c r="E52" s="49">
        <f>IFERROR(VLOOKUP($B52,'a-面点'!$B:$AO,6,0),0)</f>
        <v>29983.11</v>
      </c>
      <c r="F52" s="49">
        <f>IFERROR(VLOOKUP($B52,'a-面点'!$B:$AO,7,0),0)</f>
        <v>28.7736901617602</v>
      </c>
      <c r="G52" s="49">
        <f>IFERROR(VLOOKUP($B52,'a-面点'!$B:$AO,24,0),0)</f>
        <v>2247.6</v>
      </c>
      <c r="H52" s="49">
        <f>IFERROR(VLOOKUP($B52,'a-面点'!$B:$AO,25,0),0)</f>
        <v>4110.53</v>
      </c>
      <c r="I52" s="49">
        <f>IFERROR(VLOOKUP($B52,'a-面点'!$B:$AO,26,0),0)</f>
        <v>-1862.93</v>
      </c>
      <c r="J52" s="56">
        <f>IFERROR(VLOOKUP($B52,'a-面点'!$B:$AO,27,0),0)</f>
        <v>-0.453209196867557</v>
      </c>
      <c r="K52" s="56">
        <f>IFERROR(VLOOKUP($B52,'a-面点'!$B:$AO,28,0),0)</f>
        <v>0.241548593438338</v>
      </c>
      <c r="L52" s="56">
        <f>IFERROR(VLOOKUP($B52,'a-面点'!$B:$AO,29,0),0)</f>
        <v>0.326178435481734</v>
      </c>
      <c r="M52" s="56">
        <f>IFERROR(VLOOKUP($B52,'a-面点'!$B:$AO,30,0),0)</f>
        <v>-0.0846298420433953</v>
      </c>
      <c r="N52" s="49">
        <f>IFERROR(VLOOKUP($B52,'a-面点'!$B:$AO,15,0),0)</f>
        <v>9304.96</v>
      </c>
      <c r="O52" s="49">
        <f>IFERROR(VLOOKUP($B52,'a-面点'!$B:$AO,19,0),0)</f>
        <v>12602.09</v>
      </c>
      <c r="P52" s="49">
        <f t="shared" si="3"/>
        <v>-3297.13</v>
      </c>
      <c r="Q52" s="56">
        <f t="shared" si="4"/>
        <v>-0.261633586174992</v>
      </c>
      <c r="R52" s="49">
        <f>IFERROR(VLOOKUP($B52,'a-面点'!$B:$AO,16,0),0)</f>
        <v>4058.15</v>
      </c>
      <c r="S52" s="49">
        <f>IFERROR(VLOOKUP($B52,'a-面点'!$B:$AO,20,0),0)</f>
        <v>3829.02</v>
      </c>
      <c r="T52" s="49">
        <f t="shared" si="5"/>
        <v>229.13</v>
      </c>
      <c r="U52" s="56">
        <f t="shared" si="6"/>
        <v>0.0598403769110634</v>
      </c>
      <c r="V52" s="56">
        <f>IFERROR(VLOOKUP($B52,'a-面点'!$B:$AO,22,0),0)</f>
        <v>-0.205533710907925</v>
      </c>
      <c r="W52" s="56">
        <f>IFERROR(VLOOKUP($B52,'a-面点'!$B:$AO,23,0),0)</f>
        <v>0.212705742129152</v>
      </c>
      <c r="X52" s="56">
        <f t="shared" si="7"/>
        <v>-0.418239453037077</v>
      </c>
    </row>
    <row r="53" spans="1:24">
      <c r="A53" s="50" t="s">
        <v>67</v>
      </c>
      <c r="B53" s="51" t="s">
        <v>176</v>
      </c>
      <c r="C53" s="50" t="s">
        <v>177</v>
      </c>
      <c r="D53" s="49">
        <f>IFERROR(VLOOKUP($B53,'a-面点'!$B:$AO,5,0),0)</f>
        <v>0</v>
      </c>
      <c r="E53" s="49">
        <f>IFERROR(VLOOKUP($B53,'a-面点'!$B:$AO,6,0),0)</f>
        <v>0</v>
      </c>
      <c r="F53" s="49">
        <f>IFERROR(VLOOKUP($B53,'a-面点'!$B:$AO,7,0),0)</f>
        <v>0</v>
      </c>
      <c r="G53" s="49">
        <f>IFERROR(VLOOKUP($B53,'a-面点'!$B:$AO,24,0),0)</f>
        <v>0</v>
      </c>
      <c r="H53" s="49">
        <f>IFERROR(VLOOKUP($B53,'a-面点'!$B:$AO,25,0),0)</f>
        <v>0</v>
      </c>
      <c r="I53" s="49">
        <f>IFERROR(VLOOKUP($B53,'a-面点'!$B:$AO,26,0),0)</f>
        <v>0</v>
      </c>
      <c r="J53" s="56">
        <f>IFERROR(VLOOKUP($B53,'a-面点'!$B:$AO,27,0),0)</f>
        <v>0</v>
      </c>
      <c r="K53" s="56">
        <f>IFERROR(VLOOKUP($B53,'a-面点'!$B:$AO,28,0),0)</f>
        <v>0</v>
      </c>
      <c r="L53" s="56">
        <f>IFERROR(VLOOKUP($B53,'a-面点'!$B:$AO,29,0),0)</f>
        <v>0</v>
      </c>
      <c r="M53" s="56">
        <f>IFERROR(VLOOKUP($B53,'a-面点'!$B:$AO,30,0),0)</f>
        <v>0</v>
      </c>
      <c r="N53" s="49">
        <f>IFERROR(VLOOKUP($B53,'a-面点'!$B:$AO,15,0),0)</f>
        <v>0</v>
      </c>
      <c r="O53" s="49">
        <f>IFERROR(VLOOKUP($B53,'a-面点'!$B:$AO,19,0),0)</f>
        <v>0</v>
      </c>
      <c r="P53" s="49">
        <f t="shared" si="3"/>
        <v>0</v>
      </c>
      <c r="Q53" s="56" t="e">
        <f t="shared" si="4"/>
        <v>#DIV/0!</v>
      </c>
      <c r="R53" s="49">
        <f>IFERROR(VLOOKUP($B53,'a-面点'!$B:$AO,16,0),0)</f>
        <v>0</v>
      </c>
      <c r="S53" s="49">
        <f>IFERROR(VLOOKUP($B53,'a-面点'!$B:$AO,20,0),0)</f>
        <v>0</v>
      </c>
      <c r="T53" s="49">
        <f t="shared" si="5"/>
        <v>0</v>
      </c>
      <c r="U53" s="56" t="e">
        <f t="shared" si="6"/>
        <v>#DIV/0!</v>
      </c>
      <c r="V53" s="56">
        <f>IFERROR(VLOOKUP($B53,'a-面点'!$B:$AO,22,0),0)</f>
        <v>0</v>
      </c>
      <c r="W53" s="56">
        <f>IFERROR(VLOOKUP($B53,'a-面点'!$B:$AO,23,0),0)</f>
        <v>0</v>
      </c>
      <c r="X53" s="56">
        <f t="shared" si="7"/>
        <v>0</v>
      </c>
    </row>
    <row r="54" spans="1:24">
      <c r="A54" s="50" t="s">
        <v>62</v>
      </c>
      <c r="B54" s="51" t="s">
        <v>184</v>
      </c>
      <c r="C54" s="50" t="s">
        <v>185</v>
      </c>
      <c r="D54" s="49">
        <f>IFERROR(VLOOKUP($B54,'a-面点'!$B:$AO,5,0),0)</f>
        <v>236.3</v>
      </c>
      <c r="E54" s="49">
        <f>IFERROR(VLOOKUP($B54,'a-面点'!$B:$AO,6,0),0)</f>
        <v>1016.97</v>
      </c>
      <c r="F54" s="49">
        <f>IFERROR(VLOOKUP($B54,'a-面点'!$B:$AO,7,0),0)</f>
        <v>2.06680499524629</v>
      </c>
      <c r="G54" s="49">
        <f>IFERROR(VLOOKUP($B54,'a-面点'!$B:$AO,24,0),0)</f>
        <v>1192.43</v>
      </c>
      <c r="H54" s="49">
        <f>IFERROR(VLOOKUP($B54,'a-面点'!$B:$AO,25,0),0)</f>
        <v>1047.8</v>
      </c>
      <c r="I54" s="49">
        <f>IFERROR(VLOOKUP($B54,'a-面点'!$B:$AO,26,0),0)</f>
        <v>144.63</v>
      </c>
      <c r="J54" s="56">
        <f>IFERROR(VLOOKUP($B54,'a-面点'!$B:$AO,27,0),0)</f>
        <v>0.138032067188395</v>
      </c>
      <c r="K54" s="56">
        <f>IFERROR(VLOOKUP($B54,'a-面点'!$B:$AO,28,0),0)</f>
        <v>0.234539636083263</v>
      </c>
      <c r="L54" s="56">
        <f>IFERROR(VLOOKUP($B54,'a-面点'!$B:$AO,29,0),0)</f>
        <v>0.204322001177806</v>
      </c>
      <c r="M54" s="56">
        <f>IFERROR(VLOOKUP($B54,'a-面点'!$B:$AO,30,0),0)</f>
        <v>0.0302176349054572</v>
      </c>
      <c r="N54" s="49">
        <f>IFERROR(VLOOKUP($B54,'a-面点'!$B:$AO,15,0),0)</f>
        <v>5084.13</v>
      </c>
      <c r="O54" s="49">
        <f>IFERROR(VLOOKUP($B54,'a-面点'!$B:$AO,19,0),0)</f>
        <v>5128.18</v>
      </c>
      <c r="P54" s="49">
        <f t="shared" si="3"/>
        <v>-44.0500000000002</v>
      </c>
      <c r="Q54" s="56">
        <f t="shared" si="4"/>
        <v>-0.00858979208998128</v>
      </c>
      <c r="R54" s="49">
        <f>IFERROR(VLOOKUP($B54,'a-面点'!$B:$AO,16,0),0)</f>
        <v>1925.8</v>
      </c>
      <c r="S54" s="49">
        <f>IFERROR(VLOOKUP($B54,'a-面点'!$B:$AO,20,0),0)</f>
        <v>2375.63</v>
      </c>
      <c r="T54" s="49">
        <f t="shared" si="5"/>
        <v>-449.83</v>
      </c>
      <c r="U54" s="56">
        <f t="shared" si="6"/>
        <v>-0.189351877186262</v>
      </c>
      <c r="V54" s="56">
        <f>IFERROR(VLOOKUP($B54,'a-面点'!$B:$AO,22,0),0)</f>
        <v>0.432754519158422</v>
      </c>
      <c r="W54" s="56">
        <f>IFERROR(VLOOKUP($B54,'a-面点'!$B:$AO,23,0),0)</f>
        <v>0.221529895061874</v>
      </c>
      <c r="X54" s="56">
        <f t="shared" si="7"/>
        <v>0.211224624096548</v>
      </c>
    </row>
    <row r="55" spans="1:24">
      <c r="A55" s="50" t="s">
        <v>62</v>
      </c>
      <c r="B55" s="51" t="s">
        <v>133</v>
      </c>
      <c r="C55" s="50" t="s">
        <v>134</v>
      </c>
      <c r="D55" s="49">
        <f>IFERROR(VLOOKUP($B55,'a-面点'!$B:$AO,5,0),0)</f>
        <v>1548.8</v>
      </c>
      <c r="E55" s="49">
        <f>IFERROR(VLOOKUP($B55,'a-面点'!$B:$AO,6,0),0)</f>
        <v>7182.16</v>
      </c>
      <c r="F55" s="49">
        <f>IFERROR(VLOOKUP($B55,'a-面点'!$B:$AO,7,0),0)</f>
        <v>16.3026028440041</v>
      </c>
      <c r="G55" s="49">
        <f>IFERROR(VLOOKUP($B55,'a-面点'!$B:$AO,24,0),0)</f>
        <v>1696.6</v>
      </c>
      <c r="H55" s="49">
        <f>IFERROR(VLOOKUP($B55,'a-面点'!$B:$AO,25,0),0)</f>
        <v>586.64</v>
      </c>
      <c r="I55" s="49">
        <f>IFERROR(VLOOKUP($B55,'a-面点'!$B:$AO,26,0),0)</f>
        <v>1109.96</v>
      </c>
      <c r="J55" s="56">
        <f>IFERROR(VLOOKUP($B55,'a-面点'!$B:$AO,27,0),0)</f>
        <v>1.89206327560344</v>
      </c>
      <c r="K55" s="56">
        <f>IFERROR(VLOOKUP($B55,'a-面点'!$B:$AO,28,0),0)</f>
        <v>0.346107867497358</v>
      </c>
      <c r="L55" s="56">
        <f>IFERROR(VLOOKUP($B55,'a-面点'!$B:$AO,29,0),0)</f>
        <v>0.135979806080892</v>
      </c>
      <c r="M55" s="56">
        <f>IFERROR(VLOOKUP($B55,'a-面点'!$B:$AO,30,0),0)</f>
        <v>0.210128061416467</v>
      </c>
      <c r="N55" s="49">
        <f>IFERROR(VLOOKUP($B55,'a-面点'!$B:$AO,15,0),0)</f>
        <v>4901.94</v>
      </c>
      <c r="O55" s="49">
        <f>IFERROR(VLOOKUP($B55,'a-面点'!$B:$AO,19,0),0)</f>
        <v>4314.17</v>
      </c>
      <c r="P55" s="49">
        <f t="shared" si="3"/>
        <v>587.77</v>
      </c>
      <c r="Q55" s="56">
        <f t="shared" si="4"/>
        <v>0.136241733635902</v>
      </c>
      <c r="R55" s="49">
        <f>IFERROR(VLOOKUP($B55,'a-面点'!$B:$AO,16,0),0)</f>
        <v>1737.71</v>
      </c>
      <c r="S55" s="49">
        <f>IFERROR(VLOOKUP($B55,'a-面点'!$B:$AO,20,0),0)</f>
        <v>1520.75</v>
      </c>
      <c r="T55" s="49">
        <f t="shared" si="5"/>
        <v>216.96</v>
      </c>
      <c r="U55" s="56">
        <f t="shared" si="6"/>
        <v>0.142666447476574</v>
      </c>
      <c r="V55" s="56">
        <f>IFERROR(VLOOKUP($B55,'a-面点'!$B:$AO,22,0),0)</f>
        <v>0.316553597934568</v>
      </c>
      <c r="W55" s="56">
        <f>IFERROR(VLOOKUP($B55,'a-面点'!$B:$AO,23,0),0)</f>
        <v>0.411126516736645</v>
      </c>
      <c r="X55" s="56">
        <f t="shared" si="7"/>
        <v>-0.094572918802077</v>
      </c>
    </row>
    <row r="56" spans="1:24">
      <c r="A56" s="50" t="s">
        <v>84</v>
      </c>
      <c r="B56" s="51" t="s">
        <v>85</v>
      </c>
      <c r="C56" s="50" t="s">
        <v>86</v>
      </c>
      <c r="D56" s="49">
        <f>IFERROR(VLOOKUP($B56,'a-面点'!$B:$AO,5,0),0)</f>
        <v>7575.12</v>
      </c>
      <c r="E56" s="49">
        <f>IFERROR(VLOOKUP($B56,'a-面点'!$B:$AO,6,0),0)</f>
        <v>19454.66</v>
      </c>
      <c r="F56" s="49">
        <f>IFERROR(VLOOKUP($B56,'a-面点'!$B:$AO,7,0),0)</f>
        <v>9.38976277339492</v>
      </c>
      <c r="G56" s="49">
        <f>IFERROR(VLOOKUP($B56,'a-面点'!$B:$AO,24,0),0)</f>
        <v>3206.11</v>
      </c>
      <c r="H56" s="49">
        <f>IFERROR(VLOOKUP($B56,'a-面点'!$B:$AO,25,0),0)</f>
        <v>4323.91</v>
      </c>
      <c r="I56" s="49">
        <f>IFERROR(VLOOKUP($B56,'a-面点'!$B:$AO,26,0),0)</f>
        <v>-1117.8</v>
      </c>
      <c r="J56" s="56">
        <f>IFERROR(VLOOKUP($B56,'a-面点'!$B:$AO,27,0),0)</f>
        <v>-0.258516019066077</v>
      </c>
      <c r="K56" s="56">
        <f>IFERROR(VLOOKUP($B56,'a-面点'!$B:$AO,28,0),0)</f>
        <v>0.181297482222882</v>
      </c>
      <c r="L56" s="56">
        <f>IFERROR(VLOOKUP($B56,'a-面点'!$B:$AO,29,0),0)</f>
        <v>0.303790006758836</v>
      </c>
      <c r="M56" s="56">
        <f>IFERROR(VLOOKUP($B56,'a-面点'!$B:$AO,30,0),0)</f>
        <v>-0.122492524535954</v>
      </c>
      <c r="N56" s="49">
        <f>IFERROR(VLOOKUP($B56,'a-面点'!$B:$AO,15,0),0)</f>
        <v>17684.25</v>
      </c>
      <c r="O56" s="49">
        <f>IFERROR(VLOOKUP($B56,'a-面点'!$B:$AO,19,0),0)</f>
        <v>14233.22</v>
      </c>
      <c r="P56" s="49">
        <f t="shared" si="3"/>
        <v>3451.03</v>
      </c>
      <c r="Q56" s="56">
        <f t="shared" si="4"/>
        <v>0.242463054740951</v>
      </c>
      <c r="R56" s="49">
        <f>IFERROR(VLOOKUP($B56,'a-面点'!$B:$AO,16,0),0)</f>
        <v>7253.8</v>
      </c>
      <c r="S56" s="49">
        <f>IFERROR(VLOOKUP($B56,'a-面点'!$B:$AO,20,0),0)</f>
        <v>4754.73</v>
      </c>
      <c r="T56" s="49">
        <f t="shared" si="5"/>
        <v>2499.07</v>
      </c>
      <c r="U56" s="56">
        <f t="shared" si="6"/>
        <v>0.525596616421963</v>
      </c>
      <c r="V56" s="56">
        <f>IFERROR(VLOOKUP($B56,'a-面点'!$B:$AO,22,0),0)</f>
        <v>0.0892002409738766</v>
      </c>
      <c r="W56" s="56">
        <f>IFERROR(VLOOKUP($B56,'a-面点'!$B:$AO,23,0),0)</f>
        <v>0.429683245934296</v>
      </c>
      <c r="X56" s="56">
        <f t="shared" si="7"/>
        <v>-0.340483004960419</v>
      </c>
    </row>
    <row r="57" spans="1:24">
      <c r="A57" s="50" t="s">
        <v>89</v>
      </c>
      <c r="B57" s="51" t="s">
        <v>125</v>
      </c>
      <c r="C57" s="50" t="s">
        <v>126</v>
      </c>
      <c r="D57" s="49">
        <f>IFERROR(VLOOKUP($B57,'a-面点'!$B:$AO,5,0),0)</f>
        <v>4406</v>
      </c>
      <c r="E57" s="49">
        <f>IFERROR(VLOOKUP($B57,'a-面点'!$B:$AO,6,0),0)</f>
        <v>21481.87</v>
      </c>
      <c r="F57" s="49">
        <f>IFERROR(VLOOKUP($B57,'a-面点'!$B:$AO,7,0),0)</f>
        <v>20.3861735211343</v>
      </c>
      <c r="G57" s="49">
        <f>IFERROR(VLOOKUP($B57,'a-面点'!$B:$AO,24,0),0)</f>
        <v>3527.07</v>
      </c>
      <c r="H57" s="49">
        <f>IFERROR(VLOOKUP($B57,'a-面点'!$B:$AO,25,0),0)</f>
        <v>3791.43</v>
      </c>
      <c r="I57" s="49">
        <f>IFERROR(VLOOKUP($B57,'a-面点'!$B:$AO,26,0),0)</f>
        <v>-264.36</v>
      </c>
      <c r="J57" s="56">
        <f>IFERROR(VLOOKUP($B57,'a-面点'!$B:$AO,27,0),0)</f>
        <v>-0.0697256707891218</v>
      </c>
      <c r="K57" s="56">
        <f>IFERROR(VLOOKUP($B57,'a-面点'!$B:$AO,28,0),0)</f>
        <v>0.32148677619058</v>
      </c>
      <c r="L57" s="56">
        <f>IFERROR(VLOOKUP($B57,'a-面点'!$B:$AO,29,0),0)</f>
        <v>0.357804269005075</v>
      </c>
      <c r="M57" s="56">
        <f>IFERROR(VLOOKUP($B57,'a-面点'!$B:$AO,30,0),0)</f>
        <v>-0.036317492814495</v>
      </c>
      <c r="N57" s="49">
        <f>IFERROR(VLOOKUP($B57,'a-面点'!$B:$AO,15,0),0)</f>
        <v>10971.12</v>
      </c>
      <c r="O57" s="49">
        <f>IFERROR(VLOOKUP($B57,'a-面点'!$B:$AO,19,0),0)</f>
        <v>10596.38</v>
      </c>
      <c r="P57" s="49">
        <f t="shared" si="3"/>
        <v>374.740000000002</v>
      </c>
      <c r="Q57" s="56">
        <f t="shared" si="4"/>
        <v>0.0353649076382691</v>
      </c>
      <c r="R57" s="49">
        <f>IFERROR(VLOOKUP($B57,'a-面点'!$B:$AO,16,0),0)</f>
        <v>4957.54</v>
      </c>
      <c r="S57" s="49">
        <f>IFERROR(VLOOKUP($B57,'a-面点'!$B:$AO,20,0),0)</f>
        <v>4503.61</v>
      </c>
      <c r="T57" s="49">
        <f t="shared" si="5"/>
        <v>453.93</v>
      </c>
      <c r="U57" s="56">
        <f t="shared" si="6"/>
        <v>0.100792475369759</v>
      </c>
      <c r="V57" s="56">
        <f>IFERROR(VLOOKUP($B57,'a-面点'!$B:$AO,22,0),0)</f>
        <v>0.113143742588089</v>
      </c>
      <c r="W57" s="56">
        <f>IFERROR(VLOOKUP($B57,'a-面点'!$B:$AO,23,0),0)</f>
        <v>0.120533884754365</v>
      </c>
      <c r="X57" s="56">
        <f t="shared" si="7"/>
        <v>-0.00739014216627644</v>
      </c>
    </row>
    <row r="58" spans="1:24">
      <c r="A58" s="50" t="s">
        <v>62</v>
      </c>
      <c r="B58" s="51" t="s">
        <v>178</v>
      </c>
      <c r="C58" s="50" t="s">
        <v>179</v>
      </c>
      <c r="D58" s="49">
        <f>IFERROR(VLOOKUP($B58,'a-面点'!$B:$AO,5,0),0)</f>
        <v>7</v>
      </c>
      <c r="E58" s="49">
        <f>IFERROR(VLOOKUP($B58,'a-面点'!$B:$AO,6,0),0)</f>
        <v>12.46</v>
      </c>
      <c r="F58" s="49">
        <f>IFERROR(VLOOKUP($B58,'a-面点'!$B:$AO,7,0),0)</f>
        <v>0.7875</v>
      </c>
      <c r="G58" s="49">
        <f>IFERROR(VLOOKUP($B58,'a-面点'!$B:$AO,24,0),0)</f>
        <v>21.3</v>
      </c>
      <c r="H58" s="49">
        <f>IFERROR(VLOOKUP($B58,'a-面点'!$B:$AO,25,0),0)</f>
        <v>37.31</v>
      </c>
      <c r="I58" s="49">
        <f>IFERROR(VLOOKUP($B58,'a-面点'!$B:$AO,26,0),0)</f>
        <v>-16.01</v>
      </c>
      <c r="J58" s="56">
        <f>IFERROR(VLOOKUP($B58,'a-面点'!$B:$AO,27,0),0)</f>
        <v>-0.429107477887966</v>
      </c>
      <c r="K58" s="56">
        <f>IFERROR(VLOOKUP($B58,'a-面点'!$B:$AO,28,0),0)</f>
        <v>0.23027027027027</v>
      </c>
      <c r="L58" s="56">
        <f>IFERROR(VLOOKUP($B58,'a-面点'!$B:$AO,29,0),0)</f>
        <v>0.317775317264288</v>
      </c>
      <c r="M58" s="56">
        <f>IFERROR(VLOOKUP($B58,'a-面点'!$B:$AO,30,0),0)</f>
        <v>-0.0875050469940173</v>
      </c>
      <c r="N58" s="49">
        <f>IFERROR(VLOOKUP($B58,'a-面点'!$B:$AO,15,0),0)</f>
        <v>92.5</v>
      </c>
      <c r="O58" s="49">
        <f>IFERROR(VLOOKUP($B58,'a-面点'!$B:$AO,19,0),0)</f>
        <v>117.41</v>
      </c>
      <c r="P58" s="49">
        <f t="shared" si="3"/>
        <v>-24.91</v>
      </c>
      <c r="Q58" s="56">
        <f t="shared" si="4"/>
        <v>-0.212162507452517</v>
      </c>
      <c r="R58" s="49">
        <f>IFERROR(VLOOKUP($B58,'a-面点'!$B:$AO,16,0),0)</f>
        <v>40</v>
      </c>
      <c r="S58" s="49">
        <f>IFERROR(VLOOKUP($B58,'a-面点'!$B:$AO,20,0),0)</f>
        <v>54</v>
      </c>
      <c r="T58" s="49">
        <f t="shared" si="5"/>
        <v>-14</v>
      </c>
      <c r="U58" s="56">
        <f t="shared" si="6"/>
        <v>-0.259259259259259</v>
      </c>
      <c r="V58" s="56">
        <f>IFERROR(VLOOKUP($B58,'a-面点'!$B:$AO,22,0),0)</f>
        <v>0.299157303370786</v>
      </c>
      <c r="W58" s="56">
        <f>IFERROR(VLOOKUP($B58,'a-面点'!$B:$AO,23,0),0)</f>
        <v>0.221493965875988</v>
      </c>
      <c r="X58" s="56">
        <f t="shared" si="7"/>
        <v>0.0776633374947981</v>
      </c>
    </row>
    <row r="59" spans="1:24">
      <c r="A59" s="50" t="s">
        <v>101</v>
      </c>
      <c r="B59" s="51" t="s">
        <v>141</v>
      </c>
      <c r="C59" s="50" t="s">
        <v>142</v>
      </c>
      <c r="D59" s="49">
        <f>IFERROR(VLOOKUP($B59,'a-面点'!$B:$AO,5,0),0)</f>
        <v>1881.9</v>
      </c>
      <c r="E59" s="49">
        <f>IFERROR(VLOOKUP($B59,'a-面点'!$B:$AO,6,0),0)</f>
        <v>7252.19</v>
      </c>
      <c r="F59" s="49">
        <f>IFERROR(VLOOKUP($B59,'a-面点'!$B:$AO,7,0),0)</f>
        <v>10.0442609885644</v>
      </c>
      <c r="G59" s="49">
        <f>IFERROR(VLOOKUP($B59,'a-面点'!$B:$AO,24,0),0)</f>
        <v>3544.49</v>
      </c>
      <c r="H59" s="49">
        <f>IFERROR(VLOOKUP($B59,'a-面点'!$B:$AO,25,0),0)</f>
        <v>3441.26</v>
      </c>
      <c r="I59" s="49">
        <f>IFERROR(VLOOKUP($B59,'a-面点'!$B:$AO,26,0),0)</f>
        <v>103.23</v>
      </c>
      <c r="J59" s="56">
        <f>IFERROR(VLOOKUP($B59,'a-面点'!$B:$AO,27,0),0)</f>
        <v>0.0299977333883519</v>
      </c>
      <c r="K59" s="56">
        <f>IFERROR(VLOOKUP($B59,'a-面点'!$B:$AO,28,0),0)</f>
        <v>0.382521486879082</v>
      </c>
      <c r="L59" s="56">
        <f>IFERROR(VLOOKUP($B59,'a-面点'!$B:$AO,29,0),0)</f>
        <v>0.328511205385611</v>
      </c>
      <c r="M59" s="56">
        <f>IFERROR(VLOOKUP($B59,'a-面点'!$B:$AO,30,0),0)</f>
        <v>0.0540102814934709</v>
      </c>
      <c r="N59" s="49">
        <f>IFERROR(VLOOKUP($B59,'a-面点'!$B:$AO,15,0),0)</f>
        <v>9266.12</v>
      </c>
      <c r="O59" s="49">
        <f>IFERROR(VLOOKUP($B59,'a-面点'!$B:$AO,19,0),0)</f>
        <v>10475.32</v>
      </c>
      <c r="P59" s="49">
        <f t="shared" si="3"/>
        <v>-1209.2</v>
      </c>
      <c r="Q59" s="56">
        <f t="shared" si="4"/>
        <v>-0.115433227815475</v>
      </c>
      <c r="R59" s="49">
        <f>IFERROR(VLOOKUP($B59,'a-面点'!$B:$AO,16,0),0)</f>
        <v>2642.04</v>
      </c>
      <c r="S59" s="49">
        <f>IFERROR(VLOOKUP($B59,'a-面点'!$B:$AO,20,0),0)</f>
        <v>2596.41</v>
      </c>
      <c r="T59" s="49">
        <f t="shared" si="5"/>
        <v>45.6300000000001</v>
      </c>
      <c r="U59" s="56">
        <f t="shared" si="6"/>
        <v>0.0175742660057541</v>
      </c>
      <c r="V59" s="56">
        <f>IFERROR(VLOOKUP($B59,'a-面点'!$B:$AO,22,0),0)</f>
        <v>0.215459543483909</v>
      </c>
      <c r="W59" s="56">
        <f>IFERROR(VLOOKUP($B59,'a-面点'!$B:$AO,23,0),0)</f>
        <v>0.823107228059432</v>
      </c>
      <c r="X59" s="56">
        <f t="shared" si="7"/>
        <v>-0.607647684575524</v>
      </c>
    </row>
    <row r="60" spans="1:24">
      <c r="A60" s="50" t="s">
        <v>89</v>
      </c>
      <c r="B60" s="51" t="s">
        <v>160</v>
      </c>
      <c r="C60" s="50" t="s">
        <v>161</v>
      </c>
      <c r="D60" s="49">
        <f>IFERROR(VLOOKUP($B60,'a-面点'!$B:$AO,5,0),0)</f>
        <v>2542.7</v>
      </c>
      <c r="E60" s="49">
        <f>IFERROR(VLOOKUP($B60,'a-面点'!$B:$AO,6,0),0)</f>
        <v>11070.74</v>
      </c>
      <c r="F60" s="49">
        <f>IFERROR(VLOOKUP($B60,'a-面点'!$B:$AO,7,0),0)</f>
        <v>20.0162932609132</v>
      </c>
      <c r="G60" s="49">
        <f>IFERROR(VLOOKUP($B60,'a-面点'!$B:$AO,24,0),0)</f>
        <v>1843.39</v>
      </c>
      <c r="H60" s="49">
        <f>IFERROR(VLOOKUP($B60,'a-面点'!$B:$AO,25,0),0)</f>
        <v>1345.35</v>
      </c>
      <c r="I60" s="49">
        <f>IFERROR(VLOOKUP($B60,'a-面点'!$B:$AO,26,0),0)</f>
        <v>498.04</v>
      </c>
      <c r="J60" s="56">
        <f>IFERROR(VLOOKUP($B60,'a-面点'!$B:$AO,27,0),0)</f>
        <v>0.370193629910432</v>
      </c>
      <c r="K60" s="56">
        <f>IFERROR(VLOOKUP($B60,'a-面点'!$B:$AO,28,0),0)</f>
        <v>0.318943263294854</v>
      </c>
      <c r="L60" s="56">
        <f>IFERROR(VLOOKUP($B60,'a-面点'!$B:$AO,29,0),0)</f>
        <v>0.281790000628364</v>
      </c>
      <c r="M60" s="56">
        <f>IFERROR(VLOOKUP($B60,'a-面点'!$B:$AO,30,0),0)</f>
        <v>0.0371532626664893</v>
      </c>
      <c r="N60" s="49">
        <f>IFERROR(VLOOKUP($B60,'a-面点'!$B:$AO,15,0),0)</f>
        <v>5779.68</v>
      </c>
      <c r="O60" s="49">
        <f>IFERROR(VLOOKUP($B60,'a-面点'!$B:$AO,19,0),0)</f>
        <v>4774.3</v>
      </c>
      <c r="P60" s="49">
        <f t="shared" si="3"/>
        <v>1005.38</v>
      </c>
      <c r="Q60" s="56">
        <f t="shared" si="4"/>
        <v>0.210581655949563</v>
      </c>
      <c r="R60" s="49">
        <f>IFERROR(VLOOKUP($B60,'a-面点'!$B:$AO,16,0),0)</f>
        <v>2264.46</v>
      </c>
      <c r="S60" s="49">
        <f>IFERROR(VLOOKUP($B60,'a-面点'!$B:$AO,20,0),0)</f>
        <v>2235.4</v>
      </c>
      <c r="T60" s="49">
        <f t="shared" si="5"/>
        <v>29.0599999999999</v>
      </c>
      <c r="U60" s="56">
        <f t="shared" si="6"/>
        <v>0.0129999105305538</v>
      </c>
      <c r="V60" s="56">
        <f>IFERROR(VLOOKUP($B60,'a-面点'!$B:$AO,22,0),0)</f>
        <v>-0.0795134215829691</v>
      </c>
      <c r="W60" s="56">
        <f>IFERROR(VLOOKUP($B60,'a-面点'!$B:$AO,23,0),0)</f>
        <v>0.337161034314233</v>
      </c>
      <c r="X60" s="56">
        <f t="shared" si="7"/>
        <v>-0.416674455897202</v>
      </c>
    </row>
    <row r="61" spans="1:24">
      <c r="A61" s="50" t="s">
        <v>67</v>
      </c>
      <c r="B61" s="51" t="s">
        <v>116</v>
      </c>
      <c r="C61" s="50" t="s">
        <v>117</v>
      </c>
      <c r="D61" s="49">
        <f>IFERROR(VLOOKUP($B61,'a-面点'!$B:$AO,5,0),0)</f>
        <v>5949.9</v>
      </c>
      <c r="E61" s="49">
        <f>IFERROR(VLOOKUP($B61,'a-面点'!$B:$AO,6,0),0)</f>
        <v>23923.69</v>
      </c>
      <c r="F61" s="49">
        <f>IFERROR(VLOOKUP($B61,'a-面点'!$B:$AO,7,0),0)</f>
        <v>18.7759819184967</v>
      </c>
      <c r="G61" s="49">
        <f>IFERROR(VLOOKUP($B61,'a-面点'!$B:$AO,24,0),0)</f>
        <v>4082.8</v>
      </c>
      <c r="H61" s="49">
        <f>IFERROR(VLOOKUP($B61,'a-面点'!$B:$AO,25,0),0)</f>
        <v>3878.51</v>
      </c>
      <c r="I61" s="49">
        <f>IFERROR(VLOOKUP($B61,'a-面点'!$B:$AO,26,0),0)</f>
        <v>204.29</v>
      </c>
      <c r="J61" s="56">
        <f>IFERROR(VLOOKUP($B61,'a-面点'!$B:$AO,27,0),0)</f>
        <v>0.0526722891007114</v>
      </c>
      <c r="K61" s="56">
        <f>IFERROR(VLOOKUP($B61,'a-面点'!$B:$AO,28,0),0)</f>
        <v>0.317241765141014</v>
      </c>
      <c r="L61" s="56">
        <f>IFERROR(VLOOKUP($B61,'a-面点'!$B:$AO,29,0),0)</f>
        <v>0.299158563271275</v>
      </c>
      <c r="M61" s="56">
        <f>IFERROR(VLOOKUP($B61,'a-面点'!$B:$AO,30,0),0)</f>
        <v>0.0180832018697384</v>
      </c>
      <c r="N61" s="49">
        <f>IFERROR(VLOOKUP($B61,'a-面点'!$B:$AO,15,0),0)</f>
        <v>12869.68</v>
      </c>
      <c r="O61" s="49">
        <f>IFERROR(VLOOKUP($B61,'a-面点'!$B:$AO,19,0),0)</f>
        <v>12964.73</v>
      </c>
      <c r="P61" s="49">
        <f t="shared" si="3"/>
        <v>-95.0499999999993</v>
      </c>
      <c r="Q61" s="56">
        <f t="shared" si="4"/>
        <v>-0.00733142919289482</v>
      </c>
      <c r="R61" s="49">
        <f>IFERROR(VLOOKUP($B61,'a-面点'!$B:$AO,16,0),0)</f>
        <v>3598.31</v>
      </c>
      <c r="S61" s="49">
        <f>IFERROR(VLOOKUP($B61,'a-面点'!$B:$AO,20,0),0)</f>
        <v>3735.77</v>
      </c>
      <c r="T61" s="49">
        <f t="shared" si="5"/>
        <v>-137.46</v>
      </c>
      <c r="U61" s="56">
        <f t="shared" si="6"/>
        <v>-0.0367956271397865</v>
      </c>
      <c r="V61" s="56">
        <f>IFERROR(VLOOKUP($B61,'a-面点'!$B:$AO,22,0),0)</f>
        <v>0.116185214412409</v>
      </c>
      <c r="W61" s="56">
        <f>IFERROR(VLOOKUP($B61,'a-面点'!$B:$AO,23,0),0)</f>
        <v>0.650326048071616</v>
      </c>
      <c r="X61" s="56">
        <f t="shared" si="7"/>
        <v>-0.534140833659207</v>
      </c>
    </row>
    <row r="62" spans="1:24">
      <c r="A62" s="50" t="s">
        <v>118</v>
      </c>
      <c r="B62" s="51" t="s">
        <v>149</v>
      </c>
      <c r="C62" s="50" t="s">
        <v>150</v>
      </c>
      <c r="D62" s="49">
        <f>IFERROR(VLOOKUP($B62,'a-面点'!$B:$AO,5,0),0)</f>
        <v>2012.44</v>
      </c>
      <c r="E62" s="49">
        <f>IFERROR(VLOOKUP($B62,'a-面点'!$B:$AO,6,0),0)</f>
        <v>9735.1</v>
      </c>
      <c r="F62" s="49">
        <f>IFERROR(VLOOKUP($B62,'a-面点'!$B:$AO,7,0),0)</f>
        <v>20.6833907347688</v>
      </c>
      <c r="G62" s="49">
        <f>IFERROR(VLOOKUP($B62,'a-面点'!$B:$AO,24,0),0)</f>
        <v>500.38</v>
      </c>
      <c r="H62" s="49">
        <f>IFERROR(VLOOKUP($B62,'a-面点'!$B:$AO,25,0),0)</f>
        <v>313</v>
      </c>
      <c r="I62" s="49">
        <f>IFERROR(VLOOKUP($B62,'a-面点'!$B:$AO,26,0),0)</f>
        <v>187.38</v>
      </c>
      <c r="J62" s="56">
        <f>IFERROR(VLOOKUP($B62,'a-面点'!$B:$AO,27,0),0)</f>
        <v>0.598658146964856</v>
      </c>
      <c r="K62" s="56">
        <f>IFERROR(VLOOKUP($B62,'a-面点'!$B:$AO,28,0),0)</f>
        <v>0.132226294635425</v>
      </c>
      <c r="L62" s="56">
        <f>IFERROR(VLOOKUP($B62,'a-面点'!$B:$AO,29,0),0)</f>
        <v>0.061991123188047</v>
      </c>
      <c r="M62" s="56">
        <f>IFERROR(VLOOKUP($B62,'a-面点'!$B:$AO,30,0),0)</f>
        <v>0.0702351714473781</v>
      </c>
      <c r="N62" s="49">
        <f>IFERROR(VLOOKUP($B62,'a-面点'!$B:$AO,15,0),0)</f>
        <v>3784.27</v>
      </c>
      <c r="O62" s="49">
        <f>IFERROR(VLOOKUP($B62,'a-面点'!$B:$AO,19,0),0)</f>
        <v>5049.11</v>
      </c>
      <c r="P62" s="49">
        <f t="shared" si="3"/>
        <v>-1264.84</v>
      </c>
      <c r="Q62" s="56">
        <f t="shared" si="4"/>
        <v>-0.250507515185845</v>
      </c>
      <c r="R62" s="49">
        <f>IFERROR(VLOOKUP($B62,'a-面点'!$B:$AO,16,0),0)</f>
        <v>1819.32</v>
      </c>
      <c r="S62" s="49">
        <f>IFERROR(VLOOKUP($B62,'a-面点'!$B:$AO,20,0),0)</f>
        <v>2507.37</v>
      </c>
      <c r="T62" s="49">
        <f t="shared" si="5"/>
        <v>-688.05</v>
      </c>
      <c r="U62" s="56">
        <f t="shared" si="6"/>
        <v>-0.274411036265091</v>
      </c>
      <c r="V62" s="56">
        <f>IFERROR(VLOOKUP($B62,'a-面点'!$B:$AO,22,0),0)</f>
        <v>0.0673517596772225</v>
      </c>
      <c r="W62" s="56">
        <f>IFERROR(VLOOKUP($B62,'a-面点'!$B:$AO,23,0),0)</f>
        <v>0.612410369044478</v>
      </c>
      <c r="X62" s="56">
        <f t="shared" si="7"/>
        <v>-0.545058609367255</v>
      </c>
    </row>
    <row r="63" spans="1:24">
      <c r="A63" s="50" t="s">
        <v>62</v>
      </c>
      <c r="B63" s="51" t="s">
        <v>123</v>
      </c>
      <c r="C63" s="50" t="s">
        <v>124</v>
      </c>
      <c r="D63" s="49">
        <f>IFERROR(VLOOKUP($B63,'a-面点'!$B:$AO,5,0),0)</f>
        <v>3482.1</v>
      </c>
      <c r="E63" s="49">
        <f>IFERROR(VLOOKUP($B63,'a-面点'!$B:$AO,6,0),0)</f>
        <v>9879.19</v>
      </c>
      <c r="F63" s="49">
        <f>IFERROR(VLOOKUP($B63,'a-面点'!$B:$AO,7,0),0)</f>
        <v>9.74798965157985</v>
      </c>
      <c r="G63" s="49">
        <f>IFERROR(VLOOKUP($B63,'a-面点'!$B:$AO,24,0),0)</f>
        <v>2202.74</v>
      </c>
      <c r="H63" s="49">
        <f>IFERROR(VLOOKUP($B63,'a-面点'!$B:$AO,25,0),0)</f>
        <v>3848.14</v>
      </c>
      <c r="I63" s="49">
        <f>IFERROR(VLOOKUP($B63,'a-面点'!$B:$AO,26,0),0)</f>
        <v>-1645.4</v>
      </c>
      <c r="J63" s="56">
        <f>IFERROR(VLOOKUP($B63,'a-面点'!$B:$AO,27,0),0)</f>
        <v>-0.427583196037566</v>
      </c>
      <c r="K63" s="56">
        <f>IFERROR(VLOOKUP($B63,'a-面点'!$B:$AO,28,0),0)</f>
        <v>0.210062244126289</v>
      </c>
      <c r="L63" s="56">
        <f>IFERROR(VLOOKUP($B63,'a-面点'!$B:$AO,29,0),0)</f>
        <v>0.374713230167602</v>
      </c>
      <c r="M63" s="56">
        <f>IFERROR(VLOOKUP($B63,'a-面点'!$B:$AO,30,0),0)</f>
        <v>-0.164650986041313</v>
      </c>
      <c r="N63" s="49">
        <f>IFERROR(VLOOKUP($B63,'a-面点'!$B:$AO,15,0),0)</f>
        <v>10486.13</v>
      </c>
      <c r="O63" s="49">
        <f>IFERROR(VLOOKUP($B63,'a-面点'!$B:$AO,19,0),0)</f>
        <v>10269.56</v>
      </c>
      <c r="P63" s="49">
        <f t="shared" si="3"/>
        <v>216.57</v>
      </c>
      <c r="Q63" s="56">
        <f t="shared" si="4"/>
        <v>0.0210885373862171</v>
      </c>
      <c r="R63" s="49">
        <f>IFERROR(VLOOKUP($B63,'a-面点'!$B:$AO,16,0),0)</f>
        <v>4195.49</v>
      </c>
      <c r="S63" s="49">
        <f>IFERROR(VLOOKUP($B63,'a-面点'!$B:$AO,20,0),0)</f>
        <v>4261.55</v>
      </c>
      <c r="T63" s="49">
        <f t="shared" si="5"/>
        <v>-66.0600000000004</v>
      </c>
      <c r="U63" s="56">
        <f t="shared" si="6"/>
        <v>-0.0155014020720161</v>
      </c>
      <c r="V63" s="56">
        <f>IFERROR(VLOOKUP($B63,'a-面点'!$B:$AO,22,0),0)</f>
        <v>0.726182482524836</v>
      </c>
      <c r="W63" s="56">
        <f>IFERROR(VLOOKUP($B63,'a-面点'!$B:$AO,23,0),0)</f>
        <v>-0.0188095499410364</v>
      </c>
      <c r="X63" s="56">
        <f t="shared" si="7"/>
        <v>0.744992032465873</v>
      </c>
    </row>
    <row r="64" spans="1:24">
      <c r="A64" s="50" t="s">
        <v>118</v>
      </c>
      <c r="B64" s="51" t="s">
        <v>137</v>
      </c>
      <c r="C64" s="50" t="s">
        <v>138</v>
      </c>
      <c r="D64" s="49">
        <f>IFERROR(VLOOKUP($B64,'a-面点'!$B:$AO,5,0),0)</f>
        <v>3238.9</v>
      </c>
      <c r="E64" s="49">
        <f>IFERROR(VLOOKUP($B64,'a-面点'!$B:$AO,6,0),0)</f>
        <v>12342.22</v>
      </c>
      <c r="F64" s="49">
        <f>IFERROR(VLOOKUP($B64,'a-面点'!$B:$AO,7,0),0)</f>
        <v>19.6337493938967</v>
      </c>
      <c r="G64" s="49">
        <f>IFERROR(VLOOKUP($B64,'a-面点'!$B:$AO,24,0),0)</f>
        <v>1162.97</v>
      </c>
      <c r="H64" s="49">
        <f>IFERROR(VLOOKUP($B64,'a-面点'!$B:$AO,25,0),0)</f>
        <v>1525.72</v>
      </c>
      <c r="I64" s="49">
        <f>IFERROR(VLOOKUP($B64,'a-面点'!$B:$AO,26,0),0)</f>
        <v>-362.75</v>
      </c>
      <c r="J64" s="56">
        <f>IFERROR(VLOOKUP($B64,'a-面点'!$B:$AO,27,0),0)</f>
        <v>-0.237756600162546</v>
      </c>
      <c r="K64" s="56">
        <f>IFERROR(VLOOKUP($B64,'a-面点'!$B:$AO,28,0),0)</f>
        <v>0.206263257589194</v>
      </c>
      <c r="L64" s="56">
        <f>IFERROR(VLOOKUP($B64,'a-面点'!$B:$AO,29,0),0)</f>
        <v>0.26229947857122</v>
      </c>
      <c r="M64" s="56">
        <f>IFERROR(VLOOKUP($B64,'a-面点'!$B:$AO,30,0),0)</f>
        <v>-0.0560362209820259</v>
      </c>
      <c r="N64" s="49">
        <f>IFERROR(VLOOKUP($B64,'a-面点'!$B:$AO,15,0),0)</f>
        <v>5638.28</v>
      </c>
      <c r="O64" s="49">
        <f>IFERROR(VLOOKUP($B64,'a-面点'!$B:$AO,19,0),0)</f>
        <v>5816.71</v>
      </c>
      <c r="P64" s="49">
        <f t="shared" si="3"/>
        <v>-178.43</v>
      </c>
      <c r="Q64" s="56">
        <f t="shared" si="4"/>
        <v>-0.0306754161716847</v>
      </c>
      <c r="R64" s="49">
        <f>IFERROR(VLOOKUP($B64,'a-面点'!$B:$AO,16,0),0)</f>
        <v>1760.71</v>
      </c>
      <c r="S64" s="49">
        <f>IFERROR(VLOOKUP($B64,'a-面点'!$B:$AO,20,0),0)</f>
        <v>1734.87</v>
      </c>
      <c r="T64" s="49">
        <f t="shared" si="5"/>
        <v>25.8400000000001</v>
      </c>
      <c r="U64" s="56">
        <f t="shared" si="6"/>
        <v>0.0148944877714181</v>
      </c>
      <c r="V64" s="56">
        <f>IFERROR(VLOOKUP($B64,'a-面点'!$B:$AO,22,0),0)</f>
        <v>0.780771944982033</v>
      </c>
      <c r="W64" s="56">
        <f>IFERROR(VLOOKUP($B64,'a-面点'!$B:$AO,23,0),0)</f>
        <v>0.522399753167951</v>
      </c>
      <c r="X64" s="56">
        <f t="shared" si="7"/>
        <v>0.258372191814082</v>
      </c>
    </row>
    <row r="65" spans="1:24">
      <c r="A65" s="50" t="s">
        <v>118</v>
      </c>
      <c r="B65" s="51" t="s">
        <v>195</v>
      </c>
      <c r="C65" s="50" t="s">
        <v>196</v>
      </c>
      <c r="D65" s="49">
        <f>IFERROR(VLOOKUP($B65,'a-面点'!$B:$AO,5,0),0)</f>
        <v>2284.9</v>
      </c>
      <c r="E65" s="49">
        <f>IFERROR(VLOOKUP($B65,'a-面点'!$B:$AO,6,0),0)</f>
        <v>10696.75</v>
      </c>
      <c r="F65" s="49">
        <f>IFERROR(VLOOKUP($B65,'a-面点'!$B:$AO,7,0),0)</f>
        <v>16.2681674423512</v>
      </c>
      <c r="G65" s="49">
        <f>IFERROR(VLOOKUP($B65,'a-面点'!$B:$AO,24,0),0)</f>
        <v>1763.32</v>
      </c>
      <c r="H65" s="49">
        <f>IFERROR(VLOOKUP($B65,'a-面点'!$B:$AO,25,0),0)</f>
        <v>2301.6</v>
      </c>
      <c r="I65" s="49">
        <f>IFERROR(VLOOKUP($B65,'a-面点'!$B:$AO,26,0),0)</f>
        <v>-538.28</v>
      </c>
      <c r="J65" s="56">
        <f>IFERROR(VLOOKUP($B65,'a-面点'!$B:$AO,27,0),0)</f>
        <v>-0.233872088981578</v>
      </c>
      <c r="K65" s="56">
        <f>IFERROR(VLOOKUP($B65,'a-面点'!$B:$AO,28,0),0)</f>
        <v>0.297163889090183</v>
      </c>
      <c r="L65" s="56">
        <f>IFERROR(VLOOKUP($B65,'a-面点'!$B:$AO,29,0),0)</f>
        <v>0.325949801804507</v>
      </c>
      <c r="M65" s="56">
        <f>IFERROR(VLOOKUP($B65,'a-面点'!$B:$AO,30,0),0)</f>
        <v>-0.0287859127143237</v>
      </c>
      <c r="N65" s="49">
        <f>IFERROR(VLOOKUP($B65,'a-面点'!$B:$AO,15,0),0)</f>
        <v>5933.83</v>
      </c>
      <c r="O65" s="49">
        <f>IFERROR(VLOOKUP($B65,'a-面点'!$B:$AO,19,0),0)</f>
        <v>7061.21</v>
      </c>
      <c r="P65" s="49">
        <f t="shared" si="3"/>
        <v>-1127.38</v>
      </c>
      <c r="Q65" s="56">
        <f t="shared" si="4"/>
        <v>-0.159658188893971</v>
      </c>
      <c r="R65" s="49">
        <f>IFERROR(VLOOKUP($B65,'a-面点'!$B:$AO,16,0),0)</f>
        <v>2226.79</v>
      </c>
      <c r="S65" s="49">
        <f>IFERROR(VLOOKUP($B65,'a-面点'!$B:$AO,20,0),0)</f>
        <v>2075.44</v>
      </c>
      <c r="T65" s="49">
        <f t="shared" si="5"/>
        <v>151.35</v>
      </c>
      <c r="U65" s="56">
        <f t="shared" si="6"/>
        <v>0.0729242955710596</v>
      </c>
      <c r="V65" s="56">
        <f>IFERROR(VLOOKUP($B65,'a-面点'!$B:$AO,22,0),0)</f>
        <v>-0.198250885213374</v>
      </c>
      <c r="W65" s="56">
        <f>IFERROR(VLOOKUP($B65,'a-面点'!$B:$AO,23,0),0)</f>
        <v>0.622679882459725</v>
      </c>
      <c r="X65" s="56">
        <f t="shared" si="7"/>
        <v>-0.820930767673099</v>
      </c>
    </row>
    <row r="66" spans="1:24">
      <c r="A66" s="50" t="s">
        <v>94</v>
      </c>
      <c r="B66" s="51" t="s">
        <v>201</v>
      </c>
      <c r="C66" s="50" t="s">
        <v>202</v>
      </c>
      <c r="D66" s="49">
        <f>IFERROR(VLOOKUP($B66,'a-面点'!$B:$AO,5,0),0)</f>
        <v>3185.1</v>
      </c>
      <c r="E66" s="49">
        <f>IFERROR(VLOOKUP($B66,'a-面点'!$B:$AO,6,0),0)</f>
        <v>11507.03</v>
      </c>
      <c r="F66" s="49">
        <f>IFERROR(VLOOKUP($B66,'a-面点'!$B:$AO,7,0),0)</f>
        <v>22.7021254406274</v>
      </c>
      <c r="G66" s="49">
        <f>IFERROR(VLOOKUP($B66,'a-面点'!$B:$AO,24,0),0)</f>
        <v>1053.57</v>
      </c>
      <c r="H66" s="49">
        <f>IFERROR(VLOOKUP($B66,'a-面点'!$B:$AO,25,0),0)</f>
        <v>867.26</v>
      </c>
      <c r="I66" s="49">
        <f>IFERROR(VLOOKUP($B66,'a-面点'!$B:$AO,26,0),0)</f>
        <v>186.31</v>
      </c>
      <c r="J66" s="56">
        <f>IFERROR(VLOOKUP($B66,'a-面点'!$B:$AO,27,0),0)</f>
        <v>0.214826003735904</v>
      </c>
      <c r="K66" s="56">
        <f>IFERROR(VLOOKUP($B66,'a-面点'!$B:$AO,28,0),0)</f>
        <v>0.238927516906372</v>
      </c>
      <c r="L66" s="56">
        <f>IFERROR(VLOOKUP($B66,'a-面点'!$B:$AO,29,0),0)</f>
        <v>0.161572540530067</v>
      </c>
      <c r="M66" s="56">
        <f>IFERROR(VLOOKUP($B66,'a-面点'!$B:$AO,30,0),0)</f>
        <v>0.0773549763763047</v>
      </c>
      <c r="N66" s="49">
        <f>IFERROR(VLOOKUP($B66,'a-面点'!$B:$AO,15,0),0)</f>
        <v>4409.58</v>
      </c>
      <c r="O66" s="49">
        <f>IFERROR(VLOOKUP($B66,'a-面点'!$B:$AO,19,0),0)</f>
        <v>5367.62</v>
      </c>
      <c r="P66" s="49">
        <f t="shared" si="3"/>
        <v>-958.04</v>
      </c>
      <c r="Q66" s="56">
        <f t="shared" si="4"/>
        <v>-0.178485064143885</v>
      </c>
      <c r="R66" s="49">
        <f>IFERROR(VLOOKUP($B66,'a-面点'!$B:$AO,16,0),0)</f>
        <v>2087.54</v>
      </c>
      <c r="S66" s="49">
        <f>IFERROR(VLOOKUP($B66,'a-面点'!$B:$AO,20,0),0)</f>
        <v>2587.08</v>
      </c>
      <c r="T66" s="49">
        <f t="shared" si="5"/>
        <v>-499.54</v>
      </c>
      <c r="U66" s="56">
        <f t="shared" si="6"/>
        <v>-0.193090279388345</v>
      </c>
      <c r="V66" s="56">
        <f>IFERROR(VLOOKUP($B66,'a-面点'!$B:$AO,22,0),0)</f>
        <v>-0.306266546590382</v>
      </c>
      <c r="W66" s="56">
        <f>IFERROR(VLOOKUP($B66,'a-面点'!$B:$AO,23,0),0)</f>
        <v>0.233292917897785</v>
      </c>
      <c r="X66" s="56">
        <f t="shared" si="7"/>
        <v>-0.539559464488167</v>
      </c>
    </row>
    <row r="67" spans="1:24">
      <c r="A67" s="50" t="s">
        <v>62</v>
      </c>
      <c r="B67" s="51" t="s">
        <v>78</v>
      </c>
      <c r="C67" s="50" t="s">
        <v>79</v>
      </c>
      <c r="D67" s="49">
        <f>IFERROR(VLOOKUP($B67,'a-面点'!$B:$AO,5,0),0)</f>
        <v>7829.5</v>
      </c>
      <c r="E67" s="49">
        <f>IFERROR(VLOOKUP($B67,'a-面点'!$B:$AO,6,0),0)</f>
        <v>33264.85</v>
      </c>
      <c r="F67" s="49">
        <f>IFERROR(VLOOKUP($B67,'a-面点'!$B:$AO,7,0),0)</f>
        <v>26.5648221339564</v>
      </c>
      <c r="G67" s="49">
        <f>IFERROR(VLOOKUP($B67,'a-面点'!$B:$AO,24,0),0)</f>
        <v>4583.26</v>
      </c>
      <c r="H67" s="49">
        <f>IFERROR(VLOOKUP($B67,'a-面点'!$B:$AO,25,0),0)</f>
        <v>5867.1</v>
      </c>
      <c r="I67" s="49">
        <f>IFERROR(VLOOKUP($B67,'a-面点'!$B:$AO,26,0),0)</f>
        <v>-1283.84</v>
      </c>
      <c r="J67" s="56">
        <f>IFERROR(VLOOKUP($B67,'a-面点'!$B:$AO,27,0),0)</f>
        <v>-0.218820200780624</v>
      </c>
      <c r="K67" s="56">
        <f>IFERROR(VLOOKUP($B67,'a-面点'!$B:$AO,28,0),0)</f>
        <v>0.333205622662222</v>
      </c>
      <c r="L67" s="56">
        <f>IFERROR(VLOOKUP($B67,'a-面点'!$B:$AO,29,0),0)</f>
        <v>0.368950110519647</v>
      </c>
      <c r="M67" s="56">
        <f>IFERROR(VLOOKUP($B67,'a-面点'!$B:$AO,30,0),0)</f>
        <v>-0.0357444878574245</v>
      </c>
      <c r="N67" s="49">
        <f>IFERROR(VLOOKUP($B67,'a-面点'!$B:$AO,15,0),0)</f>
        <v>13755.05</v>
      </c>
      <c r="O67" s="49">
        <f>IFERROR(VLOOKUP($B67,'a-面点'!$B:$AO,19,0),0)</f>
        <v>15902.15</v>
      </c>
      <c r="P67" s="49">
        <f t="shared" si="3"/>
        <v>-2147.1</v>
      </c>
      <c r="Q67" s="56">
        <f t="shared" si="4"/>
        <v>-0.135019478498191</v>
      </c>
      <c r="R67" s="49">
        <f>IFERROR(VLOOKUP($B67,'a-面点'!$B:$AO,16,0),0)</f>
        <v>4161.25</v>
      </c>
      <c r="S67" s="49">
        <f>IFERROR(VLOOKUP($B67,'a-面点'!$B:$AO,20,0),0)</f>
        <v>4448.55</v>
      </c>
      <c r="T67" s="49">
        <f t="shared" si="5"/>
        <v>-287.3</v>
      </c>
      <c r="U67" s="56">
        <f t="shared" si="6"/>
        <v>-0.064582841600072</v>
      </c>
      <c r="V67" s="56">
        <f>IFERROR(VLOOKUP($B67,'a-面点'!$B:$AO,22,0),0)</f>
        <v>0.703191792353218</v>
      </c>
      <c r="W67" s="56">
        <f>IFERROR(VLOOKUP($B67,'a-面点'!$B:$AO,23,0),0)</f>
        <v>0.652377960847296</v>
      </c>
      <c r="X67" s="56">
        <f t="shared" si="7"/>
        <v>0.0508138315059212</v>
      </c>
    </row>
    <row r="68" spans="1:24">
      <c r="A68" s="50" t="s">
        <v>101</v>
      </c>
      <c r="B68" s="51" t="s">
        <v>102</v>
      </c>
      <c r="C68" s="50" t="s">
        <v>103</v>
      </c>
      <c r="D68" s="49">
        <f>IFERROR(VLOOKUP($B68,'a-面点'!$B:$AO,5,0),0)</f>
        <v>5653.8</v>
      </c>
      <c r="E68" s="49">
        <f>IFERROR(VLOOKUP($B68,'a-面点'!$B:$AO,6,0),0)</f>
        <v>21990.91</v>
      </c>
      <c r="F68" s="49">
        <f>IFERROR(VLOOKUP($B68,'a-面点'!$B:$AO,7,0),0)</f>
        <v>20.6246060307309</v>
      </c>
      <c r="G68" s="49">
        <f>IFERROR(VLOOKUP($B68,'a-面点'!$B:$AO,24,0),0)</f>
        <v>2438.07</v>
      </c>
      <c r="H68" s="49">
        <f>IFERROR(VLOOKUP($B68,'a-面点'!$B:$AO,25,0),0)</f>
        <v>4724.07</v>
      </c>
      <c r="I68" s="49">
        <f>IFERROR(VLOOKUP($B68,'a-面点'!$B:$AO,26,0),0)</f>
        <v>-2286</v>
      </c>
      <c r="J68" s="56">
        <f>IFERROR(VLOOKUP($B68,'a-面点'!$B:$AO,27,0),0)</f>
        <v>-0.483904768557621</v>
      </c>
      <c r="K68" s="56">
        <f>IFERROR(VLOOKUP($B68,'a-面点'!$B:$AO,28,0),0)</f>
        <v>0.237428946217753</v>
      </c>
      <c r="L68" s="56">
        <f>IFERROR(VLOOKUP($B68,'a-面点'!$B:$AO,29,0),0)</f>
        <v>0.426454790504029</v>
      </c>
      <c r="M68" s="56">
        <f>IFERROR(VLOOKUP($B68,'a-面点'!$B:$AO,30,0),0)</f>
        <v>-0.189025844286276</v>
      </c>
      <c r="N68" s="49">
        <f>IFERROR(VLOOKUP($B68,'a-面点'!$B:$AO,15,0),0)</f>
        <v>10268.63</v>
      </c>
      <c r="O68" s="49">
        <f>IFERROR(VLOOKUP($B68,'a-面点'!$B:$AO,19,0),0)</f>
        <v>11077.54</v>
      </c>
      <c r="P68" s="49">
        <f t="shared" si="3"/>
        <v>-808.910000000002</v>
      </c>
      <c r="Q68" s="56">
        <f t="shared" si="4"/>
        <v>-0.0730225302729669</v>
      </c>
      <c r="R68" s="49">
        <f>IFERROR(VLOOKUP($B68,'a-面点'!$B:$AO,16,0),0)</f>
        <v>4121.14</v>
      </c>
      <c r="S68" s="49">
        <f>IFERROR(VLOOKUP($B68,'a-面点'!$B:$AO,20,0),0)</f>
        <v>3382.57</v>
      </c>
      <c r="T68" s="49">
        <f t="shared" si="5"/>
        <v>738.57</v>
      </c>
      <c r="U68" s="56">
        <f t="shared" si="6"/>
        <v>0.218345813981677</v>
      </c>
      <c r="V68" s="56">
        <f>IFERROR(VLOOKUP($B68,'a-面点'!$B:$AO,22,0),0)</f>
        <v>0.509196228469176</v>
      </c>
      <c r="W68" s="56">
        <f>IFERROR(VLOOKUP($B68,'a-面点'!$B:$AO,23,0),0)</f>
        <v>0.742774518762782</v>
      </c>
      <c r="X68" s="56">
        <f t="shared" si="7"/>
        <v>-0.233578290293607</v>
      </c>
    </row>
    <row r="69" spans="1:24">
      <c r="A69" s="50" t="s">
        <v>186</v>
      </c>
      <c r="B69" s="51" t="s">
        <v>189</v>
      </c>
      <c r="C69" s="50" t="s">
        <v>190</v>
      </c>
      <c r="D69" s="49">
        <f>IFERROR(VLOOKUP($B69,'a-面点'!$B:$AO,5,0),0)</f>
        <v>3932</v>
      </c>
      <c r="E69" s="49">
        <f>IFERROR(VLOOKUP($B69,'a-面点'!$B:$AO,6,0),0)</f>
        <v>49267.51</v>
      </c>
      <c r="F69" s="49">
        <f>IFERROR(VLOOKUP($B69,'a-面点'!$B:$AO,7,0),0)</f>
        <v>45.4165466858636</v>
      </c>
      <c r="G69" s="49">
        <f>IFERROR(VLOOKUP($B69,'a-面点'!$B:$AO,24,0),0)</f>
        <v>4032.03</v>
      </c>
      <c r="H69" s="49">
        <f>IFERROR(VLOOKUP($B69,'a-面点'!$B:$AO,25,0),0)</f>
        <v>3907.14</v>
      </c>
      <c r="I69" s="49">
        <f>IFERROR(VLOOKUP($B69,'a-面点'!$B:$AO,26,0),0)</f>
        <v>124.89</v>
      </c>
      <c r="J69" s="56">
        <f>IFERROR(VLOOKUP($B69,'a-面点'!$B:$AO,27,0),0)</f>
        <v>0.0319645571952886</v>
      </c>
      <c r="K69" s="56">
        <f>IFERROR(VLOOKUP($B69,'a-面点'!$B:$AO,28,0),0)</f>
        <v>0.338590175415614</v>
      </c>
      <c r="L69" s="56">
        <f>IFERROR(VLOOKUP($B69,'a-面点'!$B:$AO,29,0),0)</f>
        <v>0.349532437720239</v>
      </c>
      <c r="M69" s="56">
        <f>IFERROR(VLOOKUP($B69,'a-面点'!$B:$AO,30,0),0)</f>
        <v>-0.0109422623046253</v>
      </c>
      <c r="N69" s="49">
        <f>IFERROR(VLOOKUP($B69,'a-面点'!$B:$AO,15,0),0)</f>
        <v>11908.29</v>
      </c>
      <c r="O69" s="49">
        <f>IFERROR(VLOOKUP($B69,'a-面点'!$B:$AO,19,0),0)</f>
        <v>11178.19</v>
      </c>
      <c r="P69" s="49">
        <f t="shared" ref="P69:P83" si="8">N69-O69</f>
        <v>730.1</v>
      </c>
      <c r="Q69" s="56">
        <f t="shared" ref="Q69:Q83" si="9">P69/O69</f>
        <v>0.0653146886928922</v>
      </c>
      <c r="R69" s="49">
        <f>IFERROR(VLOOKUP($B69,'a-面点'!$B:$AO,16,0),0)</f>
        <v>2325.86</v>
      </c>
      <c r="S69" s="49">
        <f>IFERROR(VLOOKUP($B69,'a-面点'!$B:$AO,20,0),0)</f>
        <v>2980.82</v>
      </c>
      <c r="T69" s="49">
        <f t="shared" ref="T69:T83" si="10">R69-S69</f>
        <v>-654.96</v>
      </c>
      <c r="U69" s="56">
        <f t="shared" ref="U69:U83" si="11">T69/S69</f>
        <v>-0.219724773719983</v>
      </c>
      <c r="V69" s="56">
        <f>IFERROR(VLOOKUP($B69,'a-面点'!$B:$AO,22,0),0)</f>
        <v>1.06218851188669</v>
      </c>
      <c r="W69" s="56">
        <f>IFERROR(VLOOKUP($B69,'a-面点'!$B:$AO,23,0),0)</f>
        <v>0.53656914595031</v>
      </c>
      <c r="X69" s="56">
        <f t="shared" ref="X69:X83" si="12">V69-W69</f>
        <v>0.52561936593638</v>
      </c>
    </row>
    <row r="70" spans="1:24">
      <c r="A70" s="50" t="s">
        <v>94</v>
      </c>
      <c r="B70" s="51" t="s">
        <v>121</v>
      </c>
      <c r="C70" s="50" t="s">
        <v>122</v>
      </c>
      <c r="D70" s="49">
        <f>IFERROR(VLOOKUP($B70,'a-面点'!$B:$AO,5,0),0)</f>
        <v>4233.38</v>
      </c>
      <c r="E70" s="49">
        <f>IFERROR(VLOOKUP($B70,'a-面点'!$B:$AO,6,0),0)</f>
        <v>19106.08</v>
      </c>
      <c r="F70" s="49">
        <f>IFERROR(VLOOKUP($B70,'a-面点'!$B:$AO,7,0),0)</f>
        <v>17.9159807063391</v>
      </c>
      <c r="G70" s="49">
        <f>IFERROR(VLOOKUP($B70,'a-面点'!$B:$AO,24,0),0)</f>
        <v>1437.56</v>
      </c>
      <c r="H70" s="49">
        <f>IFERROR(VLOOKUP($B70,'a-面点'!$B:$AO,25,0),0)</f>
        <v>1407.37</v>
      </c>
      <c r="I70" s="49">
        <f>IFERROR(VLOOKUP($B70,'a-面点'!$B:$AO,26,0),0)</f>
        <v>30.19</v>
      </c>
      <c r="J70" s="56">
        <f>IFERROR(VLOOKUP($B70,'a-面点'!$B:$AO,27,0),0)</f>
        <v>0.0214513596282427</v>
      </c>
      <c r="K70" s="56">
        <f>IFERROR(VLOOKUP($B70,'a-面点'!$B:$AO,28,0),0)</f>
        <v>0.153732632947779</v>
      </c>
      <c r="L70" s="56">
        <f>IFERROR(VLOOKUP($B70,'a-面点'!$B:$AO,29,0),0)</f>
        <v>0.142933458456095</v>
      </c>
      <c r="M70" s="56">
        <f>IFERROR(VLOOKUP($B70,'a-面点'!$B:$AO,30,0),0)</f>
        <v>0.0107991744916843</v>
      </c>
      <c r="N70" s="49">
        <f>IFERROR(VLOOKUP($B70,'a-面点'!$B:$AO,15,0),0)</f>
        <v>9351.04</v>
      </c>
      <c r="O70" s="49">
        <f>IFERROR(VLOOKUP($B70,'a-面点'!$B:$AO,19,0),0)</f>
        <v>9846.33</v>
      </c>
      <c r="P70" s="49">
        <f t="shared" si="8"/>
        <v>-495.289999999999</v>
      </c>
      <c r="Q70" s="56">
        <f t="shared" si="9"/>
        <v>-0.0503019906909477</v>
      </c>
      <c r="R70" s="49">
        <f>IFERROR(VLOOKUP($B70,'a-面点'!$B:$AO,16,0),0)</f>
        <v>3523.97</v>
      </c>
      <c r="S70" s="49">
        <f>IFERROR(VLOOKUP($B70,'a-面点'!$B:$AO,20,0),0)</f>
        <v>3662.69</v>
      </c>
      <c r="T70" s="49">
        <f t="shared" si="10"/>
        <v>-138.72</v>
      </c>
      <c r="U70" s="56">
        <f t="shared" si="11"/>
        <v>-0.0378738031337624</v>
      </c>
      <c r="V70" s="56">
        <f>IFERROR(VLOOKUP($B70,'a-面点'!$B:$AO,22,0),0)</f>
        <v>-0.0734735975346387</v>
      </c>
      <c r="W70" s="56">
        <f>IFERROR(VLOOKUP($B70,'a-面点'!$B:$AO,23,0),0)</f>
        <v>0.307210205822709</v>
      </c>
      <c r="X70" s="56">
        <f t="shared" si="12"/>
        <v>-0.380683803357348</v>
      </c>
    </row>
    <row r="71" spans="1:24">
      <c r="A71" s="50" t="s">
        <v>84</v>
      </c>
      <c r="B71" s="51" t="s">
        <v>106</v>
      </c>
      <c r="C71" s="50" t="s">
        <v>107</v>
      </c>
      <c r="D71" s="49">
        <f>IFERROR(VLOOKUP($B71,'a-面点'!$B:$AO,5,0),0)</f>
        <v>4634.35</v>
      </c>
      <c r="E71" s="49">
        <f>IFERROR(VLOOKUP($B71,'a-面点'!$B:$AO,6,0),0)</f>
        <v>23381.27</v>
      </c>
      <c r="F71" s="49">
        <f>IFERROR(VLOOKUP($B71,'a-面点'!$B:$AO,7,0),0)</f>
        <v>18.4134510249248</v>
      </c>
      <c r="G71" s="49">
        <f>IFERROR(VLOOKUP($B71,'a-面点'!$B:$AO,24,0),0)</f>
        <v>2019.77</v>
      </c>
      <c r="H71" s="49">
        <f>IFERROR(VLOOKUP($B71,'a-面点'!$B:$AO,25,0),0)</f>
        <v>2679.65</v>
      </c>
      <c r="I71" s="49">
        <f>IFERROR(VLOOKUP($B71,'a-面点'!$B:$AO,26,0),0)</f>
        <v>-659.88</v>
      </c>
      <c r="J71" s="56">
        <f>IFERROR(VLOOKUP($B71,'a-面点'!$B:$AO,27,0),0)</f>
        <v>-0.246256040900864</v>
      </c>
      <c r="K71" s="56">
        <f>IFERROR(VLOOKUP($B71,'a-面点'!$B:$AO,28,0),0)</f>
        <v>0.175572937130777</v>
      </c>
      <c r="L71" s="56">
        <f>IFERROR(VLOOKUP($B71,'a-面点'!$B:$AO,29,0),0)</f>
        <v>0.242278182531631</v>
      </c>
      <c r="M71" s="56">
        <f>IFERROR(VLOOKUP($B71,'a-面点'!$B:$AO,30,0),0)</f>
        <v>-0.0667052454008546</v>
      </c>
      <c r="N71" s="49">
        <f>IFERROR(VLOOKUP($B71,'a-面点'!$B:$AO,15,0),0)</f>
        <v>11503.88</v>
      </c>
      <c r="O71" s="49">
        <f>IFERROR(VLOOKUP($B71,'a-面点'!$B:$AO,19,0),0)</f>
        <v>11060.22</v>
      </c>
      <c r="P71" s="49">
        <f t="shared" si="8"/>
        <v>443.66</v>
      </c>
      <c r="Q71" s="56">
        <f t="shared" si="9"/>
        <v>0.040113126140348</v>
      </c>
      <c r="R71" s="49">
        <f>IFERROR(VLOOKUP($B71,'a-面点'!$B:$AO,16,0),0)</f>
        <v>4267.35</v>
      </c>
      <c r="S71" s="49">
        <f>IFERROR(VLOOKUP($B71,'a-面点'!$B:$AO,20,0),0)</f>
        <v>3912.02</v>
      </c>
      <c r="T71" s="49">
        <f t="shared" si="10"/>
        <v>355.33</v>
      </c>
      <c r="U71" s="56">
        <f t="shared" si="11"/>
        <v>0.0908303127284626</v>
      </c>
      <c r="V71" s="56">
        <f>IFERROR(VLOOKUP($B71,'a-面点'!$B:$AO,22,0),0)</f>
        <v>0.244006024343464</v>
      </c>
      <c r="W71" s="56">
        <f>IFERROR(VLOOKUP($B71,'a-面点'!$B:$AO,23,0),0)</f>
        <v>0.0607059988174085</v>
      </c>
      <c r="X71" s="56">
        <f t="shared" si="12"/>
        <v>0.183300025526056</v>
      </c>
    </row>
    <row r="72" spans="1:24">
      <c r="A72" s="50" t="s">
        <v>67</v>
      </c>
      <c r="B72" s="51" t="s">
        <v>114</v>
      </c>
      <c r="C72" s="50" t="s">
        <v>115</v>
      </c>
      <c r="D72" s="49">
        <f>IFERROR(VLOOKUP($B72,'a-面点'!$B:$AO,5,0),0)</f>
        <v>6199</v>
      </c>
      <c r="E72" s="49">
        <f>IFERROR(VLOOKUP($B72,'a-面点'!$B:$AO,6,0),0)</f>
        <v>23064.26</v>
      </c>
      <c r="F72" s="49">
        <f>IFERROR(VLOOKUP($B72,'a-面点'!$B:$AO,7,0),0)</f>
        <v>22.3681236643797</v>
      </c>
      <c r="G72" s="49">
        <f>IFERROR(VLOOKUP($B72,'a-面点'!$B:$AO,24,0),0)</f>
        <v>3509.79</v>
      </c>
      <c r="H72" s="49">
        <f>IFERROR(VLOOKUP($B72,'a-面点'!$B:$AO,25,0),0)</f>
        <v>4778.1</v>
      </c>
      <c r="I72" s="49">
        <f>IFERROR(VLOOKUP($B72,'a-面点'!$B:$AO,26,0),0)</f>
        <v>-1268.31</v>
      </c>
      <c r="J72" s="56">
        <f>IFERROR(VLOOKUP($B72,'a-面点'!$B:$AO,27,0),0)</f>
        <v>-0.265442330633515</v>
      </c>
      <c r="K72" s="56">
        <f>IFERROR(VLOOKUP($B72,'a-面点'!$B:$AO,28,0),0)</f>
        <v>0.330408120806696</v>
      </c>
      <c r="L72" s="56">
        <f>IFERROR(VLOOKUP($B72,'a-面点'!$B:$AO,29,0),0)</f>
        <v>0.378509836851257</v>
      </c>
      <c r="M72" s="56">
        <f>IFERROR(VLOOKUP($B72,'a-面点'!$B:$AO,30,0),0)</f>
        <v>-0.0481017160445611</v>
      </c>
      <c r="N72" s="49">
        <f>IFERROR(VLOOKUP($B72,'a-面点'!$B:$AO,15,0),0)</f>
        <v>10622.59</v>
      </c>
      <c r="O72" s="49">
        <f>IFERROR(VLOOKUP($B72,'a-面点'!$B:$AO,19,0),0)</f>
        <v>12623.45</v>
      </c>
      <c r="P72" s="49">
        <f t="shared" si="8"/>
        <v>-2000.86</v>
      </c>
      <c r="Q72" s="56">
        <f t="shared" si="9"/>
        <v>-0.158503420221889</v>
      </c>
      <c r="R72" s="49">
        <f>IFERROR(VLOOKUP($B72,'a-面点'!$B:$AO,16,0),0)</f>
        <v>4105.78</v>
      </c>
      <c r="S72" s="49">
        <f>IFERROR(VLOOKUP($B72,'a-面点'!$B:$AO,20,0),0)</f>
        <v>4596.77</v>
      </c>
      <c r="T72" s="49">
        <f t="shared" si="10"/>
        <v>-490.990000000001</v>
      </c>
      <c r="U72" s="56">
        <f t="shared" si="11"/>
        <v>-0.10681195709161</v>
      </c>
      <c r="V72" s="56">
        <f>IFERROR(VLOOKUP($B72,'a-面点'!$B:$AO,22,0),0)</f>
        <v>0.281287578582995</v>
      </c>
      <c r="W72" s="56">
        <f>IFERROR(VLOOKUP($B72,'a-面点'!$B:$AO,23,0),0)</f>
        <v>0.142681505960117</v>
      </c>
      <c r="X72" s="56">
        <f t="shared" si="12"/>
        <v>0.138606072622878</v>
      </c>
    </row>
    <row r="73" spans="1:24">
      <c r="A73" s="50" t="s">
        <v>118</v>
      </c>
      <c r="B73" s="51" t="s">
        <v>119</v>
      </c>
      <c r="C73" s="50" t="s">
        <v>120</v>
      </c>
      <c r="D73" s="49">
        <f>IFERROR(VLOOKUP($B73,'a-面点'!$B:$AO,5,0),0)</f>
        <v>3747.1</v>
      </c>
      <c r="E73" s="49">
        <f>IFERROR(VLOOKUP($B73,'a-面点'!$B:$AO,6,0),0)</f>
        <v>18040.88</v>
      </c>
      <c r="F73" s="49">
        <f>IFERROR(VLOOKUP($B73,'a-面点'!$B:$AO,7,0),0)</f>
        <v>15.2869896710144</v>
      </c>
      <c r="G73" s="49">
        <f>IFERROR(VLOOKUP($B73,'a-面点'!$B:$AO,24,0),0)</f>
        <v>4169.55</v>
      </c>
      <c r="H73" s="49">
        <f>IFERROR(VLOOKUP($B73,'a-面点'!$B:$AO,25,0),0)</f>
        <v>6073.55</v>
      </c>
      <c r="I73" s="49">
        <f>IFERROR(VLOOKUP($B73,'a-面点'!$B:$AO,26,0),0)</f>
        <v>-1904</v>
      </c>
      <c r="J73" s="56">
        <f>IFERROR(VLOOKUP($B73,'a-面点'!$B:$AO,27,0),0)</f>
        <v>-0.313490462744194</v>
      </c>
      <c r="K73" s="56">
        <f>IFERROR(VLOOKUP($B73,'a-面点'!$B:$AO,28,0),0)</f>
        <v>0.365108817672824</v>
      </c>
      <c r="L73" s="56">
        <f>IFERROR(VLOOKUP($B73,'a-面点'!$B:$AO,29,0),0)</f>
        <v>0.421684112009376</v>
      </c>
      <c r="M73" s="56">
        <f>IFERROR(VLOOKUP($B73,'a-面点'!$B:$AO,30,0),0)</f>
        <v>-0.0565752943365521</v>
      </c>
      <c r="N73" s="49">
        <f>IFERROR(VLOOKUP($B73,'a-面点'!$B:$AO,15,0),0)</f>
        <v>11420.02</v>
      </c>
      <c r="O73" s="49">
        <f>IFERROR(VLOOKUP($B73,'a-面点'!$B:$AO,19,0),0)</f>
        <v>14403.08</v>
      </c>
      <c r="P73" s="49">
        <f t="shared" si="8"/>
        <v>-2983.06</v>
      </c>
      <c r="Q73" s="56">
        <f t="shared" si="9"/>
        <v>-0.207112645350855</v>
      </c>
      <c r="R73" s="49">
        <f>IFERROR(VLOOKUP($B73,'a-面点'!$B:$AO,16,0),0)</f>
        <v>3082.89</v>
      </c>
      <c r="S73" s="49">
        <f>IFERROR(VLOOKUP($B73,'a-面点'!$B:$AO,20,0),0)</f>
        <v>4176.04</v>
      </c>
      <c r="T73" s="49">
        <f t="shared" si="10"/>
        <v>-1093.15</v>
      </c>
      <c r="U73" s="56">
        <f t="shared" si="11"/>
        <v>-0.26176712866735</v>
      </c>
      <c r="V73" s="56">
        <f>IFERROR(VLOOKUP($B73,'a-面点'!$B:$AO,22,0),0)</f>
        <v>0.0352732955150181</v>
      </c>
      <c r="W73" s="56">
        <f>IFERROR(VLOOKUP($B73,'a-面点'!$B:$AO,23,0),0)</f>
        <v>0.502789929777496</v>
      </c>
      <c r="X73" s="56">
        <f t="shared" si="12"/>
        <v>-0.467516634262478</v>
      </c>
    </row>
    <row r="74" spans="1:24">
      <c r="A74" s="50" t="s">
        <v>67</v>
      </c>
      <c r="B74" s="51" t="s">
        <v>203</v>
      </c>
      <c r="C74" s="50" t="s">
        <v>204</v>
      </c>
      <c r="D74" s="49">
        <f>IFERROR(VLOOKUP($B74,'a-面点'!$B:$AO,5,0),0)</f>
        <v>2810.56</v>
      </c>
      <c r="E74" s="49">
        <f>IFERROR(VLOOKUP($B74,'a-面点'!$B:$AO,6,0),0)</f>
        <v>13703.68</v>
      </c>
      <c r="F74" s="49">
        <f>IFERROR(VLOOKUP($B74,'a-面点'!$B:$AO,7,0),0)</f>
        <v>12.3390664719563</v>
      </c>
      <c r="G74" s="49">
        <f>IFERROR(VLOOKUP($B74,'a-面点'!$B:$AO,24,0),0)</f>
        <v>3059.97</v>
      </c>
      <c r="H74" s="49">
        <f>IFERROR(VLOOKUP($B74,'a-面点'!$B:$AO,25,0),0)</f>
        <v>2588.8</v>
      </c>
      <c r="I74" s="49">
        <f>IFERROR(VLOOKUP($B74,'a-面点'!$B:$AO,26,0),0)</f>
        <v>471.17</v>
      </c>
      <c r="J74" s="56">
        <f>IFERROR(VLOOKUP($B74,'a-面点'!$B:$AO,27,0),0)</f>
        <v>0.182003244746601</v>
      </c>
      <c r="K74" s="56">
        <f>IFERROR(VLOOKUP($B74,'a-面点'!$B:$AO,28,0),0)</f>
        <v>0.292664101526746</v>
      </c>
      <c r="L74" s="56">
        <f>IFERROR(VLOOKUP($B74,'a-面点'!$B:$AO,29,0),0)</f>
        <v>0.343370409768443</v>
      </c>
      <c r="M74" s="56">
        <f>IFERROR(VLOOKUP($B74,'a-面点'!$B:$AO,30,0),0)</f>
        <v>-0.0507063082416965</v>
      </c>
      <c r="N74" s="49">
        <f>IFERROR(VLOOKUP($B74,'a-面点'!$B:$AO,15,0),0)</f>
        <v>10455.57</v>
      </c>
      <c r="O74" s="49">
        <f>IFERROR(VLOOKUP($B74,'a-面点'!$B:$AO,19,0),0)</f>
        <v>7539.38</v>
      </c>
      <c r="P74" s="49">
        <f t="shared" si="8"/>
        <v>2916.19</v>
      </c>
      <c r="Q74" s="56">
        <f t="shared" si="9"/>
        <v>0.386794404844961</v>
      </c>
      <c r="R74" s="49">
        <f>IFERROR(VLOOKUP($B74,'a-面点'!$B:$AO,16,0),0)</f>
        <v>3934.17</v>
      </c>
      <c r="S74" s="49">
        <f>IFERROR(VLOOKUP($B74,'a-面点'!$B:$AO,20,0),0)</f>
        <v>3657.91</v>
      </c>
      <c r="T74" s="49">
        <f t="shared" si="10"/>
        <v>276.26</v>
      </c>
      <c r="U74" s="56">
        <f t="shared" si="11"/>
        <v>0.0755240014106417</v>
      </c>
      <c r="V74" s="56">
        <f>IFERROR(VLOOKUP($B74,'a-面点'!$B:$AO,22,0),0)</f>
        <v>-0.178941469000664</v>
      </c>
      <c r="W74" s="56">
        <f>IFERROR(VLOOKUP($B74,'a-面点'!$B:$AO,23,0),0)</f>
        <v>-0.208937063771116</v>
      </c>
      <c r="X74" s="56">
        <f t="shared" si="12"/>
        <v>0.0299955947704515</v>
      </c>
    </row>
    <row r="75" spans="1:24">
      <c r="A75" s="50" t="s">
        <v>62</v>
      </c>
      <c r="B75" s="51" t="s">
        <v>63</v>
      </c>
      <c r="C75" s="50" t="s">
        <v>64</v>
      </c>
      <c r="D75" s="49">
        <f>IFERROR(VLOOKUP($B75,'a-面点'!$B:$AO,5,0),0)</f>
        <v>9505.95</v>
      </c>
      <c r="E75" s="49">
        <f>IFERROR(VLOOKUP($B75,'a-面点'!$B:$AO,6,0),0)</f>
        <v>31547.43</v>
      </c>
      <c r="F75" s="49">
        <f>IFERROR(VLOOKUP($B75,'a-面点'!$B:$AO,7,0),0)</f>
        <v>17.5281942033762</v>
      </c>
      <c r="G75" s="49">
        <f>IFERROR(VLOOKUP($B75,'a-面点'!$B:$AO,24,0),0)</f>
        <v>7405.75</v>
      </c>
      <c r="H75" s="49">
        <f>IFERROR(VLOOKUP($B75,'a-面点'!$B:$AO,25,0),0)</f>
        <v>10904.86</v>
      </c>
      <c r="I75" s="49">
        <f>IFERROR(VLOOKUP($B75,'a-面点'!$B:$AO,26,0),0)</f>
        <v>-3499.11</v>
      </c>
      <c r="J75" s="56">
        <f>IFERROR(VLOOKUP($B75,'a-面点'!$B:$AO,27,0),0)</f>
        <v>-0.32087619648487</v>
      </c>
      <c r="K75" s="56">
        <f>IFERROR(VLOOKUP($B75,'a-面点'!$B:$AO,28,0),0)</f>
        <v>0.363170626811685</v>
      </c>
      <c r="L75" s="56">
        <f>IFERROR(VLOOKUP($B75,'a-面点'!$B:$AO,29,0),0)</f>
        <v>0.444911279757521</v>
      </c>
      <c r="M75" s="56">
        <f>IFERROR(VLOOKUP($B75,'a-面点'!$B:$AO,30,0),0)</f>
        <v>-0.0817406529458364</v>
      </c>
      <c r="N75" s="49">
        <f>IFERROR(VLOOKUP($B75,'a-面点'!$B:$AO,15,0),0)</f>
        <v>20391.93</v>
      </c>
      <c r="O75" s="49">
        <f>IFERROR(VLOOKUP($B75,'a-面点'!$B:$AO,19,0),0)</f>
        <v>24510.19</v>
      </c>
      <c r="P75" s="49">
        <f t="shared" si="8"/>
        <v>-4118.26</v>
      </c>
      <c r="Q75" s="56">
        <f t="shared" si="9"/>
        <v>-0.168022361311765</v>
      </c>
      <c r="R75" s="49">
        <f>IFERROR(VLOOKUP($B75,'a-面点'!$B:$AO,16,0),0)</f>
        <v>7528.93</v>
      </c>
      <c r="S75" s="49">
        <f>IFERROR(VLOOKUP($B75,'a-面点'!$B:$AO,20,0),0)</f>
        <v>7268.61</v>
      </c>
      <c r="T75" s="49">
        <f t="shared" si="10"/>
        <v>260.320000000001</v>
      </c>
      <c r="U75" s="56">
        <f t="shared" si="11"/>
        <v>0.0358142753566364</v>
      </c>
      <c r="V75" s="56">
        <f>IFERROR(VLOOKUP($B75,'a-面点'!$B:$AO,22,0),0)</f>
        <v>0.821148530166143</v>
      </c>
      <c r="W75" s="56">
        <f>IFERROR(VLOOKUP($B75,'a-面点'!$B:$AO,23,0),0)</f>
        <v>0.808067600832608</v>
      </c>
      <c r="X75" s="56">
        <f t="shared" si="12"/>
        <v>0.0130809293335351</v>
      </c>
    </row>
    <row r="76" spans="1:24">
      <c r="A76" s="50" t="s">
        <v>186</v>
      </c>
      <c r="B76" s="51" t="s">
        <v>197</v>
      </c>
      <c r="C76" s="50" t="s">
        <v>198</v>
      </c>
      <c r="D76" s="49">
        <f>IFERROR(VLOOKUP($B76,'a-面点'!$B:$AO,5,0),0)</f>
        <v>5634.2</v>
      </c>
      <c r="E76" s="49">
        <f>IFERROR(VLOOKUP($B76,'a-面点'!$B:$AO,6,0),0)</f>
        <v>29089.91</v>
      </c>
      <c r="F76" s="49">
        <f>IFERROR(VLOOKUP($B76,'a-面点'!$B:$AO,7,0),0)</f>
        <v>20.5941164173718</v>
      </c>
      <c r="G76" s="49">
        <f>IFERROR(VLOOKUP($B76,'a-面点'!$B:$AO,24,0),0)</f>
        <v>5551.22</v>
      </c>
      <c r="H76" s="49">
        <f>IFERROR(VLOOKUP($B76,'a-面点'!$B:$AO,25,0),0)</f>
        <v>5704.16</v>
      </c>
      <c r="I76" s="49">
        <f>IFERROR(VLOOKUP($B76,'a-面点'!$B:$AO,26,0),0)</f>
        <v>-152.94</v>
      </c>
      <c r="J76" s="56">
        <f>IFERROR(VLOOKUP($B76,'a-面点'!$B:$AO,27,0),0)</f>
        <v>-0.0268120108832852</v>
      </c>
      <c r="K76" s="56">
        <f>IFERROR(VLOOKUP($B76,'a-面点'!$B:$AO,28,0),0)</f>
        <v>0.353750105942397</v>
      </c>
      <c r="L76" s="56">
        <f>IFERROR(VLOOKUP($B76,'a-面点'!$B:$AO,29,0),0)</f>
        <v>0.353260664252621</v>
      </c>
      <c r="M76" s="56">
        <f>IFERROR(VLOOKUP($B76,'a-面点'!$B:$AO,30,0),0)</f>
        <v>0.000489441689775292</v>
      </c>
      <c r="N76" s="49">
        <f>IFERROR(VLOOKUP($B76,'a-面点'!$B:$AO,15,0),0)</f>
        <v>15692.49</v>
      </c>
      <c r="O76" s="49">
        <f>IFERROR(VLOOKUP($B76,'a-面点'!$B:$AO,19,0),0)</f>
        <v>16147.17</v>
      </c>
      <c r="P76" s="49">
        <f t="shared" si="8"/>
        <v>-454.68</v>
      </c>
      <c r="Q76" s="56">
        <f t="shared" si="9"/>
        <v>-0.0281584946464303</v>
      </c>
      <c r="R76" s="49">
        <f>IFERROR(VLOOKUP($B76,'a-面点'!$B:$AO,16,0),0)</f>
        <v>5968.15</v>
      </c>
      <c r="S76" s="49">
        <f>IFERROR(VLOOKUP($B76,'a-面点'!$B:$AO,20,0),0)</f>
        <v>5293.86</v>
      </c>
      <c r="T76" s="49">
        <f t="shared" si="10"/>
        <v>674.29</v>
      </c>
      <c r="U76" s="56">
        <f t="shared" si="11"/>
        <v>0.127372087663822</v>
      </c>
      <c r="V76" s="56">
        <f>IFERROR(VLOOKUP($B76,'a-面点'!$B:$AO,22,0),0)</f>
        <v>-0.344266479853604</v>
      </c>
      <c r="W76" s="56">
        <f>IFERROR(VLOOKUP($B76,'a-面点'!$B:$AO,23,0),0)</f>
        <v>-0.362701783283834</v>
      </c>
      <c r="X76" s="56">
        <f t="shared" si="12"/>
        <v>0.0184353034302299</v>
      </c>
    </row>
    <row r="77" spans="1:24">
      <c r="A77" s="50" t="s">
        <v>67</v>
      </c>
      <c r="B77" s="51" t="s">
        <v>191</v>
      </c>
      <c r="C77" s="50" t="s">
        <v>192</v>
      </c>
      <c r="D77" s="49">
        <f>IFERROR(VLOOKUP($B77,'a-面点'!$B:$AO,5,0),0)</f>
        <v>1600.5</v>
      </c>
      <c r="E77" s="49">
        <f>IFERROR(VLOOKUP($B77,'a-面点'!$B:$AO,6,0),0)</f>
        <v>4267.15</v>
      </c>
      <c r="F77" s="49">
        <f>IFERROR(VLOOKUP($B77,'a-面点'!$B:$AO,7,0),0)</f>
        <v>12.2448910027109</v>
      </c>
      <c r="G77" s="49">
        <f>IFERROR(VLOOKUP($B77,'a-面点'!$B:$AO,24,0),0)</f>
        <v>986.57</v>
      </c>
      <c r="H77" s="49">
        <f>IFERROR(VLOOKUP($B77,'a-面点'!$B:$AO,25,0),0)</f>
        <v>124.66</v>
      </c>
      <c r="I77" s="49">
        <f>IFERROR(VLOOKUP($B77,'a-面点'!$B:$AO,26,0),0)</f>
        <v>861.91</v>
      </c>
      <c r="J77" s="56">
        <f>IFERROR(VLOOKUP($B77,'a-面点'!$B:$AO,27,0),0)</f>
        <v>6.91408631477619</v>
      </c>
      <c r="K77" s="56">
        <f>IFERROR(VLOOKUP($B77,'a-面点'!$B:$AO,28,0),0)</f>
        <v>0.283480019883858</v>
      </c>
      <c r="L77" s="56">
        <f>IFERROR(VLOOKUP($B77,'a-面点'!$B:$AO,29,0),0)</f>
        <v>0.0460005092307295</v>
      </c>
      <c r="M77" s="56">
        <f>IFERROR(VLOOKUP($B77,'a-面点'!$B:$AO,30,0),0)</f>
        <v>0.237479510653128</v>
      </c>
      <c r="N77" s="49">
        <f>IFERROR(VLOOKUP($B77,'a-面点'!$B:$AO,15,0),0)</f>
        <v>3480.21</v>
      </c>
      <c r="O77" s="49">
        <f>IFERROR(VLOOKUP($B77,'a-面点'!$B:$AO,19,0),0)</f>
        <v>2709.97</v>
      </c>
      <c r="P77" s="49">
        <f t="shared" si="8"/>
        <v>770.24</v>
      </c>
      <c r="Q77" s="56">
        <f t="shared" si="9"/>
        <v>0.284224548611239</v>
      </c>
      <c r="R77" s="49">
        <f>IFERROR(VLOOKUP($B77,'a-面点'!$B:$AO,16,0),0)</f>
        <v>1262.83</v>
      </c>
      <c r="S77" s="49">
        <f>IFERROR(VLOOKUP($B77,'a-面点'!$B:$AO,20,0),0)</f>
        <v>1363.65</v>
      </c>
      <c r="T77" s="49">
        <f t="shared" si="10"/>
        <v>-100.82</v>
      </c>
      <c r="U77" s="56">
        <f t="shared" si="11"/>
        <v>-0.0739339273273935</v>
      </c>
      <c r="V77" s="56">
        <f>IFERROR(VLOOKUP($B77,'a-面点'!$B:$AO,22,0),0)</f>
        <v>0.567925474783092</v>
      </c>
      <c r="W77" s="56">
        <f>IFERROR(VLOOKUP($B77,'a-面点'!$B:$AO,23,0),0)</f>
        <v>-0.300822781140026</v>
      </c>
      <c r="X77" s="56">
        <f t="shared" si="12"/>
        <v>0.868748255923118</v>
      </c>
    </row>
    <row r="78" spans="1:24">
      <c r="A78" s="50" t="s">
        <v>155</v>
      </c>
      <c r="B78" s="51" t="s">
        <v>156</v>
      </c>
      <c r="C78" s="50" t="s">
        <v>157</v>
      </c>
      <c r="D78" s="49">
        <f>IFERROR(VLOOKUP($B78,'a-面点'!$B:$AO,5,0),0)</f>
        <v>1542.81</v>
      </c>
      <c r="E78" s="49">
        <f>IFERROR(VLOOKUP($B78,'a-面点'!$B:$AO,6,0),0)</f>
        <v>6500.95</v>
      </c>
      <c r="F78" s="49">
        <f>IFERROR(VLOOKUP($B78,'a-面点'!$B:$AO,7,0),0)</f>
        <v>17.2703826955075</v>
      </c>
      <c r="G78" s="49">
        <f>IFERROR(VLOOKUP($B78,'a-面点'!$B:$AO,24,0),0)</f>
        <v>-620.5</v>
      </c>
      <c r="H78" s="49">
        <f>IFERROR(VLOOKUP($B78,'a-面点'!$B:$AO,25,0),0)</f>
        <v>456.37</v>
      </c>
      <c r="I78" s="49">
        <f>IFERROR(VLOOKUP($B78,'a-面点'!$B:$AO,26,0),0)</f>
        <v>-1076.87</v>
      </c>
      <c r="J78" s="56">
        <f>IFERROR(VLOOKUP($B78,'a-面点'!$B:$AO,27,0),0)</f>
        <v>-2.35964239542476</v>
      </c>
      <c r="K78" s="56">
        <f>IFERROR(VLOOKUP($B78,'a-面点'!$B:$AO,28,0),0)</f>
        <v>-0.282277692101229</v>
      </c>
      <c r="L78" s="56">
        <f>IFERROR(VLOOKUP($B78,'a-面点'!$B:$AO,29,0),0)</f>
        <v>0.162367649570217</v>
      </c>
      <c r="M78" s="56">
        <f>IFERROR(VLOOKUP($B78,'a-面点'!$B:$AO,30,0),0)</f>
        <v>-0.444645341671446</v>
      </c>
      <c r="N78" s="49">
        <f>IFERROR(VLOOKUP($B78,'a-面点'!$B:$AO,15,0),0)</f>
        <v>2198.19</v>
      </c>
      <c r="O78" s="49">
        <f>IFERROR(VLOOKUP($B78,'a-面点'!$B:$AO,19,0),0)</f>
        <v>2810.72</v>
      </c>
      <c r="P78" s="49">
        <f t="shared" si="8"/>
        <v>-612.53</v>
      </c>
      <c r="Q78" s="56">
        <f t="shared" si="9"/>
        <v>-0.217926367621108</v>
      </c>
      <c r="R78" s="49">
        <f>IFERROR(VLOOKUP($B78,'a-面点'!$B:$AO,16,0),0)</f>
        <v>965.33</v>
      </c>
      <c r="S78" s="49">
        <f>IFERROR(VLOOKUP($B78,'a-面点'!$B:$AO,20,0),0)</f>
        <v>1036.32</v>
      </c>
      <c r="T78" s="49">
        <f t="shared" si="10"/>
        <v>-70.9899999999999</v>
      </c>
      <c r="U78" s="56">
        <f t="shared" si="11"/>
        <v>-0.0685020071020533</v>
      </c>
      <c r="V78" s="56">
        <f>IFERROR(VLOOKUP($B78,'a-面点'!$B:$AO,22,0),0)</f>
        <v>0.144805312919074</v>
      </c>
      <c r="W78" s="56">
        <f>IFERROR(VLOOKUP($B78,'a-面点'!$B:$AO,23,0),0)</f>
        <v>-0.293929366492552</v>
      </c>
      <c r="X78" s="56">
        <f t="shared" si="12"/>
        <v>0.438734679411626</v>
      </c>
    </row>
    <row r="79" spans="1:24">
      <c r="A79" s="50" t="s">
        <v>94</v>
      </c>
      <c r="B79" s="51" t="s">
        <v>164</v>
      </c>
      <c r="C79" s="50" t="s">
        <v>165</v>
      </c>
      <c r="D79" s="49">
        <f>IFERROR(VLOOKUP($B79,'a-面点'!$B:$AO,5,0),0)</f>
        <v>5016.4</v>
      </c>
      <c r="E79" s="49">
        <f>IFERROR(VLOOKUP($B79,'a-面点'!$B:$AO,6,0),0)</f>
        <v>19957.89</v>
      </c>
      <c r="F79" s="49">
        <f>IFERROR(VLOOKUP($B79,'a-面点'!$B:$AO,7,0),0)</f>
        <v>20.0331122615656</v>
      </c>
      <c r="G79" s="49">
        <f>IFERROR(VLOOKUP($B79,'a-面点'!$B:$AO,24,0),0)</f>
        <v>3293.04</v>
      </c>
      <c r="H79" s="49">
        <f>IFERROR(VLOOKUP($B79,'a-面点'!$B:$AO,25,0),0)</f>
        <v>2148.53</v>
      </c>
      <c r="I79" s="49">
        <f>IFERROR(VLOOKUP($B79,'a-面点'!$B:$AO,26,0),0)</f>
        <v>1144.51</v>
      </c>
      <c r="J79" s="56">
        <f>IFERROR(VLOOKUP($B79,'a-面点'!$B:$AO,27,0),0)</f>
        <v>0.532694446900904</v>
      </c>
      <c r="K79" s="56">
        <f>IFERROR(VLOOKUP($B79,'a-面点'!$B:$AO,28,0),0)</f>
        <v>0.319624802117476</v>
      </c>
      <c r="L79" s="56">
        <f>IFERROR(VLOOKUP($B79,'a-面点'!$B:$AO,29,0),0)</f>
        <v>0.265186776023056</v>
      </c>
      <c r="M79" s="56">
        <f>IFERROR(VLOOKUP($B79,'a-面点'!$B:$AO,30,0),0)</f>
        <v>0.0544380260944203</v>
      </c>
      <c r="N79" s="49">
        <f>IFERROR(VLOOKUP($B79,'a-面点'!$B:$AO,15,0),0)</f>
        <v>10302.83</v>
      </c>
      <c r="O79" s="49">
        <f>IFERROR(VLOOKUP($B79,'a-面点'!$B:$AO,19,0),0)</f>
        <v>8101.95</v>
      </c>
      <c r="P79" s="49">
        <f t="shared" si="8"/>
        <v>2200.88</v>
      </c>
      <c r="Q79" s="56">
        <f t="shared" si="9"/>
        <v>0.271648183462006</v>
      </c>
      <c r="R79" s="49">
        <f>IFERROR(VLOOKUP($B79,'a-面点'!$B:$AO,16,0),0)</f>
        <v>4009.02</v>
      </c>
      <c r="S79" s="49">
        <f>IFERROR(VLOOKUP($B79,'a-面点'!$B:$AO,20,0),0)</f>
        <v>2603.87</v>
      </c>
      <c r="T79" s="49">
        <f t="shared" si="10"/>
        <v>1405.15</v>
      </c>
      <c r="U79" s="56">
        <f t="shared" si="11"/>
        <v>0.539639075683502</v>
      </c>
      <c r="V79" s="56">
        <f>IFERROR(VLOOKUP($B79,'a-面点'!$B:$AO,22,0),0)</f>
        <v>0.344505787479113</v>
      </c>
      <c r="W79" s="56">
        <f>IFERROR(VLOOKUP($B79,'a-面点'!$B:$AO,23,0),0)</f>
        <v>0.93400478321658</v>
      </c>
      <c r="X79" s="56">
        <f t="shared" si="12"/>
        <v>-0.589498995737468</v>
      </c>
    </row>
    <row r="80" spans="1:24">
      <c r="A80" s="50" t="s">
        <v>94</v>
      </c>
      <c r="B80" s="51" t="s">
        <v>205</v>
      </c>
      <c r="C80" s="50" t="s">
        <v>206</v>
      </c>
      <c r="D80" s="49">
        <f>IFERROR(VLOOKUP($B80,'a-面点'!$B:$AO,5,0),0)</f>
        <v>8786.5</v>
      </c>
      <c r="E80" s="49">
        <f>IFERROR(VLOOKUP($B80,'a-面点'!$B:$AO,6,0),0)</f>
        <v>30489.27</v>
      </c>
      <c r="F80" s="49">
        <f>IFERROR(VLOOKUP($B80,'a-面点'!$B:$AO,7,0),0)</f>
        <v>27.8605585446685</v>
      </c>
      <c r="G80" s="49">
        <f>IFERROR(VLOOKUP($B80,'a-面点'!$B:$AO,24,0),0)</f>
        <v>1928.51</v>
      </c>
      <c r="H80" s="49">
        <f>IFERROR(VLOOKUP($B80,'a-面点'!$B:$AO,25,0),0)</f>
        <v>2177.39</v>
      </c>
      <c r="I80" s="49">
        <f>IFERROR(VLOOKUP($B80,'a-面点'!$B:$AO,26,0),0)</f>
        <v>-248.88</v>
      </c>
      <c r="J80" s="56">
        <f>IFERROR(VLOOKUP($B80,'a-面点'!$B:$AO,27,0),0)</f>
        <v>-0.114301985404544</v>
      </c>
      <c r="K80" s="56">
        <f>IFERROR(VLOOKUP($B80,'a-面点'!$B:$AO,28,0),0)</f>
        <v>0.203469460748059</v>
      </c>
      <c r="L80" s="56">
        <f>IFERROR(VLOOKUP($B80,'a-面点'!$B:$AO,29,0),0)</f>
        <v>0.22767853408397</v>
      </c>
      <c r="M80" s="56">
        <f>IFERROR(VLOOKUP($B80,'a-面点'!$B:$AO,30,0),0)</f>
        <v>-0.0242090733359108</v>
      </c>
      <c r="N80" s="49">
        <f>IFERROR(VLOOKUP($B80,'a-面点'!$B:$AO,15,0),0)</f>
        <v>9478.13</v>
      </c>
      <c r="O80" s="49">
        <f>IFERROR(VLOOKUP($B80,'a-面点'!$B:$AO,19,0),0)</f>
        <v>9563.44</v>
      </c>
      <c r="P80" s="49">
        <f t="shared" si="8"/>
        <v>-85.3100000000013</v>
      </c>
      <c r="Q80" s="56">
        <f t="shared" si="9"/>
        <v>-0.00892043030541325</v>
      </c>
      <c r="R80" s="49">
        <f>IFERROR(VLOOKUP($B80,'a-面点'!$B:$AO,16,0),0)</f>
        <v>3276.8</v>
      </c>
      <c r="S80" s="49">
        <f>IFERROR(VLOOKUP($B80,'a-面点'!$B:$AO,20,0),0)</f>
        <v>2859.8</v>
      </c>
      <c r="T80" s="49">
        <f t="shared" si="10"/>
        <v>417</v>
      </c>
      <c r="U80" s="56">
        <f t="shared" si="11"/>
        <v>0.145814392614868</v>
      </c>
      <c r="V80" s="56">
        <f>IFERROR(VLOOKUP($B80,'a-面点'!$B:$AO,22,0),0)</f>
        <v>0.0038124927522549</v>
      </c>
      <c r="W80" s="56">
        <f>IFERROR(VLOOKUP($B80,'a-面点'!$B:$AO,23,0),0)</f>
        <v>0.143406748061246</v>
      </c>
      <c r="X80" s="56">
        <f t="shared" si="12"/>
        <v>-0.139594255308991</v>
      </c>
    </row>
    <row r="81" spans="1:24">
      <c r="A81" s="50" t="s">
        <v>67</v>
      </c>
      <c r="B81" s="51" t="s">
        <v>135</v>
      </c>
      <c r="C81" s="50" t="s">
        <v>136</v>
      </c>
      <c r="D81" s="49">
        <f>IFERROR(VLOOKUP($B81,'a-面点'!$B:$AO,5,0),0)</f>
        <v>3101.1</v>
      </c>
      <c r="E81" s="49">
        <f>IFERROR(VLOOKUP($B81,'a-面点'!$B:$AO,6,0),0)</f>
        <v>18481.64</v>
      </c>
      <c r="F81" s="49">
        <f>IFERROR(VLOOKUP($B81,'a-面点'!$B:$AO,7,0),0)</f>
        <v>11.9128775350851</v>
      </c>
      <c r="G81" s="49">
        <f>IFERROR(VLOOKUP($B81,'a-面点'!$B:$AO,24,0),0)</f>
        <v>6771.43</v>
      </c>
      <c r="H81" s="49">
        <f>IFERROR(VLOOKUP($B81,'a-面点'!$B:$AO,25,0),0)</f>
        <v>8350.74</v>
      </c>
      <c r="I81" s="49">
        <f>IFERROR(VLOOKUP($B81,'a-面点'!$B:$AO,26,0),0)</f>
        <v>-1579.31</v>
      </c>
      <c r="J81" s="56">
        <f>IFERROR(VLOOKUP($B81,'a-面点'!$B:$AO,27,0),0)</f>
        <v>-0.18912216162879</v>
      </c>
      <c r="K81" s="56">
        <f>IFERROR(VLOOKUP($B81,'a-面点'!$B:$AO,28,0),0)</f>
        <v>0.381555651973021</v>
      </c>
      <c r="L81" s="56">
        <f>IFERROR(VLOOKUP($B81,'a-面点'!$B:$AO,29,0),0)</f>
        <v>0.447543445382565</v>
      </c>
      <c r="M81" s="56">
        <f>IFERROR(VLOOKUP($B81,'a-面点'!$B:$AO,30,0),0)</f>
        <v>-0.0659877934095442</v>
      </c>
      <c r="N81" s="49">
        <f>IFERROR(VLOOKUP($B81,'a-面点'!$B:$AO,15,0),0)</f>
        <v>17746.9</v>
      </c>
      <c r="O81" s="49">
        <f>IFERROR(VLOOKUP($B81,'a-面点'!$B:$AO,19,0),0)</f>
        <v>18659.06</v>
      </c>
      <c r="P81" s="49">
        <f t="shared" si="8"/>
        <v>-912.16</v>
      </c>
      <c r="Q81" s="56">
        <f t="shared" si="9"/>
        <v>-0.048885635182051</v>
      </c>
      <c r="R81" s="49">
        <f>IFERROR(VLOOKUP($B81,'a-面点'!$B:$AO,16,0),0)</f>
        <v>4669.31</v>
      </c>
      <c r="S81" s="49">
        <f>IFERROR(VLOOKUP($B81,'a-面点'!$B:$AO,20,0),0)</f>
        <v>4171.24</v>
      </c>
      <c r="T81" s="49">
        <f t="shared" si="10"/>
        <v>498.070000000001</v>
      </c>
      <c r="U81" s="56">
        <f t="shared" si="11"/>
        <v>0.119405740259491</v>
      </c>
      <c r="V81" s="56">
        <f>IFERROR(VLOOKUP($B81,'a-面点'!$B:$AO,22,0),0)</f>
        <v>0.741692588251124</v>
      </c>
      <c r="W81" s="56">
        <f>IFERROR(VLOOKUP($B81,'a-面点'!$B:$AO,23,0),0)</f>
        <v>1.57588926846931</v>
      </c>
      <c r="X81" s="56">
        <f t="shared" si="12"/>
        <v>-0.834196680218185</v>
      </c>
    </row>
    <row r="82" spans="1:24">
      <c r="A82" s="50" t="s">
        <v>155</v>
      </c>
      <c r="B82" s="51" t="s">
        <v>162</v>
      </c>
      <c r="C82" s="50" t="s">
        <v>163</v>
      </c>
      <c r="D82" s="49">
        <f>IFERROR(VLOOKUP($B82,'a-面点'!$B:$AO,5,0),0)</f>
        <v>9000.72</v>
      </c>
      <c r="E82" s="49">
        <f>IFERROR(VLOOKUP($B82,'a-面点'!$B:$AO,6,0),0)</f>
        <v>33590.19</v>
      </c>
      <c r="F82" s="49">
        <f>IFERROR(VLOOKUP($B82,'a-面点'!$B:$AO,7,0),0)</f>
        <v>18.4186146473804</v>
      </c>
      <c r="G82" s="49">
        <f>IFERROR(VLOOKUP($B82,'a-面点'!$B:$AO,24,0),0)</f>
        <v>2756.84</v>
      </c>
      <c r="H82" s="49">
        <f>IFERROR(VLOOKUP($B82,'a-面点'!$B:$AO,25,0),0)</f>
        <v>2509</v>
      </c>
      <c r="I82" s="49">
        <f>IFERROR(VLOOKUP($B82,'a-面点'!$B:$AO,26,0),0)</f>
        <v>247.84</v>
      </c>
      <c r="J82" s="56">
        <f>IFERROR(VLOOKUP($B82,'a-面点'!$B:$AO,27,0),0)</f>
        <v>0.0987803905938621</v>
      </c>
      <c r="K82" s="56">
        <f>IFERROR(VLOOKUP($B82,'a-面点'!$B:$AO,28,0),0)</f>
        <v>0.225284113892346</v>
      </c>
      <c r="L82" s="56">
        <f>IFERROR(VLOOKUP($B82,'a-面点'!$B:$AO,29,0),0)</f>
        <v>0.188934137363928</v>
      </c>
      <c r="M82" s="56">
        <f>IFERROR(VLOOKUP($B82,'a-面点'!$B:$AO,30,0),0)</f>
        <v>0.0363499765284178</v>
      </c>
      <c r="N82" s="49">
        <f>IFERROR(VLOOKUP($B82,'a-面点'!$B:$AO,15,0),0)</f>
        <v>12237.17</v>
      </c>
      <c r="O82" s="49">
        <f>IFERROR(VLOOKUP($B82,'a-面点'!$B:$AO,19,0),0)</f>
        <v>13279.76</v>
      </c>
      <c r="P82" s="49">
        <f t="shared" si="8"/>
        <v>-1042.59</v>
      </c>
      <c r="Q82" s="56">
        <f t="shared" si="9"/>
        <v>-0.078509701982566</v>
      </c>
      <c r="R82" s="49">
        <f>IFERROR(VLOOKUP($B82,'a-面点'!$B:$AO,16,0),0)</f>
        <v>3799.35</v>
      </c>
      <c r="S82" s="49">
        <f>IFERROR(VLOOKUP($B82,'a-面点'!$B:$AO,20,0),0)</f>
        <v>4882.38</v>
      </c>
      <c r="T82" s="49">
        <f t="shared" si="10"/>
        <v>-1083.03</v>
      </c>
      <c r="U82" s="56">
        <f t="shared" si="11"/>
        <v>-0.221824192299657</v>
      </c>
      <c r="V82" s="56">
        <f>IFERROR(VLOOKUP($B82,'a-面点'!$B:$AO,22,0),0)</f>
        <v>-0.339514312925946</v>
      </c>
      <c r="W82" s="56">
        <f>IFERROR(VLOOKUP($B82,'a-面点'!$B:$AO,23,0),0)</f>
        <v>0.774836392905497</v>
      </c>
      <c r="X82" s="56">
        <f t="shared" si="12"/>
        <v>-1.11435070583144</v>
      </c>
    </row>
    <row r="83" spans="1:24">
      <c r="A83" s="50" t="s">
        <v>101</v>
      </c>
      <c r="B83" s="51" t="s">
        <v>131</v>
      </c>
      <c r="C83" s="50" t="s">
        <v>132</v>
      </c>
      <c r="D83" s="49">
        <f>IFERROR(VLOOKUP($B83,'a-面点'!$B:$AO,5,0),0)</f>
        <v>5913.6</v>
      </c>
      <c r="E83" s="49">
        <f>IFERROR(VLOOKUP($B83,'a-面点'!$B:$AO,6,0),0)</f>
        <v>22815.6</v>
      </c>
      <c r="F83" s="49">
        <f>IFERROR(VLOOKUP($B83,'a-面点'!$B:$AO,7,0),0)</f>
        <v>38.7860682363279</v>
      </c>
      <c r="G83" s="49">
        <f>IFERROR(VLOOKUP($B83,'a-面点'!$B:$AO,24,0),0)</f>
        <v>718.06</v>
      </c>
      <c r="H83" s="49">
        <f>IFERROR(VLOOKUP($B83,'a-面点'!$B:$AO,25,0),0)</f>
        <v>1139.39</v>
      </c>
      <c r="I83" s="49">
        <f>IFERROR(VLOOKUP($B83,'a-面点'!$B:$AO,26,0),0)</f>
        <v>-421.33</v>
      </c>
      <c r="J83" s="56">
        <f>IFERROR(VLOOKUP($B83,'a-面点'!$B:$AO,27,0),0)</f>
        <v>-0.369785587024636</v>
      </c>
      <c r="K83" s="56">
        <f>IFERROR(VLOOKUP($B83,'a-面点'!$B:$AO,28,0),0)</f>
        <v>0.147044308243008</v>
      </c>
      <c r="L83" s="56">
        <f>IFERROR(VLOOKUP($B83,'a-面点'!$B:$AO,29,0),0)</f>
        <v>0.177356563916013</v>
      </c>
      <c r="M83" s="56">
        <f>IFERROR(VLOOKUP($B83,'a-面点'!$B:$AO,30,0),0)</f>
        <v>-0.0303122556730042</v>
      </c>
      <c r="N83" s="49">
        <f>IFERROR(VLOOKUP($B83,'a-面点'!$B:$AO,15,0),0)</f>
        <v>4883.29</v>
      </c>
      <c r="O83" s="49">
        <f>IFERROR(VLOOKUP($B83,'a-面点'!$B:$AO,19,0),0)</f>
        <v>6424.29</v>
      </c>
      <c r="P83" s="49">
        <f t="shared" si="8"/>
        <v>-1541</v>
      </c>
      <c r="Q83" s="56">
        <f t="shared" si="9"/>
        <v>-0.239870865107273</v>
      </c>
      <c r="R83" s="49">
        <f>IFERROR(VLOOKUP($B83,'a-面点'!$B:$AO,16,0),0)</f>
        <v>1693.28</v>
      </c>
      <c r="S83" s="49">
        <f>IFERROR(VLOOKUP($B83,'a-面点'!$B:$AO,20,0),0)</f>
        <v>2859.31</v>
      </c>
      <c r="T83" s="49">
        <f t="shared" si="10"/>
        <v>-1166.03</v>
      </c>
      <c r="U83" s="56">
        <f t="shared" si="11"/>
        <v>-0.407801182802844</v>
      </c>
      <c r="V83" s="56">
        <f>IFERROR(VLOOKUP($B83,'a-面点'!$B:$AO,22,0),0)</f>
        <v>0.132292143815148</v>
      </c>
      <c r="W83" s="56">
        <f>IFERROR(VLOOKUP($B83,'a-面点'!$B:$AO,23,0),0)</f>
        <v>0.099186065528929</v>
      </c>
      <c r="X83" s="56">
        <f t="shared" si="12"/>
        <v>0.0331060782862193</v>
      </c>
    </row>
  </sheetData>
  <mergeCells count="22">
    <mergeCell ref="A1:X1"/>
    <mergeCell ref="A2:X2"/>
    <mergeCell ref="D3:E3"/>
    <mergeCell ref="G3:J3"/>
    <mergeCell ref="K3:M3"/>
    <mergeCell ref="N3:Q3"/>
    <mergeCell ref="R3:U3"/>
    <mergeCell ref="V3:X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pageSetUpPr fitToPage="1"/>
  </sheetPr>
  <dimension ref="A1:AD23"/>
  <sheetViews>
    <sheetView workbookViewId="0">
      <pane xSplit="3" ySplit="4" topLeftCell="D5" activePane="bottomRight" state="frozen"/>
      <selection/>
      <selection pane="topRight"/>
      <selection pane="bottomLeft"/>
      <selection pane="bottomRight" activeCell="O23" sqref="O23"/>
    </sheetView>
  </sheetViews>
  <sheetFormatPr defaultColWidth="9" defaultRowHeight="13.5"/>
  <cols>
    <col min="1" max="2" width="3.625" customWidth="1"/>
    <col min="3" max="3" width="6.625" customWidth="1"/>
    <col min="4" max="4" width="7.375" customWidth="1"/>
    <col min="5" max="5" width="8.125" customWidth="1"/>
    <col min="6" max="6" width="3.625" customWidth="1"/>
    <col min="7" max="7" width="7.375" customWidth="1"/>
    <col min="8" max="9" width="8.125" customWidth="1"/>
    <col min="10" max="12" width="5.875" customWidth="1"/>
    <col min="13" max="13" width="5.125" customWidth="1"/>
    <col min="14" max="16" width="8.125" customWidth="1"/>
    <col min="17" max="17" width="5.875" customWidth="1"/>
    <col min="18" max="19" width="7.375" customWidth="1"/>
    <col min="20" max="20" width="6.625" customWidth="1"/>
    <col min="21" max="21" width="5.875" customWidth="1"/>
    <col min="22" max="22" width="6.625" customWidth="1"/>
    <col min="23" max="23" width="5.125" customWidth="1"/>
    <col min="24" max="24" width="6.625" customWidth="1"/>
    <col min="25" max="25" width="5.125" customWidth="1"/>
    <col min="26" max="26" width="5.875" customWidth="1"/>
    <col min="27" max="30" width="5.125" customWidth="1"/>
  </cols>
  <sheetData>
    <row r="1" ht="18.75" spans="1:30">
      <c r="A1" s="44" t="s">
        <v>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</row>
    <row r="2" spans="1:30">
      <c r="A2" s="45" t="str">
        <f>'处-1'!A2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</row>
    <row r="3" ht="19" customHeight="1" spans="1:30">
      <c r="A3" s="47" t="s">
        <v>2</v>
      </c>
      <c r="B3" s="47" t="s">
        <v>3</v>
      </c>
      <c r="C3" s="47" t="s">
        <v>4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  <c r="Y3" s="47" t="s">
        <v>212</v>
      </c>
      <c r="Z3" s="47"/>
      <c r="AA3" s="47"/>
      <c r="AB3" s="47" t="s">
        <v>213</v>
      </c>
      <c r="AC3" s="47"/>
      <c r="AD3" s="47"/>
    </row>
    <row r="4" ht="19" customHeight="1" spans="1:30">
      <c r="A4" s="47"/>
      <c r="B4" s="47"/>
      <c r="C4" s="47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  <c r="Y4" s="47" t="s">
        <v>11</v>
      </c>
      <c r="Z4" s="47" t="s">
        <v>12</v>
      </c>
      <c r="AA4" s="47" t="s">
        <v>15</v>
      </c>
      <c r="AB4" s="47" t="s">
        <v>11</v>
      </c>
      <c r="AC4" s="47" t="s">
        <v>12</v>
      </c>
      <c r="AD4" s="47" t="s">
        <v>15</v>
      </c>
    </row>
    <row r="5" ht="19" customHeight="1" spans="1:30">
      <c r="A5" s="50" t="s">
        <v>16</v>
      </c>
      <c r="B5" s="51" t="s">
        <v>17</v>
      </c>
      <c r="C5" s="50" t="s">
        <v>18</v>
      </c>
      <c r="D5" s="49">
        <f>IFERROR(VLOOKUP($B5,'a-类'!$B:$AO,5,0),0)</f>
        <v>177354.49</v>
      </c>
      <c r="E5" s="49">
        <f>IFERROR(VLOOKUP($B5,'a-类'!$B:$AO,6,0),0)</f>
        <v>691583.97</v>
      </c>
      <c r="F5" s="49">
        <f>IFERROR(VLOOKUP($B5,'a-类'!$B:$AO,7,0),0)</f>
        <v>3.02385722577831</v>
      </c>
      <c r="G5" s="49">
        <f>IFERROR(VLOOKUP($B5,'a-类'!$B:$AO,24,0),0)</f>
        <v>247997.37</v>
      </c>
      <c r="H5" s="49">
        <f>IFERROR(VLOOKUP($B5,'a-类'!$B:$AO,25,0),0)</f>
        <v>301354.9</v>
      </c>
      <c r="I5" s="49">
        <f>G5-H5</f>
        <v>-53357.53</v>
      </c>
      <c r="J5" s="54">
        <f>I5/H5</f>
        <v>-0.177058776877363</v>
      </c>
      <c r="K5" s="54">
        <f>IFERROR(VLOOKUP($B5,'a-类'!$B:$AO,28,0),0)</f>
        <v>0.125307654396672</v>
      </c>
      <c r="L5" s="54">
        <f>IFERROR(VLOOKUP($B5,'a-类'!$B:$AO,29,0),0)</f>
        <v>0.137839214458331</v>
      </c>
      <c r="M5" s="54">
        <f>K5-L5</f>
        <v>-0.0125315600616585</v>
      </c>
      <c r="N5" s="49">
        <f>IFERROR(VLOOKUP($B5,'a-类'!$B:$AO,15,0),0)</f>
        <v>1979107.91</v>
      </c>
      <c r="O5" s="49">
        <f>IFERROR(VLOOKUP($B5,'a-类'!$B:$AO,19,0),0)</f>
        <v>2186278.42</v>
      </c>
      <c r="P5" s="49">
        <f>N5-O5</f>
        <v>-207170.51</v>
      </c>
      <c r="Q5" s="54">
        <f>P5/O5</f>
        <v>-0.0947594359916886</v>
      </c>
      <c r="R5" s="49">
        <f>IFERROR(VLOOKUP($B5,'a-类'!$B:$AO,16,0),0)</f>
        <v>519844.6</v>
      </c>
      <c r="S5" s="49">
        <f>IFERROR(VLOOKUP($B5,'a-类'!$B:$AO,20,0),0)</f>
        <v>458399.65</v>
      </c>
      <c r="T5" s="49">
        <f>R5-S5</f>
        <v>61444.95</v>
      </c>
      <c r="U5" s="54">
        <f>T5/S5</f>
        <v>0.134042314386584</v>
      </c>
      <c r="V5" s="54">
        <f>IFERROR(VLOOKUP($B5,'a-类'!$B:$AO,22,0),0)</f>
        <v>0.23141967060996</v>
      </c>
      <c r="W5" s="54">
        <f>IFERROR(VLOOKUP($B5,'a-类'!$B:$AO,23,0),0)</f>
        <v>0.180277881691904</v>
      </c>
      <c r="X5" s="54">
        <f>V5-W5</f>
        <v>0.0511417889180561</v>
      </c>
      <c r="Y5" s="54">
        <f>IFERROR(VLOOKUP($B5,'a-类'!$B:$AO,37,0),0)</f>
        <v>-0.0317607415754631</v>
      </c>
      <c r="Z5" s="54">
        <f>IFERROR(VLOOKUP($B5,'a-类'!$B:$AO,38,0),0)</f>
        <v>-0.125169838153236</v>
      </c>
      <c r="AA5" s="54">
        <f>Y5-Z5</f>
        <v>0.0934090965777728</v>
      </c>
      <c r="AB5" s="54">
        <f>IFERROR(VLOOKUP($B5,'a-类'!$B:$AO,33,0),0)</f>
        <v>-0.0394640016875078</v>
      </c>
      <c r="AC5" s="54">
        <f>IFERROR(VLOOKUP($B5,'a-类'!$B:$AO,34,0),0)</f>
        <v>-0.0944604379345244</v>
      </c>
      <c r="AD5" s="54">
        <f>AB5-AC5</f>
        <v>0.0549964362470166</v>
      </c>
    </row>
    <row r="6" ht="19" customHeight="1" spans="1:30">
      <c r="A6" s="50"/>
      <c r="B6" s="51" t="s">
        <v>19</v>
      </c>
      <c r="C6" s="50" t="s">
        <v>20</v>
      </c>
      <c r="D6" s="49">
        <f>IFERROR(VLOOKUP($B6,'a-类'!$B:$AO,5,0),0)</f>
        <v>247384.55</v>
      </c>
      <c r="E6" s="49">
        <f>IFERROR(VLOOKUP($B6,'a-类'!$B:$AO,6,0),0)</f>
        <v>2499504.38</v>
      </c>
      <c r="F6" s="49">
        <f>IFERROR(VLOOKUP($B6,'a-类'!$B:$AO,7,0),0)</f>
        <v>6.36341900256787</v>
      </c>
      <c r="G6" s="49">
        <f>IFERROR(VLOOKUP($B6,'a-类'!$B:$AO,24,0),0)</f>
        <v>230502.01</v>
      </c>
      <c r="H6" s="49">
        <f>IFERROR(VLOOKUP($B6,'a-类'!$B:$AO,25,0),0)</f>
        <v>331106.07</v>
      </c>
      <c r="I6" s="49">
        <f t="shared" ref="I6:I23" si="0">G6-H6</f>
        <v>-100604.06</v>
      </c>
      <c r="J6" s="54">
        <f t="shared" ref="J6:J23" si="1">I6/H6</f>
        <v>-0.303842391050095</v>
      </c>
      <c r="K6" s="54">
        <f>IFERROR(VLOOKUP($B6,'a-类'!$B:$AO,28,0),0)</f>
        <v>0.0760348642377175</v>
      </c>
      <c r="L6" s="54">
        <f>IFERROR(VLOOKUP($B6,'a-类'!$B:$AO,29,0),0)</f>
        <v>0.0865052908654815</v>
      </c>
      <c r="M6" s="54">
        <f t="shared" ref="M6:M23" si="2">K6-L6</f>
        <v>-0.010470426627764</v>
      </c>
      <c r="N6" s="49">
        <f>IFERROR(VLOOKUP($B6,'a-类'!$B:$AO,15,0),0)</f>
        <v>3031530.5</v>
      </c>
      <c r="O6" s="49">
        <f>IFERROR(VLOOKUP($B6,'a-类'!$B:$AO,19,0),0)</f>
        <v>3827581.72</v>
      </c>
      <c r="P6" s="49">
        <f t="shared" ref="P6:P23" si="3">N6-O6</f>
        <v>-796051.22</v>
      </c>
      <c r="Q6" s="54">
        <f t="shared" ref="Q6:Q23" si="4">P6/O6</f>
        <v>-0.207977589567964</v>
      </c>
      <c r="R6" s="49">
        <f>IFERROR(VLOOKUP($B6,'a-类'!$B:$AO,16,0),0)</f>
        <v>295211.16</v>
      </c>
      <c r="S6" s="49">
        <f>IFERROR(VLOOKUP($B6,'a-类'!$B:$AO,20,0),0)</f>
        <v>309043.9</v>
      </c>
      <c r="T6" s="49">
        <f t="shared" ref="T6:T23" si="5">R6-S6</f>
        <v>-13832.74</v>
      </c>
      <c r="U6" s="54">
        <f t="shared" ref="U6:U23" si="6">T6/S6</f>
        <v>-0.0447597897903827</v>
      </c>
      <c r="V6" s="54">
        <f>IFERROR(VLOOKUP($B6,'a-类'!$B:$AO,22,0),0)</f>
        <v>0.0571547218407357</v>
      </c>
      <c r="W6" s="54">
        <f>IFERROR(VLOOKUP($B6,'a-类'!$B:$AO,23,0),0)</f>
        <v>0.219469985708029</v>
      </c>
      <c r="X6" s="54">
        <f t="shared" ref="X6:X23" si="7">V6-W6</f>
        <v>-0.162315263867293</v>
      </c>
      <c r="Y6" s="54">
        <f>IFERROR(VLOOKUP($B6,'a-类'!$B:$AO,37,0),0)</f>
        <v>-0.0343889099585531</v>
      </c>
      <c r="Z6" s="54">
        <f>IFERROR(VLOOKUP($B6,'a-类'!$B:$AO,38,0),0)</f>
        <v>-0.0888910928188519</v>
      </c>
      <c r="AA6" s="54">
        <f t="shared" ref="AA6:AA23" si="8">Y6-Z6</f>
        <v>0.0545021828602989</v>
      </c>
      <c r="AB6" s="54">
        <f>IFERROR(VLOOKUP($B6,'a-类'!$B:$AO,33,0),0)</f>
        <v>-0.0299446535998896</v>
      </c>
      <c r="AC6" s="54">
        <f>IFERROR(VLOOKUP($B6,'a-类'!$B:$AO,34,0),0)</f>
        <v>-0.0860516279976381</v>
      </c>
      <c r="AD6" s="54">
        <f t="shared" ref="AD6:AD23" si="9">AB6-AC6</f>
        <v>0.0561069743977486</v>
      </c>
    </row>
    <row r="7" ht="19" customHeight="1" spans="1:30">
      <c r="A7" s="50"/>
      <c r="B7" s="60" t="s">
        <v>21</v>
      </c>
      <c r="C7" s="60"/>
      <c r="D7" s="49">
        <f>IFERROR(VLOOKUP($B7,'a-类'!$B:$AO,5,0),0)</f>
        <v>425354.04</v>
      </c>
      <c r="E7" s="49">
        <f>IFERROR(VLOOKUP($B7,'a-类'!$B:$AO,6,0),0)</f>
        <v>3198991.35</v>
      </c>
      <c r="F7" s="49">
        <f>IFERROR(VLOOKUP($B7,'a-类'!$B:$AO,7,0),0)</f>
        <v>5.09529001945197</v>
      </c>
      <c r="G7" s="49">
        <f>IFERROR(VLOOKUP($B7,'a-类'!$B:$AO,24,0),0)</f>
        <v>478784.89</v>
      </c>
      <c r="H7" s="49">
        <f>IFERROR(VLOOKUP($B7,'a-类'!$B:$AO,25,0),0)</f>
        <v>632460.97</v>
      </c>
      <c r="I7" s="49">
        <f t="shared" si="0"/>
        <v>-153676.08</v>
      </c>
      <c r="J7" s="54">
        <f t="shared" si="1"/>
        <v>-0.242981128147718</v>
      </c>
      <c r="K7" s="54">
        <f>IFERROR(VLOOKUP($B7,'a-类'!$B:$AO,28,0),0)</f>
        <v>0.0954627537739972</v>
      </c>
      <c r="L7" s="54">
        <f>IFERROR(VLOOKUP($B7,'a-类'!$B:$AO,29,0),0)</f>
        <v>0.105167222927802</v>
      </c>
      <c r="M7" s="54">
        <f t="shared" si="2"/>
        <v>-0.00970446915380435</v>
      </c>
      <c r="N7" s="49">
        <f>IFERROR(VLOOKUP($B7,'a-类'!$B:$AO,15,0),0)</f>
        <v>5015410.42</v>
      </c>
      <c r="O7" s="49">
        <f>IFERROR(VLOOKUP($B7,'a-类'!$B:$AO,19,0),0)</f>
        <v>6013860.14</v>
      </c>
      <c r="P7" s="49">
        <f t="shared" si="3"/>
        <v>-998449.72</v>
      </c>
      <c r="Q7" s="54">
        <f t="shared" si="4"/>
        <v>-0.166024765584256</v>
      </c>
      <c r="R7" s="49">
        <f>IFERROR(VLOOKUP($B7,'a-类'!$B:$AO,16,0),0)</f>
        <v>815320.76</v>
      </c>
      <c r="S7" s="49">
        <f>IFERROR(VLOOKUP($B7,'a-类'!$B:$AO,20,0),0)</f>
        <v>767443.55</v>
      </c>
      <c r="T7" s="49">
        <f t="shared" si="5"/>
        <v>47877.21</v>
      </c>
      <c r="U7" s="54">
        <f t="shared" si="6"/>
        <v>0.0623853181123223</v>
      </c>
      <c r="V7" s="54">
        <f>IFERROR(VLOOKUP($B7,'a-类'!$B:$AO,22,0),0)</f>
        <v>0.144511198936544</v>
      </c>
      <c r="W7" s="54">
        <f>IFERROR(VLOOKUP($B7,'a-类'!$B:$AO,23,0),0)</f>
        <v>0.211669573386503</v>
      </c>
      <c r="X7" s="54">
        <f t="shared" si="7"/>
        <v>-0.0671583744499591</v>
      </c>
      <c r="Y7" s="54">
        <f>IFERROR(VLOOKUP($B7,'a-类'!$B:$AO,37,0),0)</f>
        <v>-0.0328038255765743</v>
      </c>
      <c r="Z7" s="54">
        <f>IFERROR(VLOOKUP($B7,'a-类'!$B:$AO,38,0),0)</f>
        <v>-0.110560652962684</v>
      </c>
      <c r="AA7" s="54">
        <f t="shared" si="8"/>
        <v>0.0777568273861094</v>
      </c>
      <c r="AB7" s="54">
        <f>IFERROR(VLOOKUP($B7,'a-类'!$B:$AO,33,0),0)</f>
        <v>-0.0339382292466506</v>
      </c>
      <c r="AC7" s="54">
        <f>IFERROR(VLOOKUP($B7,'a-类'!$B:$AO,34,0),0)</f>
        <v>-0.0891085663492001</v>
      </c>
      <c r="AD7" s="54">
        <f t="shared" si="9"/>
        <v>0.0551703371025496</v>
      </c>
    </row>
    <row r="8" ht="19" hidden="1" customHeight="1" spans="1:30">
      <c r="A8" s="50">
        <v>13</v>
      </c>
      <c r="B8" s="51" t="s">
        <v>216</v>
      </c>
      <c r="C8" s="50" t="s">
        <v>217</v>
      </c>
      <c r="D8" s="49">
        <f>IFERROR(VLOOKUP($B8,'a-类'!$B:$AO,5,0),0)</f>
        <v>0</v>
      </c>
      <c r="E8" s="49">
        <f>IFERROR(VLOOKUP($B8,'a-类'!$B:$AO,6,0),0)</f>
        <v>0</v>
      </c>
      <c r="F8" s="49">
        <f>IFERROR(VLOOKUP($B8,'a-类'!$B:$AO,7,0),0)</f>
        <v>0</v>
      </c>
      <c r="G8" s="49">
        <f>IFERROR(VLOOKUP($B8,'a-类'!$B:$AO,24,0),0)</f>
        <v>0</v>
      </c>
      <c r="H8" s="49">
        <f>IFERROR(VLOOKUP($B8,'a-类'!$B:$AO,25,0),0)</f>
        <v>0</v>
      </c>
      <c r="I8" s="49">
        <f t="shared" si="0"/>
        <v>0</v>
      </c>
      <c r="J8" s="54" t="e">
        <f t="shared" si="1"/>
        <v>#DIV/0!</v>
      </c>
      <c r="K8" s="54">
        <f>IFERROR(VLOOKUP($B8,'a-类'!$B:$AO,28,0),0)</f>
        <v>0</v>
      </c>
      <c r="L8" s="54">
        <f>IFERROR(VLOOKUP($B8,'a-类'!$B:$AO,29,0),0)</f>
        <v>0</v>
      </c>
      <c r="M8" s="54">
        <f t="shared" si="2"/>
        <v>0</v>
      </c>
      <c r="N8" s="49">
        <f>IFERROR(VLOOKUP($B8,'a-类'!$B:$AO,15,0),0)</f>
        <v>0</v>
      </c>
      <c r="O8" s="49">
        <f>IFERROR(VLOOKUP($B8,'a-类'!$B:$AO,19,0),0)</f>
        <v>0</v>
      </c>
      <c r="P8" s="49">
        <f t="shared" si="3"/>
        <v>0</v>
      </c>
      <c r="Q8" s="54" t="e">
        <f t="shared" si="4"/>
        <v>#DIV/0!</v>
      </c>
      <c r="R8" s="49">
        <f>IFERROR(VLOOKUP($B8,'a-类'!$B:$AO,16,0),0)</f>
        <v>0</v>
      </c>
      <c r="S8" s="49">
        <f>IFERROR(VLOOKUP($B8,'a-类'!$B:$AO,20,0),0)</f>
        <v>0</v>
      </c>
      <c r="T8" s="49">
        <f t="shared" si="5"/>
        <v>0</v>
      </c>
      <c r="U8" s="54" t="e">
        <f t="shared" si="6"/>
        <v>#DIV/0!</v>
      </c>
      <c r="V8" s="54">
        <f>IFERROR(VLOOKUP($B8,'a-类'!$B:$AO,22,0),0)</f>
        <v>0</v>
      </c>
      <c r="W8" s="54">
        <f>IFERROR(VLOOKUP($B8,'a-类'!$B:$AO,23,0),0)</f>
        <v>0</v>
      </c>
      <c r="X8" s="54">
        <f t="shared" si="7"/>
        <v>0</v>
      </c>
      <c r="Y8" s="54">
        <f>IFERROR(VLOOKUP($B8,'a-类'!$B:$AO,37,0),0)</f>
        <v>0</v>
      </c>
      <c r="Z8" s="54">
        <f>IFERROR(VLOOKUP($B8,'a-类'!$B:$AO,38,0),0)</f>
        <v>0</v>
      </c>
      <c r="AA8" s="54">
        <f t="shared" si="8"/>
        <v>0</v>
      </c>
      <c r="AB8" s="54">
        <f>IFERROR(VLOOKUP($B8,'a-类'!$B:$AO,33,0),0)</f>
        <v>0</v>
      </c>
      <c r="AC8" s="54">
        <f>IFERROR(VLOOKUP($B8,'a-类'!$B:$AO,34,0),0)</f>
        <v>0</v>
      </c>
      <c r="AD8" s="54">
        <f t="shared" si="9"/>
        <v>0</v>
      </c>
    </row>
    <row r="9" ht="19" hidden="1" customHeight="1" spans="1:30">
      <c r="A9" s="50"/>
      <c r="B9" s="51" t="s">
        <v>218</v>
      </c>
      <c r="C9" s="50" t="s">
        <v>219</v>
      </c>
      <c r="D9" s="49">
        <f>IFERROR(VLOOKUP($B9,'a-类'!$B:$AO,5,0),0)</f>
        <v>0</v>
      </c>
      <c r="E9" s="49">
        <f>IFERROR(VLOOKUP($B9,'a-类'!$B:$AO,6,0),0)</f>
        <v>0</v>
      </c>
      <c r="F9" s="49">
        <f>IFERROR(VLOOKUP($B9,'a-类'!$B:$AO,7,0),0)</f>
        <v>0</v>
      </c>
      <c r="G9" s="49">
        <f>IFERROR(VLOOKUP($B9,'a-类'!$B:$AO,24,0),0)</f>
        <v>0</v>
      </c>
      <c r="H9" s="49">
        <f>IFERROR(VLOOKUP($B9,'a-类'!$B:$AO,25,0),0)</f>
        <v>0</v>
      </c>
      <c r="I9" s="49">
        <f t="shared" si="0"/>
        <v>0</v>
      </c>
      <c r="J9" s="54" t="e">
        <f t="shared" si="1"/>
        <v>#DIV/0!</v>
      </c>
      <c r="K9" s="54">
        <f>IFERROR(VLOOKUP($B9,'a-类'!$B:$AO,28,0),0)</f>
        <v>0</v>
      </c>
      <c r="L9" s="54">
        <f>IFERROR(VLOOKUP($B9,'a-类'!$B:$AO,29,0),0)</f>
        <v>0</v>
      </c>
      <c r="M9" s="54">
        <f t="shared" si="2"/>
        <v>0</v>
      </c>
      <c r="N9" s="49">
        <f>IFERROR(VLOOKUP($B9,'a-类'!$B:$AO,15,0),0)</f>
        <v>0</v>
      </c>
      <c r="O9" s="49">
        <f>IFERROR(VLOOKUP($B9,'a-类'!$B:$AO,19,0),0)</f>
        <v>0</v>
      </c>
      <c r="P9" s="49">
        <f t="shared" si="3"/>
        <v>0</v>
      </c>
      <c r="Q9" s="54" t="e">
        <f t="shared" si="4"/>
        <v>#DIV/0!</v>
      </c>
      <c r="R9" s="49">
        <f>IFERROR(VLOOKUP($B9,'a-类'!$B:$AO,16,0),0)</f>
        <v>0</v>
      </c>
      <c r="S9" s="49">
        <f>IFERROR(VLOOKUP($B9,'a-类'!$B:$AO,20,0),0)</f>
        <v>0</v>
      </c>
      <c r="T9" s="49">
        <f t="shared" si="5"/>
        <v>0</v>
      </c>
      <c r="U9" s="54" t="e">
        <f t="shared" si="6"/>
        <v>#DIV/0!</v>
      </c>
      <c r="V9" s="54">
        <f>IFERROR(VLOOKUP($B9,'a-类'!$B:$AO,22,0),0)</f>
        <v>0</v>
      </c>
      <c r="W9" s="54">
        <f>IFERROR(VLOOKUP($B9,'a-类'!$B:$AO,23,0),0)</f>
        <v>0</v>
      </c>
      <c r="X9" s="54">
        <f t="shared" si="7"/>
        <v>0</v>
      </c>
      <c r="Y9" s="54">
        <f>IFERROR(VLOOKUP($B9,'a-类'!$B:$AO,37,0),0)</f>
        <v>0</v>
      </c>
      <c r="Z9" s="54">
        <f>IFERROR(VLOOKUP($B9,'a-类'!$B:$AO,38,0),0)</f>
        <v>0</v>
      </c>
      <c r="AA9" s="54">
        <f t="shared" si="8"/>
        <v>0</v>
      </c>
      <c r="AB9" s="54">
        <f>IFERROR(VLOOKUP($B9,'a-类'!$B:$AO,33,0),0)</f>
        <v>0</v>
      </c>
      <c r="AC9" s="54">
        <f>IFERROR(VLOOKUP($B9,'a-类'!$B:$AO,34,0),0)</f>
        <v>0</v>
      </c>
      <c r="AD9" s="54">
        <f t="shared" si="9"/>
        <v>0</v>
      </c>
    </row>
    <row r="10" ht="19" hidden="1" customHeight="1" spans="1:30">
      <c r="A10" s="50"/>
      <c r="B10" s="60" t="s">
        <v>220</v>
      </c>
      <c r="C10" s="60"/>
      <c r="D10" s="49">
        <f>IFERROR(VLOOKUP($B10,'a-类'!$B:$AO,5,0),0)</f>
        <v>0</v>
      </c>
      <c r="E10" s="49">
        <f>IFERROR(VLOOKUP($B10,'a-类'!$B:$AO,6,0),0)</f>
        <v>0</v>
      </c>
      <c r="F10" s="49">
        <f>IFERROR(VLOOKUP($B10,'a-类'!$B:$AO,7,0),0)</f>
        <v>0</v>
      </c>
      <c r="G10" s="49">
        <f>IFERROR(VLOOKUP($B10,'a-类'!$B:$AO,24,0),0)</f>
        <v>0</v>
      </c>
      <c r="H10" s="49">
        <f>IFERROR(VLOOKUP($B10,'a-类'!$B:$AO,25,0),0)</f>
        <v>0</v>
      </c>
      <c r="I10" s="49">
        <f t="shared" si="0"/>
        <v>0</v>
      </c>
      <c r="J10" s="54" t="e">
        <f t="shared" si="1"/>
        <v>#DIV/0!</v>
      </c>
      <c r="K10" s="54">
        <f>IFERROR(VLOOKUP($B10,'a-类'!$B:$AO,28,0),0)</f>
        <v>0</v>
      </c>
      <c r="L10" s="54">
        <f>IFERROR(VLOOKUP($B10,'a-类'!$B:$AO,29,0),0)</f>
        <v>0</v>
      </c>
      <c r="M10" s="54">
        <f t="shared" si="2"/>
        <v>0</v>
      </c>
      <c r="N10" s="49">
        <f>IFERROR(VLOOKUP($B10,'a-类'!$B:$AO,15,0),0)</f>
        <v>0</v>
      </c>
      <c r="O10" s="49">
        <f>IFERROR(VLOOKUP($B10,'a-类'!$B:$AO,19,0),0)</f>
        <v>0</v>
      </c>
      <c r="P10" s="49">
        <f t="shared" si="3"/>
        <v>0</v>
      </c>
      <c r="Q10" s="54" t="e">
        <f t="shared" si="4"/>
        <v>#DIV/0!</v>
      </c>
      <c r="R10" s="49">
        <f>IFERROR(VLOOKUP($B10,'a-类'!$B:$AO,16,0),0)</f>
        <v>0</v>
      </c>
      <c r="S10" s="49">
        <f>IFERROR(VLOOKUP($B10,'a-类'!$B:$AO,20,0),0)</f>
        <v>0</v>
      </c>
      <c r="T10" s="49">
        <f t="shared" si="5"/>
        <v>0</v>
      </c>
      <c r="U10" s="54" t="e">
        <f t="shared" si="6"/>
        <v>#DIV/0!</v>
      </c>
      <c r="V10" s="54">
        <f>IFERROR(VLOOKUP($B10,'a-类'!$B:$AO,22,0),0)</f>
        <v>0</v>
      </c>
      <c r="W10" s="54">
        <f>IFERROR(VLOOKUP($B10,'a-类'!$B:$AO,23,0),0)</f>
        <v>0</v>
      </c>
      <c r="X10" s="54">
        <f t="shared" si="7"/>
        <v>0</v>
      </c>
      <c r="Y10" s="54">
        <f>IFERROR(VLOOKUP($B10,'a-类'!$B:$AO,37,0),0)</f>
        <v>0</v>
      </c>
      <c r="Z10" s="54">
        <f>IFERROR(VLOOKUP($B10,'a-类'!$B:$AO,38,0),0)</f>
        <v>0</v>
      </c>
      <c r="AA10" s="54">
        <f t="shared" si="8"/>
        <v>0</v>
      </c>
      <c r="AB10" s="54">
        <f>IFERROR(VLOOKUP($B10,'a-类'!$B:$AO,33,0),0)</f>
        <v>0</v>
      </c>
      <c r="AC10" s="54">
        <f>IFERROR(VLOOKUP($B10,'a-类'!$B:$AO,34,0),0)</f>
        <v>0</v>
      </c>
      <c r="AD10" s="54">
        <f t="shared" si="9"/>
        <v>0</v>
      </c>
    </row>
    <row r="11" ht="19" customHeight="1" spans="1:30">
      <c r="A11" s="50" t="s">
        <v>22</v>
      </c>
      <c r="B11" s="51" t="s">
        <v>23</v>
      </c>
      <c r="C11" s="50" t="s">
        <v>24</v>
      </c>
      <c r="D11" s="49">
        <f>IFERROR(VLOOKUP($B11,'a-类'!$B:$AO,5,0),0)</f>
        <v>39626.46</v>
      </c>
      <c r="E11" s="49">
        <f>IFERROR(VLOOKUP($B11,'a-类'!$B:$AO,6,0),0)</f>
        <v>702700.61</v>
      </c>
      <c r="F11" s="49">
        <f>IFERROR(VLOOKUP($B11,'a-类'!$B:$AO,7,0),0)</f>
        <v>5.06765509436818</v>
      </c>
      <c r="G11" s="49">
        <f>IFERROR(VLOOKUP($B11,'a-类'!$B:$AO,24,0),0)</f>
        <v>203795.73</v>
      </c>
      <c r="H11" s="49">
        <f>IFERROR(VLOOKUP($B11,'a-类'!$B:$AO,25,0),0)</f>
        <v>251559.62</v>
      </c>
      <c r="I11" s="49">
        <f t="shared" si="0"/>
        <v>-47763.89</v>
      </c>
      <c r="J11" s="54">
        <f t="shared" si="1"/>
        <v>-0.189871053231834</v>
      </c>
      <c r="K11" s="54">
        <f>IFERROR(VLOOKUP($B11,'a-类'!$B:$AO,28,0),0)</f>
        <v>0.179932259117594</v>
      </c>
      <c r="L11" s="54">
        <f>IFERROR(VLOOKUP($B11,'a-类'!$B:$AO,29,0),0)</f>
        <v>0.157696598607865</v>
      </c>
      <c r="M11" s="54">
        <f t="shared" si="2"/>
        <v>0.0222356605097292</v>
      </c>
      <c r="N11" s="49">
        <f>IFERROR(VLOOKUP($B11,'a-类'!$B:$AO,15,0),0)</f>
        <v>1132624.75</v>
      </c>
      <c r="O11" s="49">
        <f>IFERROR(VLOOKUP($B11,'a-类'!$B:$AO,19,0),0)</f>
        <v>1595212.72</v>
      </c>
      <c r="P11" s="49">
        <f t="shared" si="3"/>
        <v>-462587.97</v>
      </c>
      <c r="Q11" s="54">
        <f t="shared" si="4"/>
        <v>-0.289985131261992</v>
      </c>
      <c r="R11" s="49">
        <f>IFERROR(VLOOKUP($B11,'a-类'!$B:$AO,16,0),0)</f>
        <v>54916.49</v>
      </c>
      <c r="S11" s="49">
        <f>IFERROR(VLOOKUP($B11,'a-类'!$B:$AO,20,0),0)</f>
        <v>54652.06</v>
      </c>
      <c r="T11" s="49">
        <f t="shared" si="5"/>
        <v>264.43</v>
      </c>
      <c r="U11" s="54">
        <f t="shared" si="6"/>
        <v>0.00483842695042054</v>
      </c>
      <c r="V11" s="54">
        <f>IFERROR(VLOOKUP($B11,'a-类'!$B:$AO,22,0),0)</f>
        <v>0.194392042711333</v>
      </c>
      <c r="W11" s="54">
        <f>IFERROR(VLOOKUP($B11,'a-类'!$B:$AO,23,0),0)</f>
        <v>0.24439232051526</v>
      </c>
      <c r="X11" s="54">
        <f t="shared" si="7"/>
        <v>-0.0500002778039272</v>
      </c>
      <c r="Y11" s="54">
        <f>IFERROR(VLOOKUP($B11,'a-类'!$B:$AO,37,0),0)</f>
        <v>-0.0252476077768262</v>
      </c>
      <c r="Z11" s="54">
        <f>IFERROR(VLOOKUP($B11,'a-类'!$B:$AO,38,0),0)</f>
        <v>-0.0464760157256652</v>
      </c>
      <c r="AA11" s="54">
        <f t="shared" si="8"/>
        <v>0.021228407948839</v>
      </c>
      <c r="AB11" s="54">
        <f>IFERROR(VLOOKUP($B11,'a-类'!$B:$AO,33,0),0)</f>
        <v>0.219584198826663</v>
      </c>
      <c r="AC11" s="54">
        <f>IFERROR(VLOOKUP($B11,'a-类'!$B:$AO,34,0),0)</f>
        <v>0.0100550483323628</v>
      </c>
      <c r="AD11" s="54">
        <f t="shared" si="9"/>
        <v>0.209529150494301</v>
      </c>
    </row>
    <row r="12" ht="19" customHeight="1" spans="1:30">
      <c r="A12" s="50"/>
      <c r="B12" s="51" t="s">
        <v>25</v>
      </c>
      <c r="C12" s="50" t="s">
        <v>26</v>
      </c>
      <c r="D12" s="49">
        <f>IFERROR(VLOOKUP($B12,'a-类'!$B:$AO,5,0),0)</f>
        <v>30870.14</v>
      </c>
      <c r="E12" s="49">
        <f>IFERROR(VLOOKUP($B12,'a-类'!$B:$AO,6,0),0)</f>
        <v>1695901.01</v>
      </c>
      <c r="F12" s="49">
        <f>IFERROR(VLOOKUP($B12,'a-类'!$B:$AO,7,0),0)</f>
        <v>43.7855794849101</v>
      </c>
      <c r="G12" s="49">
        <f>IFERROR(VLOOKUP($B12,'a-类'!$B:$AO,24,0),0)</f>
        <v>40520.11</v>
      </c>
      <c r="H12" s="49">
        <f>IFERROR(VLOOKUP($B12,'a-类'!$B:$AO,25,0),0)</f>
        <v>53941.47</v>
      </c>
      <c r="I12" s="49">
        <f t="shared" si="0"/>
        <v>-13421.36</v>
      </c>
      <c r="J12" s="54">
        <f t="shared" si="1"/>
        <v>-0.248813389772285</v>
      </c>
      <c r="K12" s="54">
        <f>IFERROR(VLOOKUP($B12,'a-类'!$B:$AO,28,0),0)</f>
        <v>0.124410254164977</v>
      </c>
      <c r="L12" s="54">
        <f>IFERROR(VLOOKUP($B12,'a-类'!$B:$AO,29,0),0)</f>
        <v>0.154241495510405</v>
      </c>
      <c r="M12" s="54">
        <f t="shared" si="2"/>
        <v>-0.0298312413454286</v>
      </c>
      <c r="N12" s="49">
        <f>IFERROR(VLOOKUP($B12,'a-类'!$B:$AO,15,0),0)</f>
        <v>325697.51</v>
      </c>
      <c r="O12" s="49">
        <f>IFERROR(VLOOKUP($B12,'a-类'!$B:$AO,19,0),0)</f>
        <v>349720.87</v>
      </c>
      <c r="P12" s="49">
        <f t="shared" si="3"/>
        <v>-24023.36</v>
      </c>
      <c r="Q12" s="54">
        <f t="shared" si="4"/>
        <v>-0.0686929550415449</v>
      </c>
      <c r="R12" s="49">
        <f>IFERROR(VLOOKUP($B12,'a-类'!$B:$AO,16,0),0)</f>
        <v>4759</v>
      </c>
      <c r="S12" s="49">
        <f>IFERROR(VLOOKUP($B12,'a-类'!$B:$AO,20,0),0)</f>
        <v>5046.65</v>
      </c>
      <c r="T12" s="49">
        <f t="shared" si="5"/>
        <v>-287.65</v>
      </c>
      <c r="U12" s="54">
        <f t="shared" si="6"/>
        <v>-0.0569982067311979</v>
      </c>
      <c r="V12" s="54">
        <f>IFERROR(VLOOKUP($B12,'a-类'!$B:$AO,22,0),0)</f>
        <v>0.345560438209222</v>
      </c>
      <c r="W12" s="54">
        <f>IFERROR(VLOOKUP($B12,'a-类'!$B:$AO,23,0),0)</f>
        <v>0.119789437321658</v>
      </c>
      <c r="X12" s="54">
        <f t="shared" si="7"/>
        <v>0.225771000887564</v>
      </c>
      <c r="Y12" s="54">
        <f>IFERROR(VLOOKUP($B12,'a-类'!$B:$AO,37,0),0)</f>
        <v>0.010037823072074</v>
      </c>
      <c r="Z12" s="54">
        <f>IFERROR(VLOOKUP($B12,'a-类'!$B:$AO,38,0),0)</f>
        <v>-0.0620431375268743</v>
      </c>
      <c r="AA12" s="54">
        <f t="shared" si="8"/>
        <v>0.0720809605989482</v>
      </c>
      <c r="AB12" s="54">
        <f>IFERROR(VLOOKUP($B12,'a-类'!$B:$AO,33,0),0)</f>
        <v>-0.0430397803778113</v>
      </c>
      <c r="AC12" s="54">
        <f>IFERROR(VLOOKUP($B12,'a-类'!$B:$AO,34,0),0)</f>
        <v>-0.0512496886445467</v>
      </c>
      <c r="AD12" s="54">
        <f t="shared" si="9"/>
        <v>0.00820990826673542</v>
      </c>
    </row>
    <row r="13" ht="19" customHeight="1" spans="1:30">
      <c r="A13" s="50"/>
      <c r="B13" s="51" t="s">
        <v>27</v>
      </c>
      <c r="C13" s="50" t="s">
        <v>28</v>
      </c>
      <c r="D13" s="49">
        <f>IFERROR(VLOOKUP($B13,'a-类'!$B:$AO,5,0),0)</f>
        <v>63480.47</v>
      </c>
      <c r="E13" s="49">
        <f>IFERROR(VLOOKUP($B13,'a-类'!$B:$AO,6,0),0)</f>
        <v>1142753.33</v>
      </c>
      <c r="F13" s="49">
        <f>IFERROR(VLOOKUP($B13,'a-类'!$B:$AO,7,0),0)</f>
        <v>19.6804269422532</v>
      </c>
      <c r="G13" s="49">
        <f>IFERROR(VLOOKUP($B13,'a-类'!$B:$AO,24,0),0)</f>
        <v>53865.87</v>
      </c>
      <c r="H13" s="49">
        <f>IFERROR(VLOOKUP($B13,'a-类'!$B:$AO,25,0),0)</f>
        <v>80618.15</v>
      </c>
      <c r="I13" s="49">
        <f t="shared" si="0"/>
        <v>-26752.28</v>
      </c>
      <c r="J13" s="54">
        <f t="shared" si="1"/>
        <v>-0.331839418294764</v>
      </c>
      <c r="K13" s="54">
        <f>IFERROR(VLOOKUP($B13,'a-类'!$B:$AO,28,0),0)</f>
        <v>0.12602371411447</v>
      </c>
      <c r="L13" s="54">
        <f>IFERROR(VLOOKUP($B13,'a-类'!$B:$AO,29,0),0)</f>
        <v>0.139063004334891</v>
      </c>
      <c r="M13" s="54">
        <f t="shared" si="2"/>
        <v>-0.0130392902204208</v>
      </c>
      <c r="N13" s="49">
        <f>IFERROR(VLOOKUP($B13,'a-类'!$B:$AO,15,0),0)</f>
        <v>427426.46</v>
      </c>
      <c r="O13" s="49">
        <f>IFERROR(VLOOKUP($B13,'a-类'!$B:$AO,19,0),0)</f>
        <v>579723.92</v>
      </c>
      <c r="P13" s="49">
        <f t="shared" si="3"/>
        <v>-152297.46</v>
      </c>
      <c r="Q13" s="54">
        <f t="shared" si="4"/>
        <v>-0.262706876059211</v>
      </c>
      <c r="R13" s="49">
        <f>IFERROR(VLOOKUP($B13,'a-类'!$B:$AO,16,0),0)</f>
        <v>21389.98</v>
      </c>
      <c r="S13" s="49">
        <f>IFERROR(VLOOKUP($B13,'a-类'!$B:$AO,20,0),0)</f>
        <v>23445.69</v>
      </c>
      <c r="T13" s="49">
        <f t="shared" si="5"/>
        <v>-2055.71</v>
      </c>
      <c r="U13" s="54">
        <f t="shared" si="6"/>
        <v>-0.0876796545548457</v>
      </c>
      <c r="V13" s="54">
        <f>IFERROR(VLOOKUP($B13,'a-类'!$B:$AO,22,0),0)</f>
        <v>0.0805700191285683</v>
      </c>
      <c r="W13" s="54">
        <f>IFERROR(VLOOKUP($B13,'a-类'!$B:$AO,23,0),0)</f>
        <v>0.175154936440405</v>
      </c>
      <c r="X13" s="54">
        <f t="shared" si="7"/>
        <v>-0.0945849173118367</v>
      </c>
      <c r="Y13" s="54">
        <f>IFERROR(VLOOKUP($B13,'a-类'!$B:$AO,37,0),0)</f>
        <v>-0.0198518184682735</v>
      </c>
      <c r="Z13" s="54">
        <f>IFERROR(VLOOKUP($B13,'a-类'!$B:$AO,38,0),0)</f>
        <v>-0.0617614580760899</v>
      </c>
      <c r="AA13" s="54">
        <f t="shared" si="8"/>
        <v>0.0419096396078164</v>
      </c>
      <c r="AB13" s="54">
        <f>IFERROR(VLOOKUP($B13,'a-类'!$B:$AO,33,0),0)</f>
        <v>-0.0519482230931609</v>
      </c>
      <c r="AC13" s="54">
        <f>IFERROR(VLOOKUP($B13,'a-类'!$B:$AO,34,0),0)</f>
        <v>-0.0756378577582239</v>
      </c>
      <c r="AD13" s="54">
        <f t="shared" si="9"/>
        <v>0.0236896346650631</v>
      </c>
    </row>
    <row r="14" ht="19" customHeight="1" spans="1:30">
      <c r="A14" s="50"/>
      <c r="B14" s="51" t="s">
        <v>29</v>
      </c>
      <c r="C14" s="50" t="s">
        <v>30</v>
      </c>
      <c r="D14" s="49">
        <f>IFERROR(VLOOKUP($B14,'a-类'!$B:$AO,5,0),0)</f>
        <v>127986.56</v>
      </c>
      <c r="E14" s="49">
        <f>IFERROR(VLOOKUP($B14,'a-类'!$B:$AO,6,0),0)</f>
        <v>577086.24</v>
      </c>
      <c r="F14" s="49">
        <f>IFERROR(VLOOKUP($B14,'a-类'!$B:$AO,7,0),0)</f>
        <v>8.26424385686507</v>
      </c>
      <c r="G14" s="49">
        <f>IFERROR(VLOOKUP($B14,'a-类'!$B:$AO,24,0),0)</f>
        <v>43341.94</v>
      </c>
      <c r="H14" s="49">
        <f>IFERROR(VLOOKUP($B14,'a-类'!$B:$AO,25,0),0)</f>
        <v>33908.55</v>
      </c>
      <c r="I14" s="49">
        <f t="shared" si="0"/>
        <v>9433.39</v>
      </c>
      <c r="J14" s="54">
        <f t="shared" si="1"/>
        <v>0.278200925725223</v>
      </c>
      <c r="K14" s="54">
        <f>IFERROR(VLOOKUP($B14,'a-类'!$B:$AO,28,0),0)</f>
        <v>0.0855033000251665</v>
      </c>
      <c r="L14" s="54">
        <f>IFERROR(VLOOKUP($B14,'a-类'!$B:$AO,29,0),0)</f>
        <v>0.0755373494813296</v>
      </c>
      <c r="M14" s="54">
        <f t="shared" si="2"/>
        <v>0.00996595054383689</v>
      </c>
      <c r="N14" s="49">
        <f>IFERROR(VLOOKUP($B14,'a-类'!$B:$AO,15,0),0)</f>
        <v>506903.71</v>
      </c>
      <c r="O14" s="49">
        <f>IFERROR(VLOOKUP($B14,'a-类'!$B:$AO,19,0),0)</f>
        <v>448897.8</v>
      </c>
      <c r="P14" s="49">
        <f t="shared" si="3"/>
        <v>58005.91</v>
      </c>
      <c r="Q14" s="54">
        <f t="shared" si="4"/>
        <v>0.129218521454104</v>
      </c>
      <c r="R14" s="49">
        <f>IFERROR(VLOOKUP($B14,'a-类'!$B:$AO,16,0),0)</f>
        <v>64389.92</v>
      </c>
      <c r="S14" s="49">
        <f>IFERROR(VLOOKUP($B14,'a-类'!$B:$AO,20,0),0)</f>
        <v>55809.57</v>
      </c>
      <c r="T14" s="49">
        <f t="shared" si="5"/>
        <v>8580.35</v>
      </c>
      <c r="U14" s="54">
        <f t="shared" si="6"/>
        <v>0.153743345451327</v>
      </c>
      <c r="V14" s="54">
        <f>IFERROR(VLOOKUP($B14,'a-类'!$B:$AO,22,0),0)</f>
        <v>-0.0711191732579174</v>
      </c>
      <c r="W14" s="54">
        <f>IFERROR(VLOOKUP($B14,'a-类'!$B:$AO,23,0),0)</f>
        <v>-0.0709184112025437</v>
      </c>
      <c r="X14" s="54">
        <f t="shared" si="7"/>
        <v>-0.000200762055373782</v>
      </c>
      <c r="Y14" s="54">
        <f>IFERROR(VLOOKUP($B14,'a-类'!$B:$AO,37,0),0)</f>
        <v>-0.0124258579603764</v>
      </c>
      <c r="Z14" s="54">
        <f>IFERROR(VLOOKUP($B14,'a-类'!$B:$AO,38,0),0)</f>
        <v>-0.0558923854815581</v>
      </c>
      <c r="AA14" s="54">
        <f t="shared" si="8"/>
        <v>0.0434665275211817</v>
      </c>
      <c r="AB14" s="54">
        <f>IFERROR(VLOOKUP($B14,'a-类'!$B:$AO,33,0),0)</f>
        <v>-0.00207492819494259</v>
      </c>
      <c r="AC14" s="54">
        <f>IFERROR(VLOOKUP($B14,'a-类'!$B:$AO,34,0),0)</f>
        <v>0.00405722973024149</v>
      </c>
      <c r="AD14" s="54">
        <f t="shared" si="9"/>
        <v>-0.00613215792518408</v>
      </c>
    </row>
    <row r="15" ht="19" customHeight="1" spans="1:30">
      <c r="A15" s="50"/>
      <c r="B15" s="60" t="s">
        <v>31</v>
      </c>
      <c r="C15" s="60"/>
      <c r="D15" s="49">
        <f>IFERROR(VLOOKUP($B15,'a-类'!$B:$AO,5,0),0)</f>
        <v>261963.63</v>
      </c>
      <c r="E15" s="49">
        <f>IFERROR(VLOOKUP($B15,'a-类'!$B:$AO,6,0),0)</f>
        <v>4118441.19</v>
      </c>
      <c r="F15" s="49">
        <f>IFERROR(VLOOKUP($B15,'a-类'!$B:$AO,7,0),0)</f>
        <v>13.8345590567941</v>
      </c>
      <c r="G15" s="49">
        <f>IFERROR(VLOOKUP($B15,'a-类'!$B:$AO,24,0),0)</f>
        <v>341523.65</v>
      </c>
      <c r="H15" s="49">
        <f>IFERROR(VLOOKUP($B15,'a-类'!$B:$AO,25,0),0)</f>
        <v>420027.79</v>
      </c>
      <c r="I15" s="49">
        <f t="shared" si="0"/>
        <v>-78504.14</v>
      </c>
      <c r="J15" s="54">
        <f t="shared" si="1"/>
        <v>-0.186902252348589</v>
      </c>
      <c r="K15" s="54">
        <f>IFERROR(VLOOKUP($B15,'a-类'!$B:$AO,28,0),0)</f>
        <v>0.142738513006672</v>
      </c>
      <c r="L15" s="54">
        <f>IFERROR(VLOOKUP($B15,'a-类'!$B:$AO,29,0),0)</f>
        <v>0.141254406328833</v>
      </c>
      <c r="M15" s="54">
        <f t="shared" si="2"/>
        <v>0.00148410667783849</v>
      </c>
      <c r="N15" s="49">
        <f>IFERROR(VLOOKUP($B15,'a-类'!$B:$AO,15,0),0)</f>
        <v>2392652.43</v>
      </c>
      <c r="O15" s="49">
        <f>IFERROR(VLOOKUP($B15,'a-类'!$B:$AO,19,0),0)</f>
        <v>2973555.31</v>
      </c>
      <c r="P15" s="49">
        <f t="shared" si="3"/>
        <v>-580902.88</v>
      </c>
      <c r="Q15" s="54">
        <f t="shared" si="4"/>
        <v>-0.19535633927724</v>
      </c>
      <c r="R15" s="49">
        <f>IFERROR(VLOOKUP($B15,'a-类'!$B:$AO,16,0),0)</f>
        <v>145455.39</v>
      </c>
      <c r="S15" s="49">
        <f>IFERROR(VLOOKUP($B15,'a-类'!$B:$AO,20,0),0)</f>
        <v>138953.97</v>
      </c>
      <c r="T15" s="49">
        <f t="shared" si="5"/>
        <v>6501.42000000001</v>
      </c>
      <c r="U15" s="54">
        <f t="shared" si="6"/>
        <v>0.0467882997513494</v>
      </c>
      <c r="V15" s="54">
        <f>IFERROR(VLOOKUP($B15,'a-类'!$B:$AO,22,0),0)</f>
        <v>0.144826074870197</v>
      </c>
      <c r="W15" s="54">
        <f>IFERROR(VLOOKUP($B15,'a-类'!$B:$AO,23,0),0)</f>
        <v>0.152033263755144</v>
      </c>
      <c r="X15" s="54">
        <f t="shared" si="7"/>
        <v>-0.00720718888494729</v>
      </c>
      <c r="Y15" s="54">
        <f>IFERROR(VLOOKUP($B15,'a-类'!$B:$AO,37,0),0)</f>
        <v>-0.0176237539220788</v>
      </c>
      <c r="Z15" s="54">
        <f>IFERROR(VLOOKUP($B15,'a-类'!$B:$AO,38,0),0)</f>
        <v>-0.0534025044408591</v>
      </c>
      <c r="AA15" s="54">
        <f t="shared" si="8"/>
        <v>0.0357787505187803</v>
      </c>
      <c r="AB15" s="54">
        <f>IFERROR(VLOOKUP($B15,'a-类'!$B:$AO,33,0),0)</f>
        <v>0.0883675006235653</v>
      </c>
      <c r="AC15" s="54">
        <f>IFERROR(VLOOKUP($B15,'a-类'!$B:$AO,34,0),0)</f>
        <v>-0.0147671504385099</v>
      </c>
      <c r="AD15" s="54">
        <f t="shared" si="9"/>
        <v>0.103134651062075</v>
      </c>
    </row>
    <row r="16" ht="19" customHeight="1" spans="1:30">
      <c r="A16" s="50" t="s">
        <v>32</v>
      </c>
      <c r="B16" s="51" t="s">
        <v>33</v>
      </c>
      <c r="C16" s="50" t="s">
        <v>34</v>
      </c>
      <c r="D16" s="49">
        <f>IFERROR(VLOOKUP($B16,'a-类'!$B:$AO,5,0),0)</f>
        <v>108254.98</v>
      </c>
      <c r="E16" s="49">
        <f>IFERROR(VLOOKUP($B16,'a-类'!$B:$AO,6,0),0)</f>
        <v>2904907.78</v>
      </c>
      <c r="F16" s="49">
        <f>IFERROR(VLOOKUP($B16,'a-类'!$B:$AO,7,0),0)</f>
        <v>22.3393589504143</v>
      </c>
      <c r="G16" s="49">
        <f>IFERROR(VLOOKUP($B16,'a-类'!$B:$AO,24,0),0)</f>
        <v>140782.36</v>
      </c>
      <c r="H16" s="49">
        <f>IFERROR(VLOOKUP($B16,'a-类'!$B:$AO,25,0),0)</f>
        <v>175538.89</v>
      </c>
      <c r="I16" s="49">
        <f t="shared" si="0"/>
        <v>-34756.53</v>
      </c>
      <c r="J16" s="54">
        <f t="shared" si="1"/>
        <v>-0.197999030300351</v>
      </c>
      <c r="K16" s="54">
        <f>IFERROR(VLOOKUP($B16,'a-类'!$B:$AO,28,0),0)</f>
        <v>0.133998606829998</v>
      </c>
      <c r="L16" s="54">
        <f>IFERROR(VLOOKUP($B16,'a-类'!$B:$AO,29,0),0)</f>
        <v>0.139769317698552</v>
      </c>
      <c r="M16" s="54">
        <f t="shared" si="2"/>
        <v>-0.0057707108685543</v>
      </c>
      <c r="N16" s="49">
        <f>IFERROR(VLOOKUP($B16,'a-类'!$B:$AO,15,0),0)</f>
        <v>1050625.55</v>
      </c>
      <c r="O16" s="49">
        <f>IFERROR(VLOOKUP($B16,'a-类'!$B:$AO,19,0),0)</f>
        <v>1255918.63</v>
      </c>
      <c r="P16" s="49">
        <f t="shared" si="3"/>
        <v>-205293.08</v>
      </c>
      <c r="Q16" s="54">
        <f t="shared" si="4"/>
        <v>-0.163460494251924</v>
      </c>
      <c r="R16" s="49">
        <f>IFERROR(VLOOKUP($B16,'a-类'!$B:$AO,16,0),0)</f>
        <v>33384.36</v>
      </c>
      <c r="S16" s="49">
        <f>IFERROR(VLOOKUP($B16,'a-类'!$B:$AO,20,0),0)</f>
        <v>38019.05</v>
      </c>
      <c r="T16" s="49">
        <f t="shared" si="5"/>
        <v>-4634.69</v>
      </c>
      <c r="U16" s="54">
        <f t="shared" si="6"/>
        <v>-0.121904413708391</v>
      </c>
      <c r="V16" s="54">
        <f>IFERROR(VLOOKUP($B16,'a-类'!$B:$AO,22,0),0)</f>
        <v>0.238307922778771</v>
      </c>
      <c r="W16" s="54">
        <f>IFERROR(VLOOKUP($B16,'a-类'!$B:$AO,23,0),0)</f>
        <v>0.178169204434722</v>
      </c>
      <c r="X16" s="54">
        <f t="shared" si="7"/>
        <v>0.0601387183440489</v>
      </c>
      <c r="Y16" s="54">
        <f>IFERROR(VLOOKUP($B16,'a-类'!$B:$AO,37,0),0)</f>
        <v>-0.0254445494836504</v>
      </c>
      <c r="Z16" s="54">
        <f>IFERROR(VLOOKUP($B16,'a-类'!$B:$AO,38,0),0)</f>
        <v>-0.013480084326147</v>
      </c>
      <c r="AA16" s="54">
        <f t="shared" si="8"/>
        <v>-0.0119644651575034</v>
      </c>
      <c r="AB16" s="54">
        <f>IFERROR(VLOOKUP($B16,'a-类'!$B:$AO,33,0),0)</f>
        <v>-0.00159015131509033</v>
      </c>
      <c r="AC16" s="54">
        <f>IFERROR(VLOOKUP($B16,'a-类'!$B:$AO,34,0),0)</f>
        <v>0.0194529305612737</v>
      </c>
      <c r="AD16" s="54">
        <f t="shared" si="9"/>
        <v>-0.021043081876364</v>
      </c>
    </row>
    <row r="17" ht="19" customHeight="1" spans="1:30">
      <c r="A17" s="50"/>
      <c r="B17" s="60" t="s">
        <v>35</v>
      </c>
      <c r="C17" s="60"/>
      <c r="D17" s="49">
        <f>IFERROR(VLOOKUP($B17,'a-类'!$B:$AO,5,0),0)</f>
        <v>108254.98</v>
      </c>
      <c r="E17" s="49">
        <f>IFERROR(VLOOKUP($B17,'a-类'!$B:$AO,6,0),0)</f>
        <v>2904907.78</v>
      </c>
      <c r="F17" s="49">
        <f>IFERROR(VLOOKUP($B17,'a-类'!$B:$AO,7,0),0)</f>
        <v>22.3393589504143</v>
      </c>
      <c r="G17" s="49">
        <f>IFERROR(VLOOKUP($B17,'a-类'!$B:$AO,24,0),0)</f>
        <v>140782.36</v>
      </c>
      <c r="H17" s="49">
        <f>IFERROR(VLOOKUP($B17,'a-类'!$B:$AO,25,0),0)</f>
        <v>175538.89</v>
      </c>
      <c r="I17" s="49">
        <f t="shared" si="0"/>
        <v>-34756.53</v>
      </c>
      <c r="J17" s="54">
        <f t="shared" si="1"/>
        <v>-0.197999030300351</v>
      </c>
      <c r="K17" s="54">
        <f>IFERROR(VLOOKUP($B17,'a-类'!$B:$AO,28,0),0)</f>
        <v>0.133998606829998</v>
      </c>
      <c r="L17" s="54">
        <f>IFERROR(VLOOKUP($B17,'a-类'!$B:$AO,29,0),0)</f>
        <v>0.139769317698552</v>
      </c>
      <c r="M17" s="54">
        <f t="shared" si="2"/>
        <v>-0.0057707108685543</v>
      </c>
      <c r="N17" s="49">
        <f>IFERROR(VLOOKUP($B17,'a-类'!$B:$AO,15,0),0)</f>
        <v>1050625.55</v>
      </c>
      <c r="O17" s="49">
        <f>IFERROR(VLOOKUP($B17,'a-类'!$B:$AO,19,0),0)</f>
        <v>1255918.63</v>
      </c>
      <c r="P17" s="49">
        <f t="shared" si="3"/>
        <v>-205293.08</v>
      </c>
      <c r="Q17" s="54">
        <f t="shared" si="4"/>
        <v>-0.163460494251924</v>
      </c>
      <c r="R17" s="49">
        <f>IFERROR(VLOOKUP($B17,'a-类'!$B:$AO,16,0),0)</f>
        <v>33384.36</v>
      </c>
      <c r="S17" s="49">
        <f>IFERROR(VLOOKUP($B17,'a-类'!$B:$AO,20,0),0)</f>
        <v>38019.05</v>
      </c>
      <c r="T17" s="49">
        <f t="shared" si="5"/>
        <v>-4634.69</v>
      </c>
      <c r="U17" s="54">
        <f t="shared" si="6"/>
        <v>-0.121904413708391</v>
      </c>
      <c r="V17" s="54">
        <f>IFERROR(VLOOKUP($B17,'a-类'!$B:$AO,22,0),0)</f>
        <v>0.238307922778771</v>
      </c>
      <c r="W17" s="54">
        <f>IFERROR(VLOOKUP($B17,'a-类'!$B:$AO,23,0),0)</f>
        <v>0.178169204434722</v>
      </c>
      <c r="X17" s="54">
        <f t="shared" si="7"/>
        <v>0.0601387183440489</v>
      </c>
      <c r="Y17" s="54">
        <f>IFERROR(VLOOKUP($B17,'a-类'!$B:$AO,37,0),0)</f>
        <v>-0.0254445494836504</v>
      </c>
      <c r="Z17" s="54">
        <f>IFERROR(VLOOKUP($B17,'a-类'!$B:$AO,38,0),0)</f>
        <v>-0.013480084326147</v>
      </c>
      <c r="AA17" s="54">
        <f t="shared" si="8"/>
        <v>-0.0119644651575034</v>
      </c>
      <c r="AB17" s="54">
        <f>IFERROR(VLOOKUP($B17,'a-类'!$B:$AO,33,0),0)</f>
        <v>-0.00159015131509033</v>
      </c>
      <c r="AC17" s="54">
        <f>IFERROR(VLOOKUP($B17,'a-类'!$B:$AO,34,0),0)</f>
        <v>0.0194529305612737</v>
      </c>
      <c r="AD17" s="54">
        <f t="shared" si="9"/>
        <v>-0.021043081876364</v>
      </c>
    </row>
    <row r="18" ht="19" customHeight="1" spans="1:30">
      <c r="A18" s="50" t="s">
        <v>36</v>
      </c>
      <c r="B18" s="51" t="s">
        <v>37</v>
      </c>
      <c r="C18" s="50" t="s">
        <v>38</v>
      </c>
      <c r="D18" s="49">
        <f>IFERROR(VLOOKUP($B18,'a-类'!$B:$AO,5,0),0)</f>
        <v>134781.59</v>
      </c>
      <c r="E18" s="49">
        <f>IFERROR(VLOOKUP($B18,'a-类'!$B:$AO,6,0),0)</f>
        <v>3168648.83</v>
      </c>
      <c r="F18" s="49">
        <f>IFERROR(VLOOKUP($B18,'a-类'!$B:$AO,7,0),0)</f>
        <v>30.8452918736609</v>
      </c>
      <c r="G18" s="49">
        <f>IFERROR(VLOOKUP($B18,'a-类'!$B:$AO,24,0),0)</f>
        <v>132356.59</v>
      </c>
      <c r="H18" s="49">
        <f>IFERROR(VLOOKUP($B18,'a-类'!$B:$AO,25,0),0)</f>
        <v>141217.9</v>
      </c>
      <c r="I18" s="49">
        <f t="shared" si="0"/>
        <v>-8861.31</v>
      </c>
      <c r="J18" s="54">
        <f t="shared" si="1"/>
        <v>-0.0627491982248709</v>
      </c>
      <c r="K18" s="54">
        <f>IFERROR(VLOOKUP($B18,'a-类'!$B:$AO,28,0),0)</f>
        <v>0.151696350087887</v>
      </c>
      <c r="L18" s="54">
        <f>IFERROR(VLOOKUP($B18,'a-类'!$B:$AO,29,0),0)</f>
        <v>0.157191654639746</v>
      </c>
      <c r="M18" s="54">
        <f t="shared" si="2"/>
        <v>-0.0054953045518584</v>
      </c>
      <c r="N18" s="49">
        <f>IFERROR(VLOOKUP($B18,'a-类'!$B:$AO,15,0),0)</f>
        <v>872510.05</v>
      </c>
      <c r="O18" s="49">
        <f>IFERROR(VLOOKUP($B18,'a-类'!$B:$AO,19,0),0)</f>
        <v>898380.39</v>
      </c>
      <c r="P18" s="49">
        <f t="shared" si="3"/>
        <v>-25870.34</v>
      </c>
      <c r="Q18" s="54">
        <f t="shared" si="4"/>
        <v>-0.0287966437023408</v>
      </c>
      <c r="R18" s="49">
        <f>IFERROR(VLOOKUP($B18,'a-类'!$B:$AO,16,0),0)</f>
        <v>47893.97</v>
      </c>
      <c r="S18" s="49">
        <f>IFERROR(VLOOKUP($B18,'a-类'!$B:$AO,20,0),0)</f>
        <v>42186.74</v>
      </c>
      <c r="T18" s="49">
        <f t="shared" si="5"/>
        <v>5707.23</v>
      </c>
      <c r="U18" s="54">
        <f t="shared" si="6"/>
        <v>0.135284926021778</v>
      </c>
      <c r="V18" s="54">
        <f>IFERROR(VLOOKUP($B18,'a-类'!$B:$AO,22,0),0)</f>
        <v>0.0251194632245204</v>
      </c>
      <c r="W18" s="54">
        <f>IFERROR(VLOOKUP($B18,'a-类'!$B:$AO,23,0),0)</f>
        <v>0.0457537753995221</v>
      </c>
      <c r="X18" s="54">
        <f t="shared" si="7"/>
        <v>-0.0206343121750017</v>
      </c>
      <c r="Y18" s="54">
        <f>IFERROR(VLOOKUP($B18,'a-类'!$B:$AO,37,0),0)</f>
        <v>0</v>
      </c>
      <c r="Z18" s="54">
        <f>IFERROR(VLOOKUP($B18,'a-类'!$B:$AO,38,0),0)</f>
        <v>0</v>
      </c>
      <c r="AA18" s="54">
        <f t="shared" si="8"/>
        <v>0</v>
      </c>
      <c r="AB18" s="54">
        <f>IFERROR(VLOOKUP($B18,'a-类'!$B:$AO,33,0),0)</f>
        <v>0</v>
      </c>
      <c r="AC18" s="54">
        <f>IFERROR(VLOOKUP($B18,'a-类'!$B:$AO,34,0),0)</f>
        <v>0</v>
      </c>
      <c r="AD18" s="54">
        <f t="shared" si="9"/>
        <v>0</v>
      </c>
    </row>
    <row r="19" ht="19" customHeight="1" spans="1:30">
      <c r="A19" s="50"/>
      <c r="B19" s="51" t="s">
        <v>39</v>
      </c>
      <c r="C19" s="50" t="s">
        <v>40</v>
      </c>
      <c r="D19" s="49">
        <f>IFERROR(VLOOKUP($B19,'a-类'!$B:$AO,5,0),0)</f>
        <v>454564.78</v>
      </c>
      <c r="E19" s="49">
        <f>IFERROR(VLOOKUP($B19,'a-类'!$B:$AO,6,0),0)</f>
        <v>3096547.42</v>
      </c>
      <c r="F19" s="49">
        <f>IFERROR(VLOOKUP($B19,'a-类'!$B:$AO,7,0),0)</f>
        <v>34.6887907400665</v>
      </c>
      <c r="G19" s="49">
        <f>IFERROR(VLOOKUP($B19,'a-类'!$B:$AO,24,0),0)</f>
        <v>215199.11</v>
      </c>
      <c r="H19" s="49">
        <f>IFERROR(VLOOKUP($B19,'a-类'!$B:$AO,25,0),0)</f>
        <v>302602.1</v>
      </c>
      <c r="I19" s="49">
        <f t="shared" si="0"/>
        <v>-87402.99</v>
      </c>
      <c r="J19" s="54">
        <f t="shared" si="1"/>
        <v>-0.288838015334328</v>
      </c>
      <c r="K19" s="54">
        <f>IFERROR(VLOOKUP($B19,'a-类'!$B:$AO,28,0),0)</f>
        <v>0.252022662974051</v>
      </c>
      <c r="L19" s="54">
        <f>IFERROR(VLOOKUP($B19,'a-类'!$B:$AO,29,0),0)</f>
        <v>0.326368886065747</v>
      </c>
      <c r="M19" s="54">
        <f t="shared" si="2"/>
        <v>-0.074346223091696</v>
      </c>
      <c r="N19" s="49">
        <f>IFERROR(VLOOKUP($B19,'a-类'!$B:$AO,15,0),0)</f>
        <v>853887.93</v>
      </c>
      <c r="O19" s="49">
        <f>IFERROR(VLOOKUP($B19,'a-类'!$B:$AO,19,0),0)</f>
        <v>927178.15</v>
      </c>
      <c r="P19" s="49">
        <f t="shared" si="3"/>
        <v>-73290.22</v>
      </c>
      <c r="Q19" s="54">
        <f t="shared" si="4"/>
        <v>-0.0790465349080972</v>
      </c>
      <c r="R19" s="49">
        <f>IFERROR(VLOOKUP($B19,'a-类'!$B:$AO,16,0),0)</f>
        <v>103694.21</v>
      </c>
      <c r="S19" s="49">
        <f>IFERROR(VLOOKUP($B19,'a-类'!$B:$AO,20,0),0)</f>
        <v>103598.26</v>
      </c>
      <c r="T19" s="49">
        <f t="shared" si="5"/>
        <v>95.9500000000116</v>
      </c>
      <c r="U19" s="54">
        <f t="shared" si="6"/>
        <v>0.000926173856588051</v>
      </c>
      <c r="V19" s="54">
        <f>IFERROR(VLOOKUP($B19,'a-类'!$B:$AO,22,0),0)</f>
        <v>0.240649158642595</v>
      </c>
      <c r="W19" s="54">
        <f>IFERROR(VLOOKUP($B19,'a-类'!$B:$AO,23,0),0)</f>
        <v>0.863105230916405</v>
      </c>
      <c r="X19" s="54">
        <f t="shared" si="7"/>
        <v>-0.622456072273809</v>
      </c>
      <c r="Y19" s="54">
        <f>IFERROR(VLOOKUP($B19,'a-类'!$B:$AO,37,0),0)</f>
        <v>0</v>
      </c>
      <c r="Z19" s="54">
        <f>IFERROR(VLOOKUP($B19,'a-类'!$B:$AO,38,0),0)</f>
        <v>0</v>
      </c>
      <c r="AA19" s="54">
        <f t="shared" si="8"/>
        <v>0</v>
      </c>
      <c r="AB19" s="54">
        <f>IFERROR(VLOOKUP($B19,'a-类'!$B:$AO,33,0),0)</f>
        <v>0</v>
      </c>
      <c r="AC19" s="54">
        <f>IFERROR(VLOOKUP($B19,'a-类'!$B:$AO,34,0),0)</f>
        <v>0</v>
      </c>
      <c r="AD19" s="54">
        <f t="shared" si="9"/>
        <v>0</v>
      </c>
    </row>
    <row r="20" ht="19" customHeight="1" spans="1:30">
      <c r="A20" s="50"/>
      <c r="B20" s="51" t="s">
        <v>41</v>
      </c>
      <c r="C20" s="50" t="s">
        <v>42</v>
      </c>
      <c r="D20" s="49">
        <f>IFERROR(VLOOKUP($B20,'a-类'!$B:$AO,5,0),0)</f>
        <v>295760.2</v>
      </c>
      <c r="E20" s="49">
        <f>IFERROR(VLOOKUP($B20,'a-类'!$B:$AO,6,0),0)</f>
        <v>1252385.26</v>
      </c>
      <c r="F20" s="49">
        <f>IFERROR(VLOOKUP($B20,'a-类'!$B:$AO,7,0),0)</f>
        <v>19.1044367062735</v>
      </c>
      <c r="G20" s="49">
        <f>IFERROR(VLOOKUP($B20,'a-类'!$B:$AO,24,0),0)</f>
        <v>172055.14</v>
      </c>
      <c r="H20" s="49">
        <f>IFERROR(VLOOKUP($B20,'a-类'!$B:$AO,25,0),0)</f>
        <v>219155.37</v>
      </c>
      <c r="I20" s="49">
        <f t="shared" si="0"/>
        <v>-47100.23</v>
      </c>
      <c r="J20" s="54">
        <f t="shared" si="1"/>
        <v>-0.214917070022058</v>
      </c>
      <c r="K20" s="54">
        <f>IFERROR(VLOOKUP($B20,'a-类'!$B:$AO,28,0),0)</f>
        <v>0.271115547507125</v>
      </c>
      <c r="L20" s="54">
        <f>IFERROR(VLOOKUP($B20,'a-类'!$B:$AO,29,0),0)</f>
        <v>0.329004072104396</v>
      </c>
      <c r="M20" s="54">
        <f t="shared" si="2"/>
        <v>-0.0578885245972711</v>
      </c>
      <c r="N20" s="49">
        <f>IFERROR(VLOOKUP($B20,'a-类'!$B:$AO,15,0),0)</f>
        <v>634619.23</v>
      </c>
      <c r="O20" s="49">
        <f>IFERROR(VLOOKUP($B20,'a-类'!$B:$AO,19,0),0)</f>
        <v>666117.5</v>
      </c>
      <c r="P20" s="49">
        <f t="shared" si="3"/>
        <v>-31498.27</v>
      </c>
      <c r="Q20" s="54">
        <f t="shared" si="4"/>
        <v>-0.0472863571366914</v>
      </c>
      <c r="R20" s="49">
        <f>IFERROR(VLOOKUP($B20,'a-类'!$B:$AO,16,0),0)</f>
        <v>235520.37</v>
      </c>
      <c r="S20" s="49">
        <f>IFERROR(VLOOKUP($B20,'a-类'!$B:$AO,20,0),0)</f>
        <v>222507.81</v>
      </c>
      <c r="T20" s="49">
        <f t="shared" si="5"/>
        <v>13012.56</v>
      </c>
      <c r="U20" s="54">
        <f t="shared" si="6"/>
        <v>0.0584813629687875</v>
      </c>
      <c r="V20" s="54">
        <f>IFERROR(VLOOKUP($B20,'a-类'!$B:$AO,22,0),0)</f>
        <v>0.173362635578135</v>
      </c>
      <c r="W20" s="54">
        <f>IFERROR(VLOOKUP($B20,'a-类'!$B:$AO,23,0),0)</f>
        <v>0.377829065721306</v>
      </c>
      <c r="X20" s="54">
        <f t="shared" si="7"/>
        <v>-0.204466430143171</v>
      </c>
      <c r="Y20" s="54">
        <f>IFERROR(VLOOKUP($B20,'a-类'!$B:$AO,37,0),0)</f>
        <v>0</v>
      </c>
      <c r="Z20" s="54">
        <f>IFERROR(VLOOKUP($B20,'a-类'!$B:$AO,38,0),0)</f>
        <v>0</v>
      </c>
      <c r="AA20" s="54">
        <f t="shared" si="8"/>
        <v>0</v>
      </c>
      <c r="AB20" s="54">
        <f>IFERROR(VLOOKUP($B20,'a-类'!$B:$AO,33,0),0)</f>
        <v>0</v>
      </c>
      <c r="AC20" s="54">
        <f>IFERROR(VLOOKUP($B20,'a-类'!$B:$AO,34,0),0)</f>
        <v>0</v>
      </c>
      <c r="AD20" s="54">
        <f t="shared" si="9"/>
        <v>0</v>
      </c>
    </row>
    <row r="21" ht="19" customHeight="1" spans="1:30">
      <c r="A21" s="50"/>
      <c r="B21" s="51" t="s">
        <v>43</v>
      </c>
      <c r="C21" s="50" t="s">
        <v>44</v>
      </c>
      <c r="D21" s="49">
        <f>IFERROR(VLOOKUP($B21,'a-类'!$B:$AO,5,0),0)</f>
        <v>100768.63</v>
      </c>
      <c r="E21" s="49">
        <f>IFERROR(VLOOKUP($B21,'a-类'!$B:$AO,6,0),0)</f>
        <v>341411.06</v>
      </c>
      <c r="F21" s="49">
        <f>IFERROR(VLOOKUP($B21,'a-类'!$B:$AO,7,0),0)</f>
        <v>71.9274932095346</v>
      </c>
      <c r="G21" s="49">
        <f>IFERROR(VLOOKUP($B21,'a-类'!$B:$AO,24,0),0)</f>
        <v>-3258.8</v>
      </c>
      <c r="H21" s="49">
        <f>IFERROR(VLOOKUP($B21,'a-类'!$B:$AO,25,0),0)</f>
        <v>-1320.85</v>
      </c>
      <c r="I21" s="49">
        <f t="shared" si="0"/>
        <v>-1937.95</v>
      </c>
      <c r="J21" s="54">
        <f t="shared" si="1"/>
        <v>1.46719915206117</v>
      </c>
      <c r="K21" s="54">
        <f>IFERROR(VLOOKUP($B21,'a-类'!$B:$AO,28,0),0)</f>
        <v>-0.107815712813455</v>
      </c>
      <c r="L21" s="54">
        <f>IFERROR(VLOOKUP($B21,'a-类'!$B:$AO,29,0),0)</f>
        <v>-0.129174188828929</v>
      </c>
      <c r="M21" s="54">
        <f t="shared" si="2"/>
        <v>0.0213584760154741</v>
      </c>
      <c r="N21" s="49">
        <f>IFERROR(VLOOKUP($B21,'a-类'!$B:$AO,15,0),0)</f>
        <v>30225.65</v>
      </c>
      <c r="O21" s="49">
        <f>IFERROR(VLOOKUP($B21,'a-类'!$B:$AO,19,0),0)</f>
        <v>10225.34</v>
      </c>
      <c r="P21" s="49">
        <f t="shared" si="3"/>
        <v>20000.31</v>
      </c>
      <c r="Q21" s="54">
        <f t="shared" si="4"/>
        <v>1.95595549879026</v>
      </c>
      <c r="R21" s="49">
        <f>IFERROR(VLOOKUP($B21,'a-类'!$B:$AO,16,0),0)</f>
        <v>7922.76</v>
      </c>
      <c r="S21" s="49">
        <f>IFERROR(VLOOKUP($B21,'a-类'!$B:$AO,20,0),0)</f>
        <v>3507.36</v>
      </c>
      <c r="T21" s="49">
        <f t="shared" si="5"/>
        <v>4415.4</v>
      </c>
      <c r="U21" s="54">
        <f t="shared" si="6"/>
        <v>1.25889557958122</v>
      </c>
      <c r="V21" s="54">
        <f>IFERROR(VLOOKUP($B21,'a-类'!$B:$AO,22,0),0)</f>
        <v>0.145340229781888</v>
      </c>
      <c r="W21" s="54">
        <f>IFERROR(VLOOKUP($B21,'a-类'!$B:$AO,23,0),0)</f>
        <v>0.241670636975188</v>
      </c>
      <c r="X21" s="54">
        <f t="shared" si="7"/>
        <v>-0.0963304071933007</v>
      </c>
      <c r="Y21" s="54">
        <f>IFERROR(VLOOKUP($B21,'a-类'!$B:$AO,37,0),0)</f>
        <v>0</v>
      </c>
      <c r="Z21" s="54">
        <f>IFERROR(VLOOKUP($B21,'a-类'!$B:$AO,38,0),0)</f>
        <v>0</v>
      </c>
      <c r="AA21" s="54">
        <f t="shared" si="8"/>
        <v>0</v>
      </c>
      <c r="AB21" s="54">
        <f>IFERROR(VLOOKUP($B21,'a-类'!$B:$AO,33,0),0)</f>
        <v>0</v>
      </c>
      <c r="AC21" s="54">
        <f>IFERROR(VLOOKUP($B21,'a-类'!$B:$AO,34,0),0)</f>
        <v>0</v>
      </c>
      <c r="AD21" s="54">
        <f t="shared" si="9"/>
        <v>0</v>
      </c>
    </row>
    <row r="22" ht="19" customHeight="1" spans="1:30">
      <c r="A22" s="50"/>
      <c r="B22" s="60" t="s">
        <v>45</v>
      </c>
      <c r="C22" s="60"/>
      <c r="D22" s="49">
        <f>IFERROR(VLOOKUP($B22,'a-类'!$B:$AO,5,0),0)</f>
        <v>985875.2</v>
      </c>
      <c r="E22" s="49">
        <f>IFERROR(VLOOKUP($B22,'a-类'!$B:$AO,6,0),0)</f>
        <v>7858992.57</v>
      </c>
      <c r="F22" s="49">
        <f>IFERROR(VLOOKUP($B22,'a-类'!$B:$AO,7,0),0)</f>
        <v>29.9916510658471</v>
      </c>
      <c r="G22" s="49">
        <f>IFERROR(VLOOKUP($B22,'a-类'!$B:$AO,24,0),0)</f>
        <v>516352.04</v>
      </c>
      <c r="H22" s="49">
        <f>IFERROR(VLOOKUP($B22,'a-类'!$B:$AO,25,0),0)</f>
        <v>661654.52</v>
      </c>
      <c r="I22" s="49">
        <f t="shared" si="0"/>
        <v>-145302.48</v>
      </c>
      <c r="J22" s="54">
        <f t="shared" si="1"/>
        <v>-0.219604756875235</v>
      </c>
      <c r="K22" s="54">
        <f>IFERROR(VLOOKUP($B22,'a-类'!$B:$AO,28,0),0)</f>
        <v>0.215934587254763</v>
      </c>
      <c r="L22" s="54">
        <f>IFERROR(VLOOKUP($B22,'a-类'!$B:$AO,29,0),0)</f>
        <v>0.26446067190706</v>
      </c>
      <c r="M22" s="54">
        <f t="shared" si="2"/>
        <v>-0.0485260846522963</v>
      </c>
      <c r="N22" s="49">
        <f>IFERROR(VLOOKUP($B22,'a-类'!$B:$AO,15,0),0)</f>
        <v>2391242.86</v>
      </c>
      <c r="O22" s="49">
        <f>IFERROR(VLOOKUP($B22,'a-类'!$B:$AO,19,0),0)</f>
        <v>2501901.38</v>
      </c>
      <c r="P22" s="49">
        <f t="shared" si="3"/>
        <v>-110658.52</v>
      </c>
      <c r="Q22" s="54">
        <f t="shared" si="4"/>
        <v>-0.0442297689607574</v>
      </c>
      <c r="R22" s="49">
        <f>IFERROR(VLOOKUP($B22,'a-类'!$B:$AO,16,0),0)</f>
        <v>395031.31</v>
      </c>
      <c r="S22" s="49">
        <f>IFERROR(VLOOKUP($B22,'a-类'!$B:$AO,20,0),0)</f>
        <v>371800.17</v>
      </c>
      <c r="T22" s="49">
        <f t="shared" si="5"/>
        <v>23231.14</v>
      </c>
      <c r="U22" s="54">
        <f t="shared" si="6"/>
        <v>0.0624828654596904</v>
      </c>
      <c r="V22" s="54">
        <f>IFERROR(VLOOKUP($B22,'a-类'!$B:$AO,22,0),0)</f>
        <v>0.285659066009955</v>
      </c>
      <c r="W22" s="54">
        <f>IFERROR(VLOOKUP($B22,'a-类'!$B:$AO,23,0),0)</f>
        <v>0.427171236644769</v>
      </c>
      <c r="X22" s="54">
        <f t="shared" si="7"/>
        <v>-0.141512170634814</v>
      </c>
      <c r="Y22" s="54">
        <f>IFERROR(VLOOKUP($B22,'a-类'!$B:$AO,37,0),0)</f>
        <v>0</v>
      </c>
      <c r="Z22" s="54">
        <f>IFERROR(VLOOKUP($B22,'a-类'!$B:$AO,38,0),0)</f>
        <v>0</v>
      </c>
      <c r="AA22" s="54">
        <f t="shared" si="8"/>
        <v>0</v>
      </c>
      <c r="AB22" s="54">
        <f>IFERROR(VLOOKUP($B22,'a-类'!$B:$AO,33,0),0)</f>
        <v>0</v>
      </c>
      <c r="AC22" s="54">
        <f>IFERROR(VLOOKUP($B22,'a-类'!$B:$AO,34,0),0)</f>
        <v>0</v>
      </c>
      <c r="AD22" s="54">
        <f t="shared" si="9"/>
        <v>0</v>
      </c>
    </row>
    <row r="23" ht="19" customHeight="1" spans="1:30">
      <c r="A23" s="61" t="s">
        <v>46</v>
      </c>
      <c r="B23" s="62" t="s">
        <v>46</v>
      </c>
      <c r="C23" s="62"/>
      <c r="D23" s="49">
        <f>IFERROR(VLOOKUP($B23,'a-类'!$B:$AO,5,0),0)</f>
        <v>1781447.85</v>
      </c>
      <c r="E23" s="49">
        <f>IFERROR(VLOOKUP($B23,'a-类'!$B:$AO,6,0),0)</f>
        <v>18081332.89</v>
      </c>
      <c r="F23" s="49">
        <f>IFERROR(VLOOKUP($B23,'a-类'!$B:$AO,7,0),0)</f>
        <v>13.6621423813095</v>
      </c>
      <c r="G23" s="49">
        <f>IFERROR(VLOOKUP($B23,'a-类'!$B:$AO,24,0),0)</f>
        <v>1477442.94</v>
      </c>
      <c r="H23" s="49">
        <f>IFERROR(VLOOKUP($B23,'a-类'!$B:$AO,25,0),0)</f>
        <v>1889682.17</v>
      </c>
      <c r="I23" s="49">
        <f t="shared" si="0"/>
        <v>-412239.23</v>
      </c>
      <c r="J23" s="54">
        <f t="shared" si="1"/>
        <v>-0.218152680140915</v>
      </c>
      <c r="K23" s="54">
        <f>IFERROR(VLOOKUP($B23,'a-类'!$B:$AO,28,0),0)</f>
        <v>0.136170718928592</v>
      </c>
      <c r="L23" s="54">
        <f>IFERROR(VLOOKUP($B23,'a-类'!$B:$AO,29,0),0)</f>
        <v>0.148265771623493</v>
      </c>
      <c r="M23" s="54">
        <f t="shared" si="2"/>
        <v>-0.012095052694901</v>
      </c>
      <c r="N23" s="49">
        <f>IFERROR(VLOOKUP($B23,'a-类'!$B:$AO,15,0),0)</f>
        <v>10849931.26</v>
      </c>
      <c r="O23" s="49">
        <f>IFERROR(VLOOKUP($B23,'a-类'!$B:$AO,19,0),0)</f>
        <v>12745235.46</v>
      </c>
      <c r="P23" s="49">
        <f t="shared" si="3"/>
        <v>-1895304.2</v>
      </c>
      <c r="Q23" s="54">
        <f t="shared" si="4"/>
        <v>-0.148706879990431</v>
      </c>
      <c r="R23" s="49">
        <f>IFERROR(VLOOKUP($B23,'a-类'!$B:$AO,16,0),0)</f>
        <v>1389191.82</v>
      </c>
      <c r="S23" s="49">
        <f>IFERROR(VLOOKUP($B23,'a-类'!$B:$AO,20,0),0)</f>
        <v>1316216.74</v>
      </c>
      <c r="T23" s="49">
        <f t="shared" si="5"/>
        <v>72975.0800000001</v>
      </c>
      <c r="U23" s="54">
        <f t="shared" si="6"/>
        <v>0.0554430571974036</v>
      </c>
      <c r="V23" s="54">
        <f>IFERROR(VLOOKUP($B23,'a-类'!$B:$AO,22,0),0)</f>
        <v>0.139157428110028</v>
      </c>
      <c r="W23" s="54">
        <f>IFERROR(VLOOKUP($B23,'a-类'!$B:$AO,23,0),0)</f>
        <v>0.23193206489966</v>
      </c>
      <c r="X23" s="54">
        <f t="shared" si="7"/>
        <v>-0.092774636789632</v>
      </c>
      <c r="Y23" s="54">
        <f>IFERROR(VLOOKUP($B23,'a-类'!$B:$AO,37,0),0)</f>
        <v>-0.0303357050462606</v>
      </c>
      <c r="Z23" s="54">
        <f>IFERROR(VLOOKUP($B23,'a-类'!$B:$AO,38,0),0)</f>
        <v>-0.0982427171941721</v>
      </c>
      <c r="AA23" s="54">
        <f t="shared" si="8"/>
        <v>0.0679070121479115</v>
      </c>
      <c r="AB23" s="54">
        <f>IFERROR(VLOOKUP($B23,'a-类'!$B:$AO,33,0),0)</f>
        <v>0.00467541905196555</v>
      </c>
      <c r="AC23" s="54">
        <f>IFERROR(VLOOKUP($B23,'a-类'!$B:$AO,34,0),0)</f>
        <v>-0.0542173174927826</v>
      </c>
      <c r="AD23" s="54">
        <f t="shared" si="9"/>
        <v>0.0588927365447481</v>
      </c>
    </row>
  </sheetData>
  <mergeCells count="25">
    <mergeCell ref="A1:AD1"/>
    <mergeCell ref="A2:AD2"/>
    <mergeCell ref="D3:E3"/>
    <mergeCell ref="G3:J3"/>
    <mergeCell ref="K3:M3"/>
    <mergeCell ref="N3:Q3"/>
    <mergeCell ref="R3:U3"/>
    <mergeCell ref="V3:X3"/>
    <mergeCell ref="Y3:AA3"/>
    <mergeCell ref="AB3:AD3"/>
    <mergeCell ref="B7:C7"/>
    <mergeCell ref="B10:C10"/>
    <mergeCell ref="B15:C15"/>
    <mergeCell ref="B17:C17"/>
    <mergeCell ref="B22:C22"/>
    <mergeCell ref="B23:C23"/>
    <mergeCell ref="A3:A4"/>
    <mergeCell ref="A5:A7"/>
    <mergeCell ref="A8:A10"/>
    <mergeCell ref="A11:A15"/>
    <mergeCell ref="A16:A17"/>
    <mergeCell ref="A18:A22"/>
    <mergeCell ref="B3:B4"/>
    <mergeCell ref="C3:C4"/>
    <mergeCell ref="F3:F4"/>
  </mergeCells>
  <printOptions horizontalCentered="1"/>
  <pageMargins left="0.196527777777778" right="0.196527777777778" top="1" bottom="1" header="0.5" footer="0.5"/>
  <pageSetup paperSize="9" scale="78" orientation="landscape" horizontalDpi="60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8"/>
  <dimension ref="A1:AO92"/>
  <sheetViews>
    <sheetView workbookViewId="0">
      <pane xSplit="3" ySplit="4" topLeftCell="D36" activePane="bottomRight" state="frozen"/>
      <selection/>
      <selection pane="topRight"/>
      <selection pane="bottomLeft"/>
      <selection pane="bottomRight" activeCell="A1" sqref="$A1:$XFD1048576"/>
    </sheetView>
  </sheetViews>
  <sheetFormatPr defaultColWidth="10" defaultRowHeight="13.5"/>
  <cols>
    <col min="1" max="1" width="6.65" style="1" customWidth="1"/>
    <col min="2" max="2" width="6.10833333333333" style="1" customWidth="1"/>
    <col min="3" max="3" width="8.68333333333333" style="1" customWidth="1"/>
    <col min="4" max="7" width="9.63333333333333" style="1" customWidth="1"/>
    <col min="8" max="8" width="6.91666666666667" style="1" customWidth="1"/>
    <col min="9" max="9" width="9.225" style="1" customWidth="1"/>
    <col min="10" max="10" width="10.175" style="1" customWidth="1"/>
    <col min="11" max="11" width="9.63333333333333" style="1" customWidth="1"/>
    <col min="12" max="12" width="9.5" style="1" customWidth="1"/>
    <col min="13" max="13" width="9.225" style="1" customWidth="1"/>
    <col min="14" max="14" width="9.76666666666667" style="1" customWidth="1"/>
    <col min="15" max="15" width="12.2083333333333" style="1" customWidth="1"/>
    <col min="16" max="17" width="10.7666666666667" style="1" customWidth="1"/>
    <col min="18" max="18" width="9.5" style="1" customWidth="1"/>
    <col min="19" max="21" width="10.7666666666667" style="1" customWidth="1"/>
    <col min="22" max="22" width="9.5" style="1" customWidth="1"/>
    <col min="23" max="23" width="6.78333333333333" style="1" customWidth="1"/>
    <col min="24" max="24" width="6.24166666666667" style="1" customWidth="1"/>
    <col min="25" max="25" width="9.74166666666667" style="1" customWidth="1"/>
    <col min="26" max="27" width="9.76666666666667" style="1" customWidth="1"/>
    <col min="28" max="28" width="7.6" style="1" customWidth="1"/>
    <col min="29" max="29" width="6.65" style="1" customWidth="1"/>
    <col min="30" max="30" width="5.83333333333333" style="1" customWidth="1"/>
    <col min="31" max="31" width="6.10833333333333" style="1" customWidth="1"/>
    <col min="32" max="32" width="9.74166666666667" style="1" customWidth="1"/>
    <col min="33" max="33" width="8.95" style="1" customWidth="1"/>
    <col min="34" max="35" width="6.91666666666667" style="1" customWidth="1"/>
    <col min="36" max="37" width="9.74166666666667" style="1" customWidth="1"/>
    <col min="38" max="39" width="7.73333333333333" style="1" customWidth="1"/>
    <col min="40" max="40" width="6.10833333333333" style="1" customWidth="1"/>
    <col min="41" max="41" width="6.50833333333333" style="1" customWidth="1"/>
    <col min="42" max="47" width="9.76666666666667" style="1" customWidth="1"/>
    <col min="48" max="16384" width="10" style="1"/>
  </cols>
  <sheetData>
    <row r="1" s="1" customFormat="1" ht="21.85" customHeight="1" spans="1:41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="1" customFormat="1" ht="19.55" customHeight="1" spans="1:31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Y2" s="14" t="s">
        <v>233</v>
      </c>
      <c r="Z2" s="14"/>
      <c r="AA2" s="14"/>
      <c r="AB2" s="14"/>
      <c r="AC2" s="14"/>
      <c r="AD2" s="14"/>
      <c r="AE2" s="14"/>
    </row>
    <row r="3" s="1" customFormat="1" ht="19.55" customHeight="1" spans="1:41">
      <c r="A3" s="4" t="s">
        <v>49</v>
      </c>
      <c r="B3" s="4" t="s">
        <v>234</v>
      </c>
      <c r="C3" s="4" t="s">
        <v>235</v>
      </c>
      <c r="D3" s="4" t="s">
        <v>236</v>
      </c>
      <c r="E3" s="4"/>
      <c r="F3" s="4" t="s">
        <v>209</v>
      </c>
      <c r="G3" s="4"/>
      <c r="H3" s="5" t="s">
        <v>210</v>
      </c>
      <c r="I3" s="4" t="s">
        <v>237</v>
      </c>
      <c r="J3" s="4"/>
      <c r="K3" s="4"/>
      <c r="L3" s="4"/>
      <c r="M3" s="4"/>
      <c r="N3" s="4"/>
      <c r="O3" s="4" t="s">
        <v>238</v>
      </c>
      <c r="P3" s="4"/>
      <c r="Q3" s="4"/>
      <c r="R3" s="4"/>
      <c r="S3" s="4"/>
      <c r="T3" s="4"/>
      <c r="U3" s="4"/>
      <c r="V3" s="4"/>
      <c r="W3" s="4"/>
      <c r="X3" s="4"/>
      <c r="Y3" s="4" t="s">
        <v>7</v>
      </c>
      <c r="Z3" s="4"/>
      <c r="AA3" s="4"/>
      <c r="AB3" s="4"/>
      <c r="AC3" s="4" t="s">
        <v>8</v>
      </c>
      <c r="AD3" s="4"/>
      <c r="AE3" s="4"/>
      <c r="AF3" s="4" t="s">
        <v>239</v>
      </c>
      <c r="AG3" s="4"/>
      <c r="AH3" s="4"/>
      <c r="AI3" s="4"/>
      <c r="AJ3" s="4"/>
      <c r="AK3" s="4"/>
      <c r="AL3" s="4"/>
      <c r="AM3" s="4"/>
      <c r="AN3" s="4"/>
      <c r="AO3" s="4"/>
    </row>
    <row r="4" s="1" customFormat="1" ht="22.6" customHeight="1" spans="1:41">
      <c r="A4" s="4"/>
      <c r="B4" s="4"/>
      <c r="C4" s="4"/>
      <c r="D4" s="4" t="s">
        <v>214</v>
      </c>
      <c r="E4" s="4" t="s">
        <v>215</v>
      </c>
      <c r="F4" s="4" t="s">
        <v>214</v>
      </c>
      <c r="G4" s="4" t="s">
        <v>215</v>
      </c>
      <c r="H4" s="5"/>
      <c r="I4" s="4" t="s">
        <v>240</v>
      </c>
      <c r="J4" s="4" t="s">
        <v>241</v>
      </c>
      <c r="K4" s="4" t="s">
        <v>242</v>
      </c>
      <c r="L4" s="4" t="s">
        <v>243</v>
      </c>
      <c r="M4" s="4" t="s">
        <v>244</v>
      </c>
      <c r="N4" s="11" t="s">
        <v>245</v>
      </c>
      <c r="O4" s="4" t="s">
        <v>246</v>
      </c>
      <c r="P4" s="4" t="s">
        <v>241</v>
      </c>
      <c r="Q4" s="4" t="s">
        <v>240</v>
      </c>
      <c r="R4" s="4" t="s">
        <v>244</v>
      </c>
      <c r="S4" s="4" t="s">
        <v>247</v>
      </c>
      <c r="T4" s="4" t="s">
        <v>243</v>
      </c>
      <c r="U4" s="4" t="s">
        <v>242</v>
      </c>
      <c r="V4" s="4" t="s">
        <v>245</v>
      </c>
      <c r="W4" s="4" t="s">
        <v>248</v>
      </c>
      <c r="X4" s="4" t="s">
        <v>249</v>
      </c>
      <c r="Y4" s="4" t="s">
        <v>11</v>
      </c>
      <c r="Z4" s="4" t="s">
        <v>12</v>
      </c>
      <c r="AA4" s="4" t="s">
        <v>13</v>
      </c>
      <c r="AB4" s="4" t="s">
        <v>14</v>
      </c>
      <c r="AC4" s="4" t="s">
        <v>11</v>
      </c>
      <c r="AD4" s="4" t="s">
        <v>12</v>
      </c>
      <c r="AE4" s="4" t="s">
        <v>15</v>
      </c>
      <c r="AF4" s="4" t="s">
        <v>241</v>
      </c>
      <c r="AG4" s="4" t="s">
        <v>243</v>
      </c>
      <c r="AH4" s="4" t="s">
        <v>250</v>
      </c>
      <c r="AI4" s="4" t="s">
        <v>251</v>
      </c>
      <c r="AJ4" s="4" t="s">
        <v>240</v>
      </c>
      <c r="AK4" s="4" t="s">
        <v>242</v>
      </c>
      <c r="AL4" s="4" t="s">
        <v>252</v>
      </c>
      <c r="AM4" s="4" t="s">
        <v>253</v>
      </c>
      <c r="AN4" s="4" t="s">
        <v>254</v>
      </c>
      <c r="AO4" s="4" t="s">
        <v>255</v>
      </c>
    </row>
    <row r="5" s="1" customFormat="1" ht="15.9" customHeight="1" spans="1:41">
      <c r="A5" s="23" t="s">
        <v>155</v>
      </c>
      <c r="B5" s="24" t="s">
        <v>172</v>
      </c>
      <c r="C5" s="23" t="s">
        <v>173</v>
      </c>
      <c r="D5" s="25">
        <v>46096.21</v>
      </c>
      <c r="E5" s="26">
        <v>405140.34</v>
      </c>
      <c r="F5" s="25">
        <v>45594.99</v>
      </c>
      <c r="G5" s="26">
        <v>413243.43</v>
      </c>
      <c r="H5" s="27">
        <v>25.4123123427114</v>
      </c>
      <c r="I5" s="26">
        <v>17539.25</v>
      </c>
      <c r="J5" s="26">
        <v>120817.81</v>
      </c>
      <c r="K5" s="25">
        <v>27809.37</v>
      </c>
      <c r="L5" s="25">
        <v>182887.35</v>
      </c>
      <c r="M5" s="12">
        <v>6.888425103696</v>
      </c>
      <c r="N5" s="12">
        <v>6.57646505476392</v>
      </c>
      <c r="O5" s="26">
        <v>112714.78</v>
      </c>
      <c r="P5" s="26">
        <v>124413.36</v>
      </c>
      <c r="Q5" s="26">
        <v>16305.6</v>
      </c>
      <c r="R5" s="12">
        <v>7.63010008831322</v>
      </c>
      <c r="S5" s="25">
        <v>138710.07</v>
      </c>
      <c r="T5" s="25">
        <v>151341.56</v>
      </c>
      <c r="U5" s="25">
        <v>16983.66</v>
      </c>
      <c r="V5" s="12">
        <v>8.91100975879169</v>
      </c>
      <c r="W5" s="15">
        <v>0.107669746488101</v>
      </c>
      <c r="X5" s="15">
        <v>0.354984734897459</v>
      </c>
      <c r="Y5" s="26">
        <v>11698.58</v>
      </c>
      <c r="Z5" s="25">
        <v>12631.49</v>
      </c>
      <c r="AA5" s="17">
        <v>-932.91</v>
      </c>
      <c r="AB5" s="18">
        <v>-0.0738558950685944</v>
      </c>
      <c r="AC5" s="15">
        <v>0.0940299337627406</v>
      </c>
      <c r="AD5" s="15">
        <v>0.0834634584181635</v>
      </c>
      <c r="AE5" s="15">
        <v>0.0105664753445771</v>
      </c>
      <c r="AF5" s="26">
        <v>6215.81</v>
      </c>
      <c r="AG5" s="25">
        <v>-4234.1992</v>
      </c>
      <c r="AH5" s="15">
        <v>0.0551463614620904</v>
      </c>
      <c r="AI5" s="18">
        <v>-0.0377007942526534</v>
      </c>
      <c r="AJ5" s="26">
        <v>-389.44</v>
      </c>
      <c r="AK5" s="25">
        <v>-1931.56</v>
      </c>
      <c r="AL5" s="15">
        <v>-0.0356755162295933</v>
      </c>
      <c r="AM5" s="18">
        <v>-0.16927101362276</v>
      </c>
      <c r="AN5" s="18">
        <v>0.0928471557147438</v>
      </c>
      <c r="AO5" s="18">
        <v>0.133595497393167</v>
      </c>
    </row>
    <row r="6" s="1" customFormat="1" ht="15.9" customHeight="1" spans="1:41">
      <c r="A6" s="23"/>
      <c r="B6" s="24" t="s">
        <v>156</v>
      </c>
      <c r="C6" s="23" t="s">
        <v>157</v>
      </c>
      <c r="D6" s="25">
        <v>13591.44</v>
      </c>
      <c r="E6" s="26">
        <v>152637.92</v>
      </c>
      <c r="F6" s="25">
        <v>14525.9</v>
      </c>
      <c r="G6" s="26">
        <v>161110.96</v>
      </c>
      <c r="H6" s="27">
        <v>24.0091907018153</v>
      </c>
      <c r="I6" s="26">
        <v>6872.35</v>
      </c>
      <c r="J6" s="26">
        <v>54210.62</v>
      </c>
      <c r="K6" s="25">
        <v>8766.01</v>
      </c>
      <c r="L6" s="25">
        <v>81221.61</v>
      </c>
      <c r="M6" s="12">
        <v>7.88822164179647</v>
      </c>
      <c r="N6" s="12">
        <v>9.26551646644254</v>
      </c>
      <c r="O6" s="26">
        <v>45737.53</v>
      </c>
      <c r="P6" s="26">
        <v>41021.45</v>
      </c>
      <c r="Q6" s="26">
        <v>5673.22</v>
      </c>
      <c r="R6" s="12">
        <v>7.23071729987556</v>
      </c>
      <c r="S6" s="25">
        <v>65029.68</v>
      </c>
      <c r="T6" s="25">
        <v>63206.98</v>
      </c>
      <c r="U6" s="25">
        <v>6203.24</v>
      </c>
      <c r="V6" s="12">
        <v>10.189349436746</v>
      </c>
      <c r="W6" s="15">
        <v>-0.0833526708272332</v>
      </c>
      <c r="X6" s="15">
        <v>0.0997065812412416</v>
      </c>
      <c r="Y6" s="26">
        <v>-4716.08</v>
      </c>
      <c r="Z6" s="25">
        <v>-1822.7</v>
      </c>
      <c r="AA6" s="17">
        <v>-2893.38</v>
      </c>
      <c r="AB6" s="18">
        <v>1.58741427552532</v>
      </c>
      <c r="AC6" s="15">
        <v>-0.114966194515308</v>
      </c>
      <c r="AD6" s="15">
        <v>-0.0288370050269765</v>
      </c>
      <c r="AE6" s="15">
        <v>-0.086129189488332</v>
      </c>
      <c r="AF6" s="26">
        <v>1743.2137</v>
      </c>
      <c r="AG6" s="25">
        <v>-4135.1511</v>
      </c>
      <c r="AH6" s="15">
        <v>0.0381134202043705</v>
      </c>
      <c r="AI6" s="18">
        <v>-0.0885214293237338</v>
      </c>
      <c r="AJ6" s="26">
        <v>-193.24</v>
      </c>
      <c r="AK6" s="25">
        <v>-947.82</v>
      </c>
      <c r="AL6" s="15">
        <v>-0.0500393602916805</v>
      </c>
      <c r="AM6" s="18">
        <v>-0.237906626506024</v>
      </c>
      <c r="AN6" s="18">
        <v>0.126634849528104</v>
      </c>
      <c r="AO6" s="18">
        <v>0.187867266214344</v>
      </c>
    </row>
    <row r="7" s="1" customFormat="1" ht="15.9" customHeight="1" spans="1:41">
      <c r="A7" s="23"/>
      <c r="B7" s="24" t="s">
        <v>162</v>
      </c>
      <c r="C7" s="23" t="s">
        <v>163</v>
      </c>
      <c r="D7" s="25">
        <v>44459.68</v>
      </c>
      <c r="E7" s="26">
        <v>453288.64</v>
      </c>
      <c r="F7" s="25">
        <v>44630.07</v>
      </c>
      <c r="G7" s="26">
        <v>464111.52</v>
      </c>
      <c r="H7" s="27">
        <v>16.0542234565119</v>
      </c>
      <c r="I7" s="26">
        <v>27657.58</v>
      </c>
      <c r="J7" s="26">
        <v>210826.44</v>
      </c>
      <c r="K7" s="25">
        <v>30690.65</v>
      </c>
      <c r="L7" s="25">
        <v>225226.37</v>
      </c>
      <c r="M7" s="12">
        <v>7.62273633484925</v>
      </c>
      <c r="N7" s="12">
        <v>7.33859888923825</v>
      </c>
      <c r="O7" s="26">
        <v>200003.48</v>
      </c>
      <c r="P7" s="26">
        <v>227690.01</v>
      </c>
      <c r="Q7" s="26">
        <v>28344.06</v>
      </c>
      <c r="R7" s="12">
        <v>8.03307677164104</v>
      </c>
      <c r="S7" s="25">
        <v>225235.12</v>
      </c>
      <c r="T7" s="25">
        <v>254434.38</v>
      </c>
      <c r="U7" s="25">
        <v>27419.26</v>
      </c>
      <c r="V7" s="12">
        <v>9.27940360170187</v>
      </c>
      <c r="W7" s="15">
        <v>0.0538311203177545</v>
      </c>
      <c r="X7" s="15">
        <v>0.264465293955461</v>
      </c>
      <c r="Y7" s="26">
        <v>27686.53</v>
      </c>
      <c r="Z7" s="25">
        <v>29199.26</v>
      </c>
      <c r="AA7" s="17">
        <v>-1512.73</v>
      </c>
      <c r="AB7" s="18">
        <v>-0.0518071348383486</v>
      </c>
      <c r="AC7" s="15">
        <v>0.12159747368802</v>
      </c>
      <c r="AD7" s="15">
        <v>0.114761456372366</v>
      </c>
      <c r="AE7" s="15">
        <v>0.00683601731565392</v>
      </c>
      <c r="AF7" s="26">
        <v>-4785.3596</v>
      </c>
      <c r="AG7" s="25">
        <v>-12363.6905</v>
      </c>
      <c r="AH7" s="15">
        <v>-0.0239263816809588</v>
      </c>
      <c r="AI7" s="18">
        <v>-0.0654696351284416</v>
      </c>
      <c r="AJ7" s="26">
        <v>-771.42</v>
      </c>
      <c r="AK7" s="25">
        <v>-2088.77</v>
      </c>
      <c r="AL7" s="15">
        <v>-0.0390004929283737</v>
      </c>
      <c r="AM7" s="18">
        <v>-0.110964429036038</v>
      </c>
      <c r="AN7" s="18">
        <v>0.0415432534474828</v>
      </c>
      <c r="AO7" s="18">
        <v>0.0719639361076647</v>
      </c>
    </row>
    <row r="8" s="1" customFormat="1" ht="15.9" customHeight="1" spans="1:41">
      <c r="A8" s="23"/>
      <c r="B8" s="24" t="s">
        <v>174</v>
      </c>
      <c r="C8" s="23" t="s">
        <v>175</v>
      </c>
      <c r="D8" s="25">
        <v>12915.04</v>
      </c>
      <c r="E8" s="26">
        <v>108066.83</v>
      </c>
      <c r="F8" s="25">
        <v>12395.86</v>
      </c>
      <c r="G8" s="26">
        <v>93872.9</v>
      </c>
      <c r="H8" s="27">
        <v>8.09442282424375</v>
      </c>
      <c r="I8" s="26">
        <v>10939.44</v>
      </c>
      <c r="J8" s="26">
        <v>73124.06</v>
      </c>
      <c r="K8" s="25">
        <v>11764.57</v>
      </c>
      <c r="L8" s="25">
        <v>80419.86</v>
      </c>
      <c r="M8" s="12">
        <v>6.68444271370381</v>
      </c>
      <c r="N8" s="12">
        <v>6.83576705310946</v>
      </c>
      <c r="O8" s="26">
        <v>87318.03</v>
      </c>
      <c r="P8" s="26">
        <v>96795.92</v>
      </c>
      <c r="Q8" s="26">
        <v>11119.6</v>
      </c>
      <c r="R8" s="12">
        <v>8.70498219360409</v>
      </c>
      <c r="S8" s="25">
        <v>74946.52</v>
      </c>
      <c r="T8" s="25">
        <v>84468.41</v>
      </c>
      <c r="U8" s="25">
        <v>9027.8</v>
      </c>
      <c r="V8" s="12">
        <v>9.35647776867011</v>
      </c>
      <c r="W8" s="15">
        <v>0.302274933968386</v>
      </c>
      <c r="X8" s="15">
        <v>0.368753162004551</v>
      </c>
      <c r="Y8" s="26">
        <v>9477.89</v>
      </c>
      <c r="Z8" s="25">
        <v>9521.89</v>
      </c>
      <c r="AA8" s="17">
        <v>-44</v>
      </c>
      <c r="AB8" s="18">
        <v>-0.00462093134871333</v>
      </c>
      <c r="AC8" s="15">
        <v>0.0979162138238884</v>
      </c>
      <c r="AD8" s="15">
        <v>0.112727231399289</v>
      </c>
      <c r="AE8" s="15">
        <v>-0.0148110175754004</v>
      </c>
      <c r="AF8" s="26">
        <v>-4493.3644</v>
      </c>
      <c r="AG8" s="25">
        <v>-3676.5646</v>
      </c>
      <c r="AH8" s="15">
        <v>-0.0514597546463199</v>
      </c>
      <c r="AI8" s="18">
        <v>-0.0549178606653869</v>
      </c>
      <c r="AJ8" s="26">
        <v>-180.02</v>
      </c>
      <c r="AK8" s="25">
        <v>-1332.32</v>
      </c>
      <c r="AL8" s="15">
        <v>-0.023929792471992</v>
      </c>
      <c r="AM8" s="18">
        <v>-0.221519103096366</v>
      </c>
      <c r="AN8" s="18">
        <v>0.00345810601906705</v>
      </c>
      <c r="AO8" s="18">
        <v>0.197589310624374</v>
      </c>
    </row>
    <row r="9" s="1" customFormat="1" ht="15.9" customHeight="1" spans="1:41">
      <c r="A9" s="23"/>
      <c r="B9" s="28" t="s">
        <v>256</v>
      </c>
      <c r="C9" s="28"/>
      <c r="D9" s="29">
        <v>117062.37</v>
      </c>
      <c r="E9" s="29">
        <v>1119133.73</v>
      </c>
      <c r="F9" s="29">
        <v>117146.82</v>
      </c>
      <c r="G9" s="30">
        <v>1132338.81</v>
      </c>
      <c r="H9" s="30">
        <v>17.6774712566117</v>
      </c>
      <c r="I9" s="30">
        <v>63008.62</v>
      </c>
      <c r="J9" s="29">
        <v>458978.93</v>
      </c>
      <c r="K9" s="29">
        <v>79030.6</v>
      </c>
      <c r="L9" s="29">
        <v>569755.19</v>
      </c>
      <c r="M9" s="31">
        <v>7.28438315265435</v>
      </c>
      <c r="N9" s="31">
        <v>7.20929855018183</v>
      </c>
      <c r="O9" s="29">
        <v>445773.82</v>
      </c>
      <c r="P9" s="29">
        <v>489920.74</v>
      </c>
      <c r="Q9" s="29">
        <v>61442.48</v>
      </c>
      <c r="R9" s="31">
        <v>7.97364852460382</v>
      </c>
      <c r="S9" s="29">
        <v>503921.39</v>
      </c>
      <c r="T9" s="29">
        <v>553451.33</v>
      </c>
      <c r="U9" s="29">
        <v>59633.96</v>
      </c>
      <c r="V9" s="31">
        <v>9.2808079490277</v>
      </c>
      <c r="W9" s="32">
        <v>0.0946223389825826</v>
      </c>
      <c r="X9" s="32">
        <v>0.287338550959806</v>
      </c>
      <c r="Y9" s="29">
        <v>44146.92</v>
      </c>
      <c r="Z9" s="29">
        <v>49529.94</v>
      </c>
      <c r="AA9" s="33">
        <v>-5383.02</v>
      </c>
      <c r="AB9" s="34">
        <v>-0.108682142558622</v>
      </c>
      <c r="AC9" s="32">
        <v>0.0901103309078117</v>
      </c>
      <c r="AD9" s="32">
        <v>0.0894928556771198</v>
      </c>
      <c r="AE9" s="32">
        <v>0.000617475230691944</v>
      </c>
      <c r="AF9" s="29">
        <v>-1319.7003</v>
      </c>
      <c r="AG9" s="29">
        <v>-24409.6054</v>
      </c>
      <c r="AH9" s="32">
        <v>-0.00296047062611259</v>
      </c>
      <c r="AI9" s="32">
        <v>-0.058844280137437</v>
      </c>
      <c r="AJ9" s="29">
        <v>-1534.12</v>
      </c>
      <c r="AK9" s="29">
        <v>-6300.47</v>
      </c>
      <c r="AL9" s="32">
        <v>-0.0364567738231372</v>
      </c>
      <c r="AM9" s="32">
        <v>-0.156598389890961</v>
      </c>
      <c r="AN9" s="34">
        <v>0.0558838095113244</v>
      </c>
      <c r="AO9" s="34">
        <v>0.120141616067824</v>
      </c>
    </row>
    <row r="10" s="1" customFormat="1" ht="15.9" customHeight="1" spans="1:41">
      <c r="A10" s="23" t="s">
        <v>84</v>
      </c>
      <c r="B10" s="24" t="s">
        <v>207</v>
      </c>
      <c r="C10" s="23" t="s">
        <v>208</v>
      </c>
      <c r="D10" s="25">
        <v>39109.62</v>
      </c>
      <c r="E10" s="26">
        <v>326638.66</v>
      </c>
      <c r="F10" s="25">
        <v>35164.98</v>
      </c>
      <c r="G10" s="26">
        <v>294005.94</v>
      </c>
      <c r="H10" s="27">
        <v>8.73900240519522</v>
      </c>
      <c r="I10" s="26">
        <v>31774.04</v>
      </c>
      <c r="J10" s="26">
        <v>215889.9</v>
      </c>
      <c r="K10" s="25">
        <v>31066.41</v>
      </c>
      <c r="L10" s="25">
        <v>208701.55</v>
      </c>
      <c r="M10" s="12">
        <v>6.79453730152036</v>
      </c>
      <c r="N10" s="12">
        <v>6.71791655360243</v>
      </c>
      <c r="O10" s="26">
        <v>248570.26</v>
      </c>
      <c r="P10" s="26">
        <v>291145.07</v>
      </c>
      <c r="Q10" s="26">
        <v>35348.37</v>
      </c>
      <c r="R10" s="12">
        <v>8.23644965807476</v>
      </c>
      <c r="S10" s="25">
        <v>211331.54</v>
      </c>
      <c r="T10" s="25">
        <v>242168.51</v>
      </c>
      <c r="U10" s="25">
        <v>29644.58</v>
      </c>
      <c r="V10" s="12">
        <v>8.16906530637304</v>
      </c>
      <c r="W10" s="15">
        <v>0.212216416301335</v>
      </c>
      <c r="X10" s="15">
        <v>0.216011726432125</v>
      </c>
      <c r="Y10" s="26">
        <v>42574.81</v>
      </c>
      <c r="Z10" s="25">
        <v>30836.97</v>
      </c>
      <c r="AA10" s="17">
        <v>11737.84</v>
      </c>
      <c r="AB10" s="18">
        <v>0.380641807544645</v>
      </c>
      <c r="AC10" s="15">
        <v>0.146232288941042</v>
      </c>
      <c r="AD10" s="15">
        <v>0.127336828392758</v>
      </c>
      <c r="AE10" s="15">
        <v>0.0188954605482839</v>
      </c>
      <c r="AF10" s="26">
        <v>-1983.271</v>
      </c>
      <c r="AG10" s="25">
        <v>-14540.4056</v>
      </c>
      <c r="AH10" s="15">
        <v>-0.00797871394590809</v>
      </c>
      <c r="AI10" s="18">
        <v>-0.0816414252533242</v>
      </c>
      <c r="AJ10" s="26">
        <v>-428.8</v>
      </c>
      <c r="AK10" s="25">
        <v>-2531.35</v>
      </c>
      <c r="AL10" s="15">
        <v>-0.0201700436280678</v>
      </c>
      <c r="AM10" s="18">
        <v>-0.1388157707131</v>
      </c>
      <c r="AN10" s="18">
        <v>0.0736627113074161</v>
      </c>
      <c r="AO10" s="18">
        <v>0.118645727085032</v>
      </c>
    </row>
    <row r="11" s="1" customFormat="1" ht="15.9" customHeight="1" spans="1:41">
      <c r="A11" s="23"/>
      <c r="B11" s="24" t="s">
        <v>143</v>
      </c>
      <c r="C11" s="23" t="s">
        <v>144</v>
      </c>
      <c r="D11" s="25">
        <v>26893.59</v>
      </c>
      <c r="E11" s="26">
        <v>208248.82</v>
      </c>
      <c r="F11" s="25">
        <v>24241.52</v>
      </c>
      <c r="G11" s="26">
        <v>193082.83</v>
      </c>
      <c r="H11" s="27">
        <v>16.9324613159543</v>
      </c>
      <c r="I11" s="26">
        <v>13340.69</v>
      </c>
      <c r="J11" s="26">
        <v>67790.68</v>
      </c>
      <c r="K11" s="25">
        <v>14469.87</v>
      </c>
      <c r="L11" s="25">
        <v>96271.57</v>
      </c>
      <c r="M11" s="12">
        <v>5.08149728387362</v>
      </c>
      <c r="N11" s="12">
        <v>6.65324360205033</v>
      </c>
      <c r="O11" s="26">
        <v>82956.68</v>
      </c>
      <c r="P11" s="26">
        <v>92204.33</v>
      </c>
      <c r="Q11" s="26">
        <v>16503.42</v>
      </c>
      <c r="R11" s="12">
        <v>5.58698318287967</v>
      </c>
      <c r="S11" s="25">
        <v>88112.74</v>
      </c>
      <c r="T11" s="25">
        <v>100826.07</v>
      </c>
      <c r="U11" s="25">
        <v>12830.29</v>
      </c>
      <c r="V11" s="12">
        <v>7.85844045613934</v>
      </c>
      <c r="W11" s="15">
        <v>0.0994757786470202</v>
      </c>
      <c r="X11" s="15">
        <v>0.181144254768848</v>
      </c>
      <c r="Y11" s="26">
        <v>9247.65</v>
      </c>
      <c r="Z11" s="25">
        <v>12713.33</v>
      </c>
      <c r="AA11" s="17">
        <v>-3465.68</v>
      </c>
      <c r="AB11" s="18">
        <v>-0.272602064132686</v>
      </c>
      <c r="AC11" s="15">
        <v>0.100295181365127</v>
      </c>
      <c r="AD11" s="15">
        <v>0.126091694340561</v>
      </c>
      <c r="AE11" s="15">
        <v>-0.0257965129754342</v>
      </c>
      <c r="AF11" s="26">
        <v>6281.1164</v>
      </c>
      <c r="AG11" s="25">
        <v>-3737.2929</v>
      </c>
      <c r="AH11" s="15">
        <v>0.0757156192846676</v>
      </c>
      <c r="AI11" s="18">
        <v>-0.0477570317260993</v>
      </c>
      <c r="AJ11" s="26">
        <v>-122.21</v>
      </c>
      <c r="AK11" s="25">
        <v>-1305.57</v>
      </c>
      <c r="AL11" s="15">
        <v>-0.0108699422659396</v>
      </c>
      <c r="AM11" s="18">
        <v>-0.140828161101799</v>
      </c>
      <c r="AN11" s="18">
        <v>0.123472651010767</v>
      </c>
      <c r="AO11" s="18">
        <v>0.129958218835859</v>
      </c>
    </row>
    <row r="12" s="1" customFormat="1" ht="15.9" customHeight="1" spans="1:41">
      <c r="A12" s="23"/>
      <c r="B12" s="24" t="s">
        <v>106</v>
      </c>
      <c r="C12" s="23" t="s">
        <v>107</v>
      </c>
      <c r="D12" s="25">
        <v>50815.74</v>
      </c>
      <c r="E12" s="26">
        <v>398818.49</v>
      </c>
      <c r="F12" s="25">
        <v>46012.15</v>
      </c>
      <c r="G12" s="26">
        <v>360924.47</v>
      </c>
      <c r="H12" s="27">
        <v>15.5137645771521</v>
      </c>
      <c r="I12" s="26">
        <v>22150.99</v>
      </c>
      <c r="J12" s="26">
        <v>132976.4</v>
      </c>
      <c r="K12" s="25">
        <v>25865.79</v>
      </c>
      <c r="L12" s="25">
        <v>191721.98</v>
      </c>
      <c r="M12" s="12">
        <v>6.00318089620374</v>
      </c>
      <c r="N12" s="12">
        <v>7.41218342838166</v>
      </c>
      <c r="O12" s="26">
        <v>171402.65</v>
      </c>
      <c r="P12" s="26">
        <v>195542.16</v>
      </c>
      <c r="Q12" s="26">
        <v>25542.78</v>
      </c>
      <c r="R12" s="12">
        <v>7.65547681184272</v>
      </c>
      <c r="S12" s="25">
        <v>178254.38</v>
      </c>
      <c r="T12" s="25">
        <v>210797.08</v>
      </c>
      <c r="U12" s="25">
        <v>23618.02</v>
      </c>
      <c r="V12" s="12">
        <v>8.92526469195978</v>
      </c>
      <c r="W12" s="15">
        <v>0.275236736025039</v>
      </c>
      <c r="X12" s="15">
        <v>0.204134352340021</v>
      </c>
      <c r="Y12" s="26">
        <v>24139.51</v>
      </c>
      <c r="Z12" s="25">
        <v>32542.7</v>
      </c>
      <c r="AA12" s="17">
        <v>-8403.19</v>
      </c>
      <c r="AB12" s="18">
        <v>-0.258220430388382</v>
      </c>
      <c r="AC12" s="15">
        <v>0.123449132401933</v>
      </c>
      <c r="AD12" s="15">
        <v>0.154379273185378</v>
      </c>
      <c r="AE12" s="15">
        <v>-0.0309301407834449</v>
      </c>
      <c r="AF12" s="26">
        <v>6138.4096</v>
      </c>
      <c r="AG12" s="25">
        <v>-13565.8895</v>
      </c>
      <c r="AH12" s="15">
        <v>0.035812804527818</v>
      </c>
      <c r="AI12" s="18">
        <v>-0.0818433540676346</v>
      </c>
      <c r="AJ12" s="26">
        <v>-316.58</v>
      </c>
      <c r="AK12" s="25">
        <v>-1230.61</v>
      </c>
      <c r="AL12" s="15">
        <v>-0.0180782094703595</v>
      </c>
      <c r="AM12" s="18">
        <v>-0.0733078015046265</v>
      </c>
      <c r="AN12" s="18">
        <v>0.117656158595453</v>
      </c>
      <c r="AO12" s="18">
        <v>0.055229592034267</v>
      </c>
    </row>
    <row r="13" s="1" customFormat="1" ht="15.9" customHeight="1" spans="1:41">
      <c r="A13" s="23"/>
      <c r="B13" s="24" t="s">
        <v>180</v>
      </c>
      <c r="C13" s="23" t="s">
        <v>181</v>
      </c>
      <c r="D13" s="25">
        <v>21798.7</v>
      </c>
      <c r="E13" s="26">
        <v>198122.53</v>
      </c>
      <c r="F13" s="25">
        <v>20607.95</v>
      </c>
      <c r="G13" s="26">
        <v>185300.31</v>
      </c>
      <c r="H13" s="27">
        <v>15.1424841041033</v>
      </c>
      <c r="I13" s="26">
        <v>12787.29</v>
      </c>
      <c r="J13" s="26">
        <v>75801.27</v>
      </c>
      <c r="K13" s="25">
        <v>13133.99</v>
      </c>
      <c r="L13" s="25">
        <v>85194</v>
      </c>
      <c r="M13" s="12">
        <v>5.92786039888045</v>
      </c>
      <c r="N13" s="12">
        <v>6.4865284654549</v>
      </c>
      <c r="O13" s="26">
        <v>88623.5</v>
      </c>
      <c r="P13" s="26">
        <v>98783.25</v>
      </c>
      <c r="Q13" s="26">
        <v>14336.35</v>
      </c>
      <c r="R13" s="12">
        <v>6.89040446138662</v>
      </c>
      <c r="S13" s="25">
        <v>82460.95</v>
      </c>
      <c r="T13" s="25">
        <v>92466</v>
      </c>
      <c r="U13" s="25">
        <v>13021.05</v>
      </c>
      <c r="V13" s="12">
        <v>7.10127063485664</v>
      </c>
      <c r="W13" s="15">
        <v>0.162376304051957</v>
      </c>
      <c r="X13" s="15">
        <v>0.0947721377737952</v>
      </c>
      <c r="Y13" s="26">
        <v>10159.75</v>
      </c>
      <c r="Z13" s="25">
        <v>10005.05</v>
      </c>
      <c r="AA13" s="17">
        <v>154.7</v>
      </c>
      <c r="AB13" s="18">
        <v>0.0154621915932454</v>
      </c>
      <c r="AC13" s="15">
        <v>0.102848914163079</v>
      </c>
      <c r="AD13" s="15">
        <v>0.108202474423031</v>
      </c>
      <c r="AE13" s="15">
        <v>-0.0053535602599519</v>
      </c>
      <c r="AF13" s="26">
        <v>2152.3165</v>
      </c>
      <c r="AG13" s="25">
        <v>-3197.7774</v>
      </c>
      <c r="AH13" s="15">
        <v>0.0242860697219135</v>
      </c>
      <c r="AI13" s="18">
        <v>-0.0435702545685529</v>
      </c>
      <c r="AJ13" s="26">
        <v>-238.1</v>
      </c>
      <c r="AK13" s="25">
        <v>-607.65</v>
      </c>
      <c r="AL13" s="15">
        <v>-0.0263031725094839</v>
      </c>
      <c r="AM13" s="18">
        <v>-0.0684979376783184</v>
      </c>
      <c r="AN13" s="18">
        <v>0.0678563242904664</v>
      </c>
      <c r="AO13" s="18">
        <v>0.0421947651688345</v>
      </c>
    </row>
    <row r="14" s="1" customFormat="1" ht="15.9" customHeight="1" spans="1:41">
      <c r="A14" s="23"/>
      <c r="B14" s="24" t="s">
        <v>129</v>
      </c>
      <c r="C14" s="23" t="s">
        <v>130</v>
      </c>
      <c r="D14" s="25">
        <v>26112.4</v>
      </c>
      <c r="E14" s="26">
        <v>293091.66</v>
      </c>
      <c r="F14" s="25">
        <v>25453.54</v>
      </c>
      <c r="G14" s="26">
        <v>298145.16</v>
      </c>
      <c r="H14" s="27">
        <v>17.1977083062368</v>
      </c>
      <c r="I14" s="26">
        <v>16861.95</v>
      </c>
      <c r="J14" s="26">
        <v>125379.31</v>
      </c>
      <c r="K14" s="25">
        <v>22148.38</v>
      </c>
      <c r="L14" s="25">
        <v>161553.87</v>
      </c>
      <c r="M14" s="12">
        <v>7.43563526163937</v>
      </c>
      <c r="N14" s="12">
        <v>7.29416192064611</v>
      </c>
      <c r="O14" s="26">
        <v>120325.85</v>
      </c>
      <c r="P14" s="26">
        <v>136466.05</v>
      </c>
      <c r="Q14" s="26">
        <v>18546.37</v>
      </c>
      <c r="R14" s="12">
        <v>7.3581002643644</v>
      </c>
      <c r="S14" s="25">
        <v>155361.5</v>
      </c>
      <c r="T14" s="25">
        <v>176519.87</v>
      </c>
      <c r="U14" s="25">
        <v>20432.02</v>
      </c>
      <c r="V14" s="12">
        <v>8.63937437414411</v>
      </c>
      <c r="W14" s="15">
        <v>-0.010427487974696</v>
      </c>
      <c r="X14" s="15">
        <v>0.184423168574086</v>
      </c>
      <c r="Y14" s="26">
        <v>16140.2</v>
      </c>
      <c r="Z14" s="25">
        <v>21158.37</v>
      </c>
      <c r="AA14" s="17">
        <v>-5018.17</v>
      </c>
      <c r="AB14" s="18">
        <v>-0.237171861537538</v>
      </c>
      <c r="AC14" s="15">
        <v>0.118272639971627</v>
      </c>
      <c r="AD14" s="15">
        <v>0.119863956391991</v>
      </c>
      <c r="AE14" s="15">
        <v>-0.00159131642036481</v>
      </c>
      <c r="AF14" s="26">
        <v>7689.7966</v>
      </c>
      <c r="AG14" s="25">
        <v>-4964.0972</v>
      </c>
      <c r="AH14" s="15">
        <v>0.0639081012101722</v>
      </c>
      <c r="AI14" s="18">
        <v>-0.0344878108054087</v>
      </c>
      <c r="AJ14" s="26">
        <v>-396.57</v>
      </c>
      <c r="AK14" s="25">
        <v>-1230.27</v>
      </c>
      <c r="AL14" s="15">
        <v>-0.0315228701176991</v>
      </c>
      <c r="AM14" s="18">
        <v>-0.0895326547810861</v>
      </c>
      <c r="AN14" s="18">
        <v>0.0983959120155809</v>
      </c>
      <c r="AO14" s="18">
        <v>0.0580097846633871</v>
      </c>
    </row>
    <row r="15" s="1" customFormat="1" ht="15.9" customHeight="1" spans="1:41">
      <c r="A15" s="23"/>
      <c r="B15" s="24" t="s">
        <v>193</v>
      </c>
      <c r="C15" s="23" t="s">
        <v>194</v>
      </c>
      <c r="D15" s="25">
        <v>26778.35</v>
      </c>
      <c r="E15" s="26">
        <v>227591.67</v>
      </c>
      <c r="F15" s="25">
        <v>25088.44</v>
      </c>
      <c r="G15" s="26">
        <v>224893.31</v>
      </c>
      <c r="H15" s="27">
        <v>14.8534055499324</v>
      </c>
      <c r="I15" s="26">
        <v>19331.66</v>
      </c>
      <c r="J15" s="26">
        <v>103923.41</v>
      </c>
      <c r="K15" s="25">
        <v>16865.49</v>
      </c>
      <c r="L15" s="25">
        <v>99831.59</v>
      </c>
      <c r="M15" s="12">
        <v>5.37581407908064</v>
      </c>
      <c r="N15" s="12">
        <v>5.91928191828402</v>
      </c>
      <c r="O15" s="26">
        <v>106621.84</v>
      </c>
      <c r="P15" s="26">
        <v>124062.44</v>
      </c>
      <c r="Q15" s="26">
        <v>20674.13</v>
      </c>
      <c r="R15" s="12">
        <v>6.00085420764985</v>
      </c>
      <c r="S15" s="25">
        <v>108708.54</v>
      </c>
      <c r="T15" s="25">
        <v>124172.93</v>
      </c>
      <c r="U15" s="25">
        <v>16966.75</v>
      </c>
      <c r="V15" s="12">
        <v>7.31860432905536</v>
      </c>
      <c r="W15" s="15">
        <v>0.116268925854688</v>
      </c>
      <c r="X15" s="15">
        <v>0.236400703681469</v>
      </c>
      <c r="Y15" s="26">
        <v>17440.6</v>
      </c>
      <c r="Z15" s="25">
        <v>15464.39</v>
      </c>
      <c r="AA15" s="17">
        <v>1976.21</v>
      </c>
      <c r="AB15" s="18">
        <v>0.127791008892042</v>
      </c>
      <c r="AC15" s="15">
        <v>0.140579211564757</v>
      </c>
      <c r="AD15" s="15">
        <v>0.124539140696769</v>
      </c>
      <c r="AE15" s="15">
        <v>0.0160400708679886</v>
      </c>
      <c r="AF15" s="26">
        <v>721.6568</v>
      </c>
      <c r="AG15" s="25">
        <v>-6990.8324</v>
      </c>
      <c r="AH15" s="15">
        <v>0.00676837691039659</v>
      </c>
      <c r="AI15" s="18">
        <v>-0.0719577527562508</v>
      </c>
      <c r="AJ15" s="26">
        <v>-362.95</v>
      </c>
      <c r="AK15" s="25">
        <v>-634.99</v>
      </c>
      <c r="AL15" s="15">
        <v>-0.0266924459532207</v>
      </c>
      <c r="AM15" s="18">
        <v>-0.0524993819857315</v>
      </c>
      <c r="AN15" s="18">
        <v>0.0787261296666474</v>
      </c>
      <c r="AO15" s="18">
        <v>0.0258069360325108</v>
      </c>
    </row>
    <row r="16" s="1" customFormat="1" ht="15.9" customHeight="1" spans="1:41">
      <c r="A16" s="23"/>
      <c r="B16" s="24" t="s">
        <v>85</v>
      </c>
      <c r="C16" s="23" t="s">
        <v>86</v>
      </c>
      <c r="D16" s="25">
        <v>34010.65</v>
      </c>
      <c r="E16" s="26">
        <v>322161.3</v>
      </c>
      <c r="F16" s="25">
        <v>31821.9</v>
      </c>
      <c r="G16" s="26">
        <v>313563.55</v>
      </c>
      <c r="H16" s="27">
        <v>15.0084583904994</v>
      </c>
      <c r="I16" s="26">
        <v>21682.42</v>
      </c>
      <c r="J16" s="26">
        <v>138872.77</v>
      </c>
      <c r="K16" s="25">
        <v>20088.83</v>
      </c>
      <c r="L16" s="25">
        <v>165205.76</v>
      </c>
      <c r="M16" s="12">
        <v>6.40485563880785</v>
      </c>
      <c r="N16" s="12">
        <v>8.22376216036474</v>
      </c>
      <c r="O16" s="26">
        <v>148252.2</v>
      </c>
      <c r="P16" s="26">
        <v>174361.47</v>
      </c>
      <c r="Q16" s="26">
        <v>24492.04</v>
      </c>
      <c r="R16" s="12">
        <v>7.11910767743316</v>
      </c>
      <c r="S16" s="25">
        <v>171364.31</v>
      </c>
      <c r="T16" s="25">
        <v>210273.83</v>
      </c>
      <c r="U16" s="25">
        <v>20720.13</v>
      </c>
      <c r="V16" s="12">
        <v>10.1482871970398</v>
      </c>
      <c r="W16" s="15">
        <v>0.111517273597482</v>
      </c>
      <c r="X16" s="15">
        <v>0.23402002625398</v>
      </c>
      <c r="Y16" s="26">
        <v>26109.27</v>
      </c>
      <c r="Z16" s="25">
        <v>38909.52</v>
      </c>
      <c r="AA16" s="17">
        <v>-12800.25</v>
      </c>
      <c r="AB16" s="18">
        <v>-0.328974759904517</v>
      </c>
      <c r="AC16" s="15">
        <v>0.149742199351726</v>
      </c>
      <c r="AD16" s="15">
        <v>0.185042142429231</v>
      </c>
      <c r="AE16" s="15">
        <v>-0.0352999430775054</v>
      </c>
      <c r="AF16" s="26">
        <v>6249.7209</v>
      </c>
      <c r="AG16" s="25">
        <v>-8162.0055</v>
      </c>
      <c r="AH16" s="15">
        <v>0.0421560078029196</v>
      </c>
      <c r="AI16" s="18">
        <v>-0.0507761270743577</v>
      </c>
      <c r="AJ16" s="26">
        <v>-464.98</v>
      </c>
      <c r="AK16" s="25">
        <v>-1657.13</v>
      </c>
      <c r="AL16" s="15">
        <v>-0.0353666346705285</v>
      </c>
      <c r="AM16" s="18">
        <v>-0.11965139913283</v>
      </c>
      <c r="AN16" s="18">
        <v>0.0929321348772773</v>
      </c>
      <c r="AO16" s="18">
        <v>0.0842847644623016</v>
      </c>
    </row>
    <row r="17" s="1" customFormat="1" ht="15.9" customHeight="1" spans="1:41">
      <c r="A17" s="23"/>
      <c r="B17" s="24" t="s">
        <v>87</v>
      </c>
      <c r="C17" s="23" t="s">
        <v>88</v>
      </c>
      <c r="D17" s="25">
        <v>20060.6</v>
      </c>
      <c r="E17" s="26">
        <v>227807.72</v>
      </c>
      <c r="F17" s="25">
        <v>18289.79</v>
      </c>
      <c r="G17" s="26">
        <v>224326.93</v>
      </c>
      <c r="H17" s="27">
        <v>21.75768844047</v>
      </c>
      <c r="I17" s="26">
        <v>7503.15</v>
      </c>
      <c r="J17" s="26">
        <v>69250.79</v>
      </c>
      <c r="K17" s="25">
        <v>13760.4</v>
      </c>
      <c r="L17" s="25">
        <v>95774.36</v>
      </c>
      <c r="M17" s="12">
        <v>9.22956225052145</v>
      </c>
      <c r="N17" s="12">
        <v>6.96014360047673</v>
      </c>
      <c r="O17" s="26">
        <v>72731.59</v>
      </c>
      <c r="P17" s="26">
        <v>79305.86</v>
      </c>
      <c r="Q17" s="26">
        <v>10558.54</v>
      </c>
      <c r="R17" s="12">
        <v>7.51106308258528</v>
      </c>
      <c r="S17" s="25">
        <v>107916.3</v>
      </c>
      <c r="T17" s="25">
        <v>126985.18</v>
      </c>
      <c r="U17" s="25">
        <v>11966.37</v>
      </c>
      <c r="V17" s="12">
        <v>10.6118380093545</v>
      </c>
      <c r="W17" s="15">
        <v>-0.186195089354219</v>
      </c>
      <c r="X17" s="15">
        <v>0.524657912033266</v>
      </c>
      <c r="Y17" s="26">
        <v>6574.27</v>
      </c>
      <c r="Z17" s="25">
        <v>19068.88</v>
      </c>
      <c r="AA17" s="17">
        <v>-12494.61</v>
      </c>
      <c r="AB17" s="18">
        <v>-0.655235650966391</v>
      </c>
      <c r="AC17" s="15">
        <v>0.0828976572475224</v>
      </c>
      <c r="AD17" s="15">
        <v>0.150166184746913</v>
      </c>
      <c r="AE17" s="15">
        <v>-0.0672685274993906</v>
      </c>
      <c r="AF17" s="26">
        <v>-4036.8998</v>
      </c>
      <c r="AG17" s="25">
        <v>-6257.3473</v>
      </c>
      <c r="AH17" s="15">
        <v>-0.055504077389206</v>
      </c>
      <c r="AI17" s="18">
        <v>-0.068337345394928</v>
      </c>
      <c r="AJ17" s="26">
        <v>-195.1</v>
      </c>
      <c r="AK17" s="25">
        <v>-574.89</v>
      </c>
      <c r="AL17" s="15">
        <v>-0.0443968087091474</v>
      </c>
      <c r="AM17" s="18">
        <v>-0.0777292233973224</v>
      </c>
      <c r="AN17" s="18">
        <v>0.012833268005722</v>
      </c>
      <c r="AO17" s="18">
        <v>0.0333324146881749</v>
      </c>
    </row>
    <row r="18" s="1" customFormat="1" ht="15.9" customHeight="1" spans="1:41">
      <c r="A18" s="23"/>
      <c r="B18" s="28" t="s">
        <v>256</v>
      </c>
      <c r="C18" s="28"/>
      <c r="D18" s="29">
        <v>245579.65</v>
      </c>
      <c r="E18" s="29">
        <v>2202480.85</v>
      </c>
      <c r="F18" s="29">
        <v>226680.27</v>
      </c>
      <c r="G18" s="30">
        <v>2094242.5</v>
      </c>
      <c r="H18" s="30">
        <v>14.4672967343806</v>
      </c>
      <c r="I18" s="30">
        <v>145432.19</v>
      </c>
      <c r="J18" s="29">
        <v>929884.53</v>
      </c>
      <c r="K18" s="29">
        <v>157399.16</v>
      </c>
      <c r="L18" s="29">
        <v>1104254.68</v>
      </c>
      <c r="M18" s="31">
        <v>6.39393885218946</v>
      </c>
      <c r="N18" s="31">
        <v>7.01563261201648</v>
      </c>
      <c r="O18" s="29">
        <v>1039484.57</v>
      </c>
      <c r="P18" s="29">
        <v>1191870.63</v>
      </c>
      <c r="Q18" s="29">
        <v>166002</v>
      </c>
      <c r="R18" s="31">
        <v>7.17985704991506</v>
      </c>
      <c r="S18" s="29">
        <v>1103510.26</v>
      </c>
      <c r="T18" s="29">
        <v>1284209.47</v>
      </c>
      <c r="U18" s="29">
        <v>149199.21</v>
      </c>
      <c r="V18" s="31">
        <v>8.60734765284615</v>
      </c>
      <c r="W18" s="32">
        <v>0.122916126646484</v>
      </c>
      <c r="X18" s="32">
        <v>0.22688118504144</v>
      </c>
      <c r="Y18" s="29">
        <v>152386.06</v>
      </c>
      <c r="Z18" s="29">
        <v>180699.21</v>
      </c>
      <c r="AA18" s="33">
        <v>-28313.15</v>
      </c>
      <c r="AB18" s="34">
        <v>-0.156686628569101</v>
      </c>
      <c r="AC18" s="32">
        <v>0.127854530654892</v>
      </c>
      <c r="AD18" s="32">
        <v>0.14070851696803</v>
      </c>
      <c r="AE18" s="32">
        <v>-0.0128539863131385</v>
      </c>
      <c r="AF18" s="29">
        <v>23212.846</v>
      </c>
      <c r="AG18" s="29">
        <v>-61415.6478</v>
      </c>
      <c r="AH18" s="32">
        <v>0.0223311116585405</v>
      </c>
      <c r="AI18" s="32">
        <v>-0.062104683111909</v>
      </c>
      <c r="AJ18" s="29">
        <v>-2525.29</v>
      </c>
      <c r="AK18" s="29">
        <v>-9772.46</v>
      </c>
      <c r="AL18" s="32">
        <v>-0.0245684810814261</v>
      </c>
      <c r="AM18" s="32">
        <v>-0.0974849235669184</v>
      </c>
      <c r="AN18" s="34">
        <v>0.0844357947704496</v>
      </c>
      <c r="AO18" s="34">
        <v>0.0729164424854923</v>
      </c>
    </row>
    <row r="19" s="1" customFormat="1" ht="15.9" customHeight="1" spans="1:41">
      <c r="A19" s="23" t="s">
        <v>67</v>
      </c>
      <c r="B19" s="24" t="s">
        <v>72</v>
      </c>
      <c r="C19" s="23" t="s">
        <v>73</v>
      </c>
      <c r="D19" s="25">
        <v>36458.93</v>
      </c>
      <c r="E19" s="26">
        <v>325027.95</v>
      </c>
      <c r="F19" s="25">
        <v>35023.71</v>
      </c>
      <c r="G19" s="26">
        <v>307187.76</v>
      </c>
      <c r="H19" s="27">
        <v>14.9087566943552</v>
      </c>
      <c r="I19" s="26">
        <v>18091.49</v>
      </c>
      <c r="J19" s="26">
        <v>130579.59</v>
      </c>
      <c r="K19" s="25">
        <v>20663.23</v>
      </c>
      <c r="L19" s="25">
        <v>176923.2</v>
      </c>
      <c r="M19" s="12">
        <v>7.21773552095488</v>
      </c>
      <c r="N19" s="12">
        <v>8.5622238149602</v>
      </c>
      <c r="O19" s="26">
        <v>148419.82</v>
      </c>
      <c r="P19" s="26">
        <v>161694.52</v>
      </c>
      <c r="Q19" s="26">
        <v>19604.56</v>
      </c>
      <c r="R19" s="12">
        <v>8.2478015318885</v>
      </c>
      <c r="S19" s="25">
        <v>180877.35</v>
      </c>
      <c r="T19" s="25">
        <v>216263.38</v>
      </c>
      <c r="U19" s="25">
        <v>19914.76</v>
      </c>
      <c r="V19" s="12">
        <v>10.8594519843573</v>
      </c>
      <c r="W19" s="15">
        <v>0.142713183095042</v>
      </c>
      <c r="X19" s="15">
        <v>0.268298075248085</v>
      </c>
      <c r="Y19" s="26">
        <v>13274.7</v>
      </c>
      <c r="Z19" s="25">
        <v>35386.03</v>
      </c>
      <c r="AA19" s="17">
        <v>-22111.33</v>
      </c>
      <c r="AB19" s="18">
        <v>-0.624860432210112</v>
      </c>
      <c r="AC19" s="15">
        <v>0.0820974019403997</v>
      </c>
      <c r="AD19" s="15">
        <v>0.163624696885807</v>
      </c>
      <c r="AE19" s="15">
        <v>-0.0815272949454068</v>
      </c>
      <c r="AF19" s="26">
        <v>704.9191</v>
      </c>
      <c r="AG19" s="25">
        <v>-1068.0842</v>
      </c>
      <c r="AH19" s="15">
        <v>0.00474949437346036</v>
      </c>
      <c r="AI19" s="18">
        <v>-0.00627783815116489</v>
      </c>
      <c r="AJ19" s="26">
        <v>-461.63</v>
      </c>
      <c r="AK19" s="25">
        <v>-1063.37</v>
      </c>
      <c r="AL19" s="15">
        <v>-0.0338621132810666</v>
      </c>
      <c r="AM19" s="18">
        <v>-0.0739153584794444</v>
      </c>
      <c r="AN19" s="18">
        <v>0.0110273325246253</v>
      </c>
      <c r="AO19" s="18">
        <v>0.0400532451983777</v>
      </c>
    </row>
    <row r="20" s="1" customFormat="1" ht="15.9" customHeight="1" spans="1:41">
      <c r="A20" s="23"/>
      <c r="B20" s="24" t="s">
        <v>112</v>
      </c>
      <c r="C20" s="23" t="s">
        <v>113</v>
      </c>
      <c r="D20" s="25">
        <v>20570.98</v>
      </c>
      <c r="E20" s="26">
        <v>184856.83</v>
      </c>
      <c r="F20" s="25">
        <v>19307.68</v>
      </c>
      <c r="G20" s="26">
        <v>178512.75</v>
      </c>
      <c r="H20" s="27">
        <v>13.8501700841774</v>
      </c>
      <c r="I20" s="26">
        <v>15466.23</v>
      </c>
      <c r="J20" s="26">
        <v>85481.06</v>
      </c>
      <c r="K20" s="25">
        <v>18208.37</v>
      </c>
      <c r="L20" s="25">
        <v>113363.73</v>
      </c>
      <c r="M20" s="12">
        <v>5.52694871342273</v>
      </c>
      <c r="N20" s="12">
        <v>6.22591313774929</v>
      </c>
      <c r="O20" s="26">
        <v>91825.12</v>
      </c>
      <c r="P20" s="26">
        <v>107109.51</v>
      </c>
      <c r="Q20" s="26">
        <v>17195</v>
      </c>
      <c r="R20" s="12">
        <v>6.22910788019773</v>
      </c>
      <c r="S20" s="25">
        <v>122402.23</v>
      </c>
      <c r="T20" s="25">
        <v>145000.92</v>
      </c>
      <c r="U20" s="25">
        <v>19369.23</v>
      </c>
      <c r="V20" s="12">
        <v>7.48614787474773</v>
      </c>
      <c r="W20" s="15">
        <v>0.127042822935871</v>
      </c>
      <c r="X20" s="15">
        <v>0.202417654907088</v>
      </c>
      <c r="Y20" s="26">
        <v>15284.39</v>
      </c>
      <c r="Z20" s="25">
        <v>22598.69</v>
      </c>
      <c r="AA20" s="17">
        <v>-7314.3</v>
      </c>
      <c r="AB20" s="18">
        <v>-0.323660353763869</v>
      </c>
      <c r="AC20" s="15">
        <v>0.142698720216347</v>
      </c>
      <c r="AD20" s="15">
        <v>0.1558520456284</v>
      </c>
      <c r="AE20" s="15">
        <v>-0.0131533254120533</v>
      </c>
      <c r="AF20" s="26">
        <v>5250.0538</v>
      </c>
      <c r="AG20" s="25">
        <v>-156.4297</v>
      </c>
      <c r="AH20" s="15">
        <v>0.0571744834093329</v>
      </c>
      <c r="AI20" s="18">
        <v>-0.00125732651505202</v>
      </c>
      <c r="AJ20" s="26">
        <v>-233.71</v>
      </c>
      <c r="AK20" s="25">
        <v>-214.89</v>
      </c>
      <c r="AL20" s="15">
        <v>-0.0196368555488338</v>
      </c>
      <c r="AM20" s="18">
        <v>-0.0146921177803409</v>
      </c>
      <c r="AN20" s="18">
        <v>0.0584318099243849</v>
      </c>
      <c r="AO20" s="18">
        <v>-0.00494473776849286</v>
      </c>
    </row>
    <row r="21" s="1" customFormat="1" ht="15.9" customHeight="1" spans="1:41">
      <c r="A21" s="23"/>
      <c r="B21" s="24" t="s">
        <v>114</v>
      </c>
      <c r="C21" s="23" t="s">
        <v>115</v>
      </c>
      <c r="D21" s="25">
        <v>34322.96</v>
      </c>
      <c r="E21" s="26">
        <v>390162.86</v>
      </c>
      <c r="F21" s="25">
        <v>32331.2</v>
      </c>
      <c r="G21" s="26">
        <v>379796.44</v>
      </c>
      <c r="H21" s="27">
        <v>11.2641236378781</v>
      </c>
      <c r="I21" s="26">
        <v>28213.93</v>
      </c>
      <c r="J21" s="26">
        <v>232005.87</v>
      </c>
      <c r="K21" s="25">
        <v>34048.65</v>
      </c>
      <c r="L21" s="25">
        <v>314015.37</v>
      </c>
      <c r="M21" s="12">
        <v>8.22309653422972</v>
      </c>
      <c r="N21" s="12">
        <v>9.22254979272306</v>
      </c>
      <c r="O21" s="26">
        <v>239242.54</v>
      </c>
      <c r="P21" s="26">
        <v>276809.46</v>
      </c>
      <c r="Q21" s="26">
        <v>29921.73</v>
      </c>
      <c r="R21" s="12">
        <v>9.25111816729848</v>
      </c>
      <c r="S21" s="25">
        <v>306875.04</v>
      </c>
      <c r="T21" s="25">
        <v>351699.84</v>
      </c>
      <c r="U21" s="25">
        <v>32810.47</v>
      </c>
      <c r="V21" s="12">
        <v>10.719134471405</v>
      </c>
      <c r="W21" s="15">
        <v>0.125016364430295</v>
      </c>
      <c r="X21" s="15">
        <v>0.162274502422618</v>
      </c>
      <c r="Y21" s="26">
        <v>37566.92</v>
      </c>
      <c r="Z21" s="25">
        <v>44824.8</v>
      </c>
      <c r="AA21" s="17">
        <v>-7257.88</v>
      </c>
      <c r="AB21" s="18">
        <v>-0.161916617586693</v>
      </c>
      <c r="AC21" s="15">
        <v>0.135714003415924</v>
      </c>
      <c r="AD21" s="15">
        <v>0.127451863498147</v>
      </c>
      <c r="AE21" s="15">
        <v>0.00826213991777712</v>
      </c>
      <c r="AF21" s="26">
        <v>-7420.4475</v>
      </c>
      <c r="AG21" s="25">
        <v>-27532.5886</v>
      </c>
      <c r="AH21" s="15">
        <v>-0.0310164216614654</v>
      </c>
      <c r="AI21" s="18">
        <v>-0.0950230599939485</v>
      </c>
      <c r="AJ21" s="26">
        <v>-933.17</v>
      </c>
      <c r="AK21" s="25">
        <v>-4222.58</v>
      </c>
      <c r="AL21" s="15">
        <v>-0.0430151987004678</v>
      </c>
      <c r="AM21" s="18">
        <v>-0.179305044225616</v>
      </c>
      <c r="AN21" s="18">
        <v>0.0640066383324831</v>
      </c>
      <c r="AO21" s="18">
        <v>0.136289845525149</v>
      </c>
    </row>
    <row r="22" s="1" customFormat="1" ht="15.9" customHeight="1" spans="1:41">
      <c r="A22" s="23"/>
      <c r="B22" s="24" t="s">
        <v>176</v>
      </c>
      <c r="C22" s="23" t="s">
        <v>177</v>
      </c>
      <c r="D22" s="25">
        <v>4075.11</v>
      </c>
      <c r="E22" s="26">
        <v>77088.15</v>
      </c>
      <c r="F22" s="25">
        <v>4053.25</v>
      </c>
      <c r="G22" s="26">
        <v>77272.88</v>
      </c>
      <c r="H22" s="27">
        <v>14.4088584310969</v>
      </c>
      <c r="I22" s="26">
        <v>2741.85</v>
      </c>
      <c r="J22" s="26">
        <v>37679.97</v>
      </c>
      <c r="K22" s="25">
        <v>2619.37</v>
      </c>
      <c r="L22" s="25">
        <v>34829.28</v>
      </c>
      <c r="M22" s="12">
        <v>13.7425351496253</v>
      </c>
      <c r="N22" s="12">
        <v>13.2968156465104</v>
      </c>
      <c r="O22" s="26">
        <v>37495.24</v>
      </c>
      <c r="P22" s="26">
        <v>42426.74</v>
      </c>
      <c r="Q22" s="26">
        <v>2693.91</v>
      </c>
      <c r="R22" s="12">
        <v>15.7491304460802</v>
      </c>
      <c r="S22" s="25">
        <v>46846.46</v>
      </c>
      <c r="T22" s="25">
        <v>51679.5</v>
      </c>
      <c r="U22" s="25">
        <v>2855.37</v>
      </c>
      <c r="V22" s="12">
        <v>18.0990554639154</v>
      </c>
      <c r="W22" s="15">
        <v>0.146013473831988</v>
      </c>
      <c r="X22" s="15">
        <v>0.361157133036226</v>
      </c>
      <c r="Y22" s="26">
        <v>4931.5</v>
      </c>
      <c r="Z22" s="25">
        <v>4833.04</v>
      </c>
      <c r="AA22" s="17">
        <v>98.46</v>
      </c>
      <c r="AB22" s="18">
        <v>0.0203722708688527</v>
      </c>
      <c r="AC22" s="15">
        <v>0.116235657040819</v>
      </c>
      <c r="AD22" s="15">
        <v>0.0935194806451301</v>
      </c>
      <c r="AE22" s="15">
        <v>0.022716176395689</v>
      </c>
      <c r="AF22" s="26">
        <v>-1813.6737</v>
      </c>
      <c r="AG22" s="25">
        <v>-3918.7763</v>
      </c>
      <c r="AH22" s="15">
        <v>-0.0483707718633085</v>
      </c>
      <c r="AI22" s="18">
        <v>-0.0758711704071992</v>
      </c>
      <c r="AJ22" s="26">
        <v>-69.8</v>
      </c>
      <c r="AK22" s="25">
        <v>-282.9</v>
      </c>
      <c r="AL22" s="15">
        <v>-0.0259102939593379</v>
      </c>
      <c r="AM22" s="18">
        <v>-0.0991806813281587</v>
      </c>
      <c r="AN22" s="18">
        <v>0.0275003985438907</v>
      </c>
      <c r="AO22" s="18">
        <v>0.0732703873688208</v>
      </c>
    </row>
    <row r="23" s="1" customFormat="1" ht="15.9" customHeight="1" spans="1:41">
      <c r="A23" s="23"/>
      <c r="B23" s="24" t="s">
        <v>82</v>
      </c>
      <c r="C23" s="23" t="s">
        <v>83</v>
      </c>
      <c r="D23" s="25">
        <v>36906.5</v>
      </c>
      <c r="E23" s="26">
        <v>374302.79</v>
      </c>
      <c r="F23" s="25">
        <v>36042.5</v>
      </c>
      <c r="G23" s="26">
        <v>365066.47</v>
      </c>
      <c r="H23" s="27">
        <v>20.6050849275488</v>
      </c>
      <c r="I23" s="26">
        <v>13331.98</v>
      </c>
      <c r="J23" s="26">
        <v>116353.65</v>
      </c>
      <c r="K23" s="25">
        <v>11935.07</v>
      </c>
      <c r="L23" s="25">
        <v>143733.87</v>
      </c>
      <c r="M23" s="12">
        <v>8.72740958207258</v>
      </c>
      <c r="N23" s="12">
        <v>12.0429850851315</v>
      </c>
      <c r="O23" s="26">
        <v>125589.99</v>
      </c>
      <c r="P23" s="26">
        <v>146084.19</v>
      </c>
      <c r="Q23" s="26">
        <v>14082.13</v>
      </c>
      <c r="R23" s="12">
        <v>10.3737282641191</v>
      </c>
      <c r="S23" s="25">
        <v>143138.15</v>
      </c>
      <c r="T23" s="25">
        <v>177808.3</v>
      </c>
      <c r="U23" s="25">
        <v>11466.36</v>
      </c>
      <c r="V23" s="12">
        <v>15.5069525115207</v>
      </c>
      <c r="W23" s="15">
        <v>0.188637724237022</v>
      </c>
      <c r="X23" s="15">
        <v>0.28763362255309</v>
      </c>
      <c r="Y23" s="26">
        <v>20494.2</v>
      </c>
      <c r="Z23" s="25">
        <v>34670.15</v>
      </c>
      <c r="AA23" s="17">
        <v>-14175.95</v>
      </c>
      <c r="AB23" s="18">
        <v>-0.408880549983199</v>
      </c>
      <c r="AC23" s="15">
        <v>0.140290335319654</v>
      </c>
      <c r="AD23" s="15">
        <v>0.194986117071025</v>
      </c>
      <c r="AE23" s="15">
        <v>-0.0546957817513717</v>
      </c>
      <c r="AF23" s="26">
        <v>2974.6165</v>
      </c>
      <c r="AG23" s="25">
        <v>-2721.4139</v>
      </c>
      <c r="AH23" s="15">
        <v>0.0236851400338514</v>
      </c>
      <c r="AI23" s="18">
        <v>-0.0183874956749337</v>
      </c>
      <c r="AJ23" s="26">
        <v>-235.36</v>
      </c>
      <c r="AK23" s="25">
        <v>-1011.86</v>
      </c>
      <c r="AL23" s="15">
        <v>-0.026496269177598</v>
      </c>
      <c r="AM23" s="18">
        <v>-0.136927315636773</v>
      </c>
      <c r="AN23" s="18">
        <v>0.0420726357087851</v>
      </c>
      <c r="AO23" s="18">
        <v>0.110431046459175</v>
      </c>
    </row>
    <row r="24" s="1" customFormat="1" ht="15.9" customHeight="1" spans="1:41">
      <c r="A24" s="23"/>
      <c r="B24" s="24" t="s">
        <v>76</v>
      </c>
      <c r="C24" s="23" t="s">
        <v>77</v>
      </c>
      <c r="D24" s="25">
        <v>31600.97</v>
      </c>
      <c r="E24" s="26">
        <v>339795.14</v>
      </c>
      <c r="F24" s="25">
        <v>30054.05</v>
      </c>
      <c r="G24" s="26">
        <v>325331.84</v>
      </c>
      <c r="H24" s="27">
        <v>19.1033615825839</v>
      </c>
      <c r="I24" s="26">
        <v>16003.31</v>
      </c>
      <c r="J24" s="26">
        <v>107397.12</v>
      </c>
      <c r="K24" s="25">
        <v>19390.89</v>
      </c>
      <c r="L24" s="25">
        <v>143788</v>
      </c>
      <c r="M24" s="12">
        <v>6.71093167600953</v>
      </c>
      <c r="N24" s="12">
        <v>7.41523467979036</v>
      </c>
      <c r="O24" s="26">
        <v>121860.46</v>
      </c>
      <c r="P24" s="26">
        <v>142805.09</v>
      </c>
      <c r="Q24" s="26">
        <v>18391.13</v>
      </c>
      <c r="R24" s="12">
        <v>7.76488937873856</v>
      </c>
      <c r="S24" s="25">
        <v>173724.34</v>
      </c>
      <c r="T24" s="25">
        <v>215712.3</v>
      </c>
      <c r="U24" s="25">
        <v>20243.23</v>
      </c>
      <c r="V24" s="12">
        <v>10.6560217909889</v>
      </c>
      <c r="W24" s="15">
        <v>0.157050876631147</v>
      </c>
      <c r="X24" s="15">
        <v>0.43704444311534</v>
      </c>
      <c r="Y24" s="26">
        <v>20944.63</v>
      </c>
      <c r="Z24" s="25">
        <v>41987.96</v>
      </c>
      <c r="AA24" s="17">
        <v>-21043.33</v>
      </c>
      <c r="AB24" s="18">
        <v>-0.50117533692992</v>
      </c>
      <c r="AC24" s="15">
        <v>0.146665850635996</v>
      </c>
      <c r="AD24" s="15">
        <v>0.194647963977947</v>
      </c>
      <c r="AE24" s="15">
        <v>-0.0479821133419503</v>
      </c>
      <c r="AF24" s="26">
        <v>-3465.2956</v>
      </c>
      <c r="AG24" s="25">
        <v>-8731.9573</v>
      </c>
      <c r="AH24" s="15">
        <v>-0.0284365872244369</v>
      </c>
      <c r="AI24" s="18">
        <v>-0.0518429560413874</v>
      </c>
      <c r="AJ24" s="26">
        <v>-696.57</v>
      </c>
      <c r="AK24" s="25">
        <v>-1388.96</v>
      </c>
      <c r="AL24" s="15">
        <v>-0.0513754552521606</v>
      </c>
      <c r="AM24" s="18">
        <v>-0.0925477277512587</v>
      </c>
      <c r="AN24" s="18">
        <v>0.0234063688169505</v>
      </c>
      <c r="AO24" s="18">
        <v>0.041172272499098</v>
      </c>
    </row>
    <row r="25" s="1" customFormat="1" ht="15.9" customHeight="1" spans="1:41">
      <c r="A25" s="23"/>
      <c r="B25" s="24" t="s">
        <v>70</v>
      </c>
      <c r="C25" s="23" t="s">
        <v>71</v>
      </c>
      <c r="D25" s="25">
        <v>42656.61</v>
      </c>
      <c r="E25" s="26">
        <v>502666.11</v>
      </c>
      <c r="F25" s="25">
        <v>40896.7</v>
      </c>
      <c r="G25" s="26">
        <v>479695.58</v>
      </c>
      <c r="H25" s="27">
        <v>14.5027423163661</v>
      </c>
      <c r="I25" s="26">
        <v>26927.04</v>
      </c>
      <c r="J25" s="26">
        <v>214106.47</v>
      </c>
      <c r="K25" s="25">
        <v>29934.74</v>
      </c>
      <c r="L25" s="25">
        <v>319365.54</v>
      </c>
      <c r="M25" s="12">
        <v>7.95135558902872</v>
      </c>
      <c r="N25" s="12">
        <v>10.6687260353689</v>
      </c>
      <c r="O25" s="26">
        <v>237076.95</v>
      </c>
      <c r="P25" s="26">
        <v>283166.42</v>
      </c>
      <c r="Q25" s="26">
        <v>27555.49</v>
      </c>
      <c r="R25" s="12">
        <v>10.2762251732776</v>
      </c>
      <c r="S25" s="25">
        <v>310717.43</v>
      </c>
      <c r="T25" s="25">
        <v>379392.06</v>
      </c>
      <c r="U25" s="25">
        <v>32464.69</v>
      </c>
      <c r="V25" s="12">
        <v>11.6862985600663</v>
      </c>
      <c r="W25" s="15">
        <v>0.292386569587802</v>
      </c>
      <c r="X25" s="15">
        <v>0.0953790097640471</v>
      </c>
      <c r="Y25" s="26">
        <v>46089.47</v>
      </c>
      <c r="Z25" s="25">
        <v>68674.63</v>
      </c>
      <c r="AA25" s="17">
        <v>-22585.16</v>
      </c>
      <c r="AB25" s="18">
        <v>-0.328871957519101</v>
      </c>
      <c r="AC25" s="15">
        <v>0.162764603232262</v>
      </c>
      <c r="AD25" s="15">
        <v>0.181012301628031</v>
      </c>
      <c r="AE25" s="15">
        <v>-0.0182476983957691</v>
      </c>
      <c r="AF25" s="26">
        <v>-35963.5269</v>
      </c>
      <c r="AG25" s="25">
        <v>-12492.452</v>
      </c>
      <c r="AH25" s="15">
        <v>-0.15169558617993</v>
      </c>
      <c r="AI25" s="18">
        <v>-0.0380608671543432</v>
      </c>
      <c r="AJ25" s="26">
        <v>-1208.97</v>
      </c>
      <c r="AK25" s="25">
        <v>-2787.21</v>
      </c>
      <c r="AL25" s="15">
        <v>-0.0595266406791228</v>
      </c>
      <c r="AM25" s="18">
        <v>-0.116322191950961</v>
      </c>
      <c r="AN25" s="18">
        <v>-0.113634719025587</v>
      </c>
      <c r="AO25" s="18">
        <v>0.0567955512718378</v>
      </c>
    </row>
    <row r="26" s="1" customFormat="1" ht="15.9" customHeight="1" spans="1:41">
      <c r="A26" s="23"/>
      <c r="B26" s="24" t="s">
        <v>127</v>
      </c>
      <c r="C26" s="23" t="s">
        <v>128</v>
      </c>
      <c r="D26" s="25">
        <v>16452.75</v>
      </c>
      <c r="E26" s="26">
        <v>165201.03</v>
      </c>
      <c r="F26" s="25">
        <v>16405.35</v>
      </c>
      <c r="G26" s="26">
        <v>170051.99</v>
      </c>
      <c r="H26" s="27">
        <v>23.5123896427992</v>
      </c>
      <c r="I26" s="26">
        <v>5722.37</v>
      </c>
      <c r="J26" s="26">
        <v>54755.94</v>
      </c>
      <c r="K26" s="25">
        <v>7004.15</v>
      </c>
      <c r="L26" s="25">
        <v>73744.65</v>
      </c>
      <c r="M26" s="12">
        <v>9.56875210795527</v>
      </c>
      <c r="N26" s="12">
        <v>10.5287079802688</v>
      </c>
      <c r="O26" s="26">
        <v>49904.99</v>
      </c>
      <c r="P26" s="26">
        <v>58801.76</v>
      </c>
      <c r="Q26" s="26">
        <v>6112.93</v>
      </c>
      <c r="R26" s="12">
        <v>9.61924314526749</v>
      </c>
      <c r="S26" s="25">
        <v>66295.22</v>
      </c>
      <c r="T26" s="25">
        <v>80248.77</v>
      </c>
      <c r="U26" s="25">
        <v>5617.06</v>
      </c>
      <c r="V26" s="12">
        <v>14.2866143498556</v>
      </c>
      <c r="W26" s="15">
        <v>0.00527665851749288</v>
      </c>
      <c r="X26" s="15">
        <v>0.356919992142362</v>
      </c>
      <c r="Y26" s="26">
        <v>8896.77</v>
      </c>
      <c r="Z26" s="25">
        <v>13953.55</v>
      </c>
      <c r="AA26" s="17">
        <v>-5056.78</v>
      </c>
      <c r="AB26" s="18">
        <v>-0.3624009660624</v>
      </c>
      <c r="AC26" s="15">
        <v>0.151301083504984</v>
      </c>
      <c r="AD26" s="15">
        <v>0.173878677517425</v>
      </c>
      <c r="AE26" s="15">
        <v>-0.0225775940124414</v>
      </c>
      <c r="AF26" s="26">
        <v>1692.7048</v>
      </c>
      <c r="AG26" s="25">
        <v>-5617.701</v>
      </c>
      <c r="AH26" s="15">
        <v>0.033918548024957</v>
      </c>
      <c r="AI26" s="18">
        <v>-0.0864252916816537</v>
      </c>
      <c r="AJ26" s="26">
        <v>-73.95</v>
      </c>
      <c r="AK26" s="25">
        <v>-579.03</v>
      </c>
      <c r="AL26" s="15">
        <v>-0.0218208535952032</v>
      </c>
      <c r="AM26" s="18">
        <v>-0.148326229071459</v>
      </c>
      <c r="AN26" s="18">
        <v>0.120343839706611</v>
      </c>
      <c r="AO26" s="18">
        <v>0.126505375476256</v>
      </c>
    </row>
    <row r="27" s="1" customFormat="1" ht="15.9" customHeight="1" spans="1:41">
      <c r="A27" s="23"/>
      <c r="B27" s="24" t="s">
        <v>199</v>
      </c>
      <c r="C27" s="23" t="s">
        <v>200</v>
      </c>
      <c r="D27" s="25">
        <v>35089.65</v>
      </c>
      <c r="E27" s="26">
        <v>377367.24</v>
      </c>
      <c r="F27" s="25">
        <v>33009.15</v>
      </c>
      <c r="G27" s="26">
        <v>386736.63</v>
      </c>
      <c r="H27" s="27">
        <v>17.8135011113941</v>
      </c>
      <c r="I27" s="26">
        <v>19093.16</v>
      </c>
      <c r="J27" s="26">
        <v>159500.7</v>
      </c>
      <c r="K27" s="25">
        <v>19603.33</v>
      </c>
      <c r="L27" s="25">
        <v>168963.34</v>
      </c>
      <c r="M27" s="12">
        <v>8.35381361702306</v>
      </c>
      <c r="N27" s="12">
        <v>8.61911420151576</v>
      </c>
      <c r="O27" s="26">
        <v>150131.27</v>
      </c>
      <c r="P27" s="26">
        <v>179298.06</v>
      </c>
      <c r="Q27" s="26">
        <v>20636.77</v>
      </c>
      <c r="R27" s="12">
        <v>8.68828116027847</v>
      </c>
      <c r="S27" s="25">
        <v>169614.57</v>
      </c>
      <c r="T27" s="25">
        <v>194383.39</v>
      </c>
      <c r="U27" s="25">
        <v>17494.02</v>
      </c>
      <c r="V27" s="12">
        <v>11.1114192163951</v>
      </c>
      <c r="W27" s="15">
        <v>0.0400377071585425</v>
      </c>
      <c r="X27" s="15">
        <v>0.289160226516204</v>
      </c>
      <c r="Y27" s="26">
        <v>29166.79</v>
      </c>
      <c r="Z27" s="25">
        <v>24768.82</v>
      </c>
      <c r="AA27" s="17">
        <v>4397.97</v>
      </c>
      <c r="AB27" s="18">
        <v>0.177560739671894</v>
      </c>
      <c r="AC27" s="15">
        <v>0.162672089145861</v>
      </c>
      <c r="AD27" s="15">
        <v>0.127422512798033</v>
      </c>
      <c r="AE27" s="15">
        <v>0.0352495763478286</v>
      </c>
      <c r="AF27" s="26">
        <v>3033.3122</v>
      </c>
      <c r="AG27" s="25">
        <v>-9937.7089</v>
      </c>
      <c r="AH27" s="15">
        <v>0.0202043997895975</v>
      </c>
      <c r="AI27" s="18">
        <v>-0.0638075261313214</v>
      </c>
      <c r="AJ27" s="26">
        <v>-551.61</v>
      </c>
      <c r="AK27" s="25">
        <v>-2317.41</v>
      </c>
      <c r="AL27" s="15">
        <v>-0.0366083107853853</v>
      </c>
      <c r="AM27" s="18">
        <v>-0.16840687809848</v>
      </c>
      <c r="AN27" s="18">
        <v>0.0840119259209188</v>
      </c>
      <c r="AO27" s="18">
        <v>0.131798567313095</v>
      </c>
    </row>
    <row r="28" s="1" customFormat="1" ht="15.9" customHeight="1" spans="1:41">
      <c r="A28" s="23"/>
      <c r="B28" s="24" t="s">
        <v>135</v>
      </c>
      <c r="C28" s="23" t="s">
        <v>136</v>
      </c>
      <c r="D28" s="25">
        <v>31203.51</v>
      </c>
      <c r="E28" s="26">
        <v>420078.38</v>
      </c>
      <c r="F28" s="25">
        <v>30972.5</v>
      </c>
      <c r="G28" s="26">
        <v>424088.83</v>
      </c>
      <c r="H28" s="27">
        <v>8.98881265089368</v>
      </c>
      <c r="I28" s="26">
        <v>36067.91</v>
      </c>
      <c r="J28" s="26">
        <v>332706.3</v>
      </c>
      <c r="K28" s="25">
        <v>33348.2</v>
      </c>
      <c r="L28" s="25">
        <v>294876.82</v>
      </c>
      <c r="M28" s="12">
        <v>9.22444078406539</v>
      </c>
      <c r="N28" s="12">
        <v>8.84236090703546</v>
      </c>
      <c r="O28" s="26">
        <v>328695.83</v>
      </c>
      <c r="P28" s="26">
        <v>398641.16</v>
      </c>
      <c r="Q28" s="26">
        <v>35371.04</v>
      </c>
      <c r="R28" s="12">
        <v>11.2702696895539</v>
      </c>
      <c r="S28" s="25">
        <v>350230.85</v>
      </c>
      <c r="T28" s="25">
        <v>423998.79</v>
      </c>
      <c r="U28" s="25">
        <v>34795.35</v>
      </c>
      <c r="V28" s="12">
        <v>12.1855015109778</v>
      </c>
      <c r="W28" s="15">
        <v>0.22178351548666</v>
      </c>
      <c r="X28" s="15">
        <v>0.378082351431993</v>
      </c>
      <c r="Y28" s="26">
        <v>69945.33</v>
      </c>
      <c r="Z28" s="25">
        <v>73767.94</v>
      </c>
      <c r="AA28" s="17">
        <v>-3822.61</v>
      </c>
      <c r="AB28" s="18">
        <v>-0.0518193947126624</v>
      </c>
      <c r="AC28" s="15">
        <v>0.175459378053184</v>
      </c>
      <c r="AD28" s="15">
        <v>0.17398148706981</v>
      </c>
      <c r="AE28" s="15">
        <v>0.00147789098337467</v>
      </c>
      <c r="AF28" s="26">
        <v>13684.7508</v>
      </c>
      <c r="AG28" s="25">
        <v>-19900.6612</v>
      </c>
      <c r="AH28" s="15">
        <v>0.0416334785871789</v>
      </c>
      <c r="AI28" s="18">
        <v>-0.056039877891192</v>
      </c>
      <c r="AJ28" s="26">
        <v>-400.54</v>
      </c>
      <c r="AK28" s="25">
        <v>-2124.87</v>
      </c>
      <c r="AL28" s="15">
        <v>-0.0157565496248309</v>
      </c>
      <c r="AM28" s="18">
        <v>-0.079388896008381</v>
      </c>
      <c r="AN28" s="18">
        <v>0.0976733564783709</v>
      </c>
      <c r="AO28" s="18">
        <v>0.06363234638355</v>
      </c>
    </row>
    <row r="29" s="1" customFormat="1" ht="15.9" customHeight="1" spans="1:41">
      <c r="A29" s="23"/>
      <c r="B29" s="24" t="s">
        <v>203</v>
      </c>
      <c r="C29" s="23" t="s">
        <v>204</v>
      </c>
      <c r="D29" s="25">
        <v>30974.99</v>
      </c>
      <c r="E29" s="26">
        <v>289726.46</v>
      </c>
      <c r="F29" s="25">
        <v>26925.06</v>
      </c>
      <c r="G29" s="26">
        <v>261090.37</v>
      </c>
      <c r="H29" s="27">
        <v>11.6856938091416</v>
      </c>
      <c r="I29" s="26">
        <v>16980.99</v>
      </c>
      <c r="J29" s="26">
        <v>136339.84</v>
      </c>
      <c r="K29" s="25">
        <v>18942.59</v>
      </c>
      <c r="L29" s="25">
        <v>126945.46</v>
      </c>
      <c r="M29" s="12">
        <v>8.02896886459506</v>
      </c>
      <c r="N29" s="12">
        <v>6.70158938138871</v>
      </c>
      <c r="O29" s="26">
        <v>164975.99</v>
      </c>
      <c r="P29" s="26">
        <v>188047.87</v>
      </c>
      <c r="Q29" s="26">
        <v>22434.3</v>
      </c>
      <c r="R29" s="12">
        <v>8.38215901543619</v>
      </c>
      <c r="S29" s="25">
        <v>128161.46</v>
      </c>
      <c r="T29" s="25">
        <v>145690.44</v>
      </c>
      <c r="U29" s="25">
        <v>15939.16</v>
      </c>
      <c r="V29" s="12">
        <v>9.14040890486073</v>
      </c>
      <c r="W29" s="15">
        <v>0.0439894782004416</v>
      </c>
      <c r="X29" s="15">
        <v>0.363916585257369</v>
      </c>
      <c r="Y29" s="26">
        <v>23071.88</v>
      </c>
      <c r="Z29" s="25">
        <v>17528.98</v>
      </c>
      <c r="AA29" s="17">
        <v>5542.9</v>
      </c>
      <c r="AB29" s="18">
        <v>0.316213493312218</v>
      </c>
      <c r="AC29" s="15">
        <v>0.12269152530151</v>
      </c>
      <c r="AD29" s="15">
        <v>0.12031661102815</v>
      </c>
      <c r="AE29" s="15">
        <v>0.00237491427335984</v>
      </c>
      <c r="AF29" s="26">
        <v>4434.9456</v>
      </c>
      <c r="AG29" s="25">
        <v>-11668.1228</v>
      </c>
      <c r="AH29" s="15">
        <v>0.026882369973958</v>
      </c>
      <c r="AI29" s="18">
        <v>-0.106232371306818</v>
      </c>
      <c r="AJ29" s="26">
        <v>-354.26</v>
      </c>
      <c r="AK29" s="25">
        <v>-1992.72</v>
      </c>
      <c r="AL29" s="15">
        <v>-0.023084196129002</v>
      </c>
      <c r="AM29" s="18">
        <v>-0.205983988257366</v>
      </c>
      <c r="AN29" s="18">
        <v>0.133114741280776</v>
      </c>
      <c r="AO29" s="18">
        <v>0.182899792128364</v>
      </c>
    </row>
    <row r="30" s="1" customFormat="1" ht="15.9" customHeight="1" spans="1:41">
      <c r="A30" s="23"/>
      <c r="B30" s="24" t="s">
        <v>168</v>
      </c>
      <c r="C30" s="23" t="s">
        <v>169</v>
      </c>
      <c r="D30" s="25">
        <v>25984.34</v>
      </c>
      <c r="E30" s="26">
        <v>239479.52</v>
      </c>
      <c r="F30" s="25">
        <v>26319.88</v>
      </c>
      <c r="G30" s="26">
        <v>240249.28</v>
      </c>
      <c r="H30" s="27">
        <v>13.3896398901907</v>
      </c>
      <c r="I30" s="26">
        <v>17667.33</v>
      </c>
      <c r="J30" s="26">
        <v>126168.99</v>
      </c>
      <c r="K30" s="25">
        <v>17158</v>
      </c>
      <c r="L30" s="25">
        <v>129848.51</v>
      </c>
      <c r="M30" s="12">
        <v>7.14137280505883</v>
      </c>
      <c r="N30" s="12">
        <v>7.56781151649376</v>
      </c>
      <c r="O30" s="26">
        <v>125399.25</v>
      </c>
      <c r="P30" s="26">
        <v>144970.78</v>
      </c>
      <c r="Q30" s="26">
        <v>18282.12</v>
      </c>
      <c r="R30" s="12">
        <v>7.92964820272485</v>
      </c>
      <c r="S30" s="25">
        <v>139171.94</v>
      </c>
      <c r="T30" s="25">
        <v>159824.41</v>
      </c>
      <c r="U30" s="25">
        <v>14300</v>
      </c>
      <c r="V30" s="12">
        <v>11.1765321678322</v>
      </c>
      <c r="W30" s="15">
        <v>0.11038149375252</v>
      </c>
      <c r="X30" s="15">
        <v>0.476851285668695</v>
      </c>
      <c r="Y30" s="26">
        <v>19571.53</v>
      </c>
      <c r="Z30" s="25">
        <v>20652.47</v>
      </c>
      <c r="AA30" s="17">
        <v>-1080.94</v>
      </c>
      <c r="AB30" s="18">
        <v>-0.0523395022483993</v>
      </c>
      <c r="AC30" s="15">
        <v>0.135003274452962</v>
      </c>
      <c r="AD30" s="15">
        <v>0.129219748097303</v>
      </c>
      <c r="AE30" s="15">
        <v>0.00578352635565964</v>
      </c>
      <c r="AF30" s="26">
        <v>5130.6006</v>
      </c>
      <c r="AG30" s="25">
        <v>-9058.5934</v>
      </c>
      <c r="AH30" s="15">
        <v>0.0409141250844802</v>
      </c>
      <c r="AI30" s="18">
        <v>-0.0675585436083908</v>
      </c>
      <c r="AJ30" s="26">
        <v>-175.91</v>
      </c>
      <c r="AK30" s="25">
        <v>-1951.16</v>
      </c>
      <c r="AL30" s="15">
        <v>-0.0138370389947911</v>
      </c>
      <c r="AM30" s="18">
        <v>-0.190801221184142</v>
      </c>
      <c r="AN30" s="18">
        <v>0.108472668692871</v>
      </c>
      <c r="AO30" s="18">
        <v>0.176964182189351</v>
      </c>
    </row>
    <row r="31" s="1" customFormat="1" ht="15.9" customHeight="1" spans="1:41">
      <c r="A31" s="23"/>
      <c r="B31" s="24" t="s">
        <v>166</v>
      </c>
      <c r="C31" s="23" t="s">
        <v>167</v>
      </c>
      <c r="D31" s="25">
        <v>19007.76</v>
      </c>
      <c r="E31" s="26">
        <v>155039.92</v>
      </c>
      <c r="F31" s="25">
        <v>18908</v>
      </c>
      <c r="G31" s="26">
        <v>165865.45</v>
      </c>
      <c r="H31" s="27">
        <v>10.3707201008736</v>
      </c>
      <c r="I31" s="26">
        <v>16345.29</v>
      </c>
      <c r="J31" s="26">
        <v>119127.48</v>
      </c>
      <c r="K31" s="25">
        <v>16223.89</v>
      </c>
      <c r="L31" s="25">
        <v>129084.36</v>
      </c>
      <c r="M31" s="12">
        <v>7.28818393555575</v>
      </c>
      <c r="N31" s="12">
        <v>7.95643708136581</v>
      </c>
      <c r="O31" s="26">
        <v>108301.91</v>
      </c>
      <c r="P31" s="26">
        <v>134756.4</v>
      </c>
      <c r="Q31" s="26">
        <v>15448.55</v>
      </c>
      <c r="R31" s="12">
        <v>8.72291574290144</v>
      </c>
      <c r="S31" s="25">
        <v>119050.61</v>
      </c>
      <c r="T31" s="25">
        <v>146777.62</v>
      </c>
      <c r="U31" s="25">
        <v>15260.45</v>
      </c>
      <c r="V31" s="12">
        <v>9.61817115484799</v>
      </c>
      <c r="W31" s="15">
        <v>0.196857244552554</v>
      </c>
      <c r="X31" s="15">
        <v>0.20885404565996</v>
      </c>
      <c r="Y31" s="26">
        <v>26454.49</v>
      </c>
      <c r="Z31" s="25">
        <v>27727.01</v>
      </c>
      <c r="AA31" s="17">
        <v>-1272.52</v>
      </c>
      <c r="AB31" s="18">
        <v>-0.0458945988045592</v>
      </c>
      <c r="AC31" s="15">
        <v>0.19631342184861</v>
      </c>
      <c r="AD31" s="15">
        <v>0.188904888906088</v>
      </c>
      <c r="AE31" s="15">
        <v>0.00740853294252179</v>
      </c>
      <c r="AF31" s="26">
        <v>1320.9439</v>
      </c>
      <c r="AG31" s="25">
        <v>-4221.6131</v>
      </c>
      <c r="AH31" s="15">
        <v>0.012196866149452</v>
      </c>
      <c r="AI31" s="18">
        <v>-0.0369924169986534</v>
      </c>
      <c r="AJ31" s="26">
        <v>-430.05</v>
      </c>
      <c r="AK31" s="25">
        <v>-1385.46</v>
      </c>
      <c r="AL31" s="15">
        <v>-0.0428311910268132</v>
      </c>
      <c r="AM31" s="18">
        <v>-0.145791394955083</v>
      </c>
      <c r="AN31" s="18">
        <v>0.0491892831481054</v>
      </c>
      <c r="AO31" s="18">
        <v>0.10296020392827</v>
      </c>
    </row>
    <row r="32" s="1" customFormat="1" ht="15.9" customHeight="1" spans="1:41">
      <c r="A32" s="23"/>
      <c r="B32" s="24" t="s">
        <v>116</v>
      </c>
      <c r="C32" s="23" t="s">
        <v>117</v>
      </c>
      <c r="D32" s="25">
        <v>36252.84</v>
      </c>
      <c r="E32" s="26">
        <v>433065.4</v>
      </c>
      <c r="F32" s="25">
        <v>33851.2</v>
      </c>
      <c r="G32" s="26">
        <v>418608.41</v>
      </c>
      <c r="H32" s="27">
        <v>13.4625811654732</v>
      </c>
      <c r="I32" s="26">
        <v>25696.44</v>
      </c>
      <c r="J32" s="26">
        <v>206961.02</v>
      </c>
      <c r="K32" s="25">
        <v>26709.41</v>
      </c>
      <c r="L32" s="25">
        <v>254595.87</v>
      </c>
      <c r="M32" s="12">
        <v>8.05407363821603</v>
      </c>
      <c r="N32" s="12">
        <v>9.53206641404659</v>
      </c>
      <c r="O32" s="26">
        <v>221418.04</v>
      </c>
      <c r="P32" s="26">
        <v>267157.26</v>
      </c>
      <c r="Q32" s="26">
        <v>27401.97</v>
      </c>
      <c r="R32" s="12">
        <v>9.74956399120209</v>
      </c>
      <c r="S32" s="25">
        <v>240785.78</v>
      </c>
      <c r="T32" s="25">
        <v>293039.42</v>
      </c>
      <c r="U32" s="25">
        <v>25343.51</v>
      </c>
      <c r="V32" s="12">
        <v>11.5627006677449</v>
      </c>
      <c r="W32" s="15">
        <v>0.210513391005152</v>
      </c>
      <c r="X32" s="15">
        <v>0.213031903628573</v>
      </c>
      <c r="Y32" s="26">
        <v>45739.22</v>
      </c>
      <c r="Z32" s="25">
        <v>52253.64</v>
      </c>
      <c r="AA32" s="17">
        <v>-6514.42</v>
      </c>
      <c r="AB32" s="18">
        <v>-0.124669209647404</v>
      </c>
      <c r="AC32" s="15">
        <v>0.171207101016083</v>
      </c>
      <c r="AD32" s="15">
        <v>0.178316077748175</v>
      </c>
      <c r="AE32" s="15">
        <v>-0.00710897673209145</v>
      </c>
      <c r="AF32" s="26">
        <v>-1412.7412</v>
      </c>
      <c r="AG32" s="25">
        <v>-5455.6665</v>
      </c>
      <c r="AH32" s="15">
        <v>-0.00638042500963336</v>
      </c>
      <c r="AI32" s="18">
        <v>-0.0237422331474891</v>
      </c>
      <c r="AJ32" s="26">
        <v>-442.88</v>
      </c>
      <c r="AK32" s="25">
        <v>-873.49</v>
      </c>
      <c r="AL32" s="15">
        <v>-0.0213022419108911</v>
      </c>
      <c r="AM32" s="18">
        <v>-0.0479381686586708</v>
      </c>
      <c r="AN32" s="18">
        <v>0.0173618081378557</v>
      </c>
      <c r="AO32" s="18">
        <v>0.0266359267477797</v>
      </c>
    </row>
    <row r="33" s="1" customFormat="1" ht="15.9" customHeight="1" spans="1:41">
      <c r="A33" s="23"/>
      <c r="B33" s="24" t="s">
        <v>68</v>
      </c>
      <c r="C33" s="23" t="s">
        <v>69</v>
      </c>
      <c r="D33" s="25">
        <v>21347.95</v>
      </c>
      <c r="E33" s="26">
        <v>185336.28</v>
      </c>
      <c r="F33" s="25">
        <v>20896.87</v>
      </c>
      <c r="G33" s="26">
        <v>192844.05</v>
      </c>
      <c r="H33" s="27">
        <v>7.79464431147457</v>
      </c>
      <c r="I33" s="26">
        <v>24573.89</v>
      </c>
      <c r="J33" s="26">
        <v>177320.69</v>
      </c>
      <c r="K33" s="25">
        <v>30556.4</v>
      </c>
      <c r="L33" s="25">
        <v>263798.33</v>
      </c>
      <c r="M33" s="12">
        <v>7.21581686904271</v>
      </c>
      <c r="N33" s="12">
        <v>8.63316130172402</v>
      </c>
      <c r="O33" s="26">
        <v>169812.9</v>
      </c>
      <c r="P33" s="26">
        <v>206648.65</v>
      </c>
      <c r="Q33" s="26">
        <v>24142.59</v>
      </c>
      <c r="R33" s="12">
        <v>8.55950625015792</v>
      </c>
      <c r="S33" s="25">
        <v>266053.46</v>
      </c>
      <c r="T33" s="25">
        <v>326780.91</v>
      </c>
      <c r="U33" s="25">
        <v>28763.75</v>
      </c>
      <c r="V33" s="12">
        <v>11.3608590674025</v>
      </c>
      <c r="W33" s="15">
        <v>0.186214451600054</v>
      </c>
      <c r="X33" s="15">
        <v>0.315955844023649</v>
      </c>
      <c r="Y33" s="26">
        <v>36835.75</v>
      </c>
      <c r="Z33" s="25">
        <v>60727.45</v>
      </c>
      <c r="AA33" s="17">
        <v>-23891.7</v>
      </c>
      <c r="AB33" s="18">
        <v>-0.393425049133464</v>
      </c>
      <c r="AC33" s="15">
        <v>0.178253039639988</v>
      </c>
      <c r="AD33" s="15">
        <v>0.185835365964309</v>
      </c>
      <c r="AE33" s="15">
        <v>-0.00758232632432127</v>
      </c>
      <c r="AF33" s="26">
        <v>67.5947</v>
      </c>
      <c r="AG33" s="25">
        <v>-6998.6671</v>
      </c>
      <c r="AH33" s="15">
        <v>0.000398053975875802</v>
      </c>
      <c r="AI33" s="18">
        <v>-0.0231510692852602</v>
      </c>
      <c r="AJ33" s="26">
        <v>-1183.65</v>
      </c>
      <c r="AK33" s="25">
        <v>-2050.81</v>
      </c>
      <c r="AL33" s="15">
        <v>-0.0711711782132556</v>
      </c>
      <c r="AM33" s="18">
        <v>-0.0873767834866013</v>
      </c>
      <c r="AN33" s="18">
        <v>0.023549123261136</v>
      </c>
      <c r="AO33" s="18">
        <v>0.0162056052733457</v>
      </c>
    </row>
    <row r="34" s="1" customFormat="1" ht="15.9" customHeight="1" spans="1:41">
      <c r="A34" s="23"/>
      <c r="B34" s="24" t="s">
        <v>191</v>
      </c>
      <c r="C34" s="23" t="s">
        <v>192</v>
      </c>
      <c r="D34" s="25">
        <v>7825.28</v>
      </c>
      <c r="E34" s="26">
        <v>63300.82</v>
      </c>
      <c r="F34" s="25">
        <v>8566.83</v>
      </c>
      <c r="G34" s="26">
        <v>69587.32</v>
      </c>
      <c r="H34" s="27">
        <v>10.1896629498043</v>
      </c>
      <c r="I34" s="26">
        <v>7767.65</v>
      </c>
      <c r="J34" s="26">
        <v>51931.64</v>
      </c>
      <c r="K34" s="25">
        <v>6125.23</v>
      </c>
      <c r="L34" s="25">
        <v>44244.76</v>
      </c>
      <c r="M34" s="12">
        <v>6.68563078923484</v>
      </c>
      <c r="N34" s="12">
        <v>7.22336304106132</v>
      </c>
      <c r="O34" s="26">
        <v>45645.13</v>
      </c>
      <c r="P34" s="26">
        <v>50457.79</v>
      </c>
      <c r="Q34" s="26">
        <v>6561.04</v>
      </c>
      <c r="R34" s="12">
        <v>7.69051705217466</v>
      </c>
      <c r="S34" s="25">
        <v>44130.95</v>
      </c>
      <c r="T34" s="25">
        <v>47077.02</v>
      </c>
      <c r="U34" s="25">
        <v>6086.12</v>
      </c>
      <c r="V34" s="12">
        <v>7.73514488705448</v>
      </c>
      <c r="W34" s="15">
        <v>0.150305377999317</v>
      </c>
      <c r="X34" s="15">
        <v>0.0708509101763169</v>
      </c>
      <c r="Y34" s="26">
        <v>4812.66</v>
      </c>
      <c r="Z34" s="25">
        <v>2946.07</v>
      </c>
      <c r="AA34" s="17">
        <v>1866.59</v>
      </c>
      <c r="AB34" s="18">
        <v>0.633586438882986</v>
      </c>
      <c r="AC34" s="15">
        <v>0.0953799205236694</v>
      </c>
      <c r="AD34" s="15">
        <v>0.0625797894599106</v>
      </c>
      <c r="AE34" s="15">
        <v>0.0328001310637588</v>
      </c>
      <c r="AF34" s="26">
        <v>130.0107</v>
      </c>
      <c r="AG34" s="25">
        <v>215.7149</v>
      </c>
      <c r="AH34" s="15">
        <v>0.00284829290660362</v>
      </c>
      <c r="AI34" s="18">
        <v>0.00574022499489083</v>
      </c>
      <c r="AJ34" s="26">
        <v>-187.02</v>
      </c>
      <c r="AK34" s="25">
        <v>-229.38</v>
      </c>
      <c r="AL34" s="15">
        <v>-0.0420434057361755</v>
      </c>
      <c r="AM34" s="18">
        <v>-0.0566578815416042</v>
      </c>
      <c r="AN34" s="18">
        <v>-0.00289193208828722</v>
      </c>
      <c r="AO34" s="18">
        <v>0.0146144758054287</v>
      </c>
    </row>
    <row r="35" s="1" customFormat="1" ht="15.9" customHeight="1" spans="1:41">
      <c r="A35" s="23"/>
      <c r="B35" s="24" t="s">
        <v>80</v>
      </c>
      <c r="C35" s="23" t="s">
        <v>81</v>
      </c>
      <c r="D35" s="25">
        <v>23723.6</v>
      </c>
      <c r="E35" s="26">
        <v>234831.29</v>
      </c>
      <c r="F35" s="25">
        <v>20659.8</v>
      </c>
      <c r="G35" s="26">
        <v>238142.79</v>
      </c>
      <c r="H35" s="27">
        <v>5.94540059722317</v>
      </c>
      <c r="I35" s="26">
        <v>31600.58</v>
      </c>
      <c r="J35" s="26">
        <v>281746.81</v>
      </c>
      <c r="K35" s="25">
        <v>41210.2</v>
      </c>
      <c r="L35" s="25">
        <v>360429.56</v>
      </c>
      <c r="M35" s="12">
        <v>8.91587464533879</v>
      </c>
      <c r="N35" s="12">
        <v>8.74612498847373</v>
      </c>
      <c r="O35" s="26">
        <v>278435.28</v>
      </c>
      <c r="P35" s="26">
        <v>363489.09</v>
      </c>
      <c r="Q35" s="26">
        <v>36071.76</v>
      </c>
      <c r="R35" s="12">
        <v>10.0768326801908</v>
      </c>
      <c r="S35" s="25">
        <v>349056.85</v>
      </c>
      <c r="T35" s="25">
        <v>448393.66</v>
      </c>
      <c r="U35" s="25">
        <v>40977.55</v>
      </c>
      <c r="V35" s="12">
        <v>10.9424223751786</v>
      </c>
      <c r="W35" s="15">
        <v>0.130212467204099</v>
      </c>
      <c r="X35" s="15">
        <v>0.251116624745166</v>
      </c>
      <c r="Y35" s="26">
        <v>85053.81</v>
      </c>
      <c r="Z35" s="25">
        <v>99336.81</v>
      </c>
      <c r="AA35" s="17">
        <v>-14283</v>
      </c>
      <c r="AB35" s="18">
        <v>-0.143783558179491</v>
      </c>
      <c r="AC35" s="15">
        <v>0.233992745146766</v>
      </c>
      <c r="AD35" s="15">
        <v>0.221539283137946</v>
      </c>
      <c r="AE35" s="15">
        <v>0.0124534620088201</v>
      </c>
      <c r="AF35" s="26">
        <v>6660.4277</v>
      </c>
      <c r="AG35" s="25">
        <v>7985.0728</v>
      </c>
      <c r="AH35" s="15">
        <v>0.0239209187140365</v>
      </c>
      <c r="AI35" s="18">
        <v>0.021533709872729</v>
      </c>
      <c r="AJ35" s="26">
        <v>-416.07</v>
      </c>
      <c r="AK35" s="25">
        <v>-522.88</v>
      </c>
      <c r="AL35" s="15">
        <v>-0.0159266913616446</v>
      </c>
      <c r="AM35" s="18">
        <v>-0.017299844000986</v>
      </c>
      <c r="AN35" s="18">
        <v>0.00238720884130755</v>
      </c>
      <c r="AO35" s="18">
        <v>0.00137315263934131</v>
      </c>
    </row>
    <row r="36" s="1" customFormat="1" ht="15.9" customHeight="1" spans="1:41">
      <c r="A36" s="23"/>
      <c r="B36" s="28" t="s">
        <v>256</v>
      </c>
      <c r="C36" s="28"/>
      <c r="D36" s="29">
        <v>454454.73</v>
      </c>
      <c r="E36" s="29">
        <v>4757326.17</v>
      </c>
      <c r="F36" s="29">
        <v>434223.73</v>
      </c>
      <c r="G36" s="30">
        <v>4680128.84</v>
      </c>
      <c r="H36" s="30">
        <v>12.4917589112336</v>
      </c>
      <c r="I36" s="30">
        <v>322291.44</v>
      </c>
      <c r="J36" s="29">
        <v>2570163.14</v>
      </c>
      <c r="K36" s="29">
        <v>353681.72</v>
      </c>
      <c r="L36" s="29">
        <v>3092550.65</v>
      </c>
      <c r="M36" s="31">
        <v>7.97465529956365</v>
      </c>
      <c r="N36" s="31">
        <v>8.7438803735743</v>
      </c>
      <c r="O36" s="29">
        <v>2644230.71</v>
      </c>
      <c r="P36" s="29">
        <v>3152364.75</v>
      </c>
      <c r="Q36" s="29">
        <v>341907.02</v>
      </c>
      <c r="R36" s="31">
        <v>9.2199474289823</v>
      </c>
      <c r="S36" s="29">
        <v>3157132.69</v>
      </c>
      <c r="T36" s="29">
        <v>3803770.73</v>
      </c>
      <c r="U36" s="29">
        <v>343701.08</v>
      </c>
      <c r="V36" s="31">
        <v>11.067089838647</v>
      </c>
      <c r="W36" s="32">
        <v>0.156156232795014</v>
      </c>
      <c r="X36" s="32">
        <v>0.265695476815293</v>
      </c>
      <c r="Y36" s="29">
        <v>508134.04</v>
      </c>
      <c r="Z36" s="29">
        <v>646638.04</v>
      </c>
      <c r="AA36" s="33">
        <v>-138504</v>
      </c>
      <c r="AB36" s="34">
        <v>-0.214190925111675</v>
      </c>
      <c r="AC36" s="32">
        <v>0.161191384975359</v>
      </c>
      <c r="AD36" s="32">
        <v>0.169999215488995</v>
      </c>
      <c r="AE36" s="32">
        <v>-0.00880783051363596</v>
      </c>
      <c r="AF36" s="29">
        <v>-4990.8045</v>
      </c>
      <c r="AG36" s="29">
        <v>-121279.6483</v>
      </c>
      <c r="AH36" s="32">
        <v>-0.00188743156227847</v>
      </c>
      <c r="AI36" s="32">
        <v>-0.0384404982815862</v>
      </c>
      <c r="AJ36" s="29">
        <v>-8055.15</v>
      </c>
      <c r="AK36" s="29">
        <v>-24998.98</v>
      </c>
      <c r="AL36" s="32">
        <v>-0.0331973920977089</v>
      </c>
      <c r="AM36" s="32">
        <v>-0.0993711418325335</v>
      </c>
      <c r="AN36" s="34">
        <v>0.0365530667193077</v>
      </c>
      <c r="AO36" s="34">
        <v>0.0661737497348246</v>
      </c>
    </row>
    <row r="37" s="1" customFormat="1" ht="15.9" customHeight="1" spans="1:41">
      <c r="A37" s="23" t="s">
        <v>62</v>
      </c>
      <c r="B37" s="24" t="s">
        <v>63</v>
      </c>
      <c r="C37" s="23" t="s">
        <v>64</v>
      </c>
      <c r="D37" s="25">
        <v>49502.31</v>
      </c>
      <c r="E37" s="26">
        <v>494924.6</v>
      </c>
      <c r="F37" s="25">
        <v>50076.1</v>
      </c>
      <c r="G37" s="26">
        <v>512594.94</v>
      </c>
      <c r="H37" s="27">
        <v>12.4227808226774</v>
      </c>
      <c r="I37" s="26">
        <v>40666.25</v>
      </c>
      <c r="J37" s="26">
        <v>301529.43</v>
      </c>
      <c r="K37" s="25">
        <v>45056.79</v>
      </c>
      <c r="L37" s="25">
        <v>458601.37</v>
      </c>
      <c r="M37" s="12">
        <v>7.41473408539022</v>
      </c>
      <c r="N37" s="12">
        <v>10.1782965453154</v>
      </c>
      <c r="O37" s="26">
        <v>283859.02</v>
      </c>
      <c r="P37" s="26">
        <v>348131.13</v>
      </c>
      <c r="Q37" s="26">
        <v>38965.91</v>
      </c>
      <c r="R37" s="12">
        <v>8.93424868044914</v>
      </c>
      <c r="S37" s="25">
        <v>425403.13</v>
      </c>
      <c r="T37" s="25">
        <v>534469.23</v>
      </c>
      <c r="U37" s="25">
        <v>40707.69</v>
      </c>
      <c r="V37" s="12">
        <v>13.1294413905579</v>
      </c>
      <c r="W37" s="15">
        <v>0.204931772004195</v>
      </c>
      <c r="X37" s="15">
        <v>0.289944867699971</v>
      </c>
      <c r="Y37" s="26">
        <v>64272.11</v>
      </c>
      <c r="Z37" s="25">
        <v>109066.1</v>
      </c>
      <c r="AA37" s="17">
        <v>-44793.99</v>
      </c>
      <c r="AB37" s="18">
        <v>-0.410704976156661</v>
      </c>
      <c r="AC37" s="15">
        <v>0.184620404386129</v>
      </c>
      <c r="AD37" s="15">
        <v>0.204064320035786</v>
      </c>
      <c r="AE37" s="15">
        <v>-0.0194439156496569</v>
      </c>
      <c r="AF37" s="26">
        <v>7663.0672</v>
      </c>
      <c r="AG37" s="25">
        <v>-15952.5757</v>
      </c>
      <c r="AH37" s="15">
        <v>0.0269960320443578</v>
      </c>
      <c r="AI37" s="18">
        <v>-0.0360037766941827</v>
      </c>
      <c r="AJ37" s="26">
        <v>-840.31</v>
      </c>
      <c r="AK37" s="25">
        <v>-2422.68</v>
      </c>
      <c r="AL37" s="15">
        <v>-0.0305756730716051</v>
      </c>
      <c r="AM37" s="18">
        <v>-0.0838371841934787</v>
      </c>
      <c r="AN37" s="18">
        <v>0.0629998087385404</v>
      </c>
      <c r="AO37" s="18">
        <v>0.0532615111218736</v>
      </c>
    </row>
    <row r="38" s="1" customFormat="1" ht="15.9" customHeight="1" spans="1:41">
      <c r="A38" s="23"/>
      <c r="B38" s="24" t="s">
        <v>92</v>
      </c>
      <c r="C38" s="23" t="s">
        <v>93</v>
      </c>
      <c r="D38" s="25">
        <v>39547.12</v>
      </c>
      <c r="E38" s="26">
        <v>440295.46</v>
      </c>
      <c r="F38" s="25">
        <v>37443.77</v>
      </c>
      <c r="G38" s="26">
        <v>427826.45</v>
      </c>
      <c r="H38" s="27">
        <v>14.12206436052</v>
      </c>
      <c r="I38" s="26">
        <v>27722.58</v>
      </c>
      <c r="J38" s="26">
        <v>202685.58</v>
      </c>
      <c r="K38" s="25">
        <v>29989.81</v>
      </c>
      <c r="L38" s="25">
        <v>257005.13</v>
      </c>
      <c r="M38" s="12">
        <v>7.31120912988618</v>
      </c>
      <c r="N38" s="12">
        <v>8.56974852458218</v>
      </c>
      <c r="O38" s="26">
        <v>215154.57</v>
      </c>
      <c r="P38" s="26">
        <v>255562.35</v>
      </c>
      <c r="Q38" s="26">
        <v>28863.67</v>
      </c>
      <c r="R38" s="12">
        <v>8.85411834323217</v>
      </c>
      <c r="S38" s="25">
        <v>273439.99</v>
      </c>
      <c r="T38" s="25">
        <v>325688.76</v>
      </c>
      <c r="U38" s="25">
        <v>30039.03</v>
      </c>
      <c r="V38" s="12">
        <v>10.8421863156034</v>
      </c>
      <c r="W38" s="15">
        <v>0.211033385304081</v>
      </c>
      <c r="X38" s="15">
        <v>0.265169716999602</v>
      </c>
      <c r="Y38" s="26">
        <v>40407.78</v>
      </c>
      <c r="Z38" s="25">
        <v>52248.77</v>
      </c>
      <c r="AA38" s="17">
        <v>-11840.99</v>
      </c>
      <c r="AB38" s="18">
        <v>-0.226627153136811</v>
      </c>
      <c r="AC38" s="15">
        <v>0.158113196251326</v>
      </c>
      <c r="AD38" s="15">
        <v>0.160425462641081</v>
      </c>
      <c r="AE38" s="15">
        <v>-0.00231226638975526</v>
      </c>
      <c r="AF38" s="26">
        <v>7697.5997</v>
      </c>
      <c r="AG38" s="25">
        <v>-16483.8266</v>
      </c>
      <c r="AH38" s="15">
        <v>0.0357770680864459</v>
      </c>
      <c r="AI38" s="18">
        <v>-0.0614666650955536</v>
      </c>
      <c r="AJ38" s="26">
        <v>-441.61</v>
      </c>
      <c r="AK38" s="25">
        <v>-1873.33</v>
      </c>
      <c r="AL38" s="15">
        <v>-0.0204339147181007</v>
      </c>
      <c r="AM38" s="18">
        <v>-0.0837017632358861</v>
      </c>
      <c r="AN38" s="18">
        <v>0.0972437331819996</v>
      </c>
      <c r="AO38" s="18">
        <v>0.0632678485177854</v>
      </c>
    </row>
    <row r="39" s="1" customFormat="1" ht="15.9" customHeight="1" spans="1:41">
      <c r="A39" s="23"/>
      <c r="B39" s="24" t="s">
        <v>145</v>
      </c>
      <c r="C39" s="23" t="s">
        <v>146</v>
      </c>
      <c r="D39" s="25">
        <v>29739.17</v>
      </c>
      <c r="E39" s="26">
        <v>306149.06</v>
      </c>
      <c r="F39" s="25">
        <v>26584.5</v>
      </c>
      <c r="G39" s="26">
        <v>288237.73</v>
      </c>
      <c r="H39" s="27">
        <v>18.5642359684265</v>
      </c>
      <c r="I39" s="26">
        <v>13390.67</v>
      </c>
      <c r="J39" s="26">
        <v>94151.15</v>
      </c>
      <c r="K39" s="25">
        <v>13581.12</v>
      </c>
      <c r="L39" s="25">
        <v>114213.98</v>
      </c>
      <c r="M39" s="12">
        <v>7.03110075896128</v>
      </c>
      <c r="N39" s="12">
        <v>8.40976149242478</v>
      </c>
      <c r="O39" s="26">
        <v>112062.45</v>
      </c>
      <c r="P39" s="26">
        <v>131676.6</v>
      </c>
      <c r="Q39" s="26">
        <v>16247.4</v>
      </c>
      <c r="R39" s="12">
        <v>8.10447210015141</v>
      </c>
      <c r="S39" s="25">
        <v>123694.66</v>
      </c>
      <c r="T39" s="25">
        <v>146627.65</v>
      </c>
      <c r="U39" s="25">
        <v>15743.62</v>
      </c>
      <c r="V39" s="12">
        <v>9.31346475588207</v>
      </c>
      <c r="W39" s="15">
        <v>0.152660497692641</v>
      </c>
      <c r="X39" s="15">
        <v>0.107458845803334</v>
      </c>
      <c r="Y39" s="26">
        <v>19614.15</v>
      </c>
      <c r="Z39" s="25">
        <v>22932.99</v>
      </c>
      <c r="AA39" s="17">
        <v>-3318.84</v>
      </c>
      <c r="AB39" s="18">
        <v>-0.144719027043573</v>
      </c>
      <c r="AC39" s="15">
        <v>0.148956990080242</v>
      </c>
      <c r="AD39" s="15">
        <v>0.156402902181137</v>
      </c>
      <c r="AE39" s="15">
        <v>-0.007445912100895</v>
      </c>
      <c r="AF39" s="26">
        <v>4947.272</v>
      </c>
      <c r="AG39" s="25">
        <v>-2613.6837</v>
      </c>
      <c r="AH39" s="15">
        <v>0.0441474552805155</v>
      </c>
      <c r="AI39" s="18">
        <v>-0.0235881066899869</v>
      </c>
      <c r="AJ39" s="26">
        <v>-426.93</v>
      </c>
      <c r="AK39" s="25">
        <v>-992.84</v>
      </c>
      <c r="AL39" s="15">
        <v>-0.0412219931736001</v>
      </c>
      <c r="AM39" s="18">
        <v>-0.0943246907352146</v>
      </c>
      <c r="AN39" s="18">
        <v>0.0677355619705023</v>
      </c>
      <c r="AO39" s="18">
        <v>0.0531026975616145</v>
      </c>
    </row>
    <row r="40" s="1" customFormat="1" ht="15.9" customHeight="1" spans="1:41">
      <c r="A40" s="23"/>
      <c r="B40" s="24" t="s">
        <v>99</v>
      </c>
      <c r="C40" s="23" t="s">
        <v>100</v>
      </c>
      <c r="D40" s="25">
        <v>27662</v>
      </c>
      <c r="E40" s="26">
        <v>314153.95</v>
      </c>
      <c r="F40" s="25">
        <v>28124.32</v>
      </c>
      <c r="G40" s="26">
        <v>299936.62</v>
      </c>
      <c r="H40" s="27">
        <v>16.5872207483631</v>
      </c>
      <c r="I40" s="26">
        <v>18419.2</v>
      </c>
      <c r="J40" s="26">
        <v>115359.34</v>
      </c>
      <c r="K40" s="25">
        <v>18102.57</v>
      </c>
      <c r="L40" s="25">
        <v>142284.12</v>
      </c>
      <c r="M40" s="12">
        <v>6.26299404968728</v>
      </c>
      <c r="N40" s="12">
        <v>7.85988508813942</v>
      </c>
      <c r="O40" s="26">
        <v>129576.68</v>
      </c>
      <c r="P40" s="26">
        <v>138141.82</v>
      </c>
      <c r="Q40" s="26">
        <v>17901.62</v>
      </c>
      <c r="R40" s="12">
        <v>7.71672172686047</v>
      </c>
      <c r="S40" s="25">
        <v>130933.08</v>
      </c>
      <c r="T40" s="25">
        <v>148742.77</v>
      </c>
      <c r="U40" s="25">
        <v>16297.76</v>
      </c>
      <c r="V40" s="12">
        <v>9.12657751740116</v>
      </c>
      <c r="W40" s="15">
        <v>0.232113852518474</v>
      </c>
      <c r="X40" s="15">
        <v>0.161159153735363</v>
      </c>
      <c r="Y40" s="26">
        <v>8565.14</v>
      </c>
      <c r="Z40" s="25">
        <v>17809.69</v>
      </c>
      <c r="AA40" s="17">
        <v>-9244.55</v>
      </c>
      <c r="AB40" s="18">
        <v>-0.519074166928228</v>
      </c>
      <c r="AC40" s="15">
        <v>0.0620025130695397</v>
      </c>
      <c r="AD40" s="15">
        <v>0.119734828119713</v>
      </c>
      <c r="AE40" s="15">
        <v>-0.0577323150501733</v>
      </c>
      <c r="AF40" s="26">
        <v>-2261.8051</v>
      </c>
      <c r="AG40" s="25">
        <v>-4948.303</v>
      </c>
      <c r="AH40" s="15">
        <v>-0.0174553407295202</v>
      </c>
      <c r="AI40" s="18">
        <v>-0.0422437123427152</v>
      </c>
      <c r="AJ40" s="26">
        <v>-272.18</v>
      </c>
      <c r="AK40" s="25">
        <v>-911.64</v>
      </c>
      <c r="AL40" s="15">
        <v>-0.0218531763300345</v>
      </c>
      <c r="AM40" s="18">
        <v>-0.08319773379171</v>
      </c>
      <c r="AN40" s="18">
        <v>0.024788371613195</v>
      </c>
      <c r="AO40" s="18">
        <v>0.0613445574616755</v>
      </c>
    </row>
    <row r="41" s="1" customFormat="1" ht="15.9" customHeight="1" spans="1:41">
      <c r="A41" s="23"/>
      <c r="B41" s="24" t="s">
        <v>108</v>
      </c>
      <c r="C41" s="23" t="s">
        <v>109</v>
      </c>
      <c r="D41" s="25">
        <v>32072.14</v>
      </c>
      <c r="E41" s="26">
        <v>330920.03</v>
      </c>
      <c r="F41" s="25">
        <v>33812.9</v>
      </c>
      <c r="G41" s="26">
        <v>342562.04</v>
      </c>
      <c r="H41" s="27">
        <v>19.0612474462019</v>
      </c>
      <c r="I41" s="26">
        <v>21387.78</v>
      </c>
      <c r="J41" s="26">
        <v>135305.9</v>
      </c>
      <c r="K41" s="25">
        <v>21508.4</v>
      </c>
      <c r="L41" s="25">
        <v>154545.97</v>
      </c>
      <c r="M41" s="12">
        <v>6.32631811249227</v>
      </c>
      <c r="N41" s="12">
        <v>7.18537734094586</v>
      </c>
      <c r="O41" s="26">
        <v>123663.85</v>
      </c>
      <c r="P41" s="26">
        <v>134844.31</v>
      </c>
      <c r="Q41" s="26">
        <v>20284.67</v>
      </c>
      <c r="R41" s="12">
        <v>6.64759692910952</v>
      </c>
      <c r="S41" s="25">
        <v>142148.31</v>
      </c>
      <c r="T41" s="25">
        <v>161719.76</v>
      </c>
      <c r="U41" s="25">
        <v>19921.63</v>
      </c>
      <c r="V41" s="12">
        <v>8.11779758985585</v>
      </c>
      <c r="W41" s="15">
        <v>0.0507844864744997</v>
      </c>
      <c r="X41" s="15">
        <v>0.12976635807233</v>
      </c>
      <c r="Y41" s="26">
        <v>11180.46</v>
      </c>
      <c r="Z41" s="25">
        <v>19571.45</v>
      </c>
      <c r="AA41" s="17">
        <v>-8390.99</v>
      </c>
      <c r="AB41" s="18">
        <v>-0.42873624590922</v>
      </c>
      <c r="AC41" s="15">
        <v>0.0829138433798208</v>
      </c>
      <c r="AD41" s="15">
        <v>0.12102077074564</v>
      </c>
      <c r="AE41" s="15">
        <v>-0.0381069273658197</v>
      </c>
      <c r="AF41" s="26">
        <v>3363.0532</v>
      </c>
      <c r="AG41" s="25">
        <v>-6422.947</v>
      </c>
      <c r="AH41" s="15">
        <v>0.0271951196732109</v>
      </c>
      <c r="AI41" s="18">
        <v>-0.0540095415121367</v>
      </c>
      <c r="AJ41" s="26">
        <v>-527.42</v>
      </c>
      <c r="AK41" s="25">
        <v>-969.87</v>
      </c>
      <c r="AL41" s="15">
        <v>-0.0376141521981764</v>
      </c>
      <c r="AM41" s="18">
        <v>-0.0723838680257751</v>
      </c>
      <c r="AN41" s="18">
        <v>0.0812046611853476</v>
      </c>
      <c r="AO41" s="18">
        <v>0.0347697158275987</v>
      </c>
    </row>
    <row r="42" s="1" customFormat="1" ht="15.9" customHeight="1" spans="1:41">
      <c r="A42" s="23"/>
      <c r="B42" s="24" t="s">
        <v>123</v>
      </c>
      <c r="C42" s="23" t="s">
        <v>124</v>
      </c>
      <c r="D42" s="25">
        <v>26767.87</v>
      </c>
      <c r="E42" s="26">
        <v>294817.64</v>
      </c>
      <c r="F42" s="25">
        <v>26669.43</v>
      </c>
      <c r="G42" s="26">
        <v>283997.63</v>
      </c>
      <c r="H42" s="27">
        <v>14.1628080476296</v>
      </c>
      <c r="I42" s="26">
        <v>19694.55</v>
      </c>
      <c r="J42" s="26">
        <v>132220.38</v>
      </c>
      <c r="K42" s="25">
        <v>20805.74</v>
      </c>
      <c r="L42" s="25">
        <v>157841.92</v>
      </c>
      <c r="M42" s="12">
        <v>6.71355171862266</v>
      </c>
      <c r="N42" s="12">
        <v>7.58646027490491</v>
      </c>
      <c r="O42" s="26">
        <v>143040.38</v>
      </c>
      <c r="P42" s="26">
        <v>169721.28</v>
      </c>
      <c r="Q42" s="26">
        <v>20750.21</v>
      </c>
      <c r="R42" s="12">
        <v>8.17925601716802</v>
      </c>
      <c r="S42" s="25">
        <v>158583.61</v>
      </c>
      <c r="T42" s="25">
        <v>191405.28</v>
      </c>
      <c r="U42" s="25">
        <v>21995.44</v>
      </c>
      <c r="V42" s="12">
        <v>8.70204369632978</v>
      </c>
      <c r="W42" s="15">
        <v>0.218320251332786</v>
      </c>
      <c r="X42" s="15">
        <v>0.147049266851775</v>
      </c>
      <c r="Y42" s="26">
        <v>26680.9</v>
      </c>
      <c r="Z42" s="25">
        <v>32821.67</v>
      </c>
      <c r="AA42" s="17">
        <v>-6140.77</v>
      </c>
      <c r="AB42" s="18">
        <v>-0.187094989377445</v>
      </c>
      <c r="AC42" s="15">
        <v>0.15720421151667</v>
      </c>
      <c r="AD42" s="15">
        <v>0.17147734900521</v>
      </c>
      <c r="AE42" s="15">
        <v>-0.0142731374885402</v>
      </c>
      <c r="AF42" s="26">
        <v>3514.9881</v>
      </c>
      <c r="AG42" s="25">
        <v>2853.8244</v>
      </c>
      <c r="AH42" s="15">
        <v>0.0245733973861087</v>
      </c>
      <c r="AI42" s="18">
        <v>0.0182435506614429</v>
      </c>
      <c r="AJ42" s="26">
        <v>-448.32</v>
      </c>
      <c r="AK42" s="25">
        <v>-314.06</v>
      </c>
      <c r="AL42" s="15">
        <v>-0.0324959988866467</v>
      </c>
      <c r="AM42" s="18">
        <v>-0.0209789275536965</v>
      </c>
      <c r="AN42" s="18">
        <v>0.00632984672466581</v>
      </c>
      <c r="AO42" s="18">
        <v>-0.0115170713329503</v>
      </c>
    </row>
    <row r="43" s="1" customFormat="1" ht="15.9" customHeight="1" spans="1:41">
      <c r="A43" s="23"/>
      <c r="B43" s="24" t="s">
        <v>74</v>
      </c>
      <c r="C43" s="23" t="s">
        <v>75</v>
      </c>
      <c r="D43" s="25">
        <v>36518.77</v>
      </c>
      <c r="E43" s="26">
        <v>465740.5</v>
      </c>
      <c r="F43" s="25">
        <v>32968.04</v>
      </c>
      <c r="G43" s="26">
        <v>433391</v>
      </c>
      <c r="H43" s="27">
        <v>14.5966020146998</v>
      </c>
      <c r="I43" s="26">
        <v>19845.73</v>
      </c>
      <c r="J43" s="26">
        <v>183245.91</v>
      </c>
      <c r="K43" s="25">
        <v>25392.03</v>
      </c>
      <c r="L43" s="25">
        <v>273781.38</v>
      </c>
      <c r="M43" s="12">
        <v>9.23351824296713</v>
      </c>
      <c r="N43" s="12">
        <v>10.7821777148184</v>
      </c>
      <c r="O43" s="26">
        <v>215595.4</v>
      </c>
      <c r="P43" s="26">
        <v>242045.49</v>
      </c>
      <c r="Q43" s="26">
        <v>24827.75</v>
      </c>
      <c r="R43" s="12">
        <v>9.74899014207892</v>
      </c>
      <c r="S43" s="25">
        <v>265341.68</v>
      </c>
      <c r="T43" s="25">
        <v>313317.12</v>
      </c>
      <c r="U43" s="25">
        <v>19037.87</v>
      </c>
      <c r="V43" s="12">
        <v>16.4575721968897</v>
      </c>
      <c r="W43" s="15">
        <v>0.0558261634999655</v>
      </c>
      <c r="X43" s="15">
        <v>0.526368107833296</v>
      </c>
      <c r="Y43" s="26">
        <v>26450.09</v>
      </c>
      <c r="Z43" s="25">
        <v>47975.44</v>
      </c>
      <c r="AA43" s="17">
        <v>-21525.35</v>
      </c>
      <c r="AB43" s="18">
        <v>-0.448674363382597</v>
      </c>
      <c r="AC43" s="15">
        <v>0.109277351129327</v>
      </c>
      <c r="AD43" s="15">
        <v>0.153121029581786</v>
      </c>
      <c r="AE43" s="15">
        <v>-0.043843678452459</v>
      </c>
      <c r="AF43" s="26">
        <v>-215.6374</v>
      </c>
      <c r="AG43" s="25">
        <v>-40975.3845</v>
      </c>
      <c r="AH43" s="15">
        <v>-0.00100019480935122</v>
      </c>
      <c r="AI43" s="18">
        <v>-0.155538783758479</v>
      </c>
      <c r="AJ43" s="26">
        <v>-835.01</v>
      </c>
      <c r="AK43" s="25">
        <v>-2541.06</v>
      </c>
      <c r="AL43" s="15">
        <v>-0.051264561877427</v>
      </c>
      <c r="AM43" s="18">
        <v>-0.175965641459601</v>
      </c>
      <c r="AN43" s="18">
        <v>0.154538588949128</v>
      </c>
      <c r="AO43" s="18">
        <v>0.124701079582174</v>
      </c>
    </row>
    <row r="44" s="1" customFormat="1" ht="15.9" customHeight="1" spans="1:41">
      <c r="A44" s="23"/>
      <c r="B44" s="24" t="s">
        <v>78</v>
      </c>
      <c r="C44" s="23" t="s">
        <v>79</v>
      </c>
      <c r="D44" s="25">
        <v>37022.5</v>
      </c>
      <c r="E44" s="26">
        <v>405385.18</v>
      </c>
      <c r="F44" s="25">
        <v>35843.32</v>
      </c>
      <c r="G44" s="26">
        <v>404512.88</v>
      </c>
      <c r="H44" s="27">
        <v>15.3899977506601</v>
      </c>
      <c r="I44" s="26">
        <v>23194.48</v>
      </c>
      <c r="J44" s="26">
        <v>183315.1</v>
      </c>
      <c r="K44" s="25">
        <v>28001.64</v>
      </c>
      <c r="L44" s="25">
        <v>233903.8</v>
      </c>
      <c r="M44" s="12">
        <v>7.90339339360055</v>
      </c>
      <c r="N44" s="12">
        <v>8.35321788295257</v>
      </c>
      <c r="O44" s="26">
        <v>184187.37</v>
      </c>
      <c r="P44" s="26">
        <v>210398.76</v>
      </c>
      <c r="Q44" s="26">
        <v>23745.5</v>
      </c>
      <c r="R44" s="12">
        <v>8.8605740034954</v>
      </c>
      <c r="S44" s="25">
        <v>226430</v>
      </c>
      <c r="T44" s="25">
        <v>268413.36</v>
      </c>
      <c r="U44" s="25">
        <v>25895.78</v>
      </c>
      <c r="V44" s="12">
        <v>10.3651390303748</v>
      </c>
      <c r="W44" s="15">
        <v>0.121110080471243</v>
      </c>
      <c r="X44" s="15">
        <v>0.240855820548897</v>
      </c>
      <c r="Y44" s="26">
        <v>26211.39</v>
      </c>
      <c r="Z44" s="25">
        <v>41983.36</v>
      </c>
      <c r="AA44" s="17">
        <v>-15771.97</v>
      </c>
      <c r="AB44" s="18">
        <v>-0.375671932880074</v>
      </c>
      <c r="AC44" s="15">
        <v>0.124579584024164</v>
      </c>
      <c r="AD44" s="15">
        <v>0.156413078693251</v>
      </c>
      <c r="AE44" s="15">
        <v>-0.0318334946690869</v>
      </c>
      <c r="AF44" s="26">
        <v>-7629.271</v>
      </c>
      <c r="AG44" s="25">
        <v>-12247.3527</v>
      </c>
      <c r="AH44" s="15">
        <v>-0.0414212494591784</v>
      </c>
      <c r="AI44" s="18">
        <v>-0.0562862938939563</v>
      </c>
      <c r="AJ44" s="26">
        <v>-811.97</v>
      </c>
      <c r="AK44" s="25">
        <v>-1822.92</v>
      </c>
      <c r="AL44" s="15">
        <v>-0.0480013100348909</v>
      </c>
      <c r="AM44" s="18">
        <v>-0.0974113520466099</v>
      </c>
      <c r="AN44" s="18">
        <v>0.0148650444347779</v>
      </c>
      <c r="AO44" s="18">
        <v>0.049410042011719</v>
      </c>
    </row>
    <row r="45" s="1" customFormat="1" ht="15.9" customHeight="1" spans="1:41">
      <c r="A45" s="23"/>
      <c r="B45" s="24" t="s">
        <v>65</v>
      </c>
      <c r="C45" s="23" t="s">
        <v>66</v>
      </c>
      <c r="D45" s="25">
        <v>33063.44</v>
      </c>
      <c r="E45" s="26">
        <v>318090.41</v>
      </c>
      <c r="F45" s="25">
        <v>31422.44</v>
      </c>
      <c r="G45" s="26">
        <v>315492.71</v>
      </c>
      <c r="H45" s="27">
        <v>18.0721876649795</v>
      </c>
      <c r="I45" s="26">
        <v>17476.64</v>
      </c>
      <c r="J45" s="26">
        <v>120106.91</v>
      </c>
      <c r="K45" s="25">
        <v>29606.01</v>
      </c>
      <c r="L45" s="25">
        <v>254886.67</v>
      </c>
      <c r="M45" s="12">
        <v>6.87242570654313</v>
      </c>
      <c r="N45" s="12">
        <v>8.60928811413629</v>
      </c>
      <c r="O45" s="26">
        <v>122704.62</v>
      </c>
      <c r="P45" s="26">
        <v>132714.78</v>
      </c>
      <c r="Q45" s="26">
        <v>17877.91</v>
      </c>
      <c r="R45" s="12">
        <v>7.42339456905198</v>
      </c>
      <c r="S45" s="25">
        <v>243362.38</v>
      </c>
      <c r="T45" s="25">
        <v>277475.36</v>
      </c>
      <c r="U45" s="25">
        <v>24469.91</v>
      </c>
      <c r="V45" s="12">
        <v>11.3394515958579</v>
      </c>
      <c r="W45" s="15">
        <v>0.0801709448796619</v>
      </c>
      <c r="X45" s="15">
        <v>0.317118377910802</v>
      </c>
      <c r="Y45" s="26">
        <v>10010.16</v>
      </c>
      <c r="Z45" s="25">
        <v>34112.98</v>
      </c>
      <c r="AA45" s="17">
        <v>-24102.82</v>
      </c>
      <c r="AB45" s="18">
        <v>-0.706558617863347</v>
      </c>
      <c r="AC45" s="15">
        <v>0.0754261130523669</v>
      </c>
      <c r="AD45" s="15">
        <v>0.122940573894561</v>
      </c>
      <c r="AE45" s="15">
        <v>-0.0475144608421944</v>
      </c>
      <c r="AF45" s="26">
        <v>15691.1998</v>
      </c>
      <c r="AG45" s="25">
        <v>-33964.023</v>
      </c>
      <c r="AH45" s="15">
        <v>0.127877823997173</v>
      </c>
      <c r="AI45" s="18">
        <v>-0.153846251060116</v>
      </c>
      <c r="AJ45" s="26">
        <v>-418.06</v>
      </c>
      <c r="AK45" s="25">
        <v>-4429.8</v>
      </c>
      <c r="AL45" s="15">
        <v>-0.0321125159387338</v>
      </c>
      <c r="AM45" s="18">
        <v>-0.257337350223481</v>
      </c>
      <c r="AN45" s="18">
        <v>0.281724075057289</v>
      </c>
      <c r="AO45" s="18">
        <v>0.225224834284747</v>
      </c>
    </row>
    <row r="46" s="1" customFormat="1" ht="15.9" customHeight="1" spans="1:41">
      <c r="A46" s="23"/>
      <c r="B46" s="24" t="s">
        <v>97</v>
      </c>
      <c r="C46" s="23" t="s">
        <v>98</v>
      </c>
      <c r="D46" s="25">
        <v>34027.5</v>
      </c>
      <c r="E46" s="26">
        <v>306074.44</v>
      </c>
      <c r="F46" s="25">
        <v>37444.3</v>
      </c>
      <c r="G46" s="26">
        <v>308749.25</v>
      </c>
      <c r="H46" s="27">
        <v>17.9886771751224</v>
      </c>
      <c r="I46" s="26">
        <v>17765.16</v>
      </c>
      <c r="J46" s="26">
        <v>122299.07</v>
      </c>
      <c r="K46" s="25">
        <v>19083.78</v>
      </c>
      <c r="L46" s="25">
        <v>140813.16</v>
      </c>
      <c r="M46" s="12">
        <v>6.88420875466362</v>
      </c>
      <c r="N46" s="12">
        <v>7.37868283956323</v>
      </c>
      <c r="O46" s="26">
        <v>119624.3</v>
      </c>
      <c r="P46" s="26">
        <v>129786.04</v>
      </c>
      <c r="Q46" s="26">
        <v>15604.39</v>
      </c>
      <c r="R46" s="12">
        <v>8.31727738155737</v>
      </c>
      <c r="S46" s="25">
        <v>152566.9</v>
      </c>
      <c r="T46" s="25">
        <v>172589.96</v>
      </c>
      <c r="U46" s="25">
        <v>17951.24</v>
      </c>
      <c r="V46" s="12">
        <v>9.61437538576722</v>
      </c>
      <c r="W46" s="15">
        <v>0.208167514665056</v>
      </c>
      <c r="X46" s="15">
        <v>0.302993446772992</v>
      </c>
      <c r="Y46" s="26">
        <v>10161.74</v>
      </c>
      <c r="Z46" s="25">
        <v>20023.06</v>
      </c>
      <c r="AA46" s="17">
        <v>-9861.32</v>
      </c>
      <c r="AB46" s="18">
        <v>-0.492498149633473</v>
      </c>
      <c r="AC46" s="15">
        <v>0.0782960940945575</v>
      </c>
      <c r="AD46" s="15">
        <v>0.116015207373592</v>
      </c>
      <c r="AE46" s="15">
        <v>-0.0377191132790348</v>
      </c>
      <c r="AF46" s="26">
        <v>-11670.8692</v>
      </c>
      <c r="AG46" s="25">
        <v>-17462.2492</v>
      </c>
      <c r="AH46" s="15">
        <v>-0.0975626958736645</v>
      </c>
      <c r="AI46" s="18">
        <v>-0.134489785214514</v>
      </c>
      <c r="AJ46" s="26">
        <v>-441.59</v>
      </c>
      <c r="AK46" s="25">
        <v>-2442.48</v>
      </c>
      <c r="AL46" s="15">
        <v>-0.0441722516755026</v>
      </c>
      <c r="AM46" s="18">
        <v>-0.213617214058883</v>
      </c>
      <c r="AN46" s="18">
        <v>0.0369270893408495</v>
      </c>
      <c r="AO46" s="18">
        <v>0.16944496238338</v>
      </c>
    </row>
    <row r="47" s="1" customFormat="1" ht="15.9" customHeight="1" spans="1:41">
      <c r="A47" s="23"/>
      <c r="B47" s="24" t="s">
        <v>178</v>
      </c>
      <c r="C47" s="23" t="s">
        <v>179</v>
      </c>
      <c r="D47" s="25">
        <v>1186.57</v>
      </c>
      <c r="E47" s="26">
        <v>11130.52</v>
      </c>
      <c r="F47" s="25">
        <v>1035.53</v>
      </c>
      <c r="G47" s="26">
        <v>9720.56</v>
      </c>
      <c r="H47" s="27">
        <v>12.5065172760083</v>
      </c>
      <c r="I47" s="26">
        <v>539.72</v>
      </c>
      <c r="J47" s="26">
        <v>4425.3</v>
      </c>
      <c r="K47" s="25">
        <v>159.65</v>
      </c>
      <c r="L47" s="25">
        <v>762.34</v>
      </c>
      <c r="M47" s="12">
        <v>8.19925146372193</v>
      </c>
      <c r="N47" s="12">
        <v>4.77507046664579</v>
      </c>
      <c r="O47" s="26">
        <v>5835.26</v>
      </c>
      <c r="P47" s="26">
        <v>6521.98</v>
      </c>
      <c r="Q47" s="26">
        <v>688.24</v>
      </c>
      <c r="R47" s="12">
        <v>9.47631640125538</v>
      </c>
      <c r="S47" s="25">
        <v>762.34</v>
      </c>
      <c r="T47" s="25">
        <v>1326.86</v>
      </c>
      <c r="U47" s="25">
        <v>202.13</v>
      </c>
      <c r="V47" s="12">
        <v>6.56438925444021</v>
      </c>
      <c r="W47" s="15">
        <v>0.155753844504452</v>
      </c>
      <c r="X47" s="15">
        <v>0.374720917794396</v>
      </c>
      <c r="Y47" s="26">
        <v>686.72</v>
      </c>
      <c r="Z47" s="25">
        <v>564.52</v>
      </c>
      <c r="AA47" s="17">
        <v>122.2</v>
      </c>
      <c r="AB47" s="18">
        <v>0.216467087082831</v>
      </c>
      <c r="AC47" s="15">
        <v>0.105293177838632</v>
      </c>
      <c r="AD47" s="15">
        <v>0.425455586874275</v>
      </c>
      <c r="AE47" s="15">
        <v>-0.320162409035643</v>
      </c>
      <c r="AF47" s="26">
        <v>-50.7195</v>
      </c>
      <c r="AG47" s="25">
        <v>305.4995</v>
      </c>
      <c r="AH47" s="15">
        <v>-0.00869190061796732</v>
      </c>
      <c r="AI47" s="18">
        <v>0.320828695049463</v>
      </c>
      <c r="AJ47" s="26">
        <v>-12.52</v>
      </c>
      <c r="AK47" s="25">
        <v>24.48</v>
      </c>
      <c r="AL47" s="15">
        <v>-0.0216519092418373</v>
      </c>
      <c r="AM47" s="18">
        <v>0.220282551966166</v>
      </c>
      <c r="AN47" s="18">
        <v>-0.329520595667431</v>
      </c>
      <c r="AO47" s="18">
        <v>-0.241934461208003</v>
      </c>
    </row>
    <row r="48" s="1" customFormat="1" ht="15.9" customHeight="1" spans="1:41">
      <c r="A48" s="23"/>
      <c r="B48" s="24" t="s">
        <v>133</v>
      </c>
      <c r="C48" s="23" t="s">
        <v>134</v>
      </c>
      <c r="D48" s="25">
        <v>12050.26</v>
      </c>
      <c r="E48" s="26">
        <v>94228.16</v>
      </c>
      <c r="F48" s="25">
        <v>10807.26</v>
      </c>
      <c r="G48" s="26">
        <v>87128.9</v>
      </c>
      <c r="H48" s="27">
        <v>8.81674088381912</v>
      </c>
      <c r="I48" s="26">
        <v>10079.68</v>
      </c>
      <c r="J48" s="26">
        <v>64894.44</v>
      </c>
      <c r="K48" s="25">
        <v>11570.42</v>
      </c>
      <c r="L48" s="25">
        <v>79492.45</v>
      </c>
      <c r="M48" s="12">
        <v>6.43814486174164</v>
      </c>
      <c r="N48" s="12">
        <v>6.87031672143276</v>
      </c>
      <c r="O48" s="26">
        <v>71993.69</v>
      </c>
      <c r="P48" s="26">
        <v>80449.75</v>
      </c>
      <c r="Q48" s="26">
        <v>10944.9</v>
      </c>
      <c r="R48" s="12">
        <v>7.35043262158631</v>
      </c>
      <c r="S48" s="25">
        <v>83579.48</v>
      </c>
      <c r="T48" s="25">
        <v>96422.7</v>
      </c>
      <c r="U48" s="25">
        <v>10984.11</v>
      </c>
      <c r="V48" s="12">
        <v>8.77838077003963</v>
      </c>
      <c r="W48" s="15">
        <v>0.141700408958781</v>
      </c>
      <c r="X48" s="15">
        <v>0.277725776841473</v>
      </c>
      <c r="Y48" s="26">
        <v>8456.06</v>
      </c>
      <c r="Z48" s="25">
        <v>12843.22</v>
      </c>
      <c r="AA48" s="17">
        <v>-4387.16</v>
      </c>
      <c r="AB48" s="18">
        <v>-0.341593463321503</v>
      </c>
      <c r="AC48" s="15">
        <v>0.105109835642746</v>
      </c>
      <c r="AD48" s="15">
        <v>0.133197058369036</v>
      </c>
      <c r="AE48" s="15">
        <v>-0.0280872227262896</v>
      </c>
      <c r="AF48" s="26">
        <v>-2428.6393</v>
      </c>
      <c r="AG48" s="25">
        <v>-4147.7532</v>
      </c>
      <c r="AH48" s="15">
        <v>-0.0337340578042326</v>
      </c>
      <c r="AI48" s="18">
        <v>-0.0527237103023277</v>
      </c>
      <c r="AJ48" s="26">
        <v>-292.14</v>
      </c>
      <c r="AK48" s="25">
        <v>-957.86</v>
      </c>
      <c r="AL48" s="15">
        <v>-0.0396188647311548</v>
      </c>
      <c r="AM48" s="18">
        <v>-0.117975549134514</v>
      </c>
      <c r="AN48" s="18">
        <v>0.0189896524980951</v>
      </c>
      <c r="AO48" s="18">
        <v>0.0783566844033595</v>
      </c>
    </row>
    <row r="49" s="1" customFormat="1" ht="15.9" customHeight="1" spans="1:41">
      <c r="A49" s="23"/>
      <c r="B49" s="24" t="s">
        <v>104</v>
      </c>
      <c r="C49" s="23" t="s">
        <v>105</v>
      </c>
      <c r="D49" s="25">
        <v>47470.9</v>
      </c>
      <c r="E49" s="26">
        <v>515629.22</v>
      </c>
      <c r="F49" s="25">
        <v>45428</v>
      </c>
      <c r="G49" s="26">
        <v>488198.88</v>
      </c>
      <c r="H49" s="27">
        <v>17.211201786666</v>
      </c>
      <c r="I49" s="26">
        <v>23505.31</v>
      </c>
      <c r="J49" s="26">
        <v>176704.08</v>
      </c>
      <c r="K49" s="25">
        <v>28456.01</v>
      </c>
      <c r="L49" s="25">
        <v>238842.93</v>
      </c>
      <c r="M49" s="12">
        <v>7.51762389009122</v>
      </c>
      <c r="N49" s="12">
        <v>8.39340898460466</v>
      </c>
      <c r="O49" s="26">
        <v>204134.4</v>
      </c>
      <c r="P49" s="26">
        <v>238699.6</v>
      </c>
      <c r="Q49" s="26">
        <v>30047.75</v>
      </c>
      <c r="R49" s="12">
        <v>7.94400911881921</v>
      </c>
      <c r="S49" s="25">
        <v>242289.65</v>
      </c>
      <c r="T49" s="25">
        <v>285264.54</v>
      </c>
      <c r="U49" s="25">
        <v>37856.09</v>
      </c>
      <c r="V49" s="12">
        <v>7.53549930803736</v>
      </c>
      <c r="W49" s="15">
        <v>0.0567180847248826</v>
      </c>
      <c r="X49" s="15">
        <v>-0.102212304695374</v>
      </c>
      <c r="Y49" s="26">
        <v>34565.2</v>
      </c>
      <c r="Z49" s="25">
        <v>42974.89</v>
      </c>
      <c r="AA49" s="17">
        <v>-8409.69</v>
      </c>
      <c r="AB49" s="18">
        <v>-0.195688459004782</v>
      </c>
      <c r="AC49" s="15">
        <v>0.144806275335191</v>
      </c>
      <c r="AD49" s="15">
        <v>0.150649253496421</v>
      </c>
      <c r="AE49" s="15">
        <v>-0.00584297816123007</v>
      </c>
      <c r="AF49" s="26">
        <v>-2127.5121</v>
      </c>
      <c r="AG49" s="25">
        <v>-7838.9388</v>
      </c>
      <c r="AH49" s="15">
        <v>-0.0104221145480625</v>
      </c>
      <c r="AI49" s="18">
        <v>-0.0348618257492816</v>
      </c>
      <c r="AJ49" s="26">
        <v>-981.32</v>
      </c>
      <c r="AK49" s="25">
        <v>-1192.36</v>
      </c>
      <c r="AL49" s="15">
        <v>-0.0546871255766468</v>
      </c>
      <c r="AM49" s="18">
        <v>-0.0596548965535183</v>
      </c>
      <c r="AN49" s="18">
        <v>0.0244397112012192</v>
      </c>
      <c r="AO49" s="18">
        <v>0.00496777097687156</v>
      </c>
    </row>
    <row r="50" s="1" customFormat="1" ht="15.9" customHeight="1" spans="1:41">
      <c r="A50" s="23"/>
      <c r="B50" s="24" t="s">
        <v>184</v>
      </c>
      <c r="C50" s="23" t="s">
        <v>185</v>
      </c>
      <c r="D50" s="25">
        <v>6644.7</v>
      </c>
      <c r="E50" s="26">
        <v>72647.82</v>
      </c>
      <c r="F50" s="25">
        <v>6714.1</v>
      </c>
      <c r="G50" s="26">
        <v>78061.5</v>
      </c>
      <c r="H50" s="27">
        <v>6.09366274006212</v>
      </c>
      <c r="I50" s="26">
        <v>13546.23</v>
      </c>
      <c r="J50" s="26">
        <v>91976.17</v>
      </c>
      <c r="K50" s="25">
        <v>12980.43</v>
      </c>
      <c r="L50" s="25">
        <v>88968.61</v>
      </c>
      <c r="M50" s="12">
        <v>6.78979834241704</v>
      </c>
      <c r="N50" s="12">
        <v>6.8540572230658</v>
      </c>
      <c r="O50" s="26">
        <v>86562.49</v>
      </c>
      <c r="P50" s="26">
        <v>103046.76</v>
      </c>
      <c r="Q50" s="26">
        <v>13163.29</v>
      </c>
      <c r="R50" s="12">
        <v>7.82834382589763</v>
      </c>
      <c r="S50" s="25">
        <v>87163.84</v>
      </c>
      <c r="T50" s="25">
        <v>103051.08</v>
      </c>
      <c r="U50" s="25">
        <v>12493.48</v>
      </c>
      <c r="V50" s="12">
        <v>8.248388759577</v>
      </c>
      <c r="W50" s="15">
        <v>0.1529567493916</v>
      </c>
      <c r="X50" s="15">
        <v>0.203431557562561</v>
      </c>
      <c r="Y50" s="26">
        <v>16484.27</v>
      </c>
      <c r="Z50" s="25">
        <v>15887.24</v>
      </c>
      <c r="AA50" s="17">
        <v>597.03</v>
      </c>
      <c r="AB50" s="18">
        <v>0.0375792145142895</v>
      </c>
      <c r="AC50" s="15">
        <v>0.159968833566431</v>
      </c>
      <c r="AD50" s="15">
        <v>0.154168592895873</v>
      </c>
      <c r="AE50" s="15">
        <v>0.00580024067055878</v>
      </c>
      <c r="AF50" s="26">
        <v>-3804.0979</v>
      </c>
      <c r="AG50" s="25">
        <v>-3760.7992</v>
      </c>
      <c r="AH50" s="15">
        <v>-0.0439462624053444</v>
      </c>
      <c r="AI50" s="18">
        <v>-0.0393615984446262</v>
      </c>
      <c r="AJ50" s="26">
        <v>-236.57</v>
      </c>
      <c r="AK50" s="25">
        <v>-541.41</v>
      </c>
      <c r="AL50" s="15">
        <v>-0.0225018238680842</v>
      </c>
      <c r="AM50" s="18">
        <v>-0.0550308488255085</v>
      </c>
      <c r="AN50" s="18">
        <v>-0.00458466396071816</v>
      </c>
      <c r="AO50" s="18">
        <v>0.0325290249574243</v>
      </c>
    </row>
    <row r="51" s="1" customFormat="1" ht="15.9" customHeight="1" spans="1:41">
      <c r="A51" s="23"/>
      <c r="B51" s="24" t="s">
        <v>139</v>
      </c>
      <c r="C51" s="23" t="s">
        <v>140</v>
      </c>
      <c r="D51" s="25">
        <v>10090.8</v>
      </c>
      <c r="E51" s="26">
        <v>98462.22</v>
      </c>
      <c r="F51" s="25">
        <v>9658.9</v>
      </c>
      <c r="G51" s="26">
        <v>91574.13</v>
      </c>
      <c r="H51" s="27">
        <v>9.00872372021358</v>
      </c>
      <c r="I51" s="26">
        <v>12556.98</v>
      </c>
      <c r="J51" s="26">
        <v>66943.39</v>
      </c>
      <c r="K51" s="25">
        <v>11877.99</v>
      </c>
      <c r="L51" s="25">
        <v>82675</v>
      </c>
      <c r="M51" s="12">
        <v>5.33116959651126</v>
      </c>
      <c r="N51" s="12">
        <v>6.96035271960997</v>
      </c>
      <c r="O51" s="26">
        <v>73831.46</v>
      </c>
      <c r="P51" s="26">
        <v>89298.27</v>
      </c>
      <c r="Q51" s="26">
        <v>12308.14</v>
      </c>
      <c r="R51" s="12">
        <v>7.25522052885326</v>
      </c>
      <c r="S51" s="25">
        <v>79716.35</v>
      </c>
      <c r="T51" s="25">
        <v>98847.63</v>
      </c>
      <c r="U51" s="25">
        <v>12279.47</v>
      </c>
      <c r="V51" s="12">
        <v>8.04982869781839</v>
      </c>
      <c r="W51" s="15">
        <v>0.360905969602075</v>
      </c>
      <c r="X51" s="15">
        <v>0.156525972475354</v>
      </c>
      <c r="Y51" s="26">
        <v>15466.81</v>
      </c>
      <c r="Z51" s="25">
        <v>19131.28</v>
      </c>
      <c r="AA51" s="17">
        <v>-3664.47</v>
      </c>
      <c r="AB51" s="18">
        <v>-0.191543378174382</v>
      </c>
      <c r="AC51" s="15">
        <v>0.173203915372605</v>
      </c>
      <c r="AD51" s="15">
        <v>0.193543133001773</v>
      </c>
      <c r="AE51" s="15">
        <v>-0.0203392176291679</v>
      </c>
      <c r="AF51" s="26">
        <v>-805.8876</v>
      </c>
      <c r="AG51" s="25">
        <v>4242.2967</v>
      </c>
      <c r="AH51" s="15">
        <v>-0.010915233153997</v>
      </c>
      <c r="AI51" s="18">
        <v>0.0532235201395909</v>
      </c>
      <c r="AJ51" s="26">
        <v>-187.67</v>
      </c>
      <c r="AK51" s="25">
        <v>552.03</v>
      </c>
      <c r="AL51" s="15">
        <v>-0.0219322131352535</v>
      </c>
      <c r="AM51" s="18">
        <v>0.0622188609833427</v>
      </c>
      <c r="AN51" s="18">
        <v>-0.0641387532935879</v>
      </c>
      <c r="AO51" s="18">
        <v>-0.0841510741185962</v>
      </c>
    </row>
    <row r="52" s="1" customFormat="1" ht="15.9" customHeight="1" spans="1:41">
      <c r="A52" s="23"/>
      <c r="B52" s="24" t="s">
        <v>153</v>
      </c>
      <c r="C52" s="23" t="s">
        <v>154</v>
      </c>
      <c r="D52" s="25">
        <v>14632.7</v>
      </c>
      <c r="E52" s="26">
        <v>177634.79</v>
      </c>
      <c r="F52" s="25">
        <v>14731.5</v>
      </c>
      <c r="G52" s="26">
        <v>181973.13</v>
      </c>
      <c r="H52" s="27">
        <v>8.07664623656852</v>
      </c>
      <c r="I52" s="26">
        <v>18611.89</v>
      </c>
      <c r="J52" s="26">
        <v>160173.78</v>
      </c>
      <c r="K52" s="25">
        <v>18755.61</v>
      </c>
      <c r="L52" s="25">
        <v>144923.89</v>
      </c>
      <c r="M52" s="12">
        <v>8.60599219101338</v>
      </c>
      <c r="N52" s="12">
        <v>7.72696222623524</v>
      </c>
      <c r="O52" s="26">
        <v>155835.44</v>
      </c>
      <c r="P52" s="26">
        <v>187358.57</v>
      </c>
      <c r="Q52" s="26">
        <v>18311.7</v>
      </c>
      <c r="R52" s="12">
        <v>10.2316316890294</v>
      </c>
      <c r="S52" s="25">
        <v>148722.99</v>
      </c>
      <c r="T52" s="25">
        <v>183299.44</v>
      </c>
      <c r="U52" s="25">
        <v>17798.68</v>
      </c>
      <c r="V52" s="12">
        <v>10.2984850561952</v>
      </c>
      <c r="W52" s="15">
        <v>0.188896232059515</v>
      </c>
      <c r="X52" s="15">
        <v>0.332798680085284</v>
      </c>
      <c r="Y52" s="26">
        <v>31523.13</v>
      </c>
      <c r="Z52" s="25">
        <v>34576.45</v>
      </c>
      <c r="AA52" s="17">
        <v>-3053.32</v>
      </c>
      <c r="AB52" s="18">
        <v>-0.0883063472392336</v>
      </c>
      <c r="AC52" s="15">
        <v>0.168250270057036</v>
      </c>
      <c r="AD52" s="15">
        <v>0.188633691406804</v>
      </c>
      <c r="AE52" s="15">
        <v>-0.0203834213497685</v>
      </c>
      <c r="AF52" s="26">
        <v>-12560.5631</v>
      </c>
      <c r="AG52" s="25">
        <v>723.9278</v>
      </c>
      <c r="AH52" s="15">
        <v>-0.0806014543290024</v>
      </c>
      <c r="AI52" s="18">
        <v>0.00434017772881867</v>
      </c>
      <c r="AJ52" s="26">
        <v>-741.12</v>
      </c>
      <c r="AK52" s="25">
        <v>-992.19</v>
      </c>
      <c r="AL52" s="15">
        <v>-0.0508743688927178</v>
      </c>
      <c r="AM52" s="18">
        <v>-0.0688484389246712</v>
      </c>
      <c r="AN52" s="18">
        <v>-0.0849416320578211</v>
      </c>
      <c r="AO52" s="18">
        <v>0.0179740700319534</v>
      </c>
    </row>
    <row r="53" s="1" customFormat="1" ht="15.9" customHeight="1" spans="1:41">
      <c r="A53" s="23"/>
      <c r="B53" s="24" t="s">
        <v>110</v>
      </c>
      <c r="C53" s="23" t="s">
        <v>111</v>
      </c>
      <c r="D53" s="25">
        <v>22633.3</v>
      </c>
      <c r="E53" s="26">
        <v>215824.64</v>
      </c>
      <c r="F53" s="25">
        <v>21047.19</v>
      </c>
      <c r="G53" s="26">
        <v>211659.93</v>
      </c>
      <c r="H53" s="27">
        <v>8.56931267765678</v>
      </c>
      <c r="I53" s="26">
        <v>22872.89</v>
      </c>
      <c r="J53" s="26">
        <v>170434.58</v>
      </c>
      <c r="K53" s="25">
        <v>22730.12</v>
      </c>
      <c r="L53" s="25">
        <v>165358.89</v>
      </c>
      <c r="M53" s="12">
        <v>7.45137934034571</v>
      </c>
      <c r="N53" s="12">
        <v>7.27487976306328</v>
      </c>
      <c r="O53" s="26">
        <v>174599.3</v>
      </c>
      <c r="P53" s="26">
        <v>189662.5</v>
      </c>
      <c r="Q53" s="26">
        <v>22461.38</v>
      </c>
      <c r="R53" s="12">
        <v>8.44393799490503</v>
      </c>
      <c r="S53" s="25">
        <v>184663.34</v>
      </c>
      <c r="T53" s="25">
        <v>207994.3</v>
      </c>
      <c r="U53" s="25">
        <v>22804.1</v>
      </c>
      <c r="V53" s="12">
        <v>9.12091685267123</v>
      </c>
      <c r="W53" s="15">
        <v>0.133204687242949</v>
      </c>
      <c r="X53" s="15">
        <v>0.253754996609129</v>
      </c>
      <c r="Y53" s="26">
        <v>15063.2</v>
      </c>
      <c r="Z53" s="25">
        <v>23330.96</v>
      </c>
      <c r="AA53" s="17">
        <v>-8267.76</v>
      </c>
      <c r="AB53" s="18">
        <v>-0.354368615779205</v>
      </c>
      <c r="AC53" s="15">
        <v>0.0794210769129375</v>
      </c>
      <c r="AD53" s="15">
        <v>0.112171150844038</v>
      </c>
      <c r="AE53" s="15">
        <v>-0.0327500739311001</v>
      </c>
      <c r="AF53" s="26">
        <v>1145.6826</v>
      </c>
      <c r="AG53" s="25">
        <v>-8157.7357</v>
      </c>
      <c r="AH53" s="15">
        <v>0.00656178232100587</v>
      </c>
      <c r="AI53" s="18">
        <v>-0.0492711534745895</v>
      </c>
      <c r="AJ53" s="26">
        <v>-572.02</v>
      </c>
      <c r="AK53" s="25">
        <v>-1449.27</v>
      </c>
      <c r="AL53" s="15">
        <v>-0.0345205076026949</v>
      </c>
      <c r="AM53" s="18">
        <v>-0.0870743075908162</v>
      </c>
      <c r="AN53" s="18">
        <v>0.0558329357955954</v>
      </c>
      <c r="AO53" s="18">
        <v>0.0525537999881213</v>
      </c>
    </row>
    <row r="54" s="1" customFormat="1" ht="15.9" customHeight="1" spans="1:41">
      <c r="A54" s="23"/>
      <c r="B54" s="24" t="s">
        <v>151</v>
      </c>
      <c r="C54" s="23" t="s">
        <v>152</v>
      </c>
      <c r="D54" s="25">
        <v>8604.4</v>
      </c>
      <c r="E54" s="26">
        <v>84893.3</v>
      </c>
      <c r="F54" s="25">
        <v>8121.7</v>
      </c>
      <c r="G54" s="26">
        <v>84212.58</v>
      </c>
      <c r="H54" s="27">
        <v>8.07851329403933</v>
      </c>
      <c r="I54" s="26">
        <v>11156.29</v>
      </c>
      <c r="J54" s="26">
        <v>72584.08</v>
      </c>
      <c r="K54" s="25">
        <v>10802.35</v>
      </c>
      <c r="L54" s="25">
        <v>67276.28</v>
      </c>
      <c r="M54" s="12">
        <v>6.50611269517017</v>
      </c>
      <c r="N54" s="12">
        <v>6.22793003374266</v>
      </c>
      <c r="O54" s="26">
        <v>73264.79</v>
      </c>
      <c r="P54" s="26">
        <v>79265.91</v>
      </c>
      <c r="Q54" s="26">
        <v>11130.61</v>
      </c>
      <c r="R54" s="12">
        <v>7.12143449460542</v>
      </c>
      <c r="S54" s="25">
        <v>72307.45</v>
      </c>
      <c r="T54" s="25">
        <v>81448.7</v>
      </c>
      <c r="U54" s="25">
        <v>10196.94</v>
      </c>
      <c r="V54" s="12">
        <v>7.98756293554733</v>
      </c>
      <c r="W54" s="15">
        <v>0.0945759516111724</v>
      </c>
      <c r="X54" s="15">
        <v>0.282538964354297</v>
      </c>
      <c r="Y54" s="26">
        <v>6001.12</v>
      </c>
      <c r="Z54" s="25">
        <v>9141.25</v>
      </c>
      <c r="AA54" s="17">
        <v>-3140.13</v>
      </c>
      <c r="AB54" s="18">
        <v>-0.343512101736633</v>
      </c>
      <c r="AC54" s="15">
        <v>0.075708712610503</v>
      </c>
      <c r="AD54" s="15">
        <v>0.112233221647491</v>
      </c>
      <c r="AE54" s="15">
        <v>-0.0365245090369879</v>
      </c>
      <c r="AF54" s="26">
        <v>3061.1812</v>
      </c>
      <c r="AG54" s="25">
        <v>-3589.5787</v>
      </c>
      <c r="AH54" s="15">
        <v>0.0417824332807069</v>
      </c>
      <c r="AI54" s="18">
        <v>-0.0530432629661668</v>
      </c>
      <c r="AJ54" s="26">
        <v>-311.71</v>
      </c>
      <c r="AK54" s="25">
        <v>-1210.5</v>
      </c>
      <c r="AL54" s="15">
        <v>-0.0364201656322441</v>
      </c>
      <c r="AM54" s="18">
        <v>-0.151223845020857</v>
      </c>
      <c r="AN54" s="18">
        <v>0.0948256962468737</v>
      </c>
      <c r="AO54" s="18">
        <v>0.114803679388612</v>
      </c>
    </row>
    <row r="55" s="1" customFormat="1" ht="15.9" customHeight="1" spans="1:41">
      <c r="A55" s="23"/>
      <c r="B55" s="24" t="s">
        <v>158</v>
      </c>
      <c r="C55" s="23" t="s">
        <v>159</v>
      </c>
      <c r="D55" s="25">
        <v>18413.1</v>
      </c>
      <c r="E55" s="26">
        <v>167899.81</v>
      </c>
      <c r="F55" s="25">
        <v>16305.26</v>
      </c>
      <c r="G55" s="26">
        <v>158075.77</v>
      </c>
      <c r="H55" s="27">
        <v>14.9727613126308</v>
      </c>
      <c r="I55" s="26">
        <v>10148.6</v>
      </c>
      <c r="J55" s="26">
        <v>66375.25</v>
      </c>
      <c r="K55" s="25">
        <v>11425.88</v>
      </c>
      <c r="L55" s="25">
        <v>87546.99</v>
      </c>
      <c r="M55" s="12">
        <v>6.54033561279388</v>
      </c>
      <c r="N55" s="12">
        <v>7.66216606510833</v>
      </c>
      <c r="O55" s="26">
        <v>76199.34</v>
      </c>
      <c r="P55" s="26">
        <v>85377.19</v>
      </c>
      <c r="Q55" s="26">
        <v>12539.47</v>
      </c>
      <c r="R55" s="12">
        <v>6.80867612427001</v>
      </c>
      <c r="S55" s="25">
        <v>89132.71</v>
      </c>
      <c r="T55" s="25">
        <v>101030.08</v>
      </c>
      <c r="U55" s="25">
        <v>12122.39</v>
      </c>
      <c r="V55" s="12">
        <v>8.33417172686244</v>
      </c>
      <c r="W55" s="15">
        <v>0.0410285537872411</v>
      </c>
      <c r="X55" s="15">
        <v>0.0877043979527228</v>
      </c>
      <c r="Y55" s="26">
        <v>9177.85</v>
      </c>
      <c r="Z55" s="25">
        <v>11897.37</v>
      </c>
      <c r="AA55" s="17">
        <v>-2719.52</v>
      </c>
      <c r="AB55" s="18">
        <v>-0.228581610893836</v>
      </c>
      <c r="AC55" s="15">
        <v>0.107497681757856</v>
      </c>
      <c r="AD55" s="15">
        <v>0.117760670881385</v>
      </c>
      <c r="AE55" s="15">
        <v>-0.0102629891235291</v>
      </c>
      <c r="AF55" s="26">
        <v>7400.0576</v>
      </c>
      <c r="AG55" s="25">
        <v>-4774.9245</v>
      </c>
      <c r="AH55" s="15">
        <v>0.0971144579467486</v>
      </c>
      <c r="AI55" s="18">
        <v>-0.06303354282362</v>
      </c>
      <c r="AJ55" s="26">
        <v>-333.26</v>
      </c>
      <c r="AK55" s="25">
        <v>-1236.09</v>
      </c>
      <c r="AL55" s="15">
        <v>-0.0434347976253315</v>
      </c>
      <c r="AM55" s="18">
        <v>-0.176231319557116</v>
      </c>
      <c r="AN55" s="18">
        <v>0.160148000770369</v>
      </c>
      <c r="AO55" s="18">
        <v>0.132796521931784</v>
      </c>
    </row>
    <row r="56" s="1" customFormat="1" ht="15.9" customHeight="1" spans="1:41">
      <c r="A56" s="23"/>
      <c r="B56" s="28" t="s">
        <v>256</v>
      </c>
      <c r="C56" s="28"/>
      <c r="D56" s="29">
        <v>487649.55</v>
      </c>
      <c r="E56" s="29">
        <v>5114901.75</v>
      </c>
      <c r="F56" s="29">
        <v>474238.56</v>
      </c>
      <c r="G56" s="30">
        <v>5007906.63</v>
      </c>
      <c r="H56" s="30">
        <v>13.7766798345737</v>
      </c>
      <c r="I56" s="30">
        <v>342580.63</v>
      </c>
      <c r="J56" s="29">
        <v>2464729.84</v>
      </c>
      <c r="K56" s="29">
        <v>379886.35</v>
      </c>
      <c r="L56" s="29">
        <v>3143724.88</v>
      </c>
      <c r="M56" s="31">
        <v>7.19459777979858</v>
      </c>
      <c r="N56" s="31">
        <v>8.27543521898062</v>
      </c>
      <c r="O56" s="29">
        <v>2571724.81</v>
      </c>
      <c r="P56" s="29">
        <v>2952703.09</v>
      </c>
      <c r="Q56" s="29">
        <v>356664.51</v>
      </c>
      <c r="R56" s="31">
        <v>8.27865685318677</v>
      </c>
      <c r="S56" s="29">
        <v>3130241.89</v>
      </c>
      <c r="T56" s="29">
        <v>3699134.58</v>
      </c>
      <c r="U56" s="29">
        <v>368797.36</v>
      </c>
      <c r="V56" s="31">
        <v>10.0302631775889</v>
      </c>
      <c r="W56" s="32">
        <v>0.150676814266402</v>
      </c>
      <c r="X56" s="32">
        <v>0.212052648854454</v>
      </c>
      <c r="Y56" s="29">
        <v>380978.28</v>
      </c>
      <c r="Z56" s="29">
        <v>568892.69</v>
      </c>
      <c r="AA56" s="33">
        <v>-187914.41</v>
      </c>
      <c r="AB56" s="34">
        <v>-0.330316091774707</v>
      </c>
      <c r="AC56" s="32">
        <v>0.129026952046167</v>
      </c>
      <c r="AD56" s="32">
        <v>0.153790752322399</v>
      </c>
      <c r="AE56" s="32">
        <v>-0.0247638002762313</v>
      </c>
      <c r="AF56" s="29">
        <v>10929.0992</v>
      </c>
      <c r="AG56" s="29">
        <v>-175214.5271</v>
      </c>
      <c r="AH56" s="32">
        <v>0.00424971566067366</v>
      </c>
      <c r="AI56" s="32">
        <v>-0.0583715861283298</v>
      </c>
      <c r="AJ56" s="29">
        <v>-9131.73</v>
      </c>
      <c r="AK56" s="29">
        <v>-25723.85</v>
      </c>
      <c r="AL56" s="32">
        <v>-0.0367800076462145</v>
      </c>
      <c r="AM56" s="32">
        <v>-0.10050902232369</v>
      </c>
      <c r="AN56" s="34">
        <v>0.0626213017890035</v>
      </c>
      <c r="AO56" s="34">
        <v>0.0637290146774759</v>
      </c>
    </row>
    <row r="57" s="1" customFormat="1" ht="15.9" customHeight="1" spans="1:41">
      <c r="A57" s="23" t="s">
        <v>94</v>
      </c>
      <c r="B57" s="24" t="s">
        <v>121</v>
      </c>
      <c r="C57" s="23" t="s">
        <v>122</v>
      </c>
      <c r="D57" s="25">
        <v>28547.06</v>
      </c>
      <c r="E57" s="26">
        <v>334804.58</v>
      </c>
      <c r="F57" s="25">
        <v>29266.78</v>
      </c>
      <c r="G57" s="26">
        <v>333442.85</v>
      </c>
      <c r="H57" s="27">
        <v>18.3659710258049</v>
      </c>
      <c r="I57" s="26">
        <v>19671.1</v>
      </c>
      <c r="J57" s="26">
        <v>125986.08</v>
      </c>
      <c r="K57" s="25">
        <v>19021.24</v>
      </c>
      <c r="L57" s="25">
        <v>146107.2</v>
      </c>
      <c r="M57" s="12">
        <v>6.40462810925673</v>
      </c>
      <c r="N57" s="12">
        <v>7.68126578498563</v>
      </c>
      <c r="O57" s="26">
        <v>127347.8</v>
      </c>
      <c r="P57" s="26">
        <v>140281</v>
      </c>
      <c r="Q57" s="26">
        <v>18852.36</v>
      </c>
      <c r="R57" s="12">
        <v>7.44103125550329</v>
      </c>
      <c r="S57" s="25">
        <v>152118.63</v>
      </c>
      <c r="T57" s="25">
        <v>171249.46</v>
      </c>
      <c r="U57" s="25">
        <v>19533.18</v>
      </c>
      <c r="V57" s="12">
        <v>8.76710602165137</v>
      </c>
      <c r="W57" s="15">
        <v>0.161820972048109</v>
      </c>
      <c r="X57" s="15">
        <v>0.141362148773475</v>
      </c>
      <c r="Y57" s="26">
        <v>12933.2</v>
      </c>
      <c r="Z57" s="25">
        <v>19130.83</v>
      </c>
      <c r="AA57" s="17">
        <v>-6197.63</v>
      </c>
      <c r="AB57" s="18">
        <v>-0.323960330001364</v>
      </c>
      <c r="AC57" s="15">
        <v>0.0921949515615087</v>
      </c>
      <c r="AD57" s="15">
        <v>0.111713228176019</v>
      </c>
      <c r="AE57" s="15">
        <v>-0.0195182766145101</v>
      </c>
      <c r="AF57" s="26">
        <v>323.5631</v>
      </c>
      <c r="AG57" s="25">
        <v>-6911.7851</v>
      </c>
      <c r="AH57" s="15">
        <v>0.00254078280111631</v>
      </c>
      <c r="AI57" s="18">
        <v>-0.0515860486447979</v>
      </c>
      <c r="AJ57" s="26">
        <v>-296.19</v>
      </c>
      <c r="AK57" s="25">
        <v>-1069.66</v>
      </c>
      <c r="AL57" s="15">
        <v>-0.0222631119649851</v>
      </c>
      <c r="AM57" s="18">
        <v>-0.07883197261966</v>
      </c>
      <c r="AN57" s="18">
        <v>0.0541268314459142</v>
      </c>
      <c r="AO57" s="18">
        <v>0.0565688606546749</v>
      </c>
    </row>
    <row r="58" s="1" customFormat="1" ht="15.9" customHeight="1" spans="1:41">
      <c r="A58" s="23"/>
      <c r="B58" s="24" t="s">
        <v>95</v>
      </c>
      <c r="C58" s="23" t="s">
        <v>96</v>
      </c>
      <c r="D58" s="25">
        <v>23586.95</v>
      </c>
      <c r="E58" s="26">
        <v>197742.08</v>
      </c>
      <c r="F58" s="25">
        <v>23077.39</v>
      </c>
      <c r="G58" s="26">
        <v>194984.92</v>
      </c>
      <c r="H58" s="27">
        <v>23.3123870670558</v>
      </c>
      <c r="I58" s="26">
        <v>10218.86</v>
      </c>
      <c r="J58" s="26">
        <v>56204.83</v>
      </c>
      <c r="K58" s="25">
        <v>9809.67</v>
      </c>
      <c r="L58" s="25">
        <v>69010.54</v>
      </c>
      <c r="M58" s="12">
        <v>5.5001076441012</v>
      </c>
      <c r="N58" s="12">
        <v>7.03495020729545</v>
      </c>
      <c r="O58" s="26">
        <v>58961.98</v>
      </c>
      <c r="P58" s="26">
        <v>55652.79</v>
      </c>
      <c r="Q58" s="26">
        <v>11417.27</v>
      </c>
      <c r="R58" s="12">
        <v>4.87443933619858</v>
      </c>
      <c r="S58" s="25">
        <v>65461.75</v>
      </c>
      <c r="T58" s="25">
        <v>72237.08</v>
      </c>
      <c r="U58" s="25">
        <v>11326.93</v>
      </c>
      <c r="V58" s="12">
        <v>6.37746326674571</v>
      </c>
      <c r="W58" s="15">
        <v>-0.113755647777847</v>
      </c>
      <c r="X58" s="15">
        <v>-0.0934600702458291</v>
      </c>
      <c r="Y58" s="26">
        <v>-3309.19</v>
      </c>
      <c r="Z58" s="25">
        <v>6775.33</v>
      </c>
      <c r="AA58" s="17">
        <v>-10084.52</v>
      </c>
      <c r="AB58" s="18">
        <v>-1.48841753833393</v>
      </c>
      <c r="AC58" s="15">
        <v>-0.0594613495567787</v>
      </c>
      <c r="AD58" s="15">
        <v>0.0937929661608692</v>
      </c>
      <c r="AE58" s="15">
        <v>-0.153254315717648</v>
      </c>
      <c r="AF58" s="26">
        <v>-1247.5878</v>
      </c>
      <c r="AG58" s="25">
        <v>-3016.8288</v>
      </c>
      <c r="AH58" s="15">
        <v>-0.0211591910583735</v>
      </c>
      <c r="AI58" s="18">
        <v>-0.0520209268079031</v>
      </c>
      <c r="AJ58" s="26">
        <v>-139.54</v>
      </c>
      <c r="AK58" s="25">
        <v>-411.05</v>
      </c>
      <c r="AL58" s="15">
        <v>-0.0197257562906418</v>
      </c>
      <c r="AM58" s="18">
        <v>-0.0550800842046586</v>
      </c>
      <c r="AN58" s="18">
        <v>0.0308617357495295</v>
      </c>
      <c r="AO58" s="18">
        <v>0.0353543279140168</v>
      </c>
    </row>
    <row r="59" s="1" customFormat="1" ht="15.9" customHeight="1" spans="1:41">
      <c r="A59" s="23"/>
      <c r="B59" s="24" t="s">
        <v>205</v>
      </c>
      <c r="C59" s="23" t="s">
        <v>206</v>
      </c>
      <c r="D59" s="25">
        <v>40612.9</v>
      </c>
      <c r="E59" s="26">
        <v>396511.62</v>
      </c>
      <c r="F59" s="25">
        <v>39693.25</v>
      </c>
      <c r="G59" s="26">
        <v>405418.97</v>
      </c>
      <c r="H59" s="27">
        <v>13.1098435374998</v>
      </c>
      <c r="I59" s="26">
        <v>27402.71</v>
      </c>
      <c r="J59" s="26">
        <v>222715.76</v>
      </c>
      <c r="K59" s="25">
        <v>27403.49</v>
      </c>
      <c r="L59" s="25">
        <v>243643.78</v>
      </c>
      <c r="M59" s="12">
        <v>8.12750855663546</v>
      </c>
      <c r="N59" s="12">
        <v>8.89097629535508</v>
      </c>
      <c r="O59" s="26">
        <v>214095.39</v>
      </c>
      <c r="P59" s="26">
        <v>241593.18</v>
      </c>
      <c r="Q59" s="26">
        <v>27443.94</v>
      </c>
      <c r="R59" s="12">
        <v>8.80315217129902</v>
      </c>
      <c r="S59" s="25">
        <v>209635.53</v>
      </c>
      <c r="T59" s="25">
        <v>231586.21</v>
      </c>
      <c r="U59" s="25">
        <v>23177.88</v>
      </c>
      <c r="V59" s="12">
        <v>9.99169078448935</v>
      </c>
      <c r="W59" s="15">
        <v>0.0831304710361644</v>
      </c>
      <c r="X59" s="15">
        <v>0.123801307367034</v>
      </c>
      <c r="Y59" s="26">
        <v>27497.79</v>
      </c>
      <c r="Z59" s="25">
        <v>21950.68</v>
      </c>
      <c r="AA59" s="17">
        <v>5547.11</v>
      </c>
      <c r="AB59" s="18">
        <v>0.252707888776111</v>
      </c>
      <c r="AC59" s="15">
        <v>0.113818568885098</v>
      </c>
      <c r="AD59" s="15">
        <v>0.0947840547155204</v>
      </c>
      <c r="AE59" s="15">
        <v>0.0190345141695781</v>
      </c>
      <c r="AF59" s="26">
        <v>-3400.7538</v>
      </c>
      <c r="AG59" s="25">
        <v>-16533.5032</v>
      </c>
      <c r="AH59" s="15">
        <v>-0.0158842925109224</v>
      </c>
      <c r="AI59" s="18">
        <v>-0.0850699903582046</v>
      </c>
      <c r="AJ59" s="26">
        <v>-1039.19</v>
      </c>
      <c r="AK59" s="25">
        <v>-1983.41</v>
      </c>
      <c r="AL59" s="15">
        <v>-0.0489292618823634</v>
      </c>
      <c r="AM59" s="18">
        <v>-0.111239857700744</v>
      </c>
      <c r="AN59" s="18">
        <v>0.0691856978472823</v>
      </c>
      <c r="AO59" s="18">
        <v>0.0623105958183808</v>
      </c>
    </row>
    <row r="60" s="1" customFormat="1" ht="15.9" customHeight="1" spans="1:41">
      <c r="A60" s="23"/>
      <c r="B60" s="24" t="s">
        <v>164</v>
      </c>
      <c r="C60" s="23" t="s">
        <v>165</v>
      </c>
      <c r="D60" s="25">
        <v>32093.9</v>
      </c>
      <c r="E60" s="26">
        <v>271129.88</v>
      </c>
      <c r="F60" s="25">
        <v>25910.8</v>
      </c>
      <c r="G60" s="26">
        <v>253537.18</v>
      </c>
      <c r="H60" s="27">
        <v>12.0061543863021</v>
      </c>
      <c r="I60" s="26">
        <v>18418.16</v>
      </c>
      <c r="J60" s="26">
        <v>135356.76</v>
      </c>
      <c r="K60" s="25">
        <v>21405.64</v>
      </c>
      <c r="L60" s="25">
        <v>162089.15</v>
      </c>
      <c r="M60" s="12">
        <v>7.34909241748361</v>
      </c>
      <c r="N60" s="12">
        <v>7.57226366509014</v>
      </c>
      <c r="O60" s="26">
        <v>152949.45</v>
      </c>
      <c r="P60" s="26">
        <v>179333.62</v>
      </c>
      <c r="Q60" s="26">
        <v>24359.14</v>
      </c>
      <c r="R60" s="12">
        <v>7.36206696952355</v>
      </c>
      <c r="S60" s="25">
        <v>171212.83</v>
      </c>
      <c r="T60" s="25">
        <v>198888.46</v>
      </c>
      <c r="U60" s="25">
        <v>21397.66</v>
      </c>
      <c r="V60" s="12">
        <v>9.29486962593106</v>
      </c>
      <c r="W60" s="15">
        <v>0.00176546317597993</v>
      </c>
      <c r="X60" s="15">
        <v>0.227488903850843</v>
      </c>
      <c r="Y60" s="26">
        <v>26384.17</v>
      </c>
      <c r="Z60" s="25">
        <v>27675.63</v>
      </c>
      <c r="AA60" s="17">
        <v>-1291.46</v>
      </c>
      <c r="AB60" s="18">
        <v>-0.0466641590453406</v>
      </c>
      <c r="AC60" s="15">
        <v>0.147123389356664</v>
      </c>
      <c r="AD60" s="15">
        <v>0.139151512360245</v>
      </c>
      <c r="AE60" s="15">
        <v>0.00797187699641932</v>
      </c>
      <c r="AF60" s="26">
        <v>2104.6842</v>
      </c>
      <c r="AG60" s="25">
        <v>-15799.8011</v>
      </c>
      <c r="AH60" s="15">
        <v>0.0137606522939442</v>
      </c>
      <c r="AI60" s="18">
        <v>-0.0994329738114794</v>
      </c>
      <c r="AJ60" s="26">
        <v>-256.85</v>
      </c>
      <c r="AK60" s="25">
        <v>-1557.59</v>
      </c>
      <c r="AL60" s="15">
        <v>-0.0149137689768057</v>
      </c>
      <c r="AM60" s="18">
        <v>-0.0937175843138765</v>
      </c>
      <c r="AN60" s="18">
        <v>0.113193626105424</v>
      </c>
      <c r="AO60" s="18">
        <v>0.0788038153370708</v>
      </c>
    </row>
    <row r="61" s="1" customFormat="1" ht="15.9" customHeight="1" spans="1:41">
      <c r="A61" s="23"/>
      <c r="B61" s="24" t="s">
        <v>201</v>
      </c>
      <c r="C61" s="23" t="s">
        <v>202</v>
      </c>
      <c r="D61" s="25">
        <v>13679.2</v>
      </c>
      <c r="E61" s="26">
        <v>122515.72</v>
      </c>
      <c r="F61" s="25">
        <v>13728.6</v>
      </c>
      <c r="G61" s="26">
        <v>130650.58</v>
      </c>
      <c r="H61" s="27">
        <v>12.5789008052448</v>
      </c>
      <c r="I61" s="26">
        <v>11560.49</v>
      </c>
      <c r="J61" s="26">
        <v>78576.81</v>
      </c>
      <c r="K61" s="25">
        <v>13622.76</v>
      </c>
      <c r="L61" s="25">
        <v>89093.23</v>
      </c>
      <c r="M61" s="12">
        <v>6.79701379439799</v>
      </c>
      <c r="N61" s="12">
        <v>6.54002786513159</v>
      </c>
      <c r="O61" s="26">
        <v>70441.93</v>
      </c>
      <c r="P61" s="26">
        <v>74999.31</v>
      </c>
      <c r="Q61" s="26">
        <v>11885.42</v>
      </c>
      <c r="R61" s="12">
        <v>6.31019433894637</v>
      </c>
      <c r="S61" s="25">
        <v>91408.17</v>
      </c>
      <c r="T61" s="25">
        <v>91305.73</v>
      </c>
      <c r="U61" s="25">
        <v>13216.68</v>
      </c>
      <c r="V61" s="12">
        <v>6.90837108865464</v>
      </c>
      <c r="W61" s="15">
        <v>-0.07162254928081</v>
      </c>
      <c r="X61" s="15">
        <v>0.0563213538411491</v>
      </c>
      <c r="Y61" s="26">
        <v>4557.38</v>
      </c>
      <c r="Z61" s="25">
        <v>-102.44</v>
      </c>
      <c r="AA61" s="17">
        <v>4659.82</v>
      </c>
      <c r="AB61" s="18">
        <v>-45.4882858258493</v>
      </c>
      <c r="AC61" s="15">
        <v>0.0607656257104232</v>
      </c>
      <c r="AD61" s="15">
        <v>-0.00112194492065284</v>
      </c>
      <c r="AE61" s="15">
        <v>0.061887570631076</v>
      </c>
      <c r="AF61" s="26">
        <v>1623.7292</v>
      </c>
      <c r="AG61" s="25">
        <v>-4864.4422</v>
      </c>
      <c r="AH61" s="15">
        <v>0.0230506063647035</v>
      </c>
      <c r="AI61" s="18">
        <v>-0.0678824796510622</v>
      </c>
      <c r="AJ61" s="26">
        <v>-102.89</v>
      </c>
      <c r="AK61" s="25">
        <v>-1206.41</v>
      </c>
      <c r="AL61" s="15">
        <v>-0.0122462582200137</v>
      </c>
      <c r="AM61" s="18">
        <v>-0.135456105130313</v>
      </c>
      <c r="AN61" s="18">
        <v>0.0909330860157657</v>
      </c>
      <c r="AO61" s="18">
        <v>0.123209846910299</v>
      </c>
    </row>
    <row r="62" s="1" customFormat="1" ht="15.9" customHeight="1" spans="1:41">
      <c r="A62" s="23"/>
      <c r="B62" s="28" t="s">
        <v>256</v>
      </c>
      <c r="C62" s="28"/>
      <c r="D62" s="29">
        <v>138520.01</v>
      </c>
      <c r="E62" s="29">
        <v>1322703.88</v>
      </c>
      <c r="F62" s="29">
        <v>131676.82</v>
      </c>
      <c r="G62" s="30">
        <v>1318034.5</v>
      </c>
      <c r="H62" s="30">
        <v>14.8166647122367</v>
      </c>
      <c r="I62" s="30">
        <v>87271.32</v>
      </c>
      <c r="J62" s="29">
        <v>618840.24</v>
      </c>
      <c r="K62" s="29">
        <v>91262.8</v>
      </c>
      <c r="L62" s="29">
        <v>709943.9</v>
      </c>
      <c r="M62" s="31">
        <v>7.09099209224749</v>
      </c>
      <c r="N62" s="31">
        <v>7.77911591579483</v>
      </c>
      <c r="O62" s="29">
        <v>623796.55</v>
      </c>
      <c r="P62" s="29">
        <v>691859.9</v>
      </c>
      <c r="Q62" s="29">
        <v>93958.13</v>
      </c>
      <c r="R62" s="31">
        <v>7.36349158928557</v>
      </c>
      <c r="S62" s="29">
        <v>689836.91</v>
      </c>
      <c r="T62" s="29">
        <v>765266.94</v>
      </c>
      <c r="U62" s="29">
        <v>88652.33</v>
      </c>
      <c r="V62" s="31">
        <v>8.63222590991122</v>
      </c>
      <c r="W62" s="32">
        <v>0.0384289664257279</v>
      </c>
      <c r="X62" s="32">
        <v>0.10966670291983</v>
      </c>
      <c r="Y62" s="29">
        <v>68063.35</v>
      </c>
      <c r="Z62" s="29">
        <v>75430.03</v>
      </c>
      <c r="AA62" s="33">
        <v>-7366.68</v>
      </c>
      <c r="AB62" s="34">
        <v>-0.0976624296715777</v>
      </c>
      <c r="AC62" s="32">
        <v>0.0983773593468851</v>
      </c>
      <c r="AD62" s="32">
        <v>0.0985669523369192</v>
      </c>
      <c r="AE62" s="32">
        <v>-0.000189592990034085</v>
      </c>
      <c r="AF62" s="29">
        <v>-596.3651</v>
      </c>
      <c r="AG62" s="29">
        <v>-47126.3604</v>
      </c>
      <c r="AH62" s="32">
        <v>-0.000956025005268144</v>
      </c>
      <c r="AI62" s="32">
        <v>-0.0763936203790671</v>
      </c>
      <c r="AJ62" s="29">
        <v>-1834.66</v>
      </c>
      <c r="AK62" s="29">
        <v>-6228.12</v>
      </c>
      <c r="AL62" s="32">
        <v>-0.0272849303651742</v>
      </c>
      <c r="AM62" s="32">
        <v>-0.0967279917773473</v>
      </c>
      <c r="AN62" s="34">
        <v>0.0754375953737989</v>
      </c>
      <c r="AO62" s="34">
        <v>0.069443061412173</v>
      </c>
    </row>
    <row r="63" s="1" customFormat="1" ht="15.9" customHeight="1" spans="1:41">
      <c r="A63" s="23" t="s">
        <v>186</v>
      </c>
      <c r="B63" s="24" t="s">
        <v>197</v>
      </c>
      <c r="C63" s="23" t="s">
        <v>198</v>
      </c>
      <c r="D63" s="25">
        <v>28426.2</v>
      </c>
      <c r="E63" s="26">
        <v>297326.17</v>
      </c>
      <c r="F63" s="25">
        <v>24503.8</v>
      </c>
      <c r="G63" s="26">
        <v>280445.83</v>
      </c>
      <c r="H63" s="27">
        <v>8.59076721567316</v>
      </c>
      <c r="I63" s="26">
        <v>25595.92</v>
      </c>
      <c r="J63" s="26">
        <v>222392.69</v>
      </c>
      <c r="K63" s="25">
        <v>29196.93</v>
      </c>
      <c r="L63" s="25">
        <v>263096.92</v>
      </c>
      <c r="M63" s="12">
        <v>8.68859919862228</v>
      </c>
      <c r="N63" s="12">
        <v>9.01111589471907</v>
      </c>
      <c r="O63" s="26">
        <v>235392.48</v>
      </c>
      <c r="P63" s="26">
        <v>283727.98</v>
      </c>
      <c r="Q63" s="26">
        <v>30489.11</v>
      </c>
      <c r="R63" s="12">
        <v>9.30587937791559</v>
      </c>
      <c r="S63" s="25">
        <v>243517.92</v>
      </c>
      <c r="T63" s="25">
        <v>288241.91</v>
      </c>
      <c r="U63" s="25">
        <v>27705.38</v>
      </c>
      <c r="V63" s="12">
        <v>10.4038244557555</v>
      </c>
      <c r="W63" s="15">
        <v>0.0710448445350304</v>
      </c>
      <c r="X63" s="15">
        <v>0.154554505491673</v>
      </c>
      <c r="Y63" s="26">
        <v>48335.5</v>
      </c>
      <c r="Z63" s="25">
        <v>44723.99</v>
      </c>
      <c r="AA63" s="17">
        <v>3611.51</v>
      </c>
      <c r="AB63" s="18">
        <v>0.0807510689453244</v>
      </c>
      <c r="AC63" s="15">
        <v>0.170358594876684</v>
      </c>
      <c r="AD63" s="15">
        <v>0.155161301838445</v>
      </c>
      <c r="AE63" s="15">
        <v>0.015197293038239</v>
      </c>
      <c r="AF63" s="26">
        <v>3895.9144</v>
      </c>
      <c r="AG63" s="25">
        <v>-7670.2491</v>
      </c>
      <c r="AH63" s="15">
        <v>0.016550717338124</v>
      </c>
      <c r="AI63" s="18">
        <v>-0.0350643164737506</v>
      </c>
      <c r="AJ63" s="26">
        <v>-606.51</v>
      </c>
      <c r="AK63" s="25">
        <v>-756.44</v>
      </c>
      <c r="AL63" s="15">
        <v>-0.0290787207683368</v>
      </c>
      <c r="AM63" s="18">
        <v>-0.0404810374242492</v>
      </c>
      <c r="AN63" s="18">
        <v>0.0516150338118746</v>
      </c>
      <c r="AO63" s="18">
        <v>0.0114023166559124</v>
      </c>
    </row>
    <row r="64" s="1" customFormat="1" ht="15.9" customHeight="1" spans="1:41">
      <c r="A64" s="23"/>
      <c r="B64" s="24" t="s">
        <v>187</v>
      </c>
      <c r="C64" s="23" t="s">
        <v>188</v>
      </c>
      <c r="D64" s="25">
        <v>33107.3</v>
      </c>
      <c r="E64" s="26">
        <v>252660.35</v>
      </c>
      <c r="F64" s="25">
        <v>29639.7</v>
      </c>
      <c r="G64" s="26">
        <v>239158.84</v>
      </c>
      <c r="H64" s="27">
        <v>15.7459492100668</v>
      </c>
      <c r="I64" s="26">
        <v>14075.48</v>
      </c>
      <c r="J64" s="26">
        <v>95819.7</v>
      </c>
      <c r="K64" s="25">
        <v>14064.82</v>
      </c>
      <c r="L64" s="25">
        <v>98858.7</v>
      </c>
      <c r="M64" s="12">
        <v>6.80756180251046</v>
      </c>
      <c r="N64" s="12">
        <v>7.02879240544849</v>
      </c>
      <c r="O64" s="26">
        <v>109321.27</v>
      </c>
      <c r="P64" s="26">
        <v>121029.39</v>
      </c>
      <c r="Q64" s="26">
        <v>16265.51</v>
      </c>
      <c r="R64" s="12">
        <v>7.44086044642929</v>
      </c>
      <c r="S64" s="25">
        <v>110515.81</v>
      </c>
      <c r="T64" s="25">
        <v>121030.17</v>
      </c>
      <c r="U64" s="25">
        <v>13716.16</v>
      </c>
      <c r="V64" s="12">
        <v>8.8239106280475</v>
      </c>
      <c r="W64" s="15">
        <v>0.093028702829444</v>
      </c>
      <c r="X64" s="15">
        <v>0.255394969583608</v>
      </c>
      <c r="Y64" s="26">
        <v>11708.12</v>
      </c>
      <c r="Z64" s="25">
        <v>10514.36</v>
      </c>
      <c r="AA64" s="17">
        <v>1193.76</v>
      </c>
      <c r="AB64" s="18">
        <v>0.113536154364127</v>
      </c>
      <c r="AC64" s="15">
        <v>0.0967378254157936</v>
      </c>
      <c r="AD64" s="15">
        <v>0.0868738761583166</v>
      </c>
      <c r="AE64" s="15">
        <v>0.00986394925747708</v>
      </c>
      <c r="AF64" s="26">
        <v>-518.6159</v>
      </c>
      <c r="AG64" s="25">
        <v>-10285.6292</v>
      </c>
      <c r="AH64" s="15">
        <v>-0.00474396153648782</v>
      </c>
      <c r="AI64" s="18">
        <v>-0.114496906212343</v>
      </c>
      <c r="AJ64" s="26">
        <v>-359.16</v>
      </c>
      <c r="AK64" s="25">
        <v>-1232.09</v>
      </c>
      <c r="AL64" s="15">
        <v>-0.0288547285409225</v>
      </c>
      <c r="AM64" s="18">
        <v>-0.128662622583444</v>
      </c>
      <c r="AN64" s="18">
        <v>0.109752944675856</v>
      </c>
      <c r="AO64" s="18">
        <v>0.0998078940425219</v>
      </c>
    </row>
    <row r="65" s="1" customFormat="1" ht="15.9" customHeight="1" spans="1:41">
      <c r="A65" s="23"/>
      <c r="B65" s="24" t="s">
        <v>189</v>
      </c>
      <c r="C65" s="23" t="s">
        <v>190</v>
      </c>
      <c r="D65" s="25">
        <v>26799.22</v>
      </c>
      <c r="E65" s="26">
        <v>266979.82</v>
      </c>
      <c r="F65" s="25">
        <v>23415.71</v>
      </c>
      <c r="G65" s="26">
        <v>243738.39</v>
      </c>
      <c r="H65" s="27">
        <v>15.6610254261256</v>
      </c>
      <c r="I65" s="26">
        <v>11618.97</v>
      </c>
      <c r="J65" s="26">
        <v>90896.21</v>
      </c>
      <c r="K65" s="25">
        <v>16105.6</v>
      </c>
      <c r="L65" s="25">
        <v>124665.37</v>
      </c>
      <c r="M65" s="12">
        <v>7.8230867279974</v>
      </c>
      <c r="N65" s="12">
        <v>7.74049833598252</v>
      </c>
      <c r="O65" s="26">
        <v>114137.72</v>
      </c>
      <c r="P65" s="26">
        <v>136756.3</v>
      </c>
      <c r="Q65" s="26">
        <v>16349.1</v>
      </c>
      <c r="R65" s="12">
        <v>8.36476013970188</v>
      </c>
      <c r="S65" s="25">
        <v>122996.67</v>
      </c>
      <c r="T65" s="25">
        <v>143960.04</v>
      </c>
      <c r="U65" s="25">
        <v>14073.98</v>
      </c>
      <c r="V65" s="12">
        <v>10.228808055717</v>
      </c>
      <c r="W65" s="15">
        <v>0.0692403689921939</v>
      </c>
      <c r="X65" s="15">
        <v>0.321466346445334</v>
      </c>
      <c r="Y65" s="26">
        <v>22618.58</v>
      </c>
      <c r="Z65" s="25">
        <v>20963.37</v>
      </c>
      <c r="AA65" s="17">
        <v>1655.21</v>
      </c>
      <c r="AB65" s="18">
        <v>0.0789572478089162</v>
      </c>
      <c r="AC65" s="15">
        <v>0.165393331056778</v>
      </c>
      <c r="AD65" s="15">
        <v>0.145619367707872</v>
      </c>
      <c r="AE65" s="15">
        <v>0.0197739633489054</v>
      </c>
      <c r="AF65" s="26">
        <v>-5305.4887</v>
      </c>
      <c r="AG65" s="25">
        <v>-11328.0243</v>
      </c>
      <c r="AH65" s="15">
        <v>-0.0464832195701824</v>
      </c>
      <c r="AI65" s="18">
        <v>-0.104102503803207</v>
      </c>
      <c r="AJ65" s="26">
        <v>-146.84</v>
      </c>
      <c r="AK65" s="25">
        <v>-1142.5</v>
      </c>
      <c r="AL65" s="15">
        <v>-0.0153557206438443</v>
      </c>
      <c r="AM65" s="18">
        <v>-0.126690219404173</v>
      </c>
      <c r="AN65" s="18">
        <v>0.0576192842330246</v>
      </c>
      <c r="AO65" s="18">
        <v>0.111334498760329</v>
      </c>
    </row>
    <row r="66" s="1" customFormat="1" ht="15.9" customHeight="1" spans="1:41">
      <c r="A66" s="23"/>
      <c r="B66" s="28" t="s">
        <v>256</v>
      </c>
      <c r="C66" s="28"/>
      <c r="D66" s="29">
        <v>88332.72</v>
      </c>
      <c r="E66" s="29">
        <v>816966.34</v>
      </c>
      <c r="F66" s="29">
        <v>77559.21</v>
      </c>
      <c r="G66" s="30">
        <v>763343.06</v>
      </c>
      <c r="H66" s="30">
        <v>12.0541902154089</v>
      </c>
      <c r="I66" s="30">
        <v>51290.37</v>
      </c>
      <c r="J66" s="29">
        <v>409108.6</v>
      </c>
      <c r="K66" s="29">
        <v>59367.35</v>
      </c>
      <c r="L66" s="29">
        <v>486620.99</v>
      </c>
      <c r="M66" s="31">
        <v>7.97632382063144</v>
      </c>
      <c r="N66" s="31">
        <v>8.19677802697948</v>
      </c>
      <c r="O66" s="29">
        <v>458851.47</v>
      </c>
      <c r="P66" s="29">
        <v>541513.67</v>
      </c>
      <c r="Q66" s="29">
        <v>63103.72</v>
      </c>
      <c r="R66" s="31">
        <v>8.58132721811012</v>
      </c>
      <c r="S66" s="29">
        <v>477030.4</v>
      </c>
      <c r="T66" s="29">
        <v>553232.12</v>
      </c>
      <c r="U66" s="29">
        <v>55495.52</v>
      </c>
      <c r="V66" s="31">
        <v>9.96895100721644</v>
      </c>
      <c r="W66" s="32">
        <v>0.0758499041768833</v>
      </c>
      <c r="X66" s="32">
        <v>0.216203607613126</v>
      </c>
      <c r="Y66" s="29">
        <v>82662.2</v>
      </c>
      <c r="Z66" s="29">
        <v>76201.72</v>
      </c>
      <c r="AA66" s="33">
        <v>6460.48</v>
      </c>
      <c r="AB66" s="34">
        <v>0.0847812884013642</v>
      </c>
      <c r="AC66" s="32">
        <v>0.152650255348124</v>
      </c>
      <c r="AD66" s="32">
        <v>0.137739146454476</v>
      </c>
      <c r="AE66" s="32">
        <v>0.0149111088936489</v>
      </c>
      <c r="AF66" s="29">
        <v>-1928.1902</v>
      </c>
      <c r="AG66" s="29">
        <v>-29283.9026</v>
      </c>
      <c r="AH66" s="32">
        <v>-0.00420220992209091</v>
      </c>
      <c r="AI66" s="32">
        <v>-0.0701583405029611</v>
      </c>
      <c r="AJ66" s="29">
        <v>-1112.51</v>
      </c>
      <c r="AK66" s="29">
        <v>-3131.03</v>
      </c>
      <c r="AL66" s="32">
        <v>-0.0259524401606261</v>
      </c>
      <c r="AM66" s="32">
        <v>-0.083985797389357</v>
      </c>
      <c r="AN66" s="34">
        <v>0.0659561305808702</v>
      </c>
      <c r="AO66" s="34">
        <v>0.0580333572287309</v>
      </c>
    </row>
    <row r="67" s="1" customFormat="1" ht="15.9" customHeight="1" spans="1:41">
      <c r="A67" s="23" t="s">
        <v>101</v>
      </c>
      <c r="B67" s="24" t="s">
        <v>182</v>
      </c>
      <c r="C67" s="23" t="s">
        <v>183</v>
      </c>
      <c r="D67" s="25">
        <v>21992.4</v>
      </c>
      <c r="E67" s="26">
        <v>200820.79</v>
      </c>
      <c r="F67" s="25">
        <v>21400.35</v>
      </c>
      <c r="G67" s="26">
        <v>205914.06</v>
      </c>
      <c r="H67" s="27">
        <v>38.1888630166201</v>
      </c>
      <c r="I67" s="26">
        <v>5972.65</v>
      </c>
      <c r="J67" s="26">
        <v>42085.85</v>
      </c>
      <c r="K67" s="25">
        <v>8814.2</v>
      </c>
      <c r="L67" s="25">
        <v>74542.06</v>
      </c>
      <c r="M67" s="12">
        <v>7.04642830234486</v>
      </c>
      <c r="N67" s="12">
        <v>8.45704204578975</v>
      </c>
      <c r="O67" s="26">
        <v>37277.15</v>
      </c>
      <c r="P67" s="26">
        <v>43107.28</v>
      </c>
      <c r="Q67" s="26">
        <v>5484.6</v>
      </c>
      <c r="R67" s="12">
        <v>7.85969441709514</v>
      </c>
      <c r="S67" s="25">
        <v>59421.6</v>
      </c>
      <c r="T67" s="25">
        <v>64820.99</v>
      </c>
      <c r="U67" s="25">
        <v>6493.34</v>
      </c>
      <c r="V67" s="12">
        <v>9.98268841613099</v>
      </c>
      <c r="W67" s="15">
        <v>0.115415367879306</v>
      </c>
      <c r="X67" s="15">
        <v>0.180399525280919</v>
      </c>
      <c r="Y67" s="26">
        <v>5830.13</v>
      </c>
      <c r="Z67" s="25">
        <v>5399.39</v>
      </c>
      <c r="AA67" s="17">
        <v>430.74</v>
      </c>
      <c r="AB67" s="18">
        <v>0.079775678363667</v>
      </c>
      <c r="AC67" s="15">
        <v>0.135246993083303</v>
      </c>
      <c r="AD67" s="15">
        <v>0.0832969382294223</v>
      </c>
      <c r="AE67" s="15">
        <v>0.0519500548538806</v>
      </c>
      <c r="AF67" s="26">
        <v>-1945.892</v>
      </c>
      <c r="AG67" s="25">
        <v>-3045.8036</v>
      </c>
      <c r="AH67" s="15">
        <v>-0.0522006644821291</v>
      </c>
      <c r="AI67" s="18">
        <v>-0.0639709671538519</v>
      </c>
      <c r="AJ67" s="26">
        <v>-129.18</v>
      </c>
      <c r="AK67" s="25">
        <v>-629.74</v>
      </c>
      <c r="AL67" s="15">
        <v>-0.03672682610624</v>
      </c>
      <c r="AM67" s="18">
        <v>-0.145705017561233</v>
      </c>
      <c r="AN67" s="18">
        <v>0.0117703026717228</v>
      </c>
      <c r="AO67" s="18">
        <v>0.108978191454993</v>
      </c>
    </row>
    <row r="68" s="1" customFormat="1" ht="15.9" customHeight="1" spans="1:41">
      <c r="A68" s="23"/>
      <c r="B68" s="24" t="s">
        <v>141</v>
      </c>
      <c r="C68" s="23" t="s">
        <v>142</v>
      </c>
      <c r="D68" s="25">
        <v>33134.8</v>
      </c>
      <c r="E68" s="26">
        <v>337864.79</v>
      </c>
      <c r="F68" s="25">
        <v>29321.6</v>
      </c>
      <c r="G68" s="26">
        <v>295040.99</v>
      </c>
      <c r="H68" s="27">
        <v>13.9563126639111</v>
      </c>
      <c r="I68" s="26">
        <v>17324.05</v>
      </c>
      <c r="J68" s="26">
        <v>115897.94</v>
      </c>
      <c r="K68" s="25">
        <v>17954.9</v>
      </c>
      <c r="L68" s="25">
        <v>147883.33</v>
      </c>
      <c r="M68" s="12">
        <v>6.69000262640664</v>
      </c>
      <c r="N68" s="12">
        <v>8.23637725634785</v>
      </c>
      <c r="O68" s="26">
        <v>158721.74</v>
      </c>
      <c r="P68" s="26">
        <v>188412.5</v>
      </c>
      <c r="Q68" s="26">
        <v>20701.7</v>
      </c>
      <c r="R68" s="12">
        <v>9.10130568987088</v>
      </c>
      <c r="S68" s="25">
        <v>175242.52</v>
      </c>
      <c r="T68" s="25">
        <v>208489.21</v>
      </c>
      <c r="U68" s="25">
        <v>19744.24</v>
      </c>
      <c r="V68" s="12">
        <v>10.5594953262319</v>
      </c>
      <c r="W68" s="15">
        <v>0.360433799225488</v>
      </c>
      <c r="X68" s="15">
        <v>0.282055811381582</v>
      </c>
      <c r="Y68" s="26">
        <v>29690.76</v>
      </c>
      <c r="Z68" s="25">
        <v>33246.69</v>
      </c>
      <c r="AA68" s="17">
        <v>-3555.93</v>
      </c>
      <c r="AB68" s="18">
        <v>-0.106955910498158</v>
      </c>
      <c r="AC68" s="15">
        <v>0.157583812114377</v>
      </c>
      <c r="AD68" s="15">
        <v>0.159464799161549</v>
      </c>
      <c r="AE68" s="15">
        <v>-0.00188098704717224</v>
      </c>
      <c r="AF68" s="26">
        <v>431.806</v>
      </c>
      <c r="AG68" s="25">
        <v>-18139.102</v>
      </c>
      <c r="AH68" s="15">
        <v>0.00272052209105067</v>
      </c>
      <c r="AI68" s="18">
        <v>-0.114460034243796</v>
      </c>
      <c r="AJ68" s="26">
        <v>-344.78</v>
      </c>
      <c r="AK68" s="25">
        <v>-2422.05</v>
      </c>
      <c r="AL68" s="15">
        <v>-0.022238906669866</v>
      </c>
      <c r="AM68" s="18">
        <v>-0.167174783771267</v>
      </c>
      <c r="AN68" s="18">
        <v>0.117180556334847</v>
      </c>
      <c r="AO68" s="18">
        <v>0.144935877101401</v>
      </c>
    </row>
    <row r="69" s="1" customFormat="1" ht="15.9" customHeight="1" spans="1:41">
      <c r="A69" s="23"/>
      <c r="B69" s="24" t="s">
        <v>147</v>
      </c>
      <c r="C69" s="23" t="s">
        <v>148</v>
      </c>
      <c r="D69" s="25">
        <v>37728.59</v>
      </c>
      <c r="E69" s="26">
        <v>370612.93</v>
      </c>
      <c r="F69" s="25">
        <v>37103.06</v>
      </c>
      <c r="G69" s="26">
        <v>345158.18</v>
      </c>
      <c r="H69" s="27">
        <v>17.2417644075508</v>
      </c>
      <c r="I69" s="26">
        <v>17802.91</v>
      </c>
      <c r="J69" s="26">
        <v>119843.47</v>
      </c>
      <c r="K69" s="25">
        <v>23240.73</v>
      </c>
      <c r="L69" s="25">
        <v>146421.42</v>
      </c>
      <c r="M69" s="12">
        <v>6.73167869747137</v>
      </c>
      <c r="N69" s="12">
        <v>6.30020743754607</v>
      </c>
      <c r="O69" s="26">
        <v>145298.29</v>
      </c>
      <c r="P69" s="26">
        <v>167095.74</v>
      </c>
      <c r="Q69" s="26">
        <v>20076.92</v>
      </c>
      <c r="R69" s="12">
        <v>8.32277759736055</v>
      </c>
      <c r="S69" s="25">
        <v>146023.02</v>
      </c>
      <c r="T69" s="25">
        <v>171086.25</v>
      </c>
      <c r="U69" s="25">
        <v>18361.69</v>
      </c>
      <c r="V69" s="12">
        <v>9.31756553999115</v>
      </c>
      <c r="W69" s="15">
        <v>0.236359899424025</v>
      </c>
      <c r="X69" s="15">
        <v>0.478929961014163</v>
      </c>
      <c r="Y69" s="26">
        <v>21797.45</v>
      </c>
      <c r="Z69" s="25">
        <v>25063.23</v>
      </c>
      <c r="AA69" s="17">
        <v>-3265.78</v>
      </c>
      <c r="AB69" s="18">
        <v>-0.130301641089357</v>
      </c>
      <c r="AC69" s="15">
        <v>0.130448867218279</v>
      </c>
      <c r="AD69" s="15">
        <v>0.146494706617276</v>
      </c>
      <c r="AE69" s="15">
        <v>-0.0160458393989978</v>
      </c>
      <c r="AF69" s="26">
        <v>-3753.3555</v>
      </c>
      <c r="AG69" s="25">
        <v>-10553.8269</v>
      </c>
      <c r="AH69" s="15">
        <v>-0.0258320693244222</v>
      </c>
      <c r="AI69" s="18">
        <v>-0.0847724312062124</v>
      </c>
      <c r="AJ69" s="26">
        <v>-310.96</v>
      </c>
      <c r="AK69" s="25">
        <v>-1281.68</v>
      </c>
      <c r="AL69" s="15">
        <v>-0.0218335981553502</v>
      </c>
      <c r="AM69" s="18">
        <v>-0.0969616641020636</v>
      </c>
      <c r="AN69" s="18">
        <v>0.0589403618817902</v>
      </c>
      <c r="AO69" s="18">
        <v>0.0751280659467134</v>
      </c>
    </row>
    <row r="70" s="1" customFormat="1" ht="15.9" customHeight="1" spans="1:41">
      <c r="A70" s="23"/>
      <c r="B70" s="24" t="s">
        <v>102</v>
      </c>
      <c r="C70" s="23" t="s">
        <v>103</v>
      </c>
      <c r="D70" s="25">
        <v>40328.96</v>
      </c>
      <c r="E70" s="26">
        <v>307174.7</v>
      </c>
      <c r="F70" s="25">
        <v>35844.41</v>
      </c>
      <c r="G70" s="26">
        <v>284864.77</v>
      </c>
      <c r="H70" s="27">
        <v>13.481845030147</v>
      </c>
      <c r="I70" s="26">
        <v>25039.49</v>
      </c>
      <c r="J70" s="26">
        <v>131388.46</v>
      </c>
      <c r="K70" s="25">
        <v>23429.83</v>
      </c>
      <c r="L70" s="25">
        <v>144370.07</v>
      </c>
      <c r="M70" s="12">
        <v>5.24724984414619</v>
      </c>
      <c r="N70" s="12">
        <v>6.16180612492707</v>
      </c>
      <c r="O70" s="26">
        <v>153698.41</v>
      </c>
      <c r="P70" s="26">
        <v>176263.54</v>
      </c>
      <c r="Q70" s="26">
        <v>28633.46</v>
      </c>
      <c r="R70" s="12">
        <v>6.15585891471027</v>
      </c>
      <c r="S70" s="25">
        <v>162522.27</v>
      </c>
      <c r="T70" s="25">
        <v>193523.28</v>
      </c>
      <c r="U70" s="25">
        <v>24959.44</v>
      </c>
      <c r="V70" s="12">
        <v>7.75351049542778</v>
      </c>
      <c r="W70" s="15">
        <v>0.173159101920357</v>
      </c>
      <c r="X70" s="15">
        <v>0.258317827310666</v>
      </c>
      <c r="Y70" s="26">
        <v>22565.13</v>
      </c>
      <c r="Z70" s="25">
        <v>31001.01</v>
      </c>
      <c r="AA70" s="17">
        <v>-8435.88</v>
      </c>
      <c r="AB70" s="18">
        <v>-0.272116295565854</v>
      </c>
      <c r="AC70" s="15">
        <v>0.128019271597518</v>
      </c>
      <c r="AD70" s="15">
        <v>0.160192665192529</v>
      </c>
      <c r="AE70" s="15">
        <v>-0.0321733935950106</v>
      </c>
      <c r="AF70" s="26">
        <v>734.1771</v>
      </c>
      <c r="AG70" s="25">
        <v>-5693.5737</v>
      </c>
      <c r="AH70" s="15">
        <v>0.0047767384190897</v>
      </c>
      <c r="AI70" s="18">
        <v>-0.0386511943054259</v>
      </c>
      <c r="AJ70" s="26">
        <v>-815.95</v>
      </c>
      <c r="AK70" s="25">
        <v>-1817.42</v>
      </c>
      <c r="AL70" s="15">
        <v>-0.0379648831228774</v>
      </c>
      <c r="AM70" s="18">
        <v>-0.0982041493417196</v>
      </c>
      <c r="AN70" s="18">
        <v>0.0434279327245156</v>
      </c>
      <c r="AO70" s="18">
        <v>0.0602392662188421</v>
      </c>
    </row>
    <row r="71" s="1" customFormat="1" ht="15.9" customHeight="1" spans="1:41">
      <c r="A71" s="23"/>
      <c r="B71" s="24" t="s">
        <v>131</v>
      </c>
      <c r="C71" s="23" t="s">
        <v>132</v>
      </c>
      <c r="D71" s="25">
        <v>35770.1</v>
      </c>
      <c r="E71" s="26">
        <v>335182.12</v>
      </c>
      <c r="F71" s="25">
        <v>34181.6</v>
      </c>
      <c r="G71" s="26">
        <v>345798.38</v>
      </c>
      <c r="H71" s="27">
        <v>21.4037773203446</v>
      </c>
      <c r="I71" s="26">
        <v>18422.49</v>
      </c>
      <c r="J71" s="26">
        <v>121971.9</v>
      </c>
      <c r="K71" s="25">
        <v>22940.35</v>
      </c>
      <c r="L71" s="25">
        <v>172012.85</v>
      </c>
      <c r="M71" s="12">
        <v>6.62081510154165</v>
      </c>
      <c r="N71" s="12">
        <v>7.49826615548586</v>
      </c>
      <c r="O71" s="26">
        <v>111355.66</v>
      </c>
      <c r="P71" s="26">
        <v>119135.38</v>
      </c>
      <c r="Q71" s="26">
        <v>18071.49</v>
      </c>
      <c r="R71" s="12">
        <v>6.59244921143746</v>
      </c>
      <c r="S71" s="25">
        <v>155255.63</v>
      </c>
      <c r="T71" s="25">
        <v>168045.96</v>
      </c>
      <c r="U71" s="25">
        <v>22045.42</v>
      </c>
      <c r="V71" s="12">
        <v>7.62271528507962</v>
      </c>
      <c r="W71" s="15">
        <v>-0.00428435013954403</v>
      </c>
      <c r="X71" s="15">
        <v>0.0165970541740126</v>
      </c>
      <c r="Y71" s="26">
        <v>7779.72</v>
      </c>
      <c r="Z71" s="25">
        <v>12790.33</v>
      </c>
      <c r="AA71" s="17">
        <v>-5010.61</v>
      </c>
      <c r="AB71" s="18">
        <v>-0.391749861027823</v>
      </c>
      <c r="AC71" s="15">
        <v>0.0653015082505298</v>
      </c>
      <c r="AD71" s="15">
        <v>0.076112094572223</v>
      </c>
      <c r="AE71" s="15">
        <v>-0.0108105863216932</v>
      </c>
      <c r="AF71" s="26">
        <v>2402.5409</v>
      </c>
      <c r="AG71" s="25">
        <v>-12470.57</v>
      </c>
      <c r="AH71" s="15">
        <v>0.0215753819787876</v>
      </c>
      <c r="AI71" s="18">
        <v>-0.0977129400260373</v>
      </c>
      <c r="AJ71" s="26">
        <v>-195.29</v>
      </c>
      <c r="AK71" s="25">
        <v>-1472.36</v>
      </c>
      <c r="AL71" s="15">
        <v>-0.0136280910763184</v>
      </c>
      <c r="AM71" s="18">
        <v>-0.0869662804543822</v>
      </c>
      <c r="AN71" s="18">
        <v>0.119288322004825</v>
      </c>
      <c r="AO71" s="18">
        <v>0.0733381893780638</v>
      </c>
    </row>
    <row r="72" s="1" customFormat="1" ht="15.9" customHeight="1" spans="1:41">
      <c r="A72" s="23"/>
      <c r="B72" s="24" t="s">
        <v>170</v>
      </c>
      <c r="C72" s="23" t="s">
        <v>171</v>
      </c>
      <c r="D72" s="25">
        <v>30878.95</v>
      </c>
      <c r="E72" s="26">
        <v>273680.9</v>
      </c>
      <c r="F72" s="25">
        <v>29084.88</v>
      </c>
      <c r="G72" s="26">
        <v>255585.44</v>
      </c>
      <c r="H72" s="27">
        <v>31.9693971343326</v>
      </c>
      <c r="I72" s="26">
        <v>7015.43</v>
      </c>
      <c r="J72" s="26">
        <v>39848.45</v>
      </c>
      <c r="K72" s="25"/>
      <c r="L72" s="25"/>
      <c r="M72" s="12">
        <v>5.68011511767632</v>
      </c>
      <c r="N72" s="12">
        <v>0</v>
      </c>
      <c r="O72" s="26">
        <v>57943.92</v>
      </c>
      <c r="P72" s="26">
        <v>56946.61</v>
      </c>
      <c r="Q72" s="26">
        <v>8123.66</v>
      </c>
      <c r="R72" s="12">
        <v>7.0099696442244</v>
      </c>
      <c r="S72" s="25"/>
      <c r="T72" s="25"/>
      <c r="U72" s="25"/>
      <c r="V72" s="12">
        <v>0</v>
      </c>
      <c r="W72" s="15">
        <v>0.234124573005504</v>
      </c>
      <c r="X72" s="15">
        <v>0</v>
      </c>
      <c r="Y72" s="26">
        <v>-997.31</v>
      </c>
      <c r="Z72" s="25"/>
      <c r="AA72" s="17">
        <v>-997.31</v>
      </c>
      <c r="AB72" s="18" t="e">
        <v>#DIV/0!</v>
      </c>
      <c r="AC72" s="15">
        <v>-0.0175130705761063</v>
      </c>
      <c r="AD72" s="15">
        <v>0</v>
      </c>
      <c r="AE72" s="15">
        <v>-0.0175130705761063</v>
      </c>
      <c r="AF72" s="26">
        <v>261.5679</v>
      </c>
      <c r="AG72" s="25"/>
      <c r="AH72" s="15">
        <v>0.00451415610127862</v>
      </c>
      <c r="AI72" s="18">
        <v>0</v>
      </c>
      <c r="AJ72" s="26">
        <v>-164.54</v>
      </c>
      <c r="AK72" s="25"/>
      <c r="AL72" s="15">
        <v>-0.0286390614937427</v>
      </c>
      <c r="AM72" s="18">
        <v>0</v>
      </c>
      <c r="AN72" s="18">
        <v>0.00451415610127862</v>
      </c>
      <c r="AO72" s="18">
        <v>-0.0286390614937427</v>
      </c>
    </row>
    <row r="73" s="1" customFormat="1" ht="15.9" customHeight="1" spans="1:41">
      <c r="A73" s="23"/>
      <c r="B73" s="28" t="s">
        <v>256</v>
      </c>
      <c r="C73" s="28"/>
      <c r="D73" s="29">
        <v>199833.8</v>
      </c>
      <c r="E73" s="29">
        <v>1825336.23</v>
      </c>
      <c r="F73" s="29">
        <v>186935.9</v>
      </c>
      <c r="G73" s="30">
        <v>1732361.82</v>
      </c>
      <c r="H73" s="30">
        <v>18.7445938753401</v>
      </c>
      <c r="I73" s="30">
        <v>91577.02</v>
      </c>
      <c r="J73" s="29">
        <v>571036.07</v>
      </c>
      <c r="K73" s="29">
        <v>96380.01</v>
      </c>
      <c r="L73" s="29">
        <v>685229.73</v>
      </c>
      <c r="M73" s="31">
        <v>6.23558257300794</v>
      </c>
      <c r="N73" s="31">
        <v>7.10966651694682</v>
      </c>
      <c r="O73" s="29">
        <v>664295.17</v>
      </c>
      <c r="P73" s="29">
        <v>750961.05</v>
      </c>
      <c r="Q73" s="29">
        <v>101091.83</v>
      </c>
      <c r="R73" s="31">
        <v>7.42850386623726</v>
      </c>
      <c r="S73" s="29">
        <v>698465.04</v>
      </c>
      <c r="T73" s="29">
        <v>805965.69</v>
      </c>
      <c r="U73" s="29">
        <v>91604.13</v>
      </c>
      <c r="V73" s="31">
        <v>8.7983553798284</v>
      </c>
      <c r="W73" s="32">
        <v>0.191308715627171</v>
      </c>
      <c r="X73" s="32">
        <v>0.237520122618461</v>
      </c>
      <c r="Y73" s="29">
        <v>86665.88</v>
      </c>
      <c r="Z73" s="29">
        <v>107500.65</v>
      </c>
      <c r="AA73" s="33">
        <v>-20834.77</v>
      </c>
      <c r="AB73" s="34">
        <v>-0.193810642075187</v>
      </c>
      <c r="AC73" s="32">
        <v>0.115406624617881</v>
      </c>
      <c r="AD73" s="32">
        <v>0.133381174079507</v>
      </c>
      <c r="AE73" s="32">
        <v>-0.0179745494616257</v>
      </c>
      <c r="AF73" s="29">
        <v>-1869.1556</v>
      </c>
      <c r="AG73" s="29">
        <v>-49902.8762</v>
      </c>
      <c r="AH73" s="32">
        <v>-0.00281374257169445</v>
      </c>
      <c r="AI73" s="32">
        <v>-0.0824139701827587</v>
      </c>
      <c r="AJ73" s="29">
        <v>-1960.7</v>
      </c>
      <c r="AK73" s="29">
        <v>-7623.25</v>
      </c>
      <c r="AL73" s="32">
        <v>-0.0262018689160869</v>
      </c>
      <c r="AM73" s="32">
        <v>-0.112995024409564</v>
      </c>
      <c r="AN73" s="34">
        <v>0.0796002276110643</v>
      </c>
      <c r="AO73" s="34">
        <v>0.0867931554934767</v>
      </c>
    </row>
    <row r="74" s="1" customFormat="1" ht="15.9" customHeight="1" spans="1:41">
      <c r="A74" s="23" t="s">
        <v>118</v>
      </c>
      <c r="B74" s="24" t="s">
        <v>119</v>
      </c>
      <c r="C74" s="23" t="s">
        <v>120</v>
      </c>
      <c r="D74" s="25">
        <v>24083.02</v>
      </c>
      <c r="E74" s="26">
        <v>249610.15</v>
      </c>
      <c r="F74" s="25">
        <v>23840.85</v>
      </c>
      <c r="G74" s="26">
        <v>249985.36</v>
      </c>
      <c r="H74" s="27">
        <v>8.52901708803882</v>
      </c>
      <c r="I74" s="26">
        <v>26964.07</v>
      </c>
      <c r="J74" s="26">
        <v>205391.15</v>
      </c>
      <c r="K74" s="25">
        <v>31803.56</v>
      </c>
      <c r="L74" s="25">
        <v>239000.18</v>
      </c>
      <c r="M74" s="12">
        <v>7.61721616951744</v>
      </c>
      <c r="N74" s="12">
        <v>7.51488764150931</v>
      </c>
      <c r="O74" s="26">
        <v>205015.92</v>
      </c>
      <c r="P74" s="26">
        <v>256915.88</v>
      </c>
      <c r="Q74" s="26">
        <v>26621.24</v>
      </c>
      <c r="R74" s="12">
        <v>9.65078561329224</v>
      </c>
      <c r="S74" s="25">
        <v>255804.94</v>
      </c>
      <c r="T74" s="25">
        <v>314194.05</v>
      </c>
      <c r="U74" s="25">
        <v>30795.79</v>
      </c>
      <c r="V74" s="12">
        <v>10.2025000819917</v>
      </c>
      <c r="W74" s="15">
        <v>0.26697016318281</v>
      </c>
      <c r="X74" s="15">
        <v>0.357638406413036</v>
      </c>
      <c r="Y74" s="26">
        <v>51899.96</v>
      </c>
      <c r="Z74" s="25">
        <v>58389.11</v>
      </c>
      <c r="AA74" s="17">
        <v>-6489.15</v>
      </c>
      <c r="AB74" s="18">
        <v>-0.111136306068032</v>
      </c>
      <c r="AC74" s="15">
        <v>0.202011491076379</v>
      </c>
      <c r="AD74" s="15">
        <v>0.185837733082469</v>
      </c>
      <c r="AE74" s="15">
        <v>0.0161737579939095</v>
      </c>
      <c r="AF74" s="26">
        <v>-4486.5525</v>
      </c>
      <c r="AG74" s="25">
        <v>-14229.8028</v>
      </c>
      <c r="AH74" s="15">
        <v>-0.0218839224778251</v>
      </c>
      <c r="AI74" s="18">
        <v>-0.0556383256956324</v>
      </c>
      <c r="AJ74" s="26">
        <v>-749.75</v>
      </c>
      <c r="AK74" s="25">
        <v>-2561.88</v>
      </c>
      <c r="AL74" s="15">
        <v>-0.0358167900130512</v>
      </c>
      <c r="AM74" s="18">
        <v>-0.105782773447032</v>
      </c>
      <c r="AN74" s="18">
        <v>0.0337544032178073</v>
      </c>
      <c r="AO74" s="18">
        <v>0.0699659834339812</v>
      </c>
    </row>
    <row r="75" s="1" customFormat="1" ht="15.9" customHeight="1" spans="1:41">
      <c r="A75" s="23"/>
      <c r="B75" s="24" t="s">
        <v>137</v>
      </c>
      <c r="C75" s="23" t="s">
        <v>138</v>
      </c>
      <c r="D75" s="25">
        <v>20836.68</v>
      </c>
      <c r="E75" s="26">
        <v>181509</v>
      </c>
      <c r="F75" s="25">
        <v>20577.23</v>
      </c>
      <c r="G75" s="26">
        <v>188756.47</v>
      </c>
      <c r="H75" s="27">
        <v>15.6411967352527</v>
      </c>
      <c r="I75" s="26">
        <v>13771.9</v>
      </c>
      <c r="J75" s="26">
        <v>90101.05</v>
      </c>
      <c r="K75" s="25">
        <v>24440.96</v>
      </c>
      <c r="L75" s="25">
        <v>118413.98</v>
      </c>
      <c r="M75" s="12">
        <v>6.54238340388763</v>
      </c>
      <c r="N75" s="12">
        <v>4.84489889104192</v>
      </c>
      <c r="O75" s="26">
        <v>82853.58</v>
      </c>
      <c r="P75" s="26">
        <v>97666.32</v>
      </c>
      <c r="Q75" s="26">
        <v>13022.39</v>
      </c>
      <c r="R75" s="12">
        <v>7.4998767507347</v>
      </c>
      <c r="S75" s="25">
        <v>118663.84</v>
      </c>
      <c r="T75" s="25">
        <v>137277.75</v>
      </c>
      <c r="U75" s="25">
        <v>22274.48</v>
      </c>
      <c r="V75" s="12">
        <v>6.16300582550075</v>
      </c>
      <c r="W75" s="15">
        <v>0.146352374622084</v>
      </c>
      <c r="X75" s="15">
        <v>0.272060772392169</v>
      </c>
      <c r="Y75" s="26">
        <v>14812.74</v>
      </c>
      <c r="Z75" s="25">
        <v>18613.91</v>
      </c>
      <c r="AA75" s="17">
        <v>-3801.17</v>
      </c>
      <c r="AB75" s="18">
        <v>-0.204211259214211</v>
      </c>
      <c r="AC75" s="15">
        <v>0.151666818203041</v>
      </c>
      <c r="AD75" s="15">
        <v>0.135593058598353</v>
      </c>
      <c r="AE75" s="15">
        <v>0.0160737596046881</v>
      </c>
      <c r="AF75" s="26">
        <v>1142.4343</v>
      </c>
      <c r="AG75" s="25">
        <v>-6136.037</v>
      </c>
      <c r="AH75" s="15">
        <v>0.0137885930819163</v>
      </c>
      <c r="AI75" s="18">
        <v>-0.0554859102265812</v>
      </c>
      <c r="AJ75" s="26">
        <v>-515.74</v>
      </c>
      <c r="AK75" s="25">
        <v>-1417.02</v>
      </c>
      <c r="AL75" s="15">
        <v>-0.0537118945383083</v>
      </c>
      <c r="AM75" s="18">
        <v>-0.0745075707982819</v>
      </c>
      <c r="AN75" s="18">
        <v>0.0692745033084975</v>
      </c>
      <c r="AO75" s="18">
        <v>0.0207956762599736</v>
      </c>
    </row>
    <row r="76" s="1" customFormat="1" ht="15.9" customHeight="1" spans="1:41">
      <c r="A76" s="23"/>
      <c r="B76" s="24" t="s">
        <v>195</v>
      </c>
      <c r="C76" s="23" t="s">
        <v>196</v>
      </c>
      <c r="D76" s="25">
        <v>17486.9</v>
      </c>
      <c r="E76" s="26">
        <v>163776.45</v>
      </c>
      <c r="F76" s="25">
        <v>16585.53</v>
      </c>
      <c r="G76" s="26">
        <v>161406.35</v>
      </c>
      <c r="H76" s="27">
        <v>6.3693906999067</v>
      </c>
      <c r="I76" s="26">
        <v>99719.13</v>
      </c>
      <c r="J76" s="26">
        <v>176228.74</v>
      </c>
      <c r="K76" s="25">
        <v>45062.79</v>
      </c>
      <c r="L76" s="25">
        <v>176807.39</v>
      </c>
      <c r="M76" s="12">
        <v>1.76725107810307</v>
      </c>
      <c r="N76" s="12">
        <v>3.92357841136778</v>
      </c>
      <c r="O76" s="26">
        <v>178688.96</v>
      </c>
      <c r="P76" s="26">
        <v>200327.71</v>
      </c>
      <c r="Q76" s="26">
        <v>100849.93</v>
      </c>
      <c r="R76" s="12">
        <v>1.98639414028349</v>
      </c>
      <c r="S76" s="25">
        <v>173208.08</v>
      </c>
      <c r="T76" s="25">
        <v>192622.31</v>
      </c>
      <c r="U76" s="25">
        <v>43535.89</v>
      </c>
      <c r="V76" s="12">
        <v>4.42444865603988</v>
      </c>
      <c r="W76" s="15">
        <v>0.124002222941431</v>
      </c>
      <c r="X76" s="15">
        <v>0.127656489091928</v>
      </c>
      <c r="Y76" s="26">
        <v>21638.75</v>
      </c>
      <c r="Z76" s="25">
        <v>19414.23</v>
      </c>
      <c r="AA76" s="17">
        <v>2224.52</v>
      </c>
      <c r="AB76" s="18">
        <v>0.114581932943001</v>
      </c>
      <c r="AC76" s="15">
        <v>0.108016759139312</v>
      </c>
      <c r="AD76" s="15">
        <v>0.100789103816687</v>
      </c>
      <c r="AE76" s="15">
        <v>0.00722765532262563</v>
      </c>
      <c r="AF76" s="26">
        <v>-1954.2796</v>
      </c>
      <c r="AG76" s="25">
        <v>-3476.8277</v>
      </c>
      <c r="AH76" s="15">
        <v>-0.010936767442152</v>
      </c>
      <c r="AI76" s="18">
        <v>-0.0213450720061992</v>
      </c>
      <c r="AJ76" s="26">
        <v>-786.8</v>
      </c>
      <c r="AK76" s="25">
        <v>-971.64</v>
      </c>
      <c r="AL76" s="15">
        <v>-0.00813530665184362</v>
      </c>
      <c r="AM76" s="18">
        <v>-0.0243900173730302</v>
      </c>
      <c r="AN76" s="18">
        <v>0.0104083045640472</v>
      </c>
      <c r="AO76" s="18">
        <v>0.0162547107211865</v>
      </c>
    </row>
    <row r="77" s="1" customFormat="1" ht="15.9" customHeight="1" spans="1:41">
      <c r="A77" s="23"/>
      <c r="B77" s="24" t="s">
        <v>149</v>
      </c>
      <c r="C77" s="23" t="s">
        <v>150</v>
      </c>
      <c r="D77" s="25">
        <v>11331.67</v>
      </c>
      <c r="E77" s="26">
        <v>80202.4</v>
      </c>
      <c r="F77" s="25">
        <v>9864.63</v>
      </c>
      <c r="G77" s="26">
        <v>76438.11</v>
      </c>
      <c r="H77" s="27">
        <v>9.15840757754527</v>
      </c>
      <c r="I77" s="26">
        <v>9921.07</v>
      </c>
      <c r="J77" s="26">
        <v>56097.84</v>
      </c>
      <c r="K77" s="25">
        <v>12913</v>
      </c>
      <c r="L77" s="25">
        <v>69836.58</v>
      </c>
      <c r="M77" s="12">
        <v>5.65441429200681</v>
      </c>
      <c r="N77" s="12">
        <v>5.40823820955626</v>
      </c>
      <c r="O77" s="26">
        <v>59862.13</v>
      </c>
      <c r="P77" s="26">
        <v>65554.19</v>
      </c>
      <c r="Q77" s="26">
        <v>10547.44</v>
      </c>
      <c r="R77" s="12">
        <v>6.21517543593517</v>
      </c>
      <c r="S77" s="25">
        <v>69768.19</v>
      </c>
      <c r="T77" s="25">
        <v>78683.95</v>
      </c>
      <c r="U77" s="25">
        <v>11405.96</v>
      </c>
      <c r="V77" s="12">
        <v>6.89849429596457</v>
      </c>
      <c r="W77" s="15">
        <v>0.0991722776169865</v>
      </c>
      <c r="X77" s="15">
        <v>0.27555296728148</v>
      </c>
      <c r="Y77" s="26">
        <v>5692.06</v>
      </c>
      <c r="Z77" s="25">
        <v>8915.76</v>
      </c>
      <c r="AA77" s="17">
        <v>-3223.7</v>
      </c>
      <c r="AB77" s="18">
        <v>-0.361573214173553</v>
      </c>
      <c r="AC77" s="15">
        <v>0.0868298426080774</v>
      </c>
      <c r="AD77" s="15">
        <v>0.113311037384371</v>
      </c>
      <c r="AE77" s="15">
        <v>-0.0264811947762939</v>
      </c>
      <c r="AF77" s="26">
        <v>-569.4569</v>
      </c>
      <c r="AG77" s="25">
        <v>-3050.1664</v>
      </c>
      <c r="AH77" s="15">
        <v>-0.00951280717876227</v>
      </c>
      <c r="AI77" s="18">
        <v>-0.0437005998833759</v>
      </c>
      <c r="AJ77" s="26">
        <v>-749.6</v>
      </c>
      <c r="AK77" s="25">
        <v>-1042.3</v>
      </c>
      <c r="AL77" s="15">
        <v>-0.089999879936126</v>
      </c>
      <c r="AM77" s="18">
        <v>-0.123169096054878</v>
      </c>
      <c r="AN77" s="18">
        <v>0.0341877927046136</v>
      </c>
      <c r="AO77" s="18">
        <v>0.0331692161187524</v>
      </c>
    </row>
    <row r="78" s="1" customFormat="1" ht="15.9" customHeight="1" spans="1:41">
      <c r="A78" s="23"/>
      <c r="B78" s="28" t="s">
        <v>256</v>
      </c>
      <c r="C78" s="28"/>
      <c r="D78" s="29">
        <v>73738.27</v>
      </c>
      <c r="E78" s="29">
        <v>675098</v>
      </c>
      <c r="F78" s="29">
        <v>70868.24</v>
      </c>
      <c r="G78" s="30">
        <v>676586.29</v>
      </c>
      <c r="H78" s="30">
        <v>8.98691104578565</v>
      </c>
      <c r="I78" s="30">
        <v>150376.17</v>
      </c>
      <c r="J78" s="29">
        <v>527818.78</v>
      </c>
      <c r="K78" s="29">
        <v>114220.31</v>
      </c>
      <c r="L78" s="29">
        <v>604058.13</v>
      </c>
      <c r="M78" s="31">
        <v>3.50998951496105</v>
      </c>
      <c r="N78" s="31">
        <v>5.28853520008832</v>
      </c>
      <c r="O78" s="29">
        <v>526420.59</v>
      </c>
      <c r="P78" s="29">
        <v>620464.1</v>
      </c>
      <c r="Q78" s="29">
        <v>151041</v>
      </c>
      <c r="R78" s="31">
        <v>4.10791837977768</v>
      </c>
      <c r="S78" s="29">
        <v>617445.05</v>
      </c>
      <c r="T78" s="29">
        <v>722778.06</v>
      </c>
      <c r="U78" s="29">
        <v>108012.12</v>
      </c>
      <c r="V78" s="31">
        <v>6.69163849390235</v>
      </c>
      <c r="W78" s="32">
        <v>0.170350612806108</v>
      </c>
      <c r="X78" s="32">
        <v>0.265310381935361</v>
      </c>
      <c r="Y78" s="29">
        <v>94043.51</v>
      </c>
      <c r="Z78" s="29">
        <v>105333.01</v>
      </c>
      <c r="AA78" s="33">
        <v>-11289.5</v>
      </c>
      <c r="AB78" s="34">
        <v>-0.107179126467572</v>
      </c>
      <c r="AC78" s="32">
        <v>0.151569623447996</v>
      </c>
      <c r="AD78" s="32">
        <v>0.145733546477601</v>
      </c>
      <c r="AE78" s="32">
        <v>0.00583607697039584</v>
      </c>
      <c r="AF78" s="29">
        <v>-5867.8547</v>
      </c>
      <c r="AG78" s="29">
        <v>-26892.8339</v>
      </c>
      <c r="AH78" s="32">
        <v>-0.0111467043870757</v>
      </c>
      <c r="AI78" s="32">
        <v>-0.0448942472106566</v>
      </c>
      <c r="AJ78" s="29">
        <v>-2801.89</v>
      </c>
      <c r="AK78" s="29">
        <v>-5992.84</v>
      </c>
      <c r="AL78" s="32">
        <v>-0.0206662539645988</v>
      </c>
      <c r="AM78" s="32">
        <v>-0.065469231261677</v>
      </c>
      <c r="AN78" s="34">
        <v>0.0337475428235809</v>
      </c>
      <c r="AO78" s="34">
        <v>0.0448029772970782</v>
      </c>
    </row>
    <row r="79" s="1" customFormat="1" ht="15.9" customHeight="1" spans="1:41">
      <c r="A79" s="23" t="s">
        <v>89</v>
      </c>
      <c r="B79" s="24" t="s">
        <v>90</v>
      </c>
      <c r="C79" s="23" t="s">
        <v>91</v>
      </c>
      <c r="D79" s="25">
        <v>22206.05</v>
      </c>
      <c r="E79" s="26">
        <v>268104.66</v>
      </c>
      <c r="F79" s="25">
        <v>23109.7</v>
      </c>
      <c r="G79" s="26">
        <v>274245.18</v>
      </c>
      <c r="H79" s="27">
        <v>10.4686681077307</v>
      </c>
      <c r="I79" s="26">
        <v>23351.91</v>
      </c>
      <c r="J79" s="26">
        <v>187464.83</v>
      </c>
      <c r="K79" s="25">
        <v>25651.93</v>
      </c>
      <c r="L79" s="25">
        <v>245994.04</v>
      </c>
      <c r="M79" s="12">
        <v>8.02781571186254</v>
      </c>
      <c r="N79" s="12">
        <v>9.58968935280893</v>
      </c>
      <c r="O79" s="26">
        <v>181324.35</v>
      </c>
      <c r="P79" s="26">
        <v>211039.86</v>
      </c>
      <c r="Q79" s="26">
        <v>21537.18</v>
      </c>
      <c r="R79" s="12">
        <v>9.79886224658939</v>
      </c>
      <c r="S79" s="25">
        <v>224556.03</v>
      </c>
      <c r="T79" s="25">
        <v>266523.65</v>
      </c>
      <c r="U79" s="25">
        <v>20374.91</v>
      </c>
      <c r="V79" s="12">
        <v>13.0809731184089</v>
      </c>
      <c r="W79" s="15">
        <v>0.220613750775296</v>
      </c>
      <c r="X79" s="15">
        <v>0.364066408947574</v>
      </c>
      <c r="Y79" s="26">
        <v>29715.51</v>
      </c>
      <c r="Z79" s="25">
        <v>41967.62</v>
      </c>
      <c r="AA79" s="17">
        <v>-12252.11</v>
      </c>
      <c r="AB79" s="18">
        <v>-0.29194197812504</v>
      </c>
      <c r="AC79" s="15">
        <v>0.140805201443936</v>
      </c>
      <c r="AD79" s="15">
        <v>0.157463024388267</v>
      </c>
      <c r="AE79" s="15">
        <v>-0.0166578229443315</v>
      </c>
      <c r="AF79" s="26">
        <v>1157.5103</v>
      </c>
      <c r="AG79" s="25">
        <v>-10570.3226</v>
      </c>
      <c r="AH79" s="15">
        <v>0.00638364510888913</v>
      </c>
      <c r="AI79" s="18">
        <v>-0.0489804050532705</v>
      </c>
      <c r="AJ79" s="26">
        <v>-229.39</v>
      </c>
      <c r="AK79" s="25">
        <v>-943.11</v>
      </c>
      <c r="AL79" s="15">
        <v>-0.0138415967164901</v>
      </c>
      <c r="AM79" s="18">
        <v>-0.0592073295523745</v>
      </c>
      <c r="AN79" s="18">
        <v>0.0553640501621596</v>
      </c>
      <c r="AO79" s="18">
        <v>0.0453657328358843</v>
      </c>
    </row>
    <row r="80" s="1" customFormat="1" ht="15.9" customHeight="1" spans="1:41">
      <c r="A80" s="23"/>
      <c r="B80" s="24" t="s">
        <v>160</v>
      </c>
      <c r="C80" s="23" t="s">
        <v>161</v>
      </c>
      <c r="D80" s="25">
        <v>10533.85</v>
      </c>
      <c r="E80" s="26">
        <v>82353.39</v>
      </c>
      <c r="F80" s="25">
        <v>8977.85</v>
      </c>
      <c r="G80" s="26">
        <v>79313.91</v>
      </c>
      <c r="H80" s="27">
        <v>10.4443353561732</v>
      </c>
      <c r="I80" s="26">
        <v>6939.66</v>
      </c>
      <c r="J80" s="26">
        <v>51136.79</v>
      </c>
      <c r="K80" s="25">
        <v>7777.9</v>
      </c>
      <c r="L80" s="25">
        <v>52970.87</v>
      </c>
      <c r="M80" s="12">
        <v>7.3687745509146</v>
      </c>
      <c r="N80" s="12">
        <v>6.81043340747503</v>
      </c>
      <c r="O80" s="26">
        <v>54176.31</v>
      </c>
      <c r="P80" s="26">
        <v>58808.08</v>
      </c>
      <c r="Q80" s="26">
        <v>8517.5</v>
      </c>
      <c r="R80" s="12">
        <v>6.90438274141473</v>
      </c>
      <c r="S80" s="25">
        <v>50569.99</v>
      </c>
      <c r="T80" s="25">
        <v>56754.54</v>
      </c>
      <c r="U80" s="25">
        <v>8424.35</v>
      </c>
      <c r="V80" s="12">
        <v>6.73696368265801</v>
      </c>
      <c r="W80" s="15">
        <v>-0.0630215792722583</v>
      </c>
      <c r="X80" s="15">
        <v>-0.0107878192798093</v>
      </c>
      <c r="Y80" s="26">
        <v>4631.77</v>
      </c>
      <c r="Z80" s="25">
        <v>6184.55</v>
      </c>
      <c r="AA80" s="17">
        <v>-1552.78</v>
      </c>
      <c r="AB80" s="18">
        <v>-0.251074047424631</v>
      </c>
      <c r="AC80" s="15">
        <v>0.0787607757301378</v>
      </c>
      <c r="AD80" s="15">
        <v>0.108970137014589</v>
      </c>
      <c r="AE80" s="15">
        <v>-0.0302093612844517</v>
      </c>
      <c r="AF80" s="26">
        <v>-2131.9839</v>
      </c>
      <c r="AG80" s="25">
        <v>-1773.9688</v>
      </c>
      <c r="AH80" s="15">
        <v>-0.039352696778352</v>
      </c>
      <c r="AI80" s="18">
        <v>-0.0363852224993437</v>
      </c>
      <c r="AJ80" s="26">
        <v>-185.25</v>
      </c>
      <c r="AK80" s="25">
        <v>-215.68</v>
      </c>
      <c r="AL80" s="15">
        <v>-0.0326530108631852</v>
      </c>
      <c r="AM80" s="18">
        <v>-0.0370047559895958</v>
      </c>
      <c r="AN80" s="18">
        <v>-0.00296747427900835</v>
      </c>
      <c r="AO80" s="18">
        <v>0.00435174512641064</v>
      </c>
    </row>
    <row r="81" s="1" customFormat="1" ht="15.9" customHeight="1" spans="1:41">
      <c r="A81" s="23"/>
      <c r="B81" s="24" t="s">
        <v>125</v>
      </c>
      <c r="C81" s="23" t="s">
        <v>126</v>
      </c>
      <c r="D81" s="25">
        <v>31226</v>
      </c>
      <c r="E81" s="26">
        <v>319482.08</v>
      </c>
      <c r="F81" s="25">
        <v>30030.75</v>
      </c>
      <c r="G81" s="26">
        <v>322831.35</v>
      </c>
      <c r="H81" s="27">
        <v>13.8421120636867</v>
      </c>
      <c r="I81" s="26">
        <v>21993.62</v>
      </c>
      <c r="J81" s="26">
        <v>165759.24</v>
      </c>
      <c r="K81" s="25">
        <v>27884.88</v>
      </c>
      <c r="L81" s="25">
        <v>250565.96</v>
      </c>
      <c r="M81" s="12">
        <v>7.53669655109073</v>
      </c>
      <c r="N81" s="12">
        <v>8.98572846646642</v>
      </c>
      <c r="O81" s="26">
        <v>162409.97</v>
      </c>
      <c r="P81" s="26">
        <v>188425.39</v>
      </c>
      <c r="Q81" s="26">
        <v>23926.45</v>
      </c>
      <c r="R81" s="12">
        <v>7.87519209912043</v>
      </c>
      <c r="S81" s="25">
        <v>202843.64</v>
      </c>
      <c r="T81" s="25">
        <v>234148.35</v>
      </c>
      <c r="U81" s="25">
        <v>22321.77</v>
      </c>
      <c r="V81" s="12">
        <v>10.4896856297686</v>
      </c>
      <c r="W81" s="15">
        <v>0.0449129861783697</v>
      </c>
      <c r="X81" s="15">
        <v>0.167371757216431</v>
      </c>
      <c r="Y81" s="26">
        <v>26015.42</v>
      </c>
      <c r="Z81" s="25">
        <v>31304.71</v>
      </c>
      <c r="AA81" s="17">
        <v>-5289.29</v>
      </c>
      <c r="AB81" s="18">
        <v>-0.168961475765148</v>
      </c>
      <c r="AC81" s="15">
        <v>0.138067486552635</v>
      </c>
      <c r="AD81" s="15">
        <v>0.133696052096886</v>
      </c>
      <c r="AE81" s="15">
        <v>0.00437143445574853</v>
      </c>
      <c r="AF81" s="26">
        <v>22952.5117</v>
      </c>
      <c r="AG81" s="25">
        <v>-7496.4029</v>
      </c>
      <c r="AH81" s="15">
        <v>0.141324523980886</v>
      </c>
      <c r="AI81" s="18">
        <v>-0.0417588609980388</v>
      </c>
      <c r="AJ81" s="26">
        <v>-787.87</v>
      </c>
      <c r="AK81" s="25">
        <v>-1852.26</v>
      </c>
      <c r="AL81" s="15">
        <v>-0.0504784713519443</v>
      </c>
      <c r="AM81" s="18">
        <v>-0.13228614361459</v>
      </c>
      <c r="AN81" s="18">
        <v>0.183083384978925</v>
      </c>
      <c r="AO81" s="18">
        <v>0.0818076722626457</v>
      </c>
    </row>
    <row r="82" s="1" customFormat="1" ht="15.9" customHeight="1" spans="1:41">
      <c r="A82" s="23"/>
      <c r="B82" s="28" t="s">
        <v>256</v>
      </c>
      <c r="C82" s="28"/>
      <c r="D82" s="29">
        <v>63965.9</v>
      </c>
      <c r="E82" s="29">
        <v>669940.13</v>
      </c>
      <c r="F82" s="29">
        <v>62118.3</v>
      </c>
      <c r="G82" s="30">
        <v>676390.44</v>
      </c>
      <c r="H82" s="30">
        <v>11.842249590065</v>
      </c>
      <c r="I82" s="30">
        <v>52285.19</v>
      </c>
      <c r="J82" s="29">
        <v>404360.86</v>
      </c>
      <c r="K82" s="29">
        <v>61314.71</v>
      </c>
      <c r="L82" s="29">
        <v>549530.87</v>
      </c>
      <c r="M82" s="31">
        <v>7.73375519913</v>
      </c>
      <c r="N82" s="31">
        <v>8.96246381985661</v>
      </c>
      <c r="O82" s="29">
        <v>397910.63</v>
      </c>
      <c r="P82" s="29">
        <v>458273.33</v>
      </c>
      <c r="Q82" s="29">
        <v>53981.13</v>
      </c>
      <c r="R82" s="31">
        <v>8.4895097601699</v>
      </c>
      <c r="S82" s="29">
        <v>477969.66</v>
      </c>
      <c r="T82" s="29">
        <v>557426.54</v>
      </c>
      <c r="U82" s="29">
        <v>51121.03</v>
      </c>
      <c r="V82" s="31">
        <v>10.9040553369132</v>
      </c>
      <c r="W82" s="32">
        <v>0.0977215520249351</v>
      </c>
      <c r="X82" s="32">
        <v>0.216635911294274</v>
      </c>
      <c r="Y82" s="29">
        <v>60362.7</v>
      </c>
      <c r="Z82" s="29">
        <v>79456.88</v>
      </c>
      <c r="AA82" s="33">
        <v>-19094.18</v>
      </c>
      <c r="AB82" s="34">
        <v>-0.240308705803701</v>
      </c>
      <c r="AC82" s="32">
        <v>0.131717680363376</v>
      </c>
      <c r="AD82" s="32">
        <v>0.142542333919013</v>
      </c>
      <c r="AE82" s="32">
        <v>-0.0108246535556367</v>
      </c>
      <c r="AF82" s="29">
        <v>21978.0381</v>
      </c>
      <c r="AG82" s="29">
        <v>-19840.6943</v>
      </c>
      <c r="AH82" s="32">
        <v>0.0552336038371229</v>
      </c>
      <c r="AI82" s="32">
        <v>-0.0446783160097949</v>
      </c>
      <c r="AJ82" s="29">
        <v>-1202.51</v>
      </c>
      <c r="AK82" s="29">
        <v>-3011.05</v>
      </c>
      <c r="AL82" s="32">
        <v>-0.031767186631528</v>
      </c>
      <c r="AM82" s="32">
        <v>-0.0842032701982421</v>
      </c>
      <c r="AN82" s="34">
        <v>0.0999119198469179</v>
      </c>
      <c r="AO82" s="34">
        <v>0.0524360835667141</v>
      </c>
    </row>
    <row r="83" s="1" customFormat="1" ht="15.9" customHeight="1" spans="1:41">
      <c r="A83" s="9" t="s">
        <v>61</v>
      </c>
      <c r="B83" s="9"/>
      <c r="C83" s="9"/>
      <c r="D83" s="10">
        <v>1869137</v>
      </c>
      <c r="E83" s="10">
        <v>18503887.08</v>
      </c>
      <c r="F83" s="10">
        <v>1781447.85</v>
      </c>
      <c r="G83" s="10">
        <v>18081332.89</v>
      </c>
      <c r="H83" s="10">
        <v>13.6621423813095</v>
      </c>
      <c r="I83" s="10">
        <v>1306112.95</v>
      </c>
      <c r="J83" s="10">
        <v>8954920.99</v>
      </c>
      <c r="K83" s="10">
        <v>1392543.01</v>
      </c>
      <c r="L83" s="10">
        <v>10945669.02</v>
      </c>
      <c r="M83" s="13">
        <v>6.85616124547268</v>
      </c>
      <c r="N83" s="13">
        <v>7.86020176138043</v>
      </c>
      <c r="O83" s="10">
        <v>9372488.32</v>
      </c>
      <c r="P83" s="10">
        <v>10849931.26</v>
      </c>
      <c r="Q83" s="10">
        <v>1389191.82</v>
      </c>
      <c r="R83" s="13">
        <v>7.81024701110031</v>
      </c>
      <c r="S83" s="10">
        <v>10855553.29</v>
      </c>
      <c r="T83" s="10">
        <v>12745235.46</v>
      </c>
      <c r="U83" s="10">
        <v>1316216.74</v>
      </c>
      <c r="V83" s="13">
        <v>9.68323458642533</v>
      </c>
      <c r="W83" s="16">
        <v>0.139157428110028</v>
      </c>
      <c r="X83" s="16">
        <v>0.23193206489966</v>
      </c>
      <c r="Y83" s="10">
        <v>1477442.94</v>
      </c>
      <c r="Z83" s="10">
        <v>1889682.17</v>
      </c>
      <c r="AA83" s="19">
        <v>-412239.23</v>
      </c>
      <c r="AB83" s="20">
        <v>-0.218152680140915</v>
      </c>
      <c r="AC83" s="16">
        <v>0.136170718928592</v>
      </c>
      <c r="AD83" s="16">
        <v>0.148265771623493</v>
      </c>
      <c r="AE83" s="16">
        <v>-0.012095052694901</v>
      </c>
      <c r="AF83" s="10">
        <v>39547.9129</v>
      </c>
      <c r="AG83" s="10">
        <v>-555366.096</v>
      </c>
      <c r="AH83" s="16">
        <v>0.00421957451956579</v>
      </c>
      <c r="AI83" s="16">
        <v>-0.0542173174927826</v>
      </c>
      <c r="AJ83" s="10">
        <v>-30158.56</v>
      </c>
      <c r="AK83" s="10">
        <v>-92782.05</v>
      </c>
      <c r="AL83" s="16">
        <v>-0.0303357050462606</v>
      </c>
      <c r="AM83" s="16">
        <v>-0.0982427171941721</v>
      </c>
      <c r="AN83" s="20">
        <v>0.0584368920123484</v>
      </c>
      <c r="AO83" s="20">
        <v>0.0679070121479115</v>
      </c>
    </row>
    <row r="84" s="1" customFormat="1" ht="14.3" customHeight="1"/>
    <row r="85" s="1" customFormat="1" ht="14.3" customHeight="1"/>
    <row r="86" s="1" customFormat="1" ht="14.3" customHeight="1"/>
    <row r="87" s="1" customFormat="1" ht="14.3" customHeight="1"/>
    <row r="88" s="1" customFormat="1" ht="14.3" customHeight="1"/>
    <row r="89" s="1" customFormat="1" ht="14.3" customHeight="1"/>
    <row r="90" s="1" customFormat="1" ht="14.3" customHeight="1"/>
    <row r="91" s="1" customFormat="1" ht="14.3" customHeight="1"/>
    <row r="92" s="1" customFormat="1" ht="14.3" customHeight="1" spans="29:29">
      <c r="AC92" s="21"/>
    </row>
  </sheetData>
  <mergeCells count="33">
    <mergeCell ref="A1:AO1"/>
    <mergeCell ref="A2:V2"/>
    <mergeCell ref="Y2:AE2"/>
    <mergeCell ref="D3:E3"/>
    <mergeCell ref="F3:G3"/>
    <mergeCell ref="I3:N3"/>
    <mergeCell ref="O3:X3"/>
    <mergeCell ref="Y3:AB3"/>
    <mergeCell ref="AC3:AE3"/>
    <mergeCell ref="AF3:AO3"/>
    <mergeCell ref="B9:C9"/>
    <mergeCell ref="B18:C18"/>
    <mergeCell ref="B36:C36"/>
    <mergeCell ref="B56:C56"/>
    <mergeCell ref="B62:C62"/>
    <mergeCell ref="B66:C66"/>
    <mergeCell ref="B73:C73"/>
    <mergeCell ref="B78:C78"/>
    <mergeCell ref="B82:C82"/>
    <mergeCell ref="A83:C83"/>
    <mergeCell ref="A3:A4"/>
    <mergeCell ref="A5:A9"/>
    <mergeCell ref="A10:A18"/>
    <mergeCell ref="A19:A36"/>
    <mergeCell ref="A37:A56"/>
    <mergeCell ref="A57:A62"/>
    <mergeCell ref="A63:A66"/>
    <mergeCell ref="A67:A73"/>
    <mergeCell ref="A74:A78"/>
    <mergeCell ref="A79:A82"/>
    <mergeCell ref="B3:B4"/>
    <mergeCell ref="C3:C4"/>
    <mergeCell ref="H3:H4"/>
  </mergeCells>
  <pageMargins left="0.75" right="0.75" top="0.268999993801117" bottom="0.268999993801117" header="0" footer="0"/>
  <pageSetup paperSize="9" orientation="portrait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9"/>
  <dimension ref="A1:AO28"/>
  <sheetViews>
    <sheetView workbookViewId="0">
      <pane xSplit="3" ySplit="4" topLeftCell="D5" activePane="bottomRight" state="frozen"/>
      <selection/>
      <selection pane="topRight"/>
      <selection pane="bottomLeft"/>
      <selection pane="bottomRight" activeCell="E21" sqref="E21"/>
    </sheetView>
  </sheetViews>
  <sheetFormatPr defaultColWidth="10" defaultRowHeight="13.5"/>
  <cols>
    <col min="1" max="3" width="10.7666666666667" style="1" customWidth="1"/>
    <col min="4" max="7" width="9.63333333333333" style="1" customWidth="1"/>
    <col min="8" max="8" width="5.64166666666667" style="1" customWidth="1"/>
    <col min="9" max="10" width="10.7666666666667" style="1" customWidth="1"/>
    <col min="11" max="11" width="9.5" style="1" customWidth="1"/>
    <col min="12" max="12" width="9.76666666666667" style="1" customWidth="1"/>
    <col min="13" max="13" width="6.78333333333333" style="1" customWidth="1"/>
    <col min="14" max="14" width="6.24166666666667" style="1" customWidth="1"/>
    <col min="15" max="15" width="9.74166666666667" style="1" customWidth="1"/>
    <col min="16" max="17" width="9.76666666666667" style="1" customWidth="1"/>
    <col min="18" max="18" width="7.6" style="1" customWidth="1"/>
    <col min="19" max="19" width="9.74166666666667" style="1" customWidth="1"/>
    <col min="20" max="21" width="9.76666666666667" style="1" customWidth="1"/>
    <col min="22" max="22" width="7.6" style="1" customWidth="1"/>
    <col min="23" max="23" width="6.78333333333333" style="1" customWidth="1"/>
    <col min="24" max="24" width="6.24166666666667" style="1" customWidth="1"/>
    <col min="25" max="25" width="9.74166666666667" style="1" customWidth="1"/>
    <col min="26" max="26" width="9.09166666666667" style="1" customWidth="1"/>
    <col min="27" max="27" width="9.76666666666667" style="1" customWidth="1"/>
    <col min="28" max="28" width="7.6" style="1" customWidth="1"/>
    <col min="29" max="30" width="9.74166666666667" style="1" customWidth="1"/>
    <col min="31" max="31" width="6.10833333333333" style="1" customWidth="1"/>
    <col min="32" max="32" width="9.74166666666667" style="1" customWidth="1"/>
    <col min="33" max="33" width="8.95" style="1" customWidth="1"/>
    <col min="34" max="34" width="9.76666666666667" style="1" customWidth="1"/>
    <col min="35" max="35" width="7.875" style="1" customWidth="1"/>
    <col min="36" max="37" width="9.74166666666667" style="1" customWidth="1"/>
    <col min="38" max="39" width="7.73333333333333" style="1" customWidth="1"/>
    <col min="40" max="40" width="6.10833333333333" style="1" customWidth="1"/>
    <col min="41" max="41" width="6.50833333333333" style="1" customWidth="1"/>
    <col min="42" max="45" width="9.76666666666667" style="1" customWidth="1"/>
    <col min="46" max="16384" width="10" style="1"/>
  </cols>
  <sheetData>
    <row r="1" s="1" customFormat="1" ht="24.1" customHeight="1" spans="1:41">
      <c r="A1" s="2" t="s">
        <v>257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="1" customFormat="1" ht="14.3" customHeight="1" spans="1:16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="1" customFormat="1" ht="19.55" customHeight="1" spans="1:41">
      <c r="A3" s="4" t="s">
        <v>2</v>
      </c>
      <c r="B3" s="4" t="s">
        <v>3</v>
      </c>
      <c r="C3" s="4" t="s">
        <v>4</v>
      </c>
      <c r="D3" s="4" t="s">
        <v>236</v>
      </c>
      <c r="E3" s="4"/>
      <c r="F3" s="4" t="s">
        <v>209</v>
      </c>
      <c r="G3" s="4"/>
      <c r="H3" s="4" t="s">
        <v>210</v>
      </c>
      <c r="I3" s="4" t="s">
        <v>237</v>
      </c>
      <c r="J3" s="4"/>
      <c r="K3" s="4"/>
      <c r="L3" s="4"/>
      <c r="M3" s="4"/>
      <c r="N3" s="4"/>
      <c r="O3" s="4" t="s">
        <v>238</v>
      </c>
      <c r="P3" s="4"/>
      <c r="Q3" s="4"/>
      <c r="R3" s="4"/>
      <c r="S3" s="4"/>
      <c r="T3" s="4"/>
      <c r="U3" s="4"/>
      <c r="V3" s="4"/>
      <c r="W3" s="4"/>
      <c r="X3" s="4"/>
      <c r="Y3" s="4" t="s">
        <v>7</v>
      </c>
      <c r="Z3" s="4"/>
      <c r="AA3" s="4"/>
      <c r="AB3" s="4"/>
      <c r="AC3" s="4" t="s">
        <v>8</v>
      </c>
      <c r="AD3" s="4"/>
      <c r="AE3" s="4"/>
      <c r="AF3" s="4" t="s">
        <v>239</v>
      </c>
      <c r="AG3" s="4"/>
      <c r="AH3" s="4"/>
      <c r="AI3" s="4"/>
      <c r="AJ3" s="4"/>
      <c r="AK3" s="4"/>
      <c r="AL3" s="4"/>
      <c r="AM3" s="4"/>
      <c r="AN3" s="4"/>
      <c r="AO3" s="4"/>
    </row>
    <row r="4" s="1" customFormat="1" ht="22.6" customHeight="1" spans="1:41">
      <c r="A4" s="4"/>
      <c r="B4" s="4"/>
      <c r="C4" s="4"/>
      <c r="D4" s="4" t="s">
        <v>214</v>
      </c>
      <c r="E4" s="4" t="s">
        <v>215</v>
      </c>
      <c r="F4" s="4" t="s">
        <v>214</v>
      </c>
      <c r="G4" s="4" t="s">
        <v>215</v>
      </c>
      <c r="H4" s="4"/>
      <c r="I4" s="4" t="s">
        <v>240</v>
      </c>
      <c r="J4" s="4" t="s">
        <v>241</v>
      </c>
      <c r="K4" s="4" t="s">
        <v>242</v>
      </c>
      <c r="L4" s="4" t="s">
        <v>243</v>
      </c>
      <c r="M4" s="4" t="s">
        <v>244</v>
      </c>
      <c r="N4" s="4" t="s">
        <v>245</v>
      </c>
      <c r="O4" s="4" t="s">
        <v>246</v>
      </c>
      <c r="P4" s="4" t="s">
        <v>241</v>
      </c>
      <c r="Q4" s="4" t="s">
        <v>240</v>
      </c>
      <c r="R4" s="4" t="s">
        <v>244</v>
      </c>
      <c r="S4" s="4" t="s">
        <v>247</v>
      </c>
      <c r="T4" s="4" t="s">
        <v>243</v>
      </c>
      <c r="U4" s="4" t="s">
        <v>242</v>
      </c>
      <c r="V4" s="4" t="s">
        <v>245</v>
      </c>
      <c r="W4" s="4" t="s">
        <v>248</v>
      </c>
      <c r="X4" s="4" t="s">
        <v>249</v>
      </c>
      <c r="Y4" s="4" t="s">
        <v>11</v>
      </c>
      <c r="Z4" s="4" t="s">
        <v>12</v>
      </c>
      <c r="AA4" s="4" t="s">
        <v>13</v>
      </c>
      <c r="AB4" s="4" t="s">
        <v>14</v>
      </c>
      <c r="AC4" s="4" t="s">
        <v>11</v>
      </c>
      <c r="AD4" s="4" t="s">
        <v>12</v>
      </c>
      <c r="AE4" s="4" t="s">
        <v>15</v>
      </c>
      <c r="AF4" s="4" t="s">
        <v>241</v>
      </c>
      <c r="AG4" s="4" t="s">
        <v>243</v>
      </c>
      <c r="AH4" s="4" t="s">
        <v>250</v>
      </c>
      <c r="AI4" s="4" t="s">
        <v>251</v>
      </c>
      <c r="AJ4" s="4" t="s">
        <v>240</v>
      </c>
      <c r="AK4" s="4" t="s">
        <v>242</v>
      </c>
      <c r="AL4" s="4" t="s">
        <v>252</v>
      </c>
      <c r="AM4" s="4" t="s">
        <v>253</v>
      </c>
      <c r="AN4" s="4" t="s">
        <v>254</v>
      </c>
      <c r="AO4" s="4" t="s">
        <v>255</v>
      </c>
    </row>
    <row r="5" s="1" customFormat="1" ht="15.9" customHeight="1" spans="1:41">
      <c r="A5" s="35" t="s">
        <v>16</v>
      </c>
      <c r="B5" s="36" t="s">
        <v>17</v>
      </c>
      <c r="C5" s="37" t="s">
        <v>18</v>
      </c>
      <c r="D5" s="25">
        <v>194885.49</v>
      </c>
      <c r="E5" s="26">
        <v>804024.92</v>
      </c>
      <c r="F5" s="25">
        <v>177354.49</v>
      </c>
      <c r="G5" s="26">
        <v>691583.97</v>
      </c>
      <c r="H5" s="38">
        <v>3.02385722577831</v>
      </c>
      <c r="I5" s="26">
        <v>533863.85</v>
      </c>
      <c r="J5" s="26">
        <v>1650518.38</v>
      </c>
      <c r="K5" s="26">
        <v>530868.79</v>
      </c>
      <c r="L5" s="26">
        <v>2145181.86</v>
      </c>
      <c r="M5" s="12">
        <v>3.09164664361522</v>
      </c>
      <c r="N5" s="12">
        <v>4.04088901138829</v>
      </c>
      <c r="O5" s="26">
        <v>1731110.54</v>
      </c>
      <c r="P5" s="26">
        <v>1979107.91</v>
      </c>
      <c r="Q5" s="25">
        <v>519844.6</v>
      </c>
      <c r="R5" s="12">
        <v>3.80711449152304</v>
      </c>
      <c r="S5" s="25">
        <v>1884923.52</v>
      </c>
      <c r="T5" s="25">
        <v>2186278.42</v>
      </c>
      <c r="U5" s="25">
        <v>458399.65</v>
      </c>
      <c r="V5" s="12">
        <v>4.76937192251347</v>
      </c>
      <c r="W5" s="15">
        <v>0.23141967060996</v>
      </c>
      <c r="X5" s="18">
        <v>0.180277881691904</v>
      </c>
      <c r="Y5" s="25">
        <v>247997.37</v>
      </c>
      <c r="Z5" s="25">
        <v>301354.9</v>
      </c>
      <c r="AA5" s="26">
        <v>-53357.53</v>
      </c>
      <c r="AB5" s="40">
        <v>-0.177058776877363</v>
      </c>
      <c r="AC5" s="15">
        <v>0.125307654396672</v>
      </c>
      <c r="AD5" s="15">
        <v>0.137839214458331</v>
      </c>
      <c r="AE5" s="18">
        <v>-0.0125315600616585</v>
      </c>
      <c r="AF5" s="26">
        <v>-78103.5179</v>
      </c>
      <c r="AG5" s="25">
        <v>-206516.817</v>
      </c>
      <c r="AH5" s="40">
        <v>-0.0394640016875078</v>
      </c>
      <c r="AI5" s="40">
        <v>-0.0944604379345244</v>
      </c>
      <c r="AJ5" s="26">
        <v>-16510.65</v>
      </c>
      <c r="AK5" s="25">
        <v>-57377.81</v>
      </c>
      <c r="AL5" s="15">
        <v>-0.0317607415754631</v>
      </c>
      <c r="AM5" s="15">
        <v>-0.125169838153236</v>
      </c>
      <c r="AN5" s="18">
        <v>0.0549964362470166</v>
      </c>
      <c r="AO5" s="18">
        <v>0.0934090965777728</v>
      </c>
    </row>
    <row r="6" s="1" customFormat="1" ht="15.9" customHeight="1" spans="1:41">
      <c r="A6" s="35"/>
      <c r="B6" s="36" t="s">
        <v>19</v>
      </c>
      <c r="C6" s="37" t="s">
        <v>20</v>
      </c>
      <c r="D6" s="25">
        <v>275047.41</v>
      </c>
      <c r="E6" s="26">
        <v>2593100.74</v>
      </c>
      <c r="F6" s="25">
        <v>247384.55</v>
      </c>
      <c r="G6" s="26">
        <v>2499504.38</v>
      </c>
      <c r="H6" s="38">
        <v>6.36341900256787</v>
      </c>
      <c r="I6" s="26">
        <v>280336.27</v>
      </c>
      <c r="J6" s="26">
        <v>2723139.61</v>
      </c>
      <c r="K6" s="26">
        <v>349178.83</v>
      </c>
      <c r="L6" s="26">
        <v>3546345.84</v>
      </c>
      <c r="M6" s="12">
        <v>9.71383264106353</v>
      </c>
      <c r="N6" s="12">
        <v>10.1562452683629</v>
      </c>
      <c r="O6" s="26">
        <v>2801028.49</v>
      </c>
      <c r="P6" s="26">
        <v>3031530.5</v>
      </c>
      <c r="Q6" s="25">
        <v>295211.16</v>
      </c>
      <c r="R6" s="12">
        <v>10.269024043671</v>
      </c>
      <c r="S6" s="25">
        <v>3496475.65</v>
      </c>
      <c r="T6" s="25">
        <v>3827581.72</v>
      </c>
      <c r="U6" s="25">
        <v>309043.9</v>
      </c>
      <c r="V6" s="12">
        <v>12.3852362722578</v>
      </c>
      <c r="W6" s="15">
        <v>0.0571547218407357</v>
      </c>
      <c r="X6" s="18">
        <v>0.219469985708029</v>
      </c>
      <c r="Y6" s="25">
        <v>230502.01</v>
      </c>
      <c r="Z6" s="25">
        <v>331106.07</v>
      </c>
      <c r="AA6" s="26">
        <v>-100604.06</v>
      </c>
      <c r="AB6" s="40">
        <v>-0.303842391050095</v>
      </c>
      <c r="AC6" s="15">
        <v>0.0760348642377175</v>
      </c>
      <c r="AD6" s="15">
        <v>0.0865052908654815</v>
      </c>
      <c r="AE6" s="18">
        <v>-0.010470426627764</v>
      </c>
      <c r="AF6" s="26">
        <v>-90778.1307</v>
      </c>
      <c r="AG6" s="25">
        <v>-329369.6383</v>
      </c>
      <c r="AH6" s="40">
        <v>-0.0299446535998896</v>
      </c>
      <c r="AI6" s="40">
        <v>-0.0860516279976381</v>
      </c>
      <c r="AJ6" s="26">
        <v>-10151.99</v>
      </c>
      <c r="AK6" s="25">
        <v>-27471.25</v>
      </c>
      <c r="AL6" s="15">
        <v>-0.0343889099585531</v>
      </c>
      <c r="AM6" s="15">
        <v>-0.0888910928188519</v>
      </c>
      <c r="AN6" s="18">
        <v>0.0561069743977486</v>
      </c>
      <c r="AO6" s="18">
        <v>0.0545021828602989</v>
      </c>
    </row>
    <row r="7" s="1" customFormat="1" ht="15.9" customHeight="1" spans="1:41">
      <c r="A7" s="35"/>
      <c r="B7" s="36" t="s">
        <v>258</v>
      </c>
      <c r="C7" s="37" t="s">
        <v>259</v>
      </c>
      <c r="D7" s="25">
        <v>658</v>
      </c>
      <c r="E7" s="26">
        <v>8289.5</v>
      </c>
      <c r="F7" s="25">
        <v>615</v>
      </c>
      <c r="G7" s="26">
        <v>7903</v>
      </c>
      <c r="H7" s="38">
        <v>12.6320628552324</v>
      </c>
      <c r="I7" s="26">
        <v>305</v>
      </c>
      <c r="J7" s="26">
        <v>4100</v>
      </c>
      <c r="K7" s="26">
        <v>0</v>
      </c>
      <c r="L7" s="26">
        <v>0</v>
      </c>
      <c r="M7" s="12">
        <v>13.4426229508197</v>
      </c>
      <c r="N7" s="12">
        <v>0</v>
      </c>
      <c r="O7" s="26">
        <v>4486.5</v>
      </c>
      <c r="P7" s="26">
        <v>4772.01</v>
      </c>
      <c r="Q7" s="25">
        <v>265</v>
      </c>
      <c r="R7" s="12">
        <v>18.0075849056604</v>
      </c>
      <c r="S7" s="25">
        <v>0</v>
      </c>
      <c r="T7" s="25">
        <v>0</v>
      </c>
      <c r="U7" s="25">
        <v>0</v>
      </c>
      <c r="V7" s="12">
        <v>0</v>
      </c>
      <c r="W7" s="15">
        <v>0.339588633225955</v>
      </c>
      <c r="X7" s="18">
        <v>0</v>
      </c>
      <c r="Y7" s="25">
        <v>285.51</v>
      </c>
      <c r="Z7" s="25">
        <v>0</v>
      </c>
      <c r="AA7" s="26">
        <v>285.51</v>
      </c>
      <c r="AB7" s="40" t="e">
        <v>#DIV/0!</v>
      </c>
      <c r="AC7" s="15">
        <v>0.0598301344716377</v>
      </c>
      <c r="AD7" s="15">
        <v>0</v>
      </c>
      <c r="AE7" s="18">
        <v>0.0598301344716377</v>
      </c>
      <c r="AF7" s="26">
        <v>-1332.5</v>
      </c>
      <c r="AG7" s="25">
        <v>0</v>
      </c>
      <c r="AH7" s="40">
        <v>-0.279232440837299</v>
      </c>
      <c r="AI7" s="40">
        <v>0</v>
      </c>
      <c r="AJ7" s="26">
        <v>-83</v>
      </c>
      <c r="AK7" s="25">
        <v>0</v>
      </c>
      <c r="AL7" s="15">
        <v>-0.313207547169811</v>
      </c>
      <c r="AM7" s="15">
        <v>0</v>
      </c>
      <c r="AN7" s="18">
        <v>-0.279232440837299</v>
      </c>
      <c r="AO7" s="18">
        <v>-0.313207547169811</v>
      </c>
    </row>
    <row r="8" s="1" customFormat="1" ht="15.9" customHeight="1" spans="1:41">
      <c r="A8" s="35"/>
      <c r="B8" s="28" t="s">
        <v>21</v>
      </c>
      <c r="C8" s="28"/>
      <c r="D8" s="29">
        <v>470590.9</v>
      </c>
      <c r="E8" s="29">
        <v>3405415.16</v>
      </c>
      <c r="F8" s="29">
        <v>425354.04</v>
      </c>
      <c r="G8" s="29">
        <v>3198991.35</v>
      </c>
      <c r="H8" s="29">
        <v>5.09529001945197</v>
      </c>
      <c r="I8" s="29">
        <v>814505.12</v>
      </c>
      <c r="J8" s="29">
        <v>4377757.99</v>
      </c>
      <c r="K8" s="29">
        <v>880047.62</v>
      </c>
      <c r="L8" s="29">
        <v>5691527.7</v>
      </c>
      <c r="M8" s="31">
        <v>5.37474582111896</v>
      </c>
      <c r="N8" s="31">
        <v>6.46729514477864</v>
      </c>
      <c r="O8" s="29">
        <v>4536625.53</v>
      </c>
      <c r="P8" s="29">
        <v>5015410.42</v>
      </c>
      <c r="Q8" s="29">
        <v>815320.76</v>
      </c>
      <c r="R8" s="31">
        <v>6.15145678370805</v>
      </c>
      <c r="S8" s="29">
        <v>5381399.17</v>
      </c>
      <c r="T8" s="29">
        <v>6013860.14</v>
      </c>
      <c r="U8" s="29">
        <v>767443.55</v>
      </c>
      <c r="V8" s="31">
        <v>7.83622474903854</v>
      </c>
      <c r="W8" s="32">
        <v>0.144511198936544</v>
      </c>
      <c r="X8" s="34">
        <v>0.211669573386503</v>
      </c>
      <c r="Y8" s="29">
        <v>478784.89</v>
      </c>
      <c r="Z8" s="29">
        <v>632460.97</v>
      </c>
      <c r="AA8" s="29">
        <v>-153676.08</v>
      </c>
      <c r="AB8" s="41">
        <v>-0.242981128147718</v>
      </c>
      <c r="AC8" s="32">
        <v>0.0954627537739972</v>
      </c>
      <c r="AD8" s="32">
        <v>0.105167222927802</v>
      </c>
      <c r="AE8" s="34">
        <v>-0.00970446915380435</v>
      </c>
      <c r="AF8" s="29">
        <v>-170214.1486</v>
      </c>
      <c r="AG8" s="29">
        <v>-535886.4553</v>
      </c>
      <c r="AH8" s="41">
        <v>-0.0339382292466506</v>
      </c>
      <c r="AI8" s="41">
        <v>-0.0891085663492001</v>
      </c>
      <c r="AJ8" s="29">
        <v>-26745.64</v>
      </c>
      <c r="AK8" s="29">
        <v>-84849.06</v>
      </c>
      <c r="AL8" s="32">
        <v>-0.0328038255765743</v>
      </c>
      <c r="AM8" s="32">
        <v>-0.110560652962684</v>
      </c>
      <c r="AN8" s="34">
        <v>0.0551703371025496</v>
      </c>
      <c r="AO8" s="34">
        <v>0.0777568273861094</v>
      </c>
    </row>
    <row r="9" s="1" customFormat="1" ht="15.9" customHeight="1" spans="1:41">
      <c r="A9" s="35" t="s">
        <v>22</v>
      </c>
      <c r="B9" s="36" t="s">
        <v>23</v>
      </c>
      <c r="C9" s="37" t="s">
        <v>24</v>
      </c>
      <c r="D9" s="25">
        <v>39972.53</v>
      </c>
      <c r="E9" s="26">
        <v>642152.28</v>
      </c>
      <c r="F9" s="25">
        <v>39626.46</v>
      </c>
      <c r="G9" s="26">
        <v>702700.61</v>
      </c>
      <c r="H9" s="38">
        <v>5.06765509436818</v>
      </c>
      <c r="I9" s="26">
        <v>57284.08</v>
      </c>
      <c r="J9" s="26">
        <v>989168.59</v>
      </c>
      <c r="K9" s="26">
        <v>59572.48</v>
      </c>
      <c r="L9" s="26">
        <v>1397334.64</v>
      </c>
      <c r="M9" s="12">
        <v>17.2677747464915</v>
      </c>
      <c r="N9" s="12">
        <v>23.456042790228</v>
      </c>
      <c r="O9" s="26">
        <v>928829.02</v>
      </c>
      <c r="P9" s="26">
        <v>1132624.75</v>
      </c>
      <c r="Q9" s="25">
        <v>54916.49</v>
      </c>
      <c r="R9" s="12">
        <v>20.6244927525412</v>
      </c>
      <c r="S9" s="25">
        <v>1343653.1</v>
      </c>
      <c r="T9" s="25">
        <v>1595212.72</v>
      </c>
      <c r="U9" s="25">
        <v>54652.06</v>
      </c>
      <c r="V9" s="12">
        <v>29.188519517837</v>
      </c>
      <c r="W9" s="15">
        <v>0.194392042711333</v>
      </c>
      <c r="X9" s="18">
        <v>0.24439232051526</v>
      </c>
      <c r="Y9" s="25">
        <v>203795.73</v>
      </c>
      <c r="Z9" s="25">
        <v>251559.62</v>
      </c>
      <c r="AA9" s="26">
        <v>-47763.89</v>
      </c>
      <c r="AB9" s="40">
        <v>-0.189871053231834</v>
      </c>
      <c r="AC9" s="15">
        <v>0.179932259117594</v>
      </c>
      <c r="AD9" s="15">
        <v>0.157696598607865</v>
      </c>
      <c r="AE9" s="18">
        <v>0.0222356605097292</v>
      </c>
      <c r="AF9" s="26">
        <v>248706.4983</v>
      </c>
      <c r="AG9" s="25">
        <v>16039.941</v>
      </c>
      <c r="AH9" s="40">
        <v>0.219584198826663</v>
      </c>
      <c r="AI9" s="40">
        <v>0.0100550483323628</v>
      </c>
      <c r="AJ9" s="26">
        <v>-1386.51</v>
      </c>
      <c r="AK9" s="25">
        <v>-2540.01</v>
      </c>
      <c r="AL9" s="15">
        <v>-0.0252476077768262</v>
      </c>
      <c r="AM9" s="15">
        <v>-0.0464760157256652</v>
      </c>
      <c r="AN9" s="18">
        <v>0.209529150494301</v>
      </c>
      <c r="AO9" s="18">
        <v>0.021228407948839</v>
      </c>
    </row>
    <row r="10" s="1" customFormat="1" ht="15.9" customHeight="1" spans="1:41">
      <c r="A10" s="35"/>
      <c r="B10" s="36" t="s">
        <v>25</v>
      </c>
      <c r="C10" s="37" t="s">
        <v>26</v>
      </c>
      <c r="D10" s="25">
        <v>33354.44</v>
      </c>
      <c r="E10" s="26">
        <v>1871715.48</v>
      </c>
      <c r="F10" s="25">
        <v>30870.14</v>
      </c>
      <c r="G10" s="26">
        <v>1695901.01</v>
      </c>
      <c r="H10" s="38">
        <v>43.7855794849101</v>
      </c>
      <c r="I10" s="26">
        <v>2361</v>
      </c>
      <c r="J10" s="26">
        <v>120085.76</v>
      </c>
      <c r="K10" s="26">
        <v>3244.6</v>
      </c>
      <c r="L10" s="26">
        <v>200790.5</v>
      </c>
      <c r="M10" s="12">
        <v>50.8622448115205</v>
      </c>
      <c r="N10" s="12">
        <v>61.8845158108858</v>
      </c>
      <c r="O10" s="26">
        <v>285177.4</v>
      </c>
      <c r="P10" s="26">
        <v>325697.51</v>
      </c>
      <c r="Q10" s="25">
        <v>4759</v>
      </c>
      <c r="R10" s="12">
        <v>68.4382244168943</v>
      </c>
      <c r="S10" s="25">
        <v>295779.4</v>
      </c>
      <c r="T10" s="25">
        <v>349720.87</v>
      </c>
      <c r="U10" s="25">
        <v>5046.65</v>
      </c>
      <c r="V10" s="12">
        <v>69.2976271387951</v>
      </c>
      <c r="W10" s="15">
        <v>0.345560438209222</v>
      </c>
      <c r="X10" s="18">
        <v>0.119789437321658</v>
      </c>
      <c r="Y10" s="25">
        <v>40520.11</v>
      </c>
      <c r="Z10" s="25">
        <v>53941.47</v>
      </c>
      <c r="AA10" s="26">
        <v>-13421.36</v>
      </c>
      <c r="AB10" s="40">
        <v>-0.248813389772285</v>
      </c>
      <c r="AC10" s="15">
        <v>0.124410254164977</v>
      </c>
      <c r="AD10" s="15">
        <v>0.154241495510405</v>
      </c>
      <c r="AE10" s="18">
        <v>-0.0298312413454286</v>
      </c>
      <c r="AF10" s="26">
        <v>-14017.9493</v>
      </c>
      <c r="AG10" s="25">
        <v>-17923.0857</v>
      </c>
      <c r="AH10" s="40">
        <v>-0.0430397803778113</v>
      </c>
      <c r="AI10" s="40">
        <v>-0.0512496886445467</v>
      </c>
      <c r="AJ10" s="26">
        <v>47.77</v>
      </c>
      <c r="AK10" s="25">
        <v>-313.11</v>
      </c>
      <c r="AL10" s="15">
        <v>0.010037823072074</v>
      </c>
      <c r="AM10" s="15">
        <v>-0.0620431375268743</v>
      </c>
      <c r="AN10" s="18">
        <v>0.00820990826673542</v>
      </c>
      <c r="AO10" s="18">
        <v>0.0720809605989482</v>
      </c>
    </row>
    <row r="11" s="1" customFormat="1" ht="15.9" customHeight="1" spans="1:41">
      <c r="A11" s="35"/>
      <c r="B11" s="36" t="s">
        <v>27</v>
      </c>
      <c r="C11" s="37" t="s">
        <v>28</v>
      </c>
      <c r="D11" s="25">
        <v>55760.41</v>
      </c>
      <c r="E11" s="26">
        <v>957770.07</v>
      </c>
      <c r="F11" s="25">
        <v>63480.47</v>
      </c>
      <c r="G11" s="26">
        <v>1142753.33</v>
      </c>
      <c r="H11" s="38">
        <v>19.6804269422532</v>
      </c>
      <c r="I11" s="26">
        <v>30566.45</v>
      </c>
      <c r="J11" s="26">
        <v>565253.31</v>
      </c>
      <c r="K11" s="26">
        <v>23229.96</v>
      </c>
      <c r="L11" s="26">
        <v>488777.87</v>
      </c>
      <c r="M11" s="12">
        <v>18.4926057818294</v>
      </c>
      <c r="N11" s="12">
        <v>21.0408399325698</v>
      </c>
      <c r="O11" s="26">
        <v>373560.59</v>
      </c>
      <c r="P11" s="26">
        <v>427426.46</v>
      </c>
      <c r="Q11" s="25">
        <v>21389.98</v>
      </c>
      <c r="R11" s="12">
        <v>19.9825553834085</v>
      </c>
      <c r="S11" s="25">
        <v>499105.77</v>
      </c>
      <c r="T11" s="25">
        <v>579723.92</v>
      </c>
      <c r="U11" s="25">
        <v>23445.69</v>
      </c>
      <c r="V11" s="12">
        <v>24.7262469136118</v>
      </c>
      <c r="W11" s="15">
        <v>0.0805700191285683</v>
      </c>
      <c r="X11" s="18">
        <v>0.175154936440405</v>
      </c>
      <c r="Y11" s="25">
        <v>53865.87</v>
      </c>
      <c r="Z11" s="25">
        <v>80618.15</v>
      </c>
      <c r="AA11" s="26">
        <v>-26752.28</v>
      </c>
      <c r="AB11" s="40">
        <v>-0.331839418294764</v>
      </c>
      <c r="AC11" s="15">
        <v>0.12602371411447</v>
      </c>
      <c r="AD11" s="15">
        <v>0.139063004334891</v>
      </c>
      <c r="AE11" s="18">
        <v>-0.0130392902204208</v>
      </c>
      <c r="AF11" s="26">
        <v>-22204.0451</v>
      </c>
      <c r="AG11" s="25">
        <v>-43849.0754</v>
      </c>
      <c r="AH11" s="40">
        <v>-0.0519482230931609</v>
      </c>
      <c r="AI11" s="40">
        <v>-0.0756378577582239</v>
      </c>
      <c r="AJ11" s="26">
        <v>-424.63</v>
      </c>
      <c r="AK11" s="25">
        <v>-1448.04</v>
      </c>
      <c r="AL11" s="15">
        <v>-0.0198518184682735</v>
      </c>
      <c r="AM11" s="15">
        <v>-0.0617614580760899</v>
      </c>
      <c r="AN11" s="18">
        <v>0.0236896346650631</v>
      </c>
      <c r="AO11" s="18">
        <v>0.0419096396078164</v>
      </c>
    </row>
    <row r="12" s="1" customFormat="1" ht="15.9" customHeight="1" spans="1:41">
      <c r="A12" s="35"/>
      <c r="B12" s="36" t="s">
        <v>29</v>
      </c>
      <c r="C12" s="37" t="s">
        <v>30</v>
      </c>
      <c r="D12" s="25">
        <v>130630.56</v>
      </c>
      <c r="E12" s="26">
        <v>517481.62</v>
      </c>
      <c r="F12" s="25">
        <v>127986.56</v>
      </c>
      <c r="G12" s="26">
        <v>577086.24</v>
      </c>
      <c r="H12" s="38">
        <v>8.26424385686507</v>
      </c>
      <c r="I12" s="26">
        <v>64192.59</v>
      </c>
      <c r="J12" s="26">
        <v>544042.07</v>
      </c>
      <c r="K12" s="26">
        <v>49257.06</v>
      </c>
      <c r="L12" s="26">
        <v>426435.58</v>
      </c>
      <c r="M12" s="12">
        <v>8.47515375216984</v>
      </c>
      <c r="N12" s="12">
        <v>8.65734942361562</v>
      </c>
      <c r="O12" s="26">
        <v>463561.77</v>
      </c>
      <c r="P12" s="26">
        <v>506903.71</v>
      </c>
      <c r="Q12" s="25">
        <v>64389.92</v>
      </c>
      <c r="R12" s="12">
        <v>7.87240782408178</v>
      </c>
      <c r="S12" s="25">
        <v>414989.25</v>
      </c>
      <c r="T12" s="25">
        <v>448897.8</v>
      </c>
      <c r="U12" s="25">
        <v>55809.57</v>
      </c>
      <c r="V12" s="12">
        <v>8.04338395726754</v>
      </c>
      <c r="W12" s="15">
        <v>-0.0711191732579174</v>
      </c>
      <c r="X12" s="18">
        <v>-0.0709184112025437</v>
      </c>
      <c r="Y12" s="25">
        <v>43341.94</v>
      </c>
      <c r="Z12" s="25">
        <v>33908.55</v>
      </c>
      <c r="AA12" s="26">
        <v>9433.39</v>
      </c>
      <c r="AB12" s="40">
        <v>0.278200925725223</v>
      </c>
      <c r="AC12" s="15">
        <v>0.0855033000251665</v>
      </c>
      <c r="AD12" s="15">
        <v>0.0755373494813296</v>
      </c>
      <c r="AE12" s="18">
        <v>0.00996595054383689</v>
      </c>
      <c r="AF12" s="26">
        <v>-1051.7888</v>
      </c>
      <c r="AG12" s="25">
        <v>1821.2815</v>
      </c>
      <c r="AH12" s="40">
        <v>-0.00207492819494259</v>
      </c>
      <c r="AI12" s="40">
        <v>0.00405722973024149</v>
      </c>
      <c r="AJ12" s="26">
        <v>-800.1</v>
      </c>
      <c r="AK12" s="25">
        <v>-3119.33</v>
      </c>
      <c r="AL12" s="15">
        <v>-0.0124258579603764</v>
      </c>
      <c r="AM12" s="15">
        <v>-0.0558923854815581</v>
      </c>
      <c r="AN12" s="18">
        <v>-0.00613215792518408</v>
      </c>
      <c r="AO12" s="18">
        <v>0.0434665275211817</v>
      </c>
    </row>
    <row r="13" s="1" customFormat="1" ht="15.9" customHeight="1" spans="1:41">
      <c r="A13" s="35"/>
      <c r="B13" s="28" t="s">
        <v>31</v>
      </c>
      <c r="C13" s="28"/>
      <c r="D13" s="29">
        <v>259717.94</v>
      </c>
      <c r="E13" s="29">
        <v>3989119.45</v>
      </c>
      <c r="F13" s="29">
        <v>261963.63</v>
      </c>
      <c r="G13" s="29">
        <v>4118441.19</v>
      </c>
      <c r="H13" s="29">
        <v>13.8345590567941</v>
      </c>
      <c r="I13" s="29">
        <v>154404.12</v>
      </c>
      <c r="J13" s="29">
        <v>2218549.73</v>
      </c>
      <c r="K13" s="29">
        <v>135304.1</v>
      </c>
      <c r="L13" s="29">
        <v>2513338.59</v>
      </c>
      <c r="M13" s="31">
        <v>14.3684619944079</v>
      </c>
      <c r="N13" s="31">
        <v>18.5754799004613</v>
      </c>
      <c r="O13" s="29">
        <v>2051128.78</v>
      </c>
      <c r="P13" s="29">
        <v>2392652.43</v>
      </c>
      <c r="Q13" s="29">
        <v>145455.39</v>
      </c>
      <c r="R13" s="31">
        <v>16.4493899469796</v>
      </c>
      <c r="S13" s="29">
        <v>2553527.52</v>
      </c>
      <c r="T13" s="29">
        <v>2973555.31</v>
      </c>
      <c r="U13" s="29">
        <v>138953.97</v>
      </c>
      <c r="V13" s="31">
        <v>21.3995707355465</v>
      </c>
      <c r="W13" s="32">
        <v>0.144826074870197</v>
      </c>
      <c r="X13" s="34">
        <v>0.152033263755144</v>
      </c>
      <c r="Y13" s="29">
        <v>341523.65</v>
      </c>
      <c r="Z13" s="29">
        <v>420027.79</v>
      </c>
      <c r="AA13" s="29">
        <v>-78504.14</v>
      </c>
      <c r="AB13" s="41">
        <v>-0.186902252348589</v>
      </c>
      <c r="AC13" s="32">
        <v>0.142738513006672</v>
      </c>
      <c r="AD13" s="32">
        <v>0.141254406328833</v>
      </c>
      <c r="AE13" s="34">
        <v>0.00148410667783849</v>
      </c>
      <c r="AF13" s="29">
        <v>211432.7151</v>
      </c>
      <c r="AG13" s="29">
        <v>-43910.9386</v>
      </c>
      <c r="AH13" s="41">
        <v>0.0883675006235653</v>
      </c>
      <c r="AI13" s="41">
        <v>-0.0147671504385099</v>
      </c>
      <c r="AJ13" s="29">
        <v>-2563.47</v>
      </c>
      <c r="AK13" s="29">
        <v>-7420.49</v>
      </c>
      <c r="AL13" s="32">
        <v>-0.0176237539220788</v>
      </c>
      <c r="AM13" s="32">
        <v>-0.0534025044408591</v>
      </c>
      <c r="AN13" s="34">
        <v>0.103134651062075</v>
      </c>
      <c r="AO13" s="34">
        <v>0.0357787505187803</v>
      </c>
    </row>
    <row r="14" s="1" customFormat="1" ht="15.9" customHeight="1" spans="1:41">
      <c r="A14" s="35" t="s">
        <v>32</v>
      </c>
      <c r="B14" s="36" t="s">
        <v>33</v>
      </c>
      <c r="C14" s="37" t="s">
        <v>34</v>
      </c>
      <c r="D14" s="25">
        <v>105146.17</v>
      </c>
      <c r="E14" s="26">
        <v>2902324.68</v>
      </c>
      <c r="F14" s="25">
        <v>108254.98</v>
      </c>
      <c r="G14" s="26">
        <v>2904907.78</v>
      </c>
      <c r="H14" s="38">
        <v>22.3393589504143</v>
      </c>
      <c r="I14" s="26">
        <v>37233.36</v>
      </c>
      <c r="J14" s="26">
        <v>946255.64</v>
      </c>
      <c r="K14" s="26">
        <v>41260.59</v>
      </c>
      <c r="L14" s="26">
        <v>1156879.19</v>
      </c>
      <c r="M14" s="12">
        <v>25.4141887812435</v>
      </c>
      <c r="N14" s="12">
        <v>28.0383579100541</v>
      </c>
      <c r="O14" s="26">
        <v>909843.19</v>
      </c>
      <c r="P14" s="26">
        <v>1050625.55</v>
      </c>
      <c r="Q14" s="25">
        <v>33384.36</v>
      </c>
      <c r="R14" s="12">
        <v>31.4705913188092</v>
      </c>
      <c r="S14" s="25">
        <v>1080379.74</v>
      </c>
      <c r="T14" s="25">
        <v>1255918.63</v>
      </c>
      <c r="U14" s="25">
        <v>38019.05</v>
      </c>
      <c r="V14" s="12">
        <v>33.0339298325445</v>
      </c>
      <c r="W14" s="15">
        <v>0.238307922778771</v>
      </c>
      <c r="X14" s="18">
        <v>0.178169204434722</v>
      </c>
      <c r="Y14" s="25">
        <v>140782.36</v>
      </c>
      <c r="Z14" s="25">
        <v>175538.89</v>
      </c>
      <c r="AA14" s="26">
        <v>-34756.53</v>
      </c>
      <c r="AB14" s="40">
        <v>-0.197999030300351</v>
      </c>
      <c r="AC14" s="15">
        <v>0.133998606829998</v>
      </c>
      <c r="AD14" s="15">
        <v>0.139769317698552</v>
      </c>
      <c r="AE14" s="18">
        <v>-0.0057707108685543</v>
      </c>
      <c r="AF14" s="26">
        <v>-1670.6536</v>
      </c>
      <c r="AG14" s="25">
        <v>24431.2979</v>
      </c>
      <c r="AH14" s="40">
        <v>-0.00159015131509033</v>
      </c>
      <c r="AI14" s="40">
        <v>0.0194529305612737</v>
      </c>
      <c r="AJ14" s="26">
        <v>-849.45</v>
      </c>
      <c r="AK14" s="25">
        <v>-512.5</v>
      </c>
      <c r="AL14" s="15">
        <v>-0.0254445494836504</v>
      </c>
      <c r="AM14" s="15">
        <v>-0.013480084326147</v>
      </c>
      <c r="AN14" s="18">
        <v>-0.021043081876364</v>
      </c>
      <c r="AO14" s="18">
        <v>-0.0119644651575034</v>
      </c>
    </row>
    <row r="15" s="1" customFormat="1" ht="15.9" customHeight="1" spans="1:41">
      <c r="A15" s="35"/>
      <c r="B15" s="28" t="s">
        <v>35</v>
      </c>
      <c r="C15" s="28"/>
      <c r="D15" s="29">
        <v>105146.17</v>
      </c>
      <c r="E15" s="29">
        <v>2902324.68</v>
      </c>
      <c r="F15" s="29">
        <v>108254.98</v>
      </c>
      <c r="G15" s="29">
        <v>2904907.78</v>
      </c>
      <c r="H15" s="29">
        <v>22.3393589504143</v>
      </c>
      <c r="I15" s="29">
        <v>37233.36</v>
      </c>
      <c r="J15" s="29">
        <v>946255.64</v>
      </c>
      <c r="K15" s="29">
        <v>41260.59</v>
      </c>
      <c r="L15" s="29">
        <v>1156879.19</v>
      </c>
      <c r="M15" s="31">
        <v>25.4141887812435</v>
      </c>
      <c r="N15" s="31">
        <v>28.0383579100541</v>
      </c>
      <c r="O15" s="29">
        <v>909843.19</v>
      </c>
      <c r="P15" s="29">
        <v>1050625.55</v>
      </c>
      <c r="Q15" s="29">
        <v>33384.36</v>
      </c>
      <c r="R15" s="31">
        <v>31.4705913188092</v>
      </c>
      <c r="S15" s="29">
        <v>1080379.74</v>
      </c>
      <c r="T15" s="29">
        <v>1255918.63</v>
      </c>
      <c r="U15" s="29">
        <v>38019.05</v>
      </c>
      <c r="V15" s="31">
        <v>33.0339298325445</v>
      </c>
      <c r="W15" s="32">
        <v>0.238307922778771</v>
      </c>
      <c r="X15" s="34">
        <v>0.178169204434722</v>
      </c>
      <c r="Y15" s="29">
        <v>140782.36</v>
      </c>
      <c r="Z15" s="29">
        <v>175538.89</v>
      </c>
      <c r="AA15" s="29">
        <v>-34756.53</v>
      </c>
      <c r="AB15" s="41">
        <v>-0.197999030300351</v>
      </c>
      <c r="AC15" s="32">
        <v>0.133998606829998</v>
      </c>
      <c r="AD15" s="32">
        <v>0.139769317698552</v>
      </c>
      <c r="AE15" s="34">
        <v>-0.0057707108685543</v>
      </c>
      <c r="AF15" s="29">
        <v>-1670.6536</v>
      </c>
      <c r="AG15" s="29">
        <v>24431.2979</v>
      </c>
      <c r="AH15" s="41">
        <v>-0.00159015131509033</v>
      </c>
      <c r="AI15" s="41">
        <v>0.0194529305612737</v>
      </c>
      <c r="AJ15" s="29">
        <v>-849.45</v>
      </c>
      <c r="AK15" s="29">
        <v>-512.5</v>
      </c>
      <c r="AL15" s="32">
        <v>-0.0254445494836504</v>
      </c>
      <c r="AM15" s="32">
        <v>-0.013480084326147</v>
      </c>
      <c r="AN15" s="34">
        <v>-0.021043081876364</v>
      </c>
      <c r="AO15" s="34">
        <v>-0.0119644651575034</v>
      </c>
    </row>
    <row r="16" s="1" customFormat="1" ht="15.9" customHeight="1" spans="1:41">
      <c r="A16" s="35" t="s">
        <v>36</v>
      </c>
      <c r="B16" s="36" t="s">
        <v>37</v>
      </c>
      <c r="C16" s="37" t="s">
        <v>38</v>
      </c>
      <c r="D16" s="25">
        <v>140559.33</v>
      </c>
      <c r="E16" s="26">
        <v>3354279.6</v>
      </c>
      <c r="F16" s="25">
        <v>134781.59</v>
      </c>
      <c r="G16" s="26">
        <v>3168648.83</v>
      </c>
      <c r="H16" s="38">
        <v>30.8452918736609</v>
      </c>
      <c r="I16" s="26">
        <v>26433.58</v>
      </c>
      <c r="J16" s="26">
        <v>469754.67</v>
      </c>
      <c r="K16" s="26">
        <v>28318.63</v>
      </c>
      <c r="L16" s="26">
        <v>576669.65</v>
      </c>
      <c r="M16" s="12">
        <v>17.7711331571433</v>
      </c>
      <c r="N16" s="12">
        <v>20.3636139883886</v>
      </c>
      <c r="O16" s="26">
        <v>740153.46</v>
      </c>
      <c r="P16" s="26">
        <v>872510.05</v>
      </c>
      <c r="Q16" s="25">
        <v>47893.97</v>
      </c>
      <c r="R16" s="12">
        <v>18.2175344829422</v>
      </c>
      <c r="S16" s="25">
        <v>757162.49</v>
      </c>
      <c r="T16" s="25">
        <v>898380.39</v>
      </c>
      <c r="U16" s="25">
        <v>42186.74</v>
      </c>
      <c r="V16" s="12">
        <v>21.2953262091359</v>
      </c>
      <c r="W16" s="15">
        <v>0.0251194632245204</v>
      </c>
      <c r="X16" s="18">
        <v>0.0457537753995221</v>
      </c>
      <c r="Y16" s="25">
        <v>132356.59</v>
      </c>
      <c r="Z16" s="25">
        <v>141217.9</v>
      </c>
      <c r="AA16" s="26">
        <v>-8861.31</v>
      </c>
      <c r="AB16" s="40">
        <v>-0.0627491982248709</v>
      </c>
      <c r="AC16" s="15">
        <v>0.151696350087887</v>
      </c>
      <c r="AD16" s="15">
        <v>0.157191654639746</v>
      </c>
      <c r="AE16" s="18">
        <v>-0.0054953045518584</v>
      </c>
      <c r="AF16" s="26">
        <v>0</v>
      </c>
      <c r="AG16" s="25">
        <v>0</v>
      </c>
      <c r="AH16" s="40">
        <v>0</v>
      </c>
      <c r="AI16" s="40">
        <v>0</v>
      </c>
      <c r="AJ16" s="26">
        <v>0</v>
      </c>
      <c r="AK16" s="25">
        <v>0</v>
      </c>
      <c r="AL16" s="15">
        <v>0</v>
      </c>
      <c r="AM16" s="15">
        <v>0</v>
      </c>
      <c r="AN16" s="18">
        <v>0</v>
      </c>
      <c r="AO16" s="18">
        <v>0</v>
      </c>
    </row>
    <row r="17" s="1" customFormat="1" ht="15.9" customHeight="1" spans="1:41">
      <c r="A17" s="35"/>
      <c r="B17" s="36" t="s">
        <v>39</v>
      </c>
      <c r="C17" s="37" t="s">
        <v>40</v>
      </c>
      <c r="D17" s="25">
        <v>483746.4</v>
      </c>
      <c r="E17" s="26">
        <v>3233550.53</v>
      </c>
      <c r="F17" s="25">
        <v>454564.78</v>
      </c>
      <c r="G17" s="26">
        <v>3096547.42</v>
      </c>
      <c r="H17" s="38">
        <v>34.6887907400665</v>
      </c>
      <c r="I17" s="26">
        <v>70364.3</v>
      </c>
      <c r="J17" s="26">
        <v>467035.35</v>
      </c>
      <c r="K17" s="26">
        <v>128101.06</v>
      </c>
      <c r="L17" s="26">
        <v>615355.47</v>
      </c>
      <c r="M17" s="12">
        <v>6.63739069386038</v>
      </c>
      <c r="N17" s="12">
        <v>4.80367196024764</v>
      </c>
      <c r="O17" s="26">
        <v>638688.82</v>
      </c>
      <c r="P17" s="26">
        <v>853887.93</v>
      </c>
      <c r="Q17" s="25">
        <v>103694.21</v>
      </c>
      <c r="R17" s="12">
        <v>8.23467317992007</v>
      </c>
      <c r="S17" s="25">
        <v>624576.05</v>
      </c>
      <c r="T17" s="25">
        <v>927178.15</v>
      </c>
      <c r="U17" s="25">
        <v>103598.26</v>
      </c>
      <c r="V17" s="12">
        <v>8.94974635674383</v>
      </c>
      <c r="W17" s="15">
        <v>0.240649158642595</v>
      </c>
      <c r="X17" s="18">
        <v>0.863105230916405</v>
      </c>
      <c r="Y17" s="25">
        <v>215199.11</v>
      </c>
      <c r="Z17" s="25">
        <v>302602.1</v>
      </c>
      <c r="AA17" s="26">
        <v>-87402.99</v>
      </c>
      <c r="AB17" s="40">
        <v>-0.288838015334328</v>
      </c>
      <c r="AC17" s="15">
        <v>0.252022662974051</v>
      </c>
      <c r="AD17" s="15">
        <v>0.326368886065747</v>
      </c>
      <c r="AE17" s="18">
        <v>-0.074346223091696</v>
      </c>
      <c r="AF17" s="26">
        <v>0</v>
      </c>
      <c r="AG17" s="25">
        <v>0</v>
      </c>
      <c r="AH17" s="40">
        <v>0</v>
      </c>
      <c r="AI17" s="40">
        <v>0</v>
      </c>
      <c r="AJ17" s="26">
        <v>0</v>
      </c>
      <c r="AK17" s="25">
        <v>0</v>
      </c>
      <c r="AL17" s="15">
        <v>0</v>
      </c>
      <c r="AM17" s="15">
        <v>0</v>
      </c>
      <c r="AN17" s="18">
        <v>0</v>
      </c>
      <c r="AO17" s="18">
        <v>0</v>
      </c>
    </row>
    <row r="18" s="1" customFormat="1" ht="15.9" customHeight="1" spans="1:41">
      <c r="A18" s="35"/>
      <c r="B18" s="36" t="s">
        <v>41</v>
      </c>
      <c r="C18" s="37" t="s">
        <v>42</v>
      </c>
      <c r="D18" s="25">
        <v>304487.67</v>
      </c>
      <c r="E18" s="26">
        <v>1272479.42</v>
      </c>
      <c r="F18" s="25">
        <v>295760.2</v>
      </c>
      <c r="G18" s="26">
        <v>1252385.26</v>
      </c>
      <c r="H18" s="38">
        <v>19.1044367062735</v>
      </c>
      <c r="I18" s="26">
        <v>194475.47</v>
      </c>
      <c r="J18" s="26">
        <v>446598.57</v>
      </c>
      <c r="K18" s="26">
        <v>168864.09</v>
      </c>
      <c r="L18" s="26">
        <v>366899.86</v>
      </c>
      <c r="M18" s="12">
        <v>2.29642622794535</v>
      </c>
      <c r="N18" s="12">
        <v>2.17275241882392</v>
      </c>
      <c r="O18" s="26">
        <v>462564.09</v>
      </c>
      <c r="P18" s="26">
        <v>634619.23</v>
      </c>
      <c r="Q18" s="25">
        <v>235520.37</v>
      </c>
      <c r="R18" s="12">
        <v>2.69454073123272</v>
      </c>
      <c r="S18" s="25">
        <v>446962.13</v>
      </c>
      <c r="T18" s="25">
        <v>666117.5</v>
      </c>
      <c r="U18" s="25">
        <v>222507.81</v>
      </c>
      <c r="V18" s="12">
        <v>2.99368143527187</v>
      </c>
      <c r="W18" s="15">
        <v>0.173362635578135</v>
      </c>
      <c r="X18" s="18">
        <v>0.377829065721306</v>
      </c>
      <c r="Y18" s="25">
        <v>172055.14</v>
      </c>
      <c r="Z18" s="25">
        <v>219155.37</v>
      </c>
      <c r="AA18" s="26">
        <v>-47100.23</v>
      </c>
      <c r="AB18" s="40">
        <v>-0.214917070022058</v>
      </c>
      <c r="AC18" s="15">
        <v>0.271115547507125</v>
      </c>
      <c r="AD18" s="15">
        <v>0.329004072104396</v>
      </c>
      <c r="AE18" s="18">
        <v>-0.0578885245972711</v>
      </c>
      <c r="AF18" s="26">
        <v>0</v>
      </c>
      <c r="AG18" s="25">
        <v>0</v>
      </c>
      <c r="AH18" s="40">
        <v>0</v>
      </c>
      <c r="AI18" s="40">
        <v>0</v>
      </c>
      <c r="AJ18" s="26">
        <v>0</v>
      </c>
      <c r="AK18" s="25">
        <v>0</v>
      </c>
      <c r="AL18" s="15">
        <v>0</v>
      </c>
      <c r="AM18" s="15">
        <v>0</v>
      </c>
      <c r="AN18" s="18">
        <v>0</v>
      </c>
      <c r="AO18" s="18">
        <v>0</v>
      </c>
    </row>
    <row r="19" s="1" customFormat="1" ht="15.9" customHeight="1" spans="1:41">
      <c r="A19" s="35"/>
      <c r="B19" s="36" t="s">
        <v>43</v>
      </c>
      <c r="C19" s="37" t="s">
        <v>44</v>
      </c>
      <c r="D19" s="25">
        <v>104888.59</v>
      </c>
      <c r="E19" s="26">
        <v>346718.24</v>
      </c>
      <c r="F19" s="25">
        <v>100768.63</v>
      </c>
      <c r="G19" s="26">
        <v>341411.06</v>
      </c>
      <c r="H19" s="38">
        <v>71.9274932095346</v>
      </c>
      <c r="I19" s="26">
        <v>8697</v>
      </c>
      <c r="J19" s="26">
        <v>28969.04</v>
      </c>
      <c r="K19" s="26">
        <v>10646.92</v>
      </c>
      <c r="L19" s="26">
        <v>24998.56</v>
      </c>
      <c r="M19" s="12">
        <v>3.33092330688743</v>
      </c>
      <c r="N19" s="12">
        <v>2.34796166403054</v>
      </c>
      <c r="O19" s="26">
        <v>33484.45</v>
      </c>
      <c r="P19" s="26">
        <v>30225.65</v>
      </c>
      <c r="Q19" s="25">
        <v>7922.76</v>
      </c>
      <c r="R19" s="12">
        <v>3.8150404656963</v>
      </c>
      <c r="S19" s="25">
        <v>11546.19</v>
      </c>
      <c r="T19" s="25">
        <v>10225.34</v>
      </c>
      <c r="U19" s="25">
        <v>3507.36</v>
      </c>
      <c r="V19" s="12">
        <v>2.91539505497012</v>
      </c>
      <c r="W19" s="15">
        <v>0.145340229781888</v>
      </c>
      <c r="X19" s="18">
        <v>0.241670636975188</v>
      </c>
      <c r="Y19" s="42">
        <v>-3258.8</v>
      </c>
      <c r="Z19" s="25">
        <v>-1320.85</v>
      </c>
      <c r="AA19" s="26">
        <v>-1937.95</v>
      </c>
      <c r="AB19" s="40">
        <v>1.46719915206117</v>
      </c>
      <c r="AC19" s="15">
        <v>-0.107815712813455</v>
      </c>
      <c r="AD19" s="15">
        <v>-0.129174188828929</v>
      </c>
      <c r="AE19" s="18">
        <v>0.0213584760154741</v>
      </c>
      <c r="AF19" s="26">
        <v>0</v>
      </c>
      <c r="AG19" s="25">
        <v>0</v>
      </c>
      <c r="AH19" s="40">
        <v>0</v>
      </c>
      <c r="AI19" s="40">
        <v>0</v>
      </c>
      <c r="AJ19" s="26">
        <v>0</v>
      </c>
      <c r="AK19" s="25">
        <v>0</v>
      </c>
      <c r="AL19" s="15">
        <v>0</v>
      </c>
      <c r="AM19" s="15">
        <v>0</v>
      </c>
      <c r="AN19" s="18">
        <v>0</v>
      </c>
      <c r="AO19" s="18">
        <v>0</v>
      </c>
    </row>
    <row r="20" s="1" customFormat="1" ht="15.9" customHeight="1" spans="1:41">
      <c r="A20" s="35"/>
      <c r="B20" s="28" t="s">
        <v>45</v>
      </c>
      <c r="C20" s="28"/>
      <c r="D20" s="29">
        <v>1033681.99</v>
      </c>
      <c r="E20" s="29">
        <v>8207027.79</v>
      </c>
      <c r="F20" s="29">
        <v>985875.2</v>
      </c>
      <c r="G20" s="29">
        <v>7858992.57</v>
      </c>
      <c r="H20" s="29">
        <v>29.9916510658471</v>
      </c>
      <c r="I20" s="29">
        <v>299970.35</v>
      </c>
      <c r="J20" s="29">
        <v>1412357.63</v>
      </c>
      <c r="K20" s="29">
        <v>335930.7</v>
      </c>
      <c r="L20" s="29">
        <v>1583923.54</v>
      </c>
      <c r="M20" s="31">
        <v>4.70832410603248</v>
      </c>
      <c r="N20" s="31">
        <v>4.71503062982931</v>
      </c>
      <c r="O20" s="29">
        <v>1874890.82</v>
      </c>
      <c r="P20" s="29">
        <v>2391242.86</v>
      </c>
      <c r="Q20" s="29">
        <v>395031.31</v>
      </c>
      <c r="R20" s="31">
        <v>6.05329957263388</v>
      </c>
      <c r="S20" s="29">
        <v>1840246.86</v>
      </c>
      <c r="T20" s="29">
        <v>2501901.38</v>
      </c>
      <c r="U20" s="29">
        <v>371800.17</v>
      </c>
      <c r="V20" s="31">
        <v>6.72915609479146</v>
      </c>
      <c r="W20" s="32">
        <v>0.285659066009955</v>
      </c>
      <c r="X20" s="34">
        <v>0.427171236644769</v>
      </c>
      <c r="Y20" s="29">
        <v>516352.04</v>
      </c>
      <c r="Z20" s="29">
        <v>661654.52</v>
      </c>
      <c r="AA20" s="29">
        <v>-145302.48</v>
      </c>
      <c r="AB20" s="41">
        <v>-0.219604756875235</v>
      </c>
      <c r="AC20" s="32">
        <v>0.215934587254763</v>
      </c>
      <c r="AD20" s="32">
        <v>0.26446067190706</v>
      </c>
      <c r="AE20" s="34">
        <v>-0.0485260846522963</v>
      </c>
      <c r="AF20" s="29">
        <v>0</v>
      </c>
      <c r="AG20" s="29">
        <v>0</v>
      </c>
      <c r="AH20" s="41">
        <v>0</v>
      </c>
      <c r="AI20" s="41">
        <v>0</v>
      </c>
      <c r="AJ20" s="29">
        <v>0</v>
      </c>
      <c r="AK20" s="29">
        <v>0</v>
      </c>
      <c r="AL20" s="32">
        <v>0</v>
      </c>
      <c r="AM20" s="32">
        <v>0</v>
      </c>
      <c r="AN20" s="34">
        <v>0</v>
      </c>
      <c r="AO20" s="34">
        <v>0</v>
      </c>
    </row>
    <row r="21" s="1" customFormat="1" ht="15.9" customHeight="1" spans="1:41">
      <c r="A21" s="39" t="s">
        <v>46</v>
      </c>
      <c r="B21" s="39" t="s">
        <v>46</v>
      </c>
      <c r="C21" s="39"/>
      <c r="D21" s="10">
        <v>1869137</v>
      </c>
      <c r="E21" s="10">
        <v>18503887.08</v>
      </c>
      <c r="F21" s="10">
        <v>1781447.85</v>
      </c>
      <c r="G21" s="10">
        <v>18081332.89</v>
      </c>
      <c r="H21" s="10">
        <v>13.6621423813095</v>
      </c>
      <c r="I21" s="10">
        <v>1306112.95</v>
      </c>
      <c r="J21" s="10">
        <v>8954920.99</v>
      </c>
      <c r="K21" s="10">
        <v>1392543.01</v>
      </c>
      <c r="L21" s="10">
        <v>10945669.02</v>
      </c>
      <c r="M21" s="13">
        <v>6.85616124547268</v>
      </c>
      <c r="N21" s="13">
        <v>7.86020176138043</v>
      </c>
      <c r="O21" s="10">
        <v>9372488.32</v>
      </c>
      <c r="P21" s="10">
        <v>10849931.26</v>
      </c>
      <c r="Q21" s="10">
        <v>1389191.82</v>
      </c>
      <c r="R21" s="13">
        <v>7.81024701110031</v>
      </c>
      <c r="S21" s="10">
        <v>10855553.29</v>
      </c>
      <c r="T21" s="10">
        <v>12745235.46</v>
      </c>
      <c r="U21" s="10">
        <v>1316216.74</v>
      </c>
      <c r="V21" s="13">
        <v>9.68323458642533</v>
      </c>
      <c r="W21" s="16">
        <v>0.139157428110028</v>
      </c>
      <c r="X21" s="20">
        <v>0.23193206489966</v>
      </c>
      <c r="Y21" s="10">
        <v>1477442.94</v>
      </c>
      <c r="Z21" s="10">
        <v>1889682.17</v>
      </c>
      <c r="AA21" s="10">
        <v>-412239.23</v>
      </c>
      <c r="AB21" s="43">
        <v>-0.218152680140915</v>
      </c>
      <c r="AC21" s="16">
        <v>0.136170718928592</v>
      </c>
      <c r="AD21" s="16">
        <v>0.148265771623493</v>
      </c>
      <c r="AE21" s="20">
        <v>-0.012095052694901</v>
      </c>
      <c r="AF21" s="10">
        <v>39547.9129</v>
      </c>
      <c r="AG21" s="10">
        <v>-555366.096</v>
      </c>
      <c r="AH21" s="43">
        <v>0.00467541905196555</v>
      </c>
      <c r="AI21" s="43">
        <v>-0.0542173174927826</v>
      </c>
      <c r="AJ21" s="10">
        <v>-30158.56</v>
      </c>
      <c r="AK21" s="10">
        <v>-92782.05</v>
      </c>
      <c r="AL21" s="16">
        <v>-0.0303357050462606</v>
      </c>
      <c r="AM21" s="16">
        <v>-0.0982427171941721</v>
      </c>
      <c r="AN21" s="20">
        <v>0.0588927365447481</v>
      </c>
      <c r="AO21" s="20">
        <v>0.0679070121479115</v>
      </c>
    </row>
    <row r="22" s="1" customFormat="1" ht="14.3" customHeight="1"/>
    <row r="23" s="1" customFormat="1" ht="14.3" customHeight="1"/>
    <row r="24" s="1" customFormat="1" ht="14.3" customHeight="1"/>
    <row r="25" s="1" customFormat="1" ht="14.3" customHeight="1"/>
    <row r="26" s="1" customFormat="1" ht="14.3" customHeight="1"/>
    <row r="27" s="1" customFormat="1" ht="14.3" customHeight="1"/>
    <row r="28" s="1" customFormat="1" ht="14.3" customHeight="1" spans="12:12">
      <c r="L28" s="21"/>
    </row>
  </sheetData>
  <mergeCells count="21">
    <mergeCell ref="A1:AO1"/>
    <mergeCell ref="A2:P2"/>
    <mergeCell ref="D3:E3"/>
    <mergeCell ref="F3:G3"/>
    <mergeCell ref="I3:N3"/>
    <mergeCell ref="O3:X3"/>
    <mergeCell ref="Y3:AB3"/>
    <mergeCell ref="AC3:AE3"/>
    <mergeCell ref="AF3:AO3"/>
    <mergeCell ref="B8:C8"/>
    <mergeCell ref="B13:C13"/>
    <mergeCell ref="B15:C15"/>
    <mergeCell ref="B20:C20"/>
    <mergeCell ref="A3:A4"/>
    <mergeCell ref="A5:A8"/>
    <mergeCell ref="A9:A13"/>
    <mergeCell ref="A14:A15"/>
    <mergeCell ref="A16:A20"/>
    <mergeCell ref="B3:B4"/>
    <mergeCell ref="C3:C4"/>
    <mergeCell ref="H3:H4"/>
  </mergeCells>
  <pageMargins left="0.75" right="0.75" top="0.270000010728836" bottom="0.270000010728836" header="0" footer="0"/>
  <pageSetup paperSize="9" orientation="portrait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0"/>
  <dimension ref="A1:AO92"/>
  <sheetViews>
    <sheetView workbookViewId="0">
      <selection activeCell="A1" sqref="$A1:$XFD1048576"/>
    </sheetView>
  </sheetViews>
  <sheetFormatPr defaultColWidth="10" defaultRowHeight="13.5"/>
  <cols>
    <col min="1" max="1" width="6.65" style="1" customWidth="1"/>
    <col min="2" max="2" width="6.10833333333333" style="1" customWidth="1"/>
    <col min="3" max="3" width="8.68333333333333" style="1" customWidth="1"/>
    <col min="4" max="7" width="9.63333333333333" style="1" customWidth="1"/>
    <col min="8" max="8" width="6.91666666666667" style="1" customWidth="1"/>
    <col min="9" max="9" width="9.225" style="1" customWidth="1"/>
    <col min="10" max="10" width="10.175" style="1" customWidth="1"/>
    <col min="11" max="11" width="9.63333333333333" style="1" customWidth="1"/>
    <col min="12" max="12" width="9.5" style="1" customWidth="1"/>
    <col min="13" max="13" width="9.225" style="1" customWidth="1"/>
    <col min="14" max="14" width="9.76666666666667" style="1" customWidth="1"/>
    <col min="15" max="15" width="12.2083333333333" style="1" customWidth="1"/>
    <col min="16" max="17" width="10.7666666666667" style="1" customWidth="1"/>
    <col min="18" max="18" width="9.5" style="1" customWidth="1"/>
    <col min="19" max="21" width="10.7666666666667" style="1" customWidth="1"/>
    <col min="22" max="22" width="9.5" style="1" customWidth="1"/>
    <col min="23" max="23" width="6.78333333333333" style="1" customWidth="1"/>
    <col min="24" max="24" width="6.24166666666667" style="1" customWidth="1"/>
    <col min="25" max="25" width="9.74166666666667" style="1" customWidth="1"/>
    <col min="26" max="27" width="9.76666666666667" style="1" customWidth="1"/>
    <col min="28" max="28" width="7.6" style="1" customWidth="1"/>
    <col min="29" max="29" width="6.65" style="1" customWidth="1"/>
    <col min="30" max="30" width="5.83333333333333" style="1" customWidth="1"/>
    <col min="31" max="31" width="6.10833333333333" style="1" customWidth="1"/>
    <col min="32" max="32" width="9.74166666666667" style="1" customWidth="1"/>
    <col min="33" max="33" width="8.95" style="1" customWidth="1"/>
    <col min="34" max="35" width="6.91666666666667" style="1" customWidth="1"/>
    <col min="36" max="37" width="9.74166666666667" style="1" customWidth="1"/>
    <col min="38" max="39" width="7.73333333333333" style="1" customWidth="1"/>
    <col min="40" max="40" width="6.10833333333333" style="1" customWidth="1"/>
    <col min="41" max="41" width="6.50833333333333" style="1" customWidth="1"/>
    <col min="42" max="47" width="9.76666666666667" style="1" customWidth="1"/>
    <col min="48" max="16384" width="10" style="1"/>
  </cols>
  <sheetData>
    <row r="1" s="1" customFormat="1" ht="21.85" customHeight="1" spans="1:41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="1" customFormat="1" ht="19.55" customHeight="1" spans="1:31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Y2" s="14" t="s">
        <v>233</v>
      </c>
      <c r="Z2" s="14"/>
      <c r="AA2" s="14"/>
      <c r="AB2" s="14"/>
      <c r="AC2" s="14"/>
      <c r="AD2" s="14"/>
      <c r="AE2" s="14"/>
    </row>
    <row r="3" s="1" customFormat="1" ht="19.55" customHeight="1" spans="1:41">
      <c r="A3" s="4" t="s">
        <v>49</v>
      </c>
      <c r="B3" s="4" t="s">
        <v>234</v>
      </c>
      <c r="C3" s="4" t="s">
        <v>235</v>
      </c>
      <c r="D3" s="4" t="s">
        <v>236</v>
      </c>
      <c r="E3" s="4"/>
      <c r="F3" s="4" t="s">
        <v>209</v>
      </c>
      <c r="G3" s="4"/>
      <c r="H3" s="5" t="s">
        <v>210</v>
      </c>
      <c r="I3" s="4" t="s">
        <v>237</v>
      </c>
      <c r="J3" s="4"/>
      <c r="K3" s="4"/>
      <c r="L3" s="4"/>
      <c r="M3" s="4"/>
      <c r="N3" s="4"/>
      <c r="O3" s="4" t="s">
        <v>238</v>
      </c>
      <c r="P3" s="4"/>
      <c r="Q3" s="4"/>
      <c r="R3" s="4"/>
      <c r="S3" s="4"/>
      <c r="T3" s="4"/>
      <c r="U3" s="4"/>
      <c r="V3" s="4"/>
      <c r="W3" s="4"/>
      <c r="X3" s="4"/>
      <c r="Y3" s="4" t="s">
        <v>7</v>
      </c>
      <c r="Z3" s="4"/>
      <c r="AA3" s="4"/>
      <c r="AB3" s="4"/>
      <c r="AC3" s="4" t="s">
        <v>8</v>
      </c>
      <c r="AD3" s="4"/>
      <c r="AE3" s="4"/>
      <c r="AF3" s="4" t="s">
        <v>239</v>
      </c>
      <c r="AG3" s="4"/>
      <c r="AH3" s="4"/>
      <c r="AI3" s="4"/>
      <c r="AJ3" s="4"/>
      <c r="AK3" s="4"/>
      <c r="AL3" s="4"/>
      <c r="AM3" s="4"/>
      <c r="AN3" s="4"/>
      <c r="AO3" s="4"/>
    </row>
    <row r="4" s="1" customFormat="1" ht="22.6" customHeight="1" spans="1:41">
      <c r="A4" s="4"/>
      <c r="B4" s="4"/>
      <c r="C4" s="4"/>
      <c r="D4" s="4" t="s">
        <v>214</v>
      </c>
      <c r="E4" s="4" t="s">
        <v>215</v>
      </c>
      <c r="F4" s="4" t="s">
        <v>214</v>
      </c>
      <c r="G4" s="4" t="s">
        <v>215</v>
      </c>
      <c r="H4" s="5"/>
      <c r="I4" s="4" t="s">
        <v>240</v>
      </c>
      <c r="J4" s="4" t="s">
        <v>241</v>
      </c>
      <c r="K4" s="4" t="s">
        <v>242</v>
      </c>
      <c r="L4" s="4" t="s">
        <v>243</v>
      </c>
      <c r="M4" s="4" t="s">
        <v>244</v>
      </c>
      <c r="N4" s="11" t="s">
        <v>245</v>
      </c>
      <c r="O4" s="4" t="s">
        <v>246</v>
      </c>
      <c r="P4" s="4" t="s">
        <v>241</v>
      </c>
      <c r="Q4" s="4" t="s">
        <v>240</v>
      </c>
      <c r="R4" s="4" t="s">
        <v>244</v>
      </c>
      <c r="S4" s="4" t="s">
        <v>247</v>
      </c>
      <c r="T4" s="4" t="s">
        <v>243</v>
      </c>
      <c r="U4" s="4" t="s">
        <v>242</v>
      </c>
      <c r="V4" s="4" t="s">
        <v>245</v>
      </c>
      <c r="W4" s="4" t="s">
        <v>248</v>
      </c>
      <c r="X4" s="4" t="s">
        <v>249</v>
      </c>
      <c r="Y4" s="4" t="s">
        <v>11</v>
      </c>
      <c r="Z4" s="4" t="s">
        <v>12</v>
      </c>
      <c r="AA4" s="4" t="s">
        <v>13</v>
      </c>
      <c r="AB4" s="4" t="s">
        <v>14</v>
      </c>
      <c r="AC4" s="4" t="s">
        <v>11</v>
      </c>
      <c r="AD4" s="4" t="s">
        <v>12</v>
      </c>
      <c r="AE4" s="4" t="s">
        <v>15</v>
      </c>
      <c r="AF4" s="4" t="s">
        <v>241</v>
      </c>
      <c r="AG4" s="4" t="s">
        <v>243</v>
      </c>
      <c r="AH4" s="4" t="s">
        <v>250</v>
      </c>
      <c r="AI4" s="4" t="s">
        <v>251</v>
      </c>
      <c r="AJ4" s="4" t="s">
        <v>240</v>
      </c>
      <c r="AK4" s="4" t="s">
        <v>242</v>
      </c>
      <c r="AL4" s="4" t="s">
        <v>252</v>
      </c>
      <c r="AM4" s="4" t="s">
        <v>253</v>
      </c>
      <c r="AN4" s="4" t="s">
        <v>254</v>
      </c>
      <c r="AO4" s="4" t="s">
        <v>255</v>
      </c>
    </row>
    <row r="5" s="1" customFormat="1" ht="15.9" customHeight="1" spans="1:41">
      <c r="A5" s="23" t="s">
        <v>155</v>
      </c>
      <c r="B5" s="24" t="s">
        <v>172</v>
      </c>
      <c r="C5" s="23" t="s">
        <v>173</v>
      </c>
      <c r="D5" s="25">
        <v>5225.4</v>
      </c>
      <c r="E5" s="26">
        <v>17005.9</v>
      </c>
      <c r="F5" s="25">
        <v>5767.08</v>
      </c>
      <c r="G5" s="26">
        <v>19299.17</v>
      </c>
      <c r="H5" s="27">
        <v>6.82576426603065</v>
      </c>
      <c r="I5" s="26">
        <v>6340.41</v>
      </c>
      <c r="J5" s="26">
        <v>21721.44</v>
      </c>
      <c r="K5" s="25">
        <v>6925.74</v>
      </c>
      <c r="L5" s="25">
        <v>32410.26</v>
      </c>
      <c r="M5" s="12">
        <v>3.42587309022603</v>
      </c>
      <c r="N5" s="12">
        <v>4.67968188236925</v>
      </c>
      <c r="O5" s="26">
        <v>18615.9</v>
      </c>
      <c r="P5" s="26">
        <v>19558.19</v>
      </c>
      <c r="Q5" s="26">
        <v>5026.76</v>
      </c>
      <c r="R5" s="12">
        <v>3.89081436153705</v>
      </c>
      <c r="S5" s="25">
        <v>20393.93</v>
      </c>
      <c r="T5" s="25">
        <v>20958.62</v>
      </c>
      <c r="U5" s="25">
        <v>4739.64</v>
      </c>
      <c r="V5" s="12">
        <v>4.42198563603987</v>
      </c>
      <c r="W5" s="15">
        <v>0.135714680335795</v>
      </c>
      <c r="X5" s="15">
        <v>-0.0550670436168437</v>
      </c>
      <c r="Y5" s="26">
        <v>942.29</v>
      </c>
      <c r="Z5" s="25">
        <v>564.69</v>
      </c>
      <c r="AA5" s="17">
        <v>377.6</v>
      </c>
      <c r="AB5" s="18">
        <v>0.668685473445607</v>
      </c>
      <c r="AC5" s="15">
        <v>0.0481787936409249</v>
      </c>
      <c r="AD5" s="15">
        <v>0.0269430907187592</v>
      </c>
      <c r="AE5" s="15">
        <v>0.0212357029221657</v>
      </c>
      <c r="AF5" s="26">
        <v>134.4397</v>
      </c>
      <c r="AG5" s="25">
        <v>-5343.8415</v>
      </c>
      <c r="AH5" s="15">
        <v>0.00722176741387738</v>
      </c>
      <c r="AI5" s="18">
        <v>-0.254971057254724</v>
      </c>
      <c r="AJ5" s="26">
        <v>-321.97</v>
      </c>
      <c r="AK5" s="25">
        <v>-1559.9</v>
      </c>
      <c r="AL5" s="15">
        <v>-0.0640511979883663</v>
      </c>
      <c r="AM5" s="18">
        <v>-0.329117823294596</v>
      </c>
      <c r="AN5" s="18">
        <v>0.262192824668601</v>
      </c>
      <c r="AO5" s="18">
        <v>0.26506662530623</v>
      </c>
    </row>
    <row r="6" s="1" customFormat="1" ht="15.9" customHeight="1" spans="1:41">
      <c r="A6" s="23"/>
      <c r="B6" s="24" t="s">
        <v>156</v>
      </c>
      <c r="C6" s="23" t="s">
        <v>157</v>
      </c>
      <c r="D6" s="25">
        <v>1268.4</v>
      </c>
      <c r="E6" s="26">
        <v>6488.75</v>
      </c>
      <c r="F6" s="25">
        <v>1270.3</v>
      </c>
      <c r="G6" s="26">
        <v>6742.22</v>
      </c>
      <c r="H6" s="27">
        <v>6.03507462978336</v>
      </c>
      <c r="I6" s="26">
        <v>1881.29</v>
      </c>
      <c r="J6" s="26">
        <v>8476.04</v>
      </c>
      <c r="K6" s="25">
        <v>2722.38</v>
      </c>
      <c r="L6" s="25">
        <v>13273</v>
      </c>
      <c r="M6" s="12">
        <v>4.50544041588484</v>
      </c>
      <c r="N6" s="12">
        <v>4.87551333759431</v>
      </c>
      <c r="O6" s="26">
        <v>7673.21</v>
      </c>
      <c r="P6" s="26">
        <v>7162</v>
      </c>
      <c r="Q6" s="26">
        <v>1682.03</v>
      </c>
      <c r="R6" s="12">
        <v>4.25795021491888</v>
      </c>
      <c r="S6" s="25">
        <v>8973.34</v>
      </c>
      <c r="T6" s="25">
        <v>8618.84</v>
      </c>
      <c r="U6" s="25">
        <v>1728.38</v>
      </c>
      <c r="V6" s="12">
        <v>4.98665802659137</v>
      </c>
      <c r="W6" s="15">
        <v>-0.0549314113873064</v>
      </c>
      <c r="X6" s="15">
        <v>0.0227965100905467</v>
      </c>
      <c r="Y6" s="26">
        <v>-511.21</v>
      </c>
      <c r="Z6" s="25">
        <v>-354.5</v>
      </c>
      <c r="AA6" s="17">
        <v>-156.71</v>
      </c>
      <c r="AB6" s="18">
        <v>0.442059238363893</v>
      </c>
      <c r="AC6" s="15">
        <v>-0.0713781066741134</v>
      </c>
      <c r="AD6" s="15">
        <v>-0.0411308250298184</v>
      </c>
      <c r="AE6" s="15">
        <v>-0.030247281644295</v>
      </c>
      <c r="AF6" s="26">
        <v>439.6558</v>
      </c>
      <c r="AG6" s="25">
        <v>-1596.572</v>
      </c>
      <c r="AH6" s="15">
        <v>0.0572975065194358</v>
      </c>
      <c r="AI6" s="18">
        <v>-0.185242097544449</v>
      </c>
      <c r="AJ6" s="26">
        <v>-14.36</v>
      </c>
      <c r="AK6" s="25">
        <v>-505.4</v>
      </c>
      <c r="AL6" s="15">
        <v>-0.00853730313965863</v>
      </c>
      <c r="AM6" s="18">
        <v>-0.292412548166491</v>
      </c>
      <c r="AN6" s="18">
        <v>0.242539604063885</v>
      </c>
      <c r="AO6" s="18">
        <v>0.283875245026833</v>
      </c>
    </row>
    <row r="7" s="1" customFormat="1" ht="15.9" customHeight="1" spans="1:41">
      <c r="A7" s="23"/>
      <c r="B7" s="24" t="s">
        <v>162</v>
      </c>
      <c r="C7" s="23" t="s">
        <v>163</v>
      </c>
      <c r="D7" s="25">
        <v>7160.8</v>
      </c>
      <c r="E7" s="26">
        <v>11683.79</v>
      </c>
      <c r="F7" s="25">
        <v>5539.4</v>
      </c>
      <c r="G7" s="26">
        <v>8450.39</v>
      </c>
      <c r="H7" s="27">
        <v>2.17902380952381</v>
      </c>
      <c r="I7" s="26">
        <v>9563.26</v>
      </c>
      <c r="J7" s="26">
        <v>29610.37</v>
      </c>
      <c r="K7" s="25">
        <v>10691.52</v>
      </c>
      <c r="L7" s="25">
        <v>41888.31</v>
      </c>
      <c r="M7" s="12">
        <v>3.09626319895099</v>
      </c>
      <c r="N7" s="12">
        <v>3.91790035467361</v>
      </c>
      <c r="O7" s="26">
        <v>32340</v>
      </c>
      <c r="P7" s="26">
        <v>34820.36</v>
      </c>
      <c r="Q7" s="26">
        <v>10277.73</v>
      </c>
      <c r="R7" s="12">
        <v>3.38794266827403</v>
      </c>
      <c r="S7" s="25">
        <v>38933.25</v>
      </c>
      <c r="T7" s="25">
        <v>40620.57</v>
      </c>
      <c r="U7" s="25">
        <v>9573.13</v>
      </c>
      <c r="V7" s="12">
        <v>4.24318587546602</v>
      </c>
      <c r="W7" s="15">
        <v>0.0942037063973958</v>
      </c>
      <c r="X7" s="15">
        <v>0.0830254706208591</v>
      </c>
      <c r="Y7" s="26">
        <v>2480.36</v>
      </c>
      <c r="Z7" s="25">
        <v>1687.32</v>
      </c>
      <c r="AA7" s="17">
        <v>793.04</v>
      </c>
      <c r="AB7" s="18">
        <v>0.469999762937676</v>
      </c>
      <c r="AC7" s="15">
        <v>0.07123303722305</v>
      </c>
      <c r="AD7" s="15">
        <v>0.0415385603894775</v>
      </c>
      <c r="AE7" s="15">
        <v>0.0296944768335724</v>
      </c>
      <c r="AF7" s="26">
        <v>-3601.0317</v>
      </c>
      <c r="AG7" s="25">
        <v>-7668.2215</v>
      </c>
      <c r="AH7" s="15">
        <v>-0.111349155844156</v>
      </c>
      <c r="AI7" s="18">
        <v>-0.188776806923192</v>
      </c>
      <c r="AJ7" s="26">
        <v>-519.93</v>
      </c>
      <c r="AK7" s="25">
        <v>-1387.99</v>
      </c>
      <c r="AL7" s="15">
        <v>-0.0505880189497097</v>
      </c>
      <c r="AM7" s="18">
        <v>-0.144988107337934</v>
      </c>
      <c r="AN7" s="18">
        <v>0.077427651079036</v>
      </c>
      <c r="AO7" s="18">
        <v>0.0944000883882247</v>
      </c>
    </row>
    <row r="8" s="1" customFormat="1" ht="15.9" customHeight="1" spans="1:41">
      <c r="A8" s="23"/>
      <c r="B8" s="24" t="s">
        <v>174</v>
      </c>
      <c r="C8" s="23" t="s">
        <v>175</v>
      </c>
      <c r="D8" s="25">
        <v>2347.7</v>
      </c>
      <c r="E8" s="26">
        <v>5427.58</v>
      </c>
      <c r="F8" s="25">
        <v>2662</v>
      </c>
      <c r="G8" s="26">
        <v>2992.48</v>
      </c>
      <c r="H8" s="27">
        <v>1.82133324104157</v>
      </c>
      <c r="I8" s="26">
        <v>4542.97</v>
      </c>
      <c r="J8" s="26">
        <v>13745.47</v>
      </c>
      <c r="K8" s="25">
        <v>4585.34</v>
      </c>
      <c r="L8" s="25">
        <v>25120.87</v>
      </c>
      <c r="M8" s="12">
        <v>3.02565722423877</v>
      </c>
      <c r="N8" s="12">
        <v>5.47851849590216</v>
      </c>
      <c r="O8" s="26">
        <v>16180.57</v>
      </c>
      <c r="P8" s="26">
        <v>18188.71</v>
      </c>
      <c r="Q8" s="26">
        <v>4141.52</v>
      </c>
      <c r="R8" s="12">
        <v>4.39179576580579</v>
      </c>
      <c r="S8" s="25">
        <v>15166.04</v>
      </c>
      <c r="T8" s="25">
        <v>17424.14</v>
      </c>
      <c r="U8" s="25">
        <v>3197.65</v>
      </c>
      <c r="V8" s="12">
        <v>5.44904539271027</v>
      </c>
      <c r="W8" s="15">
        <v>0.451517948108194</v>
      </c>
      <c r="X8" s="15">
        <v>-0.00537975790607106</v>
      </c>
      <c r="Y8" s="26">
        <v>2008.14</v>
      </c>
      <c r="Z8" s="25">
        <v>2258.1</v>
      </c>
      <c r="AA8" s="17">
        <v>-249.96</v>
      </c>
      <c r="AB8" s="18">
        <v>-0.110694831938355</v>
      </c>
      <c r="AC8" s="15">
        <v>0.110405850662306</v>
      </c>
      <c r="AD8" s="15">
        <v>0.129596066147311</v>
      </c>
      <c r="AE8" s="15">
        <v>-0.0191902154850041</v>
      </c>
      <c r="AF8" s="26">
        <v>-2116.6502</v>
      </c>
      <c r="AG8" s="25">
        <v>-2029.7886</v>
      </c>
      <c r="AH8" s="15">
        <v>-0.130814316182928</v>
      </c>
      <c r="AI8" s="18">
        <v>-0.116492900080004</v>
      </c>
      <c r="AJ8" s="26">
        <v>-87.15</v>
      </c>
      <c r="AK8" s="25">
        <v>-932.69</v>
      </c>
      <c r="AL8" s="15">
        <v>-0.0210429987057892</v>
      </c>
      <c r="AM8" s="18">
        <v>-0.291679827373227</v>
      </c>
      <c r="AN8" s="18">
        <v>-0.0143214161029241</v>
      </c>
      <c r="AO8" s="18">
        <v>0.270636828667438</v>
      </c>
    </row>
    <row r="9" s="1" customFormat="1" ht="15.9" customHeight="1" spans="1:41">
      <c r="A9" s="23"/>
      <c r="B9" s="28" t="s">
        <v>256</v>
      </c>
      <c r="C9" s="28"/>
      <c r="D9" s="29">
        <v>16002.3</v>
      </c>
      <c r="E9" s="29">
        <v>40606.02</v>
      </c>
      <c r="F9" s="29">
        <v>15238.78</v>
      </c>
      <c r="G9" s="30">
        <v>37484.26</v>
      </c>
      <c r="H9" s="30">
        <v>3.65348414804073</v>
      </c>
      <c r="I9" s="30">
        <v>22327.93</v>
      </c>
      <c r="J9" s="29">
        <v>73553.32</v>
      </c>
      <c r="K9" s="29">
        <v>24924.98</v>
      </c>
      <c r="L9" s="29">
        <v>112692.44</v>
      </c>
      <c r="M9" s="31">
        <v>3.29422924561301</v>
      </c>
      <c r="N9" s="31">
        <v>4.52126501204815</v>
      </c>
      <c r="O9" s="29">
        <v>74809.68</v>
      </c>
      <c r="P9" s="29">
        <v>79729.26</v>
      </c>
      <c r="Q9" s="29">
        <v>21128.04</v>
      </c>
      <c r="R9" s="31">
        <v>3.7736231093845</v>
      </c>
      <c r="S9" s="29">
        <v>83466.56</v>
      </c>
      <c r="T9" s="29">
        <v>87622.17</v>
      </c>
      <c r="U9" s="29">
        <v>19238.8</v>
      </c>
      <c r="V9" s="31">
        <v>4.55445090130362</v>
      </c>
      <c r="W9" s="32">
        <v>0.145525349946397</v>
      </c>
      <c r="X9" s="32">
        <v>0.00733995666412582</v>
      </c>
      <c r="Y9" s="29">
        <v>4919.58</v>
      </c>
      <c r="Z9" s="29">
        <v>4155.61</v>
      </c>
      <c r="AA9" s="33">
        <v>763.97</v>
      </c>
      <c r="AB9" s="34">
        <v>0.183840639521033</v>
      </c>
      <c r="AC9" s="32">
        <v>0.0617035703078142</v>
      </c>
      <c r="AD9" s="32">
        <v>0.047426467525285</v>
      </c>
      <c r="AE9" s="32">
        <v>0.0142771027825292</v>
      </c>
      <c r="AF9" s="29">
        <v>-5143.5864</v>
      </c>
      <c r="AG9" s="29">
        <v>-16638.4236</v>
      </c>
      <c r="AH9" s="32">
        <v>-0.0687556262772411</v>
      </c>
      <c r="AI9" s="32">
        <v>-0.189888285122361</v>
      </c>
      <c r="AJ9" s="29">
        <v>-943.41</v>
      </c>
      <c r="AK9" s="29">
        <v>-4385.98</v>
      </c>
      <c r="AL9" s="32">
        <v>-0.0446520358727075</v>
      </c>
      <c r="AM9" s="32">
        <v>-0.227975757323742</v>
      </c>
      <c r="AN9" s="34">
        <v>0.12113265884512</v>
      </c>
      <c r="AO9" s="34">
        <v>0.183323721451034</v>
      </c>
    </row>
    <row r="10" s="1" customFormat="1" ht="15.9" customHeight="1" spans="1:41">
      <c r="A10" s="23" t="s">
        <v>84</v>
      </c>
      <c r="B10" s="24" t="s">
        <v>207</v>
      </c>
      <c r="C10" s="23" t="s">
        <v>208</v>
      </c>
      <c r="D10" s="25">
        <v>4311.4</v>
      </c>
      <c r="E10" s="26">
        <v>19834.21</v>
      </c>
      <c r="F10" s="25">
        <v>3685.5</v>
      </c>
      <c r="G10" s="26">
        <v>15600.45</v>
      </c>
      <c r="H10" s="27">
        <v>3.15251937068224</v>
      </c>
      <c r="I10" s="26">
        <v>10242.3</v>
      </c>
      <c r="J10" s="26">
        <v>36049.26</v>
      </c>
      <c r="K10" s="25">
        <v>11383.42</v>
      </c>
      <c r="L10" s="25">
        <v>41094.28</v>
      </c>
      <c r="M10" s="12">
        <v>3.51964500161097</v>
      </c>
      <c r="N10" s="12">
        <v>3.61001175393687</v>
      </c>
      <c r="O10" s="26">
        <v>39340.38</v>
      </c>
      <c r="P10" s="26">
        <v>44033.76</v>
      </c>
      <c r="Q10" s="26">
        <v>9849.03</v>
      </c>
      <c r="R10" s="12">
        <v>4.47087276615057</v>
      </c>
      <c r="S10" s="25">
        <v>37494.77</v>
      </c>
      <c r="T10" s="25">
        <v>43497.04</v>
      </c>
      <c r="U10" s="25">
        <v>9316.9</v>
      </c>
      <c r="V10" s="12">
        <v>4.66861724393307</v>
      </c>
      <c r="W10" s="15">
        <v>0.270262416835853</v>
      </c>
      <c r="X10" s="15">
        <v>0.293241563228083</v>
      </c>
      <c r="Y10" s="26">
        <v>4693.38</v>
      </c>
      <c r="Z10" s="25">
        <v>6002.27</v>
      </c>
      <c r="AA10" s="17">
        <v>-1308.89</v>
      </c>
      <c r="AB10" s="18">
        <v>-0.218065831760317</v>
      </c>
      <c r="AC10" s="15">
        <v>0.10658594678265</v>
      </c>
      <c r="AD10" s="15">
        <v>0.137992608232652</v>
      </c>
      <c r="AE10" s="15">
        <v>-0.0314066614500018</v>
      </c>
      <c r="AF10" s="26">
        <v>-2712.003</v>
      </c>
      <c r="AG10" s="25">
        <v>-4119.2007</v>
      </c>
      <c r="AH10" s="15">
        <v>-0.0689368785964955</v>
      </c>
      <c r="AI10" s="18">
        <v>-0.0947007129680548</v>
      </c>
      <c r="AJ10" s="26">
        <v>-281.07</v>
      </c>
      <c r="AK10" s="25">
        <v>-1228.62</v>
      </c>
      <c r="AL10" s="15">
        <v>-0.0285378357056482</v>
      </c>
      <c r="AM10" s="18">
        <v>-0.13187004261074</v>
      </c>
      <c r="AN10" s="18">
        <v>0.0257638343715593</v>
      </c>
      <c r="AO10" s="18">
        <v>0.103332206905091</v>
      </c>
    </row>
    <row r="11" s="1" customFormat="1" ht="15.9" customHeight="1" spans="1:41">
      <c r="A11" s="23"/>
      <c r="B11" s="24" t="s">
        <v>143</v>
      </c>
      <c r="C11" s="23" t="s">
        <v>144</v>
      </c>
      <c r="D11" s="25">
        <v>2176.1</v>
      </c>
      <c r="E11" s="26">
        <v>7419.98</v>
      </c>
      <c r="F11" s="25">
        <v>1750.05</v>
      </c>
      <c r="G11" s="26">
        <v>6376.78</v>
      </c>
      <c r="H11" s="27">
        <v>2.88053014201426</v>
      </c>
      <c r="I11" s="26">
        <v>5656.93</v>
      </c>
      <c r="J11" s="26">
        <v>15720.61</v>
      </c>
      <c r="K11" s="25">
        <v>5717.93</v>
      </c>
      <c r="L11" s="25">
        <v>19567.88</v>
      </c>
      <c r="M11" s="12">
        <v>2.77900027046472</v>
      </c>
      <c r="N11" s="12">
        <v>3.42219649418583</v>
      </c>
      <c r="O11" s="26">
        <v>16763.81</v>
      </c>
      <c r="P11" s="26">
        <v>18841.28</v>
      </c>
      <c r="Q11" s="26">
        <v>6136.18</v>
      </c>
      <c r="R11" s="12">
        <v>3.07052270304978</v>
      </c>
      <c r="S11" s="25">
        <v>16947.87</v>
      </c>
      <c r="T11" s="25">
        <v>17900.86</v>
      </c>
      <c r="U11" s="25">
        <v>4607.28</v>
      </c>
      <c r="V11" s="12">
        <v>3.88534232779427</v>
      </c>
      <c r="W11" s="15">
        <v>0.104901908676788</v>
      </c>
      <c r="X11" s="15">
        <v>0.135335838954691</v>
      </c>
      <c r="Y11" s="26">
        <v>2077.47</v>
      </c>
      <c r="Z11" s="25">
        <v>952.99</v>
      </c>
      <c r="AA11" s="17">
        <v>1124.48</v>
      </c>
      <c r="AB11" s="18">
        <v>1.17994942234441</v>
      </c>
      <c r="AC11" s="15">
        <v>0.110261617045126</v>
      </c>
      <c r="AD11" s="15">
        <v>0.0532371070440191</v>
      </c>
      <c r="AE11" s="15">
        <v>0.0570245100011073</v>
      </c>
      <c r="AF11" s="26">
        <v>408.3133</v>
      </c>
      <c r="AG11" s="25">
        <v>-2130.4479</v>
      </c>
      <c r="AH11" s="15">
        <v>0.0243568317703434</v>
      </c>
      <c r="AI11" s="18">
        <v>-0.119013717776688</v>
      </c>
      <c r="AJ11" s="26">
        <v>53.2</v>
      </c>
      <c r="AK11" s="25">
        <v>-713.05</v>
      </c>
      <c r="AL11" s="15">
        <v>0.00866988908408815</v>
      </c>
      <c r="AM11" s="18">
        <v>-0.154765935649667</v>
      </c>
      <c r="AN11" s="18">
        <v>0.143370549547031</v>
      </c>
      <c r="AO11" s="18">
        <v>0.163435824733756</v>
      </c>
    </row>
    <row r="12" s="1" customFormat="1" ht="15.9" customHeight="1" spans="1:41">
      <c r="A12" s="23"/>
      <c r="B12" s="24" t="s">
        <v>106</v>
      </c>
      <c r="C12" s="23" t="s">
        <v>107</v>
      </c>
      <c r="D12" s="25">
        <v>4262</v>
      </c>
      <c r="E12" s="26">
        <v>14867.81</v>
      </c>
      <c r="F12" s="25">
        <v>4716.4</v>
      </c>
      <c r="G12" s="26">
        <v>12632.93</v>
      </c>
      <c r="H12" s="27">
        <v>3.1099774762913</v>
      </c>
      <c r="I12" s="26">
        <v>8886.54</v>
      </c>
      <c r="J12" s="26">
        <v>28725.85</v>
      </c>
      <c r="K12" s="25">
        <v>10021.71</v>
      </c>
      <c r="L12" s="25">
        <v>40712.12</v>
      </c>
      <c r="M12" s="12">
        <v>3.2325123163796</v>
      </c>
      <c r="N12" s="12">
        <v>4.0623925457831</v>
      </c>
      <c r="O12" s="26">
        <v>30949.61</v>
      </c>
      <c r="P12" s="26">
        <v>34566.23</v>
      </c>
      <c r="Q12" s="26">
        <v>8111.6</v>
      </c>
      <c r="R12" s="12">
        <v>4.26133315252231</v>
      </c>
      <c r="S12" s="25">
        <v>32384.22</v>
      </c>
      <c r="T12" s="25">
        <v>40522.81</v>
      </c>
      <c r="U12" s="25">
        <v>8497</v>
      </c>
      <c r="V12" s="12">
        <v>4.76907261386372</v>
      </c>
      <c r="W12" s="15">
        <v>0.318272827895977</v>
      </c>
      <c r="X12" s="15">
        <v>0.173956617957604</v>
      </c>
      <c r="Y12" s="26">
        <v>3616.62</v>
      </c>
      <c r="Z12" s="25">
        <v>8138.59</v>
      </c>
      <c r="AA12" s="17">
        <v>-4521.97</v>
      </c>
      <c r="AB12" s="18">
        <v>-0.555620813924771</v>
      </c>
      <c r="AC12" s="15">
        <v>0.104628708424378</v>
      </c>
      <c r="AD12" s="15">
        <v>0.200839724589682</v>
      </c>
      <c r="AE12" s="15">
        <v>-0.0962110161653034</v>
      </c>
      <c r="AF12" s="26">
        <v>-1832.0555</v>
      </c>
      <c r="AG12" s="25">
        <v>-2680.1849</v>
      </c>
      <c r="AH12" s="15">
        <v>-0.0591947846838781</v>
      </c>
      <c r="AI12" s="18">
        <v>-0.0661401541502181</v>
      </c>
      <c r="AJ12" s="26">
        <v>-317.58</v>
      </c>
      <c r="AK12" s="25">
        <v>-596.45</v>
      </c>
      <c r="AL12" s="15">
        <v>-0.0391513388234134</v>
      </c>
      <c r="AM12" s="18">
        <v>-0.0701953630693186</v>
      </c>
      <c r="AN12" s="18">
        <v>0.00694536946634003</v>
      </c>
      <c r="AO12" s="18">
        <v>0.0310440242459052</v>
      </c>
    </row>
    <row r="13" s="1" customFormat="1" ht="15.9" customHeight="1" spans="1:41">
      <c r="A13" s="23"/>
      <c r="B13" s="24" t="s">
        <v>180</v>
      </c>
      <c r="C13" s="23" t="s">
        <v>181</v>
      </c>
      <c r="D13" s="25">
        <v>1968.5</v>
      </c>
      <c r="E13" s="26">
        <v>9025.5</v>
      </c>
      <c r="F13" s="25">
        <v>1838.4</v>
      </c>
      <c r="G13" s="26">
        <v>6678.22</v>
      </c>
      <c r="H13" s="27">
        <v>3.60388195968018</v>
      </c>
      <c r="I13" s="26">
        <v>4285.1</v>
      </c>
      <c r="J13" s="26">
        <v>12903.78</v>
      </c>
      <c r="K13" s="25">
        <v>5263.12</v>
      </c>
      <c r="L13" s="25">
        <v>22128.54</v>
      </c>
      <c r="M13" s="12">
        <v>3.0113136216191</v>
      </c>
      <c r="N13" s="12">
        <v>4.20445287206068</v>
      </c>
      <c r="O13" s="26">
        <v>15251.06</v>
      </c>
      <c r="P13" s="26">
        <v>17810</v>
      </c>
      <c r="Q13" s="26">
        <v>4291.02</v>
      </c>
      <c r="R13" s="12">
        <v>4.15052831261565</v>
      </c>
      <c r="S13" s="25">
        <v>16966.96</v>
      </c>
      <c r="T13" s="25">
        <v>19173.11</v>
      </c>
      <c r="U13" s="25">
        <v>4754.23</v>
      </c>
      <c r="V13" s="12">
        <v>4.03285284893663</v>
      </c>
      <c r="W13" s="15">
        <v>0.378311539129566</v>
      </c>
      <c r="X13" s="15">
        <v>-0.0408138771787311</v>
      </c>
      <c r="Y13" s="26">
        <v>2558.94</v>
      </c>
      <c r="Z13" s="25">
        <v>2206.15</v>
      </c>
      <c r="AA13" s="17">
        <v>352.79</v>
      </c>
      <c r="AB13" s="18">
        <v>0.159912064002901</v>
      </c>
      <c r="AC13" s="15">
        <v>0.143679955081415</v>
      </c>
      <c r="AD13" s="15">
        <v>0.115064796477984</v>
      </c>
      <c r="AE13" s="15">
        <v>0.0286151586034309</v>
      </c>
      <c r="AF13" s="26">
        <v>-167.0544</v>
      </c>
      <c r="AG13" s="25">
        <v>-1469.2296</v>
      </c>
      <c r="AH13" s="15">
        <v>-0.0109536255184886</v>
      </c>
      <c r="AI13" s="18">
        <v>-0.0766296964863812</v>
      </c>
      <c r="AJ13" s="26">
        <v>-124.18</v>
      </c>
      <c r="AK13" s="25">
        <v>-433.09</v>
      </c>
      <c r="AL13" s="15">
        <v>-0.0289395062246272</v>
      </c>
      <c r="AM13" s="18">
        <v>-0.0910957189702644</v>
      </c>
      <c r="AN13" s="18">
        <v>0.0656760709678926</v>
      </c>
      <c r="AO13" s="18">
        <v>0.0621562127456371</v>
      </c>
    </row>
    <row r="14" s="1" customFormat="1" ht="15.9" customHeight="1" spans="1:41">
      <c r="A14" s="23"/>
      <c r="B14" s="24" t="s">
        <v>129</v>
      </c>
      <c r="C14" s="23" t="s">
        <v>130</v>
      </c>
      <c r="D14" s="25">
        <v>4258.9</v>
      </c>
      <c r="E14" s="26">
        <v>17083.01</v>
      </c>
      <c r="F14" s="25">
        <v>3408.88</v>
      </c>
      <c r="G14" s="26">
        <v>11263.72</v>
      </c>
      <c r="H14" s="27">
        <v>4.04785423677365</v>
      </c>
      <c r="I14" s="26">
        <v>5680.25</v>
      </c>
      <c r="J14" s="26">
        <v>18690.87</v>
      </c>
      <c r="K14" s="25">
        <v>8348.93</v>
      </c>
      <c r="L14" s="25">
        <v>30110.88</v>
      </c>
      <c r="M14" s="12">
        <v>3.29050129835835</v>
      </c>
      <c r="N14" s="12">
        <v>3.60655557059408</v>
      </c>
      <c r="O14" s="26">
        <v>24510.16</v>
      </c>
      <c r="P14" s="26">
        <v>26083.55</v>
      </c>
      <c r="Q14" s="26">
        <v>6230.72</v>
      </c>
      <c r="R14" s="12">
        <v>4.1862818422269</v>
      </c>
      <c r="S14" s="25">
        <v>24415.29</v>
      </c>
      <c r="T14" s="25">
        <v>27825.33</v>
      </c>
      <c r="U14" s="25">
        <v>6507.54</v>
      </c>
      <c r="V14" s="12">
        <v>4.27586000239722</v>
      </c>
      <c r="W14" s="15">
        <v>0.272232241426395</v>
      </c>
      <c r="X14" s="15">
        <v>0.185579958135206</v>
      </c>
      <c r="Y14" s="26">
        <v>1573.39</v>
      </c>
      <c r="Z14" s="25">
        <v>3410.04</v>
      </c>
      <c r="AA14" s="17">
        <v>-1836.65</v>
      </c>
      <c r="AB14" s="18">
        <v>-0.538600720226156</v>
      </c>
      <c r="AC14" s="15">
        <v>0.0603211602715121</v>
      </c>
      <c r="AD14" s="15">
        <v>0.122551646287753</v>
      </c>
      <c r="AE14" s="15">
        <v>-0.0622304860162408</v>
      </c>
      <c r="AF14" s="26">
        <v>-2712.3059</v>
      </c>
      <c r="AG14" s="25">
        <v>-2641.7288</v>
      </c>
      <c r="AH14" s="15">
        <v>-0.110660473044648</v>
      </c>
      <c r="AI14" s="18">
        <v>-0.0949397114068369</v>
      </c>
      <c r="AJ14" s="26">
        <v>-299.55</v>
      </c>
      <c r="AK14" s="25">
        <v>-651.77</v>
      </c>
      <c r="AL14" s="15">
        <v>-0.0480763057880951</v>
      </c>
      <c r="AM14" s="18">
        <v>-0.100156126585469</v>
      </c>
      <c r="AN14" s="18">
        <v>-0.0157207616378107</v>
      </c>
      <c r="AO14" s="18">
        <v>0.0520798207973734</v>
      </c>
    </row>
    <row r="15" s="1" customFormat="1" ht="15.9" customHeight="1" spans="1:41">
      <c r="A15" s="23"/>
      <c r="B15" s="24" t="s">
        <v>193</v>
      </c>
      <c r="C15" s="23" t="s">
        <v>194</v>
      </c>
      <c r="D15" s="25">
        <v>2642.5</v>
      </c>
      <c r="E15" s="26">
        <v>12215.35</v>
      </c>
      <c r="F15" s="25">
        <v>2582.6</v>
      </c>
      <c r="G15" s="26">
        <v>10443.54</v>
      </c>
      <c r="H15" s="27">
        <v>3.10215330731324</v>
      </c>
      <c r="I15" s="26">
        <v>8356.77</v>
      </c>
      <c r="J15" s="26">
        <v>23851.52</v>
      </c>
      <c r="K15" s="25">
        <v>7300.79</v>
      </c>
      <c r="L15" s="25">
        <v>26973.25</v>
      </c>
      <c r="M15" s="12">
        <v>2.85415537342777</v>
      </c>
      <c r="N15" s="12">
        <v>3.69456593053628</v>
      </c>
      <c r="O15" s="26">
        <v>25564.86</v>
      </c>
      <c r="P15" s="26">
        <v>30857.48</v>
      </c>
      <c r="Q15" s="26">
        <v>7989.57</v>
      </c>
      <c r="R15" s="12">
        <v>3.86222036980714</v>
      </c>
      <c r="S15" s="25">
        <v>25348.05</v>
      </c>
      <c r="T15" s="25">
        <v>29676.13</v>
      </c>
      <c r="U15" s="25">
        <v>7091.36</v>
      </c>
      <c r="V15" s="12">
        <v>4.18482914419801</v>
      </c>
      <c r="W15" s="15">
        <v>0.353192053160267</v>
      </c>
      <c r="X15" s="15">
        <v>0.132698461166874</v>
      </c>
      <c r="Y15" s="26">
        <v>5292.62</v>
      </c>
      <c r="Z15" s="25">
        <v>4328.08</v>
      </c>
      <c r="AA15" s="17">
        <v>964.54</v>
      </c>
      <c r="AB15" s="18">
        <v>0.222856324282361</v>
      </c>
      <c r="AC15" s="15">
        <v>0.171518218597241</v>
      </c>
      <c r="AD15" s="15">
        <v>0.145843814540508</v>
      </c>
      <c r="AE15" s="15">
        <v>0.0256744040567334</v>
      </c>
      <c r="AF15" s="26">
        <v>-435.6554</v>
      </c>
      <c r="AG15" s="25">
        <v>-1810.4787</v>
      </c>
      <c r="AH15" s="15">
        <v>-0.017041180745758</v>
      </c>
      <c r="AI15" s="18">
        <v>-0.0610079110719626</v>
      </c>
      <c r="AJ15" s="26">
        <v>-347.1</v>
      </c>
      <c r="AK15" s="25">
        <v>-448.93</v>
      </c>
      <c r="AL15" s="15">
        <v>-0.0434441402979134</v>
      </c>
      <c r="AM15" s="18">
        <v>-0.0633066153742018</v>
      </c>
      <c r="AN15" s="18">
        <v>0.0439667303262045</v>
      </c>
      <c r="AO15" s="18">
        <v>0.0198624750762884</v>
      </c>
    </row>
    <row r="16" s="1" customFormat="1" ht="15.9" customHeight="1" spans="1:41">
      <c r="A16" s="23"/>
      <c r="B16" s="24" t="s">
        <v>85</v>
      </c>
      <c r="C16" s="23" t="s">
        <v>86</v>
      </c>
      <c r="D16" s="25">
        <v>1679.3</v>
      </c>
      <c r="E16" s="26">
        <v>9241.81</v>
      </c>
      <c r="F16" s="25">
        <v>938.8</v>
      </c>
      <c r="G16" s="26">
        <v>6456.57</v>
      </c>
      <c r="H16" s="27">
        <v>2.63480138165116</v>
      </c>
      <c r="I16" s="26">
        <v>5479.32</v>
      </c>
      <c r="J16" s="26">
        <v>18304.84</v>
      </c>
      <c r="K16" s="25">
        <v>6524.49</v>
      </c>
      <c r="L16" s="25">
        <v>27497.9</v>
      </c>
      <c r="M16" s="12">
        <v>3.34071381120285</v>
      </c>
      <c r="N16" s="12">
        <v>4.21456696232196</v>
      </c>
      <c r="O16" s="26">
        <v>20853.31</v>
      </c>
      <c r="P16" s="26">
        <v>24557.28</v>
      </c>
      <c r="Q16" s="26">
        <v>5724.71</v>
      </c>
      <c r="R16" s="12">
        <v>4.28969851747949</v>
      </c>
      <c r="S16" s="25">
        <v>23625.36</v>
      </c>
      <c r="T16" s="25">
        <v>26987.79</v>
      </c>
      <c r="U16" s="25">
        <v>5693.96</v>
      </c>
      <c r="V16" s="12">
        <v>4.73972244272879</v>
      </c>
      <c r="W16" s="15">
        <v>0.284066448043015</v>
      </c>
      <c r="X16" s="15">
        <v>0.124604849110643</v>
      </c>
      <c r="Y16" s="26">
        <v>3703.97</v>
      </c>
      <c r="Z16" s="25">
        <v>3362.43</v>
      </c>
      <c r="AA16" s="17">
        <v>341.54</v>
      </c>
      <c r="AB16" s="18">
        <v>0.101575348780495</v>
      </c>
      <c r="AC16" s="15">
        <v>0.150829815028374</v>
      </c>
      <c r="AD16" s="15">
        <v>0.124590787167086</v>
      </c>
      <c r="AE16" s="15">
        <v>0.0262390278612889</v>
      </c>
      <c r="AF16" s="26">
        <v>-1530.0328</v>
      </c>
      <c r="AG16" s="25">
        <v>-2902.4446</v>
      </c>
      <c r="AH16" s="15">
        <v>-0.0733712202043704</v>
      </c>
      <c r="AI16" s="18">
        <v>-0.107546583102951</v>
      </c>
      <c r="AJ16" s="26">
        <v>-286.8</v>
      </c>
      <c r="AK16" s="25">
        <v>-772.23</v>
      </c>
      <c r="AL16" s="15">
        <v>-0.0500986076150582</v>
      </c>
      <c r="AM16" s="18">
        <v>-0.135622659800912</v>
      </c>
      <c r="AN16" s="18">
        <v>0.0341753628985809</v>
      </c>
      <c r="AO16" s="18">
        <v>0.0855240521858536</v>
      </c>
    </row>
    <row r="17" s="1" customFormat="1" ht="15.9" customHeight="1" spans="1:41">
      <c r="A17" s="23"/>
      <c r="B17" s="24" t="s">
        <v>87</v>
      </c>
      <c r="C17" s="23" t="s">
        <v>88</v>
      </c>
      <c r="D17" s="25">
        <v>1020.2</v>
      </c>
      <c r="E17" s="26">
        <v>5715.56</v>
      </c>
      <c r="F17" s="25">
        <v>874.6</v>
      </c>
      <c r="G17" s="26">
        <v>5114.3</v>
      </c>
      <c r="H17" s="27">
        <v>5.91561959132458</v>
      </c>
      <c r="I17" s="26">
        <v>1634.65</v>
      </c>
      <c r="J17" s="26">
        <v>6814.7</v>
      </c>
      <c r="K17" s="25">
        <v>2809.77</v>
      </c>
      <c r="L17" s="25">
        <v>12063.3</v>
      </c>
      <c r="M17" s="12">
        <v>4.16890465848959</v>
      </c>
      <c r="N17" s="12">
        <v>4.29334073607448</v>
      </c>
      <c r="O17" s="26">
        <v>6407.53</v>
      </c>
      <c r="P17" s="26">
        <v>7814.9</v>
      </c>
      <c r="Q17" s="26">
        <v>1452.06</v>
      </c>
      <c r="R17" s="12">
        <v>5.38194014021459</v>
      </c>
      <c r="S17" s="25">
        <v>11363.1</v>
      </c>
      <c r="T17" s="25">
        <v>12916.58</v>
      </c>
      <c r="U17" s="25">
        <v>2189.34</v>
      </c>
      <c r="V17" s="12">
        <v>5.89975974494597</v>
      </c>
      <c r="W17" s="15">
        <v>0.290972229181297</v>
      </c>
      <c r="X17" s="15">
        <v>0.374165273064321</v>
      </c>
      <c r="Y17" s="26">
        <v>1407.37</v>
      </c>
      <c r="Z17" s="25">
        <v>1553.48</v>
      </c>
      <c r="AA17" s="17">
        <v>-146.11</v>
      </c>
      <c r="AB17" s="18">
        <v>-0.094053351185725</v>
      </c>
      <c r="AC17" s="15">
        <v>0.180088036955047</v>
      </c>
      <c r="AD17" s="15">
        <v>0.120270226329261</v>
      </c>
      <c r="AE17" s="15">
        <v>0.0598178106257869</v>
      </c>
      <c r="AF17" s="26">
        <v>-4.9239</v>
      </c>
      <c r="AG17" s="25">
        <v>-1228.848</v>
      </c>
      <c r="AH17" s="15">
        <v>-0.000768455239382414</v>
      </c>
      <c r="AI17" s="18">
        <v>-0.0951372576951484</v>
      </c>
      <c r="AJ17" s="26">
        <v>-58.04</v>
      </c>
      <c r="AK17" s="25">
        <v>-343.03</v>
      </c>
      <c r="AL17" s="15">
        <v>-0.0399708001046789</v>
      </c>
      <c r="AM17" s="18">
        <v>-0.156681922405839</v>
      </c>
      <c r="AN17" s="18">
        <v>0.094368802455766</v>
      </c>
      <c r="AO17" s="18">
        <v>0.11671112230116</v>
      </c>
    </row>
    <row r="18" s="1" customFormat="1" ht="15.9" customHeight="1" spans="1:41">
      <c r="A18" s="23"/>
      <c r="B18" s="28" t="s">
        <v>256</v>
      </c>
      <c r="C18" s="28"/>
      <c r="D18" s="29">
        <v>22318.9</v>
      </c>
      <c r="E18" s="29">
        <v>95403.23</v>
      </c>
      <c r="F18" s="29">
        <v>19795.23</v>
      </c>
      <c r="G18" s="30">
        <v>74566.51</v>
      </c>
      <c r="H18" s="30">
        <v>3.31157707450738</v>
      </c>
      <c r="I18" s="30">
        <v>50221.86</v>
      </c>
      <c r="J18" s="29">
        <v>161061.43</v>
      </c>
      <c r="K18" s="29">
        <v>57370.16</v>
      </c>
      <c r="L18" s="29">
        <v>220148.15</v>
      </c>
      <c r="M18" s="31">
        <v>3.20699850622816</v>
      </c>
      <c r="N18" s="31">
        <v>3.83732849969392</v>
      </c>
      <c r="O18" s="29">
        <v>179640.72</v>
      </c>
      <c r="P18" s="29">
        <v>204564.48</v>
      </c>
      <c r="Q18" s="29">
        <v>49784.89</v>
      </c>
      <c r="R18" s="31">
        <v>4.10896719868217</v>
      </c>
      <c r="S18" s="29">
        <v>188545.62</v>
      </c>
      <c r="T18" s="29">
        <v>218499.65</v>
      </c>
      <c r="U18" s="29">
        <v>48657.61</v>
      </c>
      <c r="V18" s="31">
        <v>4.4905545093563</v>
      </c>
      <c r="W18" s="32">
        <v>0.281250113058155</v>
      </c>
      <c r="X18" s="32">
        <v>0.170229369133887</v>
      </c>
      <c r="Y18" s="29">
        <v>24923.76</v>
      </c>
      <c r="Z18" s="29">
        <v>29954.03</v>
      </c>
      <c r="AA18" s="33">
        <v>-5030.27</v>
      </c>
      <c r="AB18" s="34">
        <v>-0.167932995994195</v>
      </c>
      <c r="AC18" s="32">
        <v>0.121838160759874</v>
      </c>
      <c r="AD18" s="32">
        <v>0.137089601745357</v>
      </c>
      <c r="AE18" s="32">
        <v>-0.0152514409854836</v>
      </c>
      <c r="AF18" s="29">
        <v>-8985.7176</v>
      </c>
      <c r="AG18" s="29">
        <v>-18982.5632</v>
      </c>
      <c r="AH18" s="32">
        <v>-0.050020494239836</v>
      </c>
      <c r="AI18" s="32">
        <v>-0.086876858612817</v>
      </c>
      <c r="AJ18" s="29">
        <v>-1661.12</v>
      </c>
      <c r="AK18" s="29">
        <v>-5187.17</v>
      </c>
      <c r="AL18" s="32">
        <v>-0.0333659469770848</v>
      </c>
      <c r="AM18" s="32">
        <v>-0.106605523781378</v>
      </c>
      <c r="AN18" s="34">
        <v>0.036856364372981</v>
      </c>
      <c r="AO18" s="34">
        <v>0.0732395768042929</v>
      </c>
    </row>
    <row r="19" s="1" customFormat="1" ht="15.9" customHeight="1" spans="1:41">
      <c r="A19" s="23" t="s">
        <v>67</v>
      </c>
      <c r="B19" s="24" t="s">
        <v>72</v>
      </c>
      <c r="C19" s="23" t="s">
        <v>73</v>
      </c>
      <c r="D19" s="25">
        <v>3945.8</v>
      </c>
      <c r="E19" s="26">
        <v>14839.93</v>
      </c>
      <c r="F19" s="25">
        <v>4080.56</v>
      </c>
      <c r="G19" s="26">
        <v>14977.78</v>
      </c>
      <c r="H19" s="27">
        <v>4.94903740777045</v>
      </c>
      <c r="I19" s="26">
        <v>6765.05</v>
      </c>
      <c r="J19" s="26">
        <v>21225.18</v>
      </c>
      <c r="K19" s="25">
        <v>6325.34</v>
      </c>
      <c r="L19" s="25">
        <v>23138.51</v>
      </c>
      <c r="M19" s="12">
        <v>3.13747570232297</v>
      </c>
      <c r="N19" s="12">
        <v>3.65806581148207</v>
      </c>
      <c r="O19" s="26">
        <v>21087.33</v>
      </c>
      <c r="P19" s="26">
        <v>21808.41</v>
      </c>
      <c r="Q19" s="26">
        <v>6392.74</v>
      </c>
      <c r="R19" s="12">
        <v>3.41143390783921</v>
      </c>
      <c r="S19" s="25">
        <v>21861.43</v>
      </c>
      <c r="T19" s="25">
        <v>25381.19</v>
      </c>
      <c r="U19" s="25">
        <v>5527.05</v>
      </c>
      <c r="V19" s="12">
        <v>4.59217665843443</v>
      </c>
      <c r="W19" s="15">
        <v>0.0873180325550885</v>
      </c>
      <c r="X19" s="15">
        <v>0.25535649031254</v>
      </c>
      <c r="Y19" s="26">
        <v>721.08</v>
      </c>
      <c r="Z19" s="25">
        <v>3519.76</v>
      </c>
      <c r="AA19" s="17">
        <v>-2798.68</v>
      </c>
      <c r="AB19" s="18">
        <v>-0.79513375911994</v>
      </c>
      <c r="AC19" s="15">
        <v>0.0330643086772488</v>
      </c>
      <c r="AD19" s="15">
        <v>0.138675924966481</v>
      </c>
      <c r="AE19" s="15">
        <v>-0.105611616289232</v>
      </c>
      <c r="AF19" s="26">
        <v>-912.8324</v>
      </c>
      <c r="AG19" s="25">
        <v>-2231.6814</v>
      </c>
      <c r="AH19" s="15">
        <v>-0.0432881924833537</v>
      </c>
      <c r="AI19" s="18">
        <v>-0.0879265865784859</v>
      </c>
      <c r="AJ19" s="26">
        <v>-237.55</v>
      </c>
      <c r="AK19" s="25">
        <v>-678.15</v>
      </c>
      <c r="AL19" s="15">
        <v>-0.0371593401264559</v>
      </c>
      <c r="AM19" s="18">
        <v>-0.122696556028985</v>
      </c>
      <c r="AN19" s="18">
        <v>0.0446383940951321</v>
      </c>
      <c r="AO19" s="18">
        <v>0.0855372159025288</v>
      </c>
    </row>
    <row r="20" s="1" customFormat="1" ht="15.9" customHeight="1" spans="1:41">
      <c r="A20" s="23"/>
      <c r="B20" s="24" t="s">
        <v>112</v>
      </c>
      <c r="C20" s="23" t="s">
        <v>113</v>
      </c>
      <c r="D20" s="25">
        <v>2387.9</v>
      </c>
      <c r="E20" s="26">
        <v>11572.27</v>
      </c>
      <c r="F20" s="25">
        <v>2231.2</v>
      </c>
      <c r="G20" s="26">
        <v>8610.73</v>
      </c>
      <c r="H20" s="27">
        <v>2.94304146851064</v>
      </c>
      <c r="I20" s="26">
        <v>7095.51</v>
      </c>
      <c r="J20" s="26">
        <v>21041.01</v>
      </c>
      <c r="K20" s="25">
        <v>8671.47</v>
      </c>
      <c r="L20" s="25">
        <v>30064.78</v>
      </c>
      <c r="M20" s="12">
        <v>2.96539783609635</v>
      </c>
      <c r="N20" s="12">
        <v>3.46709150812953</v>
      </c>
      <c r="O20" s="26">
        <v>24002.55</v>
      </c>
      <c r="P20" s="26">
        <v>27631.06</v>
      </c>
      <c r="Q20" s="26">
        <v>7103.22</v>
      </c>
      <c r="R20" s="12">
        <v>3.88993442410625</v>
      </c>
      <c r="S20" s="25">
        <v>26762.95</v>
      </c>
      <c r="T20" s="25">
        <v>33576.3</v>
      </c>
      <c r="U20" s="25">
        <v>7976.64</v>
      </c>
      <c r="V20" s="12">
        <v>4.20932873992057</v>
      </c>
      <c r="W20" s="15">
        <v>0.311774891299901</v>
      </c>
      <c r="X20" s="15">
        <v>0.214080658110886</v>
      </c>
      <c r="Y20" s="26">
        <v>3628.51</v>
      </c>
      <c r="Z20" s="25">
        <v>6813.35</v>
      </c>
      <c r="AA20" s="17">
        <v>-3184.84</v>
      </c>
      <c r="AB20" s="18">
        <v>-0.467441126611725</v>
      </c>
      <c r="AC20" s="15">
        <v>0.131319971076028</v>
      </c>
      <c r="AD20" s="15">
        <v>0.202921405872595</v>
      </c>
      <c r="AE20" s="15">
        <v>-0.0716014347965664</v>
      </c>
      <c r="AF20" s="26">
        <v>816.8133</v>
      </c>
      <c r="AG20" s="25">
        <v>2457.3588</v>
      </c>
      <c r="AH20" s="15">
        <v>0.034030271783623</v>
      </c>
      <c r="AI20" s="18">
        <v>0.0731873017574897</v>
      </c>
      <c r="AJ20" s="26">
        <v>-148.99</v>
      </c>
      <c r="AK20" s="25">
        <v>-34.23</v>
      </c>
      <c r="AL20" s="15">
        <v>-0.0209749944391417</v>
      </c>
      <c r="AM20" s="18">
        <v>-0.00429128053917439</v>
      </c>
      <c r="AN20" s="18">
        <v>-0.0391570299738667</v>
      </c>
      <c r="AO20" s="18">
        <v>-0.0166837138999673</v>
      </c>
    </row>
    <row r="21" s="1" customFormat="1" ht="15.9" customHeight="1" spans="1:41">
      <c r="A21" s="23"/>
      <c r="B21" s="24" t="s">
        <v>114</v>
      </c>
      <c r="C21" s="23" t="s">
        <v>115</v>
      </c>
      <c r="D21" s="25">
        <v>5058.2</v>
      </c>
      <c r="E21" s="26">
        <v>21743.58</v>
      </c>
      <c r="F21" s="25">
        <v>3663</v>
      </c>
      <c r="G21" s="26">
        <v>14711.24</v>
      </c>
      <c r="H21" s="27">
        <v>3.0121641582979</v>
      </c>
      <c r="I21" s="26">
        <v>11763.29</v>
      </c>
      <c r="J21" s="26">
        <v>36798.38</v>
      </c>
      <c r="K21" s="25">
        <v>13499.91</v>
      </c>
      <c r="L21" s="25">
        <v>53541.35</v>
      </c>
      <c r="M21" s="12">
        <v>3.1282387835376</v>
      </c>
      <c r="N21" s="12">
        <v>3.96605236627503</v>
      </c>
      <c r="O21" s="26">
        <v>42358.87</v>
      </c>
      <c r="P21" s="26">
        <v>49839.91</v>
      </c>
      <c r="Q21" s="26">
        <v>10760.52</v>
      </c>
      <c r="R21" s="12">
        <v>4.63173805726861</v>
      </c>
      <c r="S21" s="25">
        <v>47775.78</v>
      </c>
      <c r="T21" s="25">
        <v>54752.19</v>
      </c>
      <c r="U21" s="25">
        <v>11283.96</v>
      </c>
      <c r="V21" s="12">
        <v>4.85221411632087</v>
      </c>
      <c r="W21" s="15">
        <v>0.480621646161794</v>
      </c>
      <c r="X21" s="15">
        <v>0.223436724532744</v>
      </c>
      <c r="Y21" s="26">
        <v>7481.04</v>
      </c>
      <c r="Z21" s="25">
        <v>6976.41</v>
      </c>
      <c r="AA21" s="17">
        <v>504.63</v>
      </c>
      <c r="AB21" s="18">
        <v>0.0723337647873333</v>
      </c>
      <c r="AC21" s="15">
        <v>0.150101394645376</v>
      </c>
      <c r="AD21" s="15">
        <v>0.127417916981951</v>
      </c>
      <c r="AE21" s="15">
        <v>0.0226834776634247</v>
      </c>
      <c r="AF21" s="26">
        <v>-6784.205</v>
      </c>
      <c r="AG21" s="25">
        <v>-8225.8489</v>
      </c>
      <c r="AH21" s="15">
        <v>-0.160160197852303</v>
      </c>
      <c r="AI21" s="18">
        <v>-0.150237806012874</v>
      </c>
      <c r="AJ21" s="26">
        <v>-637.97</v>
      </c>
      <c r="AK21" s="25">
        <v>-2250.95</v>
      </c>
      <c r="AL21" s="15">
        <v>-0.0592880269726742</v>
      </c>
      <c r="AM21" s="18">
        <v>-0.19948227395347</v>
      </c>
      <c r="AN21" s="18">
        <v>-0.00992239183942979</v>
      </c>
      <c r="AO21" s="18">
        <v>0.140194246980796</v>
      </c>
    </row>
    <row r="22" s="1" customFormat="1" ht="15.9" customHeight="1" spans="1:41">
      <c r="A22" s="23"/>
      <c r="B22" s="24" t="s">
        <v>176</v>
      </c>
      <c r="C22" s="23" t="s">
        <v>177</v>
      </c>
      <c r="D22" s="25">
        <v>709.71</v>
      </c>
      <c r="E22" s="26">
        <v>5107.87</v>
      </c>
      <c r="F22" s="25">
        <v>648.97</v>
      </c>
      <c r="G22" s="26">
        <v>5232.01</v>
      </c>
      <c r="H22" s="27">
        <v>8.26181985873243</v>
      </c>
      <c r="I22" s="26">
        <v>700.85</v>
      </c>
      <c r="J22" s="26">
        <v>4504.48</v>
      </c>
      <c r="K22" s="25">
        <v>824.97</v>
      </c>
      <c r="L22" s="25">
        <v>6405.49</v>
      </c>
      <c r="M22" s="12">
        <v>6.42716701148605</v>
      </c>
      <c r="N22" s="12">
        <v>7.76451264894481</v>
      </c>
      <c r="O22" s="26">
        <v>4380.34</v>
      </c>
      <c r="P22" s="26">
        <v>5203.45</v>
      </c>
      <c r="Q22" s="26">
        <v>726.04</v>
      </c>
      <c r="R22" s="12">
        <v>7.16689163131508</v>
      </c>
      <c r="S22" s="25">
        <v>8432.2</v>
      </c>
      <c r="T22" s="25">
        <v>9073.34</v>
      </c>
      <c r="U22" s="25">
        <v>976.54</v>
      </c>
      <c r="V22" s="12">
        <v>9.2913142318799</v>
      </c>
      <c r="W22" s="15">
        <v>0.115093418065387</v>
      </c>
      <c r="X22" s="15">
        <v>0.196638430763917</v>
      </c>
      <c r="Y22" s="26">
        <v>823.11</v>
      </c>
      <c r="Z22" s="25">
        <v>641.14</v>
      </c>
      <c r="AA22" s="17">
        <v>181.97</v>
      </c>
      <c r="AB22" s="18">
        <v>0.283822566054216</v>
      </c>
      <c r="AC22" s="15">
        <v>0.158185434663541</v>
      </c>
      <c r="AD22" s="15">
        <v>0.0706619613064208</v>
      </c>
      <c r="AE22" s="15">
        <v>0.0875234733571197</v>
      </c>
      <c r="AF22" s="26">
        <v>-573.8543</v>
      </c>
      <c r="AG22" s="25">
        <v>224.1884</v>
      </c>
      <c r="AH22" s="15">
        <v>-0.13100679399316</v>
      </c>
      <c r="AI22" s="18">
        <v>0.0247084755999445</v>
      </c>
      <c r="AJ22" s="26">
        <v>-35.55</v>
      </c>
      <c r="AK22" s="25">
        <v>-54.23</v>
      </c>
      <c r="AL22" s="15">
        <v>-0.0489642443942482</v>
      </c>
      <c r="AM22" s="18">
        <v>-0.0555327994756999</v>
      </c>
      <c r="AN22" s="18">
        <v>-0.155715269593105</v>
      </c>
      <c r="AO22" s="18">
        <v>0.00656855508145167</v>
      </c>
    </row>
    <row r="23" s="1" customFormat="1" ht="15.9" customHeight="1" spans="1:41">
      <c r="A23" s="23"/>
      <c r="B23" s="24" t="s">
        <v>82</v>
      </c>
      <c r="C23" s="23" t="s">
        <v>83</v>
      </c>
      <c r="D23" s="25">
        <v>3173</v>
      </c>
      <c r="E23" s="26">
        <v>23131.92</v>
      </c>
      <c r="F23" s="25">
        <v>2939.9</v>
      </c>
      <c r="G23" s="26">
        <v>21229.09</v>
      </c>
      <c r="H23" s="27">
        <v>8.22942729769167</v>
      </c>
      <c r="I23" s="26">
        <v>3536.64</v>
      </c>
      <c r="J23" s="26">
        <v>16964.04</v>
      </c>
      <c r="K23" s="25">
        <v>2981.72</v>
      </c>
      <c r="L23" s="25">
        <v>19953.95</v>
      </c>
      <c r="M23" s="12">
        <v>4.79665445168295</v>
      </c>
      <c r="N23" s="12">
        <v>6.69209382504058</v>
      </c>
      <c r="O23" s="26">
        <v>18866.87</v>
      </c>
      <c r="P23" s="26">
        <v>20714.62</v>
      </c>
      <c r="Q23" s="26">
        <v>3650.4</v>
      </c>
      <c r="R23" s="12">
        <v>5.67461648038571</v>
      </c>
      <c r="S23" s="25">
        <v>19767.73</v>
      </c>
      <c r="T23" s="25">
        <v>23541.44</v>
      </c>
      <c r="U23" s="25">
        <v>2574.08</v>
      </c>
      <c r="V23" s="12">
        <v>9.14557434112382</v>
      </c>
      <c r="W23" s="15">
        <v>0.183036330331178</v>
      </c>
      <c r="X23" s="15">
        <v>0.366623747399172</v>
      </c>
      <c r="Y23" s="26">
        <v>1847.75</v>
      </c>
      <c r="Z23" s="25">
        <v>3773.71</v>
      </c>
      <c r="AA23" s="17">
        <v>-1925.96</v>
      </c>
      <c r="AB23" s="18">
        <v>-0.510362481483739</v>
      </c>
      <c r="AC23" s="15">
        <v>0.0892002846298894</v>
      </c>
      <c r="AD23" s="15">
        <v>0.160300729267199</v>
      </c>
      <c r="AE23" s="15">
        <v>-0.0711004446373092</v>
      </c>
      <c r="AF23" s="26">
        <v>944.2298</v>
      </c>
      <c r="AG23" s="25">
        <v>-564.7904</v>
      </c>
      <c r="AH23" s="15">
        <v>0.050046976525518</v>
      </c>
      <c r="AI23" s="18">
        <v>-0.0239913276333138</v>
      </c>
      <c r="AJ23" s="26">
        <v>-119.34</v>
      </c>
      <c r="AK23" s="25">
        <v>-597.64</v>
      </c>
      <c r="AL23" s="15">
        <v>-0.0326923076923077</v>
      </c>
      <c r="AM23" s="18">
        <v>-0.232176156141223</v>
      </c>
      <c r="AN23" s="18">
        <v>0.0740383041588319</v>
      </c>
      <c r="AO23" s="18">
        <v>0.199483848448916</v>
      </c>
    </row>
    <row r="24" s="1" customFormat="1" ht="15.9" customHeight="1" spans="1:41">
      <c r="A24" s="23"/>
      <c r="B24" s="24" t="s">
        <v>76</v>
      </c>
      <c r="C24" s="23" t="s">
        <v>77</v>
      </c>
      <c r="D24" s="25">
        <v>3751.5</v>
      </c>
      <c r="E24" s="26">
        <v>16801.49</v>
      </c>
      <c r="F24" s="25">
        <v>3185.6</v>
      </c>
      <c r="G24" s="26">
        <v>13037.65</v>
      </c>
      <c r="H24" s="27">
        <v>3.90318411682682</v>
      </c>
      <c r="I24" s="26">
        <v>7160.54</v>
      </c>
      <c r="J24" s="26">
        <v>22993.03</v>
      </c>
      <c r="K24" s="25">
        <v>7787.47</v>
      </c>
      <c r="L24" s="25">
        <v>28885.07</v>
      </c>
      <c r="M24" s="12">
        <v>3.21107486306899</v>
      </c>
      <c r="N24" s="12">
        <v>3.70917255539989</v>
      </c>
      <c r="O24" s="26">
        <v>26756.87</v>
      </c>
      <c r="P24" s="26">
        <v>28989.09</v>
      </c>
      <c r="Q24" s="26">
        <v>7318.39</v>
      </c>
      <c r="R24" s="12">
        <v>3.96112942874047</v>
      </c>
      <c r="S24" s="25">
        <v>29482.59</v>
      </c>
      <c r="T24" s="25">
        <v>36780.89</v>
      </c>
      <c r="U24" s="25">
        <v>7602.48</v>
      </c>
      <c r="V24" s="12">
        <v>4.83801206974566</v>
      </c>
      <c r="W24" s="15">
        <v>0.233583643376854</v>
      </c>
      <c r="X24" s="15">
        <v>0.304337287490813</v>
      </c>
      <c r="Y24" s="26">
        <v>2232.22</v>
      </c>
      <c r="Z24" s="25">
        <v>7298.3</v>
      </c>
      <c r="AA24" s="17">
        <v>-5066.08</v>
      </c>
      <c r="AB24" s="18">
        <v>-0.694145211898661</v>
      </c>
      <c r="AC24" s="15">
        <v>0.0770020721588708</v>
      </c>
      <c r="AD24" s="15">
        <v>0.19842641110642</v>
      </c>
      <c r="AE24" s="15">
        <v>-0.121424338947549</v>
      </c>
      <c r="AF24" s="26">
        <v>-2501.8545</v>
      </c>
      <c r="AG24" s="25">
        <v>-2247.2316</v>
      </c>
      <c r="AH24" s="15">
        <v>-0.0935032572942949</v>
      </c>
      <c r="AI24" s="18">
        <v>-0.0610978037779945</v>
      </c>
      <c r="AJ24" s="26">
        <v>-408.05</v>
      </c>
      <c r="AK24" s="25">
        <v>-667.09</v>
      </c>
      <c r="AL24" s="15">
        <v>-0.055756798968079</v>
      </c>
      <c r="AM24" s="18">
        <v>-0.0877463669749871</v>
      </c>
      <c r="AN24" s="18">
        <v>-0.0324054535163004</v>
      </c>
      <c r="AO24" s="18">
        <v>0.0319895680069081</v>
      </c>
    </row>
    <row r="25" s="1" customFormat="1" ht="15.9" customHeight="1" spans="1:41">
      <c r="A25" s="23"/>
      <c r="B25" s="24" t="s">
        <v>70</v>
      </c>
      <c r="C25" s="23" t="s">
        <v>71</v>
      </c>
      <c r="D25" s="25">
        <v>5883.46</v>
      </c>
      <c r="E25" s="26">
        <v>28696.83</v>
      </c>
      <c r="F25" s="25">
        <v>4758</v>
      </c>
      <c r="G25" s="26">
        <v>22568.19</v>
      </c>
      <c r="H25" s="27">
        <v>3.86574545069088</v>
      </c>
      <c r="I25" s="26">
        <v>9878.57</v>
      </c>
      <c r="J25" s="26">
        <v>41552.41</v>
      </c>
      <c r="K25" s="25">
        <v>11431.14</v>
      </c>
      <c r="L25" s="25">
        <v>59163.04</v>
      </c>
      <c r="M25" s="12">
        <v>4.20631832340106</v>
      </c>
      <c r="N25" s="12">
        <v>5.17560278327446</v>
      </c>
      <c r="O25" s="26">
        <v>46414.74</v>
      </c>
      <c r="P25" s="26">
        <v>56267.92</v>
      </c>
      <c r="Q25" s="26">
        <v>9656.85</v>
      </c>
      <c r="R25" s="12">
        <v>5.82673646168264</v>
      </c>
      <c r="S25" s="25">
        <v>52208.93</v>
      </c>
      <c r="T25" s="25">
        <v>67841.4</v>
      </c>
      <c r="U25" s="25">
        <v>9821.82</v>
      </c>
      <c r="V25" s="12">
        <v>6.90721271617684</v>
      </c>
      <c r="W25" s="15">
        <v>0.385234310315197</v>
      </c>
      <c r="X25" s="15">
        <v>0.334571644195391</v>
      </c>
      <c r="Y25" s="26">
        <v>9853.18</v>
      </c>
      <c r="Z25" s="25">
        <v>15632.47</v>
      </c>
      <c r="AA25" s="17">
        <v>-5779.29</v>
      </c>
      <c r="AB25" s="18">
        <v>-0.369697814868668</v>
      </c>
      <c r="AC25" s="15">
        <v>0.175111857697956</v>
      </c>
      <c r="AD25" s="15">
        <v>0.230426701099918</v>
      </c>
      <c r="AE25" s="15">
        <v>-0.0553148434019618</v>
      </c>
      <c r="AF25" s="26">
        <v>-3114.7911</v>
      </c>
      <c r="AG25" s="25">
        <v>-7119.4139</v>
      </c>
      <c r="AH25" s="15">
        <v>-0.0671078002375969</v>
      </c>
      <c r="AI25" s="18">
        <v>-0.104942025076133</v>
      </c>
      <c r="AJ25" s="26">
        <v>-517.18</v>
      </c>
      <c r="AK25" s="25">
        <v>-1895.12</v>
      </c>
      <c r="AL25" s="15">
        <v>-0.0535557661142091</v>
      </c>
      <c r="AM25" s="18">
        <v>-0.192949982793413</v>
      </c>
      <c r="AN25" s="18">
        <v>0.0378342248385365</v>
      </c>
      <c r="AO25" s="18">
        <v>0.139394216679204</v>
      </c>
    </row>
    <row r="26" s="1" customFormat="1" ht="15.9" customHeight="1" spans="1:41">
      <c r="A26" s="23"/>
      <c r="B26" s="24" t="s">
        <v>127</v>
      </c>
      <c r="C26" s="23" t="s">
        <v>128</v>
      </c>
      <c r="D26" s="25">
        <v>900</v>
      </c>
      <c r="E26" s="26">
        <v>4787.67</v>
      </c>
      <c r="F26" s="25">
        <v>1101.8</v>
      </c>
      <c r="G26" s="26">
        <v>4991.84</v>
      </c>
      <c r="H26" s="27">
        <v>5.64570711777406</v>
      </c>
      <c r="I26" s="26">
        <v>1396.76</v>
      </c>
      <c r="J26" s="26">
        <v>6266.88</v>
      </c>
      <c r="K26" s="25">
        <v>1950.09</v>
      </c>
      <c r="L26" s="25">
        <v>12329.31</v>
      </c>
      <c r="M26" s="12">
        <v>4.48672642400985</v>
      </c>
      <c r="N26" s="12">
        <v>6.32243127240281</v>
      </c>
      <c r="O26" s="26">
        <v>6062.71</v>
      </c>
      <c r="P26" s="26">
        <v>7206.86</v>
      </c>
      <c r="Q26" s="26">
        <v>1156.47</v>
      </c>
      <c r="R26" s="12">
        <v>6.23177427862374</v>
      </c>
      <c r="S26" s="25">
        <v>11459.66</v>
      </c>
      <c r="T26" s="25">
        <v>14048.97</v>
      </c>
      <c r="U26" s="25">
        <v>1606.69</v>
      </c>
      <c r="V26" s="12">
        <v>8.74404521096167</v>
      </c>
      <c r="W26" s="15">
        <v>0.388935649224255</v>
      </c>
      <c r="X26" s="15">
        <v>0.383019416775492</v>
      </c>
      <c r="Y26" s="26">
        <v>1144.15</v>
      </c>
      <c r="Z26" s="25">
        <v>2589.31</v>
      </c>
      <c r="AA26" s="17">
        <v>-1445.16</v>
      </c>
      <c r="AB26" s="18">
        <v>-0.558125523788191</v>
      </c>
      <c r="AC26" s="15">
        <v>0.158758460688844</v>
      </c>
      <c r="AD26" s="15">
        <v>0.184306038093896</v>
      </c>
      <c r="AE26" s="15">
        <v>-0.0255475774050522</v>
      </c>
      <c r="AF26" s="26">
        <v>-430.1135</v>
      </c>
      <c r="AG26" s="25">
        <v>-1894.7576</v>
      </c>
      <c r="AH26" s="15">
        <v>-0.0709440992559433</v>
      </c>
      <c r="AI26" s="18">
        <v>-0.134868079296916</v>
      </c>
      <c r="AJ26" s="26">
        <v>-38.49</v>
      </c>
      <c r="AK26" s="25">
        <v>-316.2</v>
      </c>
      <c r="AL26" s="15">
        <v>-0.0332823160133856</v>
      </c>
      <c r="AM26" s="18">
        <v>-0.196802121131021</v>
      </c>
      <c r="AN26" s="18">
        <v>0.0639239800409731</v>
      </c>
      <c r="AO26" s="18">
        <v>0.163519805117635</v>
      </c>
    </row>
    <row r="27" s="1" customFormat="1" ht="15.9" customHeight="1" spans="1:41">
      <c r="A27" s="23"/>
      <c r="B27" s="24" t="s">
        <v>199</v>
      </c>
      <c r="C27" s="23" t="s">
        <v>200</v>
      </c>
      <c r="D27" s="25">
        <v>7735.3</v>
      </c>
      <c r="E27" s="26">
        <v>15574.12</v>
      </c>
      <c r="F27" s="25">
        <v>6898.6</v>
      </c>
      <c r="G27" s="26">
        <v>12450.28</v>
      </c>
      <c r="H27" s="27">
        <v>3.73999469230628</v>
      </c>
      <c r="I27" s="26">
        <v>6902.15</v>
      </c>
      <c r="J27" s="26">
        <v>23102.24</v>
      </c>
      <c r="K27" s="25">
        <v>7479.63</v>
      </c>
      <c r="L27" s="25">
        <v>26817.78</v>
      </c>
      <c r="M27" s="12">
        <v>3.34710778525532</v>
      </c>
      <c r="N27" s="12">
        <v>3.58544206063669</v>
      </c>
      <c r="O27" s="26">
        <v>26226.08</v>
      </c>
      <c r="P27" s="26">
        <v>28440.8</v>
      </c>
      <c r="Q27" s="26">
        <v>7407.17</v>
      </c>
      <c r="R27" s="12">
        <v>3.83963106017548</v>
      </c>
      <c r="S27" s="25">
        <v>27199</v>
      </c>
      <c r="T27" s="25">
        <v>29651.43</v>
      </c>
      <c r="U27" s="25">
        <v>6639.77</v>
      </c>
      <c r="V27" s="12">
        <v>4.46573149371138</v>
      </c>
      <c r="W27" s="15">
        <v>0.147148913784559</v>
      </c>
      <c r="X27" s="15">
        <v>0.245517684622233</v>
      </c>
      <c r="Y27" s="26">
        <v>2214.72</v>
      </c>
      <c r="Z27" s="25">
        <v>2452.43</v>
      </c>
      <c r="AA27" s="17">
        <v>-237.71</v>
      </c>
      <c r="AB27" s="18">
        <v>-0.096928352695082</v>
      </c>
      <c r="AC27" s="15">
        <v>0.0778712272509915</v>
      </c>
      <c r="AD27" s="15">
        <v>0.0827086585705984</v>
      </c>
      <c r="AE27" s="15">
        <v>-0.00483743131960692</v>
      </c>
      <c r="AF27" s="26">
        <v>-2405.8006</v>
      </c>
      <c r="AG27" s="25">
        <v>-4158.3628</v>
      </c>
      <c r="AH27" s="15">
        <v>-0.0917331373960577</v>
      </c>
      <c r="AI27" s="18">
        <v>-0.140241560019196</v>
      </c>
      <c r="AJ27" s="26">
        <v>-331.68</v>
      </c>
      <c r="AK27" s="25">
        <v>-1610.06</v>
      </c>
      <c r="AL27" s="15">
        <v>-0.0447782351424363</v>
      </c>
      <c r="AM27" s="18">
        <v>-0.242487315072661</v>
      </c>
      <c r="AN27" s="18">
        <v>0.0485084226231387</v>
      </c>
      <c r="AO27" s="18">
        <v>0.197709079930224</v>
      </c>
    </row>
    <row r="28" s="1" customFormat="1" ht="15.9" customHeight="1" spans="1:41">
      <c r="A28" s="23"/>
      <c r="B28" s="24" t="s">
        <v>135</v>
      </c>
      <c r="C28" s="23" t="s">
        <v>136</v>
      </c>
      <c r="D28" s="25">
        <v>2886.71</v>
      </c>
      <c r="E28" s="26">
        <v>23441.35</v>
      </c>
      <c r="F28" s="25">
        <v>2241.2</v>
      </c>
      <c r="G28" s="26">
        <v>15734.39</v>
      </c>
      <c r="H28" s="27">
        <v>2.52973663192398</v>
      </c>
      <c r="I28" s="26">
        <v>11355.03</v>
      </c>
      <c r="J28" s="26">
        <v>48824.88</v>
      </c>
      <c r="K28" s="25">
        <v>12764.7</v>
      </c>
      <c r="L28" s="25">
        <v>50204.08</v>
      </c>
      <c r="M28" s="12">
        <v>4.29984597134486</v>
      </c>
      <c r="N28" s="12">
        <v>3.93304033780661</v>
      </c>
      <c r="O28" s="26">
        <v>54201.33</v>
      </c>
      <c r="P28" s="26">
        <v>63029.48</v>
      </c>
      <c r="Q28" s="26">
        <v>10795.91</v>
      </c>
      <c r="R28" s="12">
        <v>5.83827393892687</v>
      </c>
      <c r="S28" s="25">
        <v>53551.06</v>
      </c>
      <c r="T28" s="25">
        <v>67954.03</v>
      </c>
      <c r="U28" s="25">
        <v>12357.42</v>
      </c>
      <c r="V28" s="12">
        <v>5.49904672658209</v>
      </c>
      <c r="W28" s="15">
        <v>0.357786762092048</v>
      </c>
      <c r="X28" s="15">
        <v>0.398166877090514</v>
      </c>
      <c r="Y28" s="26">
        <v>8828.15</v>
      </c>
      <c r="Z28" s="25">
        <v>14402.97</v>
      </c>
      <c r="AA28" s="17">
        <v>-5574.82</v>
      </c>
      <c r="AB28" s="18">
        <v>-0.387060446560675</v>
      </c>
      <c r="AC28" s="15">
        <v>0.140063824102626</v>
      </c>
      <c r="AD28" s="15">
        <v>0.211951667914324</v>
      </c>
      <c r="AE28" s="15">
        <v>-0.0718878438116976</v>
      </c>
      <c r="AF28" s="26">
        <v>-5137.8863</v>
      </c>
      <c r="AG28" s="25">
        <v>-3134.7095</v>
      </c>
      <c r="AH28" s="15">
        <v>-0.0947926240924346</v>
      </c>
      <c r="AI28" s="18">
        <v>-0.0461298542558845</v>
      </c>
      <c r="AJ28" s="26">
        <v>-119.93</v>
      </c>
      <c r="AK28" s="25">
        <v>-1127.08</v>
      </c>
      <c r="AL28" s="15">
        <v>-0.011108836587189</v>
      </c>
      <c r="AM28" s="18">
        <v>-0.0912067405655873</v>
      </c>
      <c r="AN28" s="18">
        <v>-0.0486627698365502</v>
      </c>
      <c r="AO28" s="18">
        <v>0.0800979039783983</v>
      </c>
    </row>
    <row r="29" s="1" customFormat="1" ht="15.9" customHeight="1" spans="1:41">
      <c r="A29" s="23"/>
      <c r="B29" s="24" t="s">
        <v>203</v>
      </c>
      <c r="C29" s="23" t="s">
        <v>204</v>
      </c>
      <c r="D29" s="25">
        <v>2922.5</v>
      </c>
      <c r="E29" s="26">
        <v>14891.25</v>
      </c>
      <c r="F29" s="25">
        <v>1982</v>
      </c>
      <c r="G29" s="26">
        <v>7424.65</v>
      </c>
      <c r="H29" s="27">
        <v>2.7404856589286</v>
      </c>
      <c r="I29" s="26">
        <v>6557.19</v>
      </c>
      <c r="J29" s="26">
        <v>21034.06</v>
      </c>
      <c r="K29" s="25">
        <v>5112.95</v>
      </c>
      <c r="L29" s="25">
        <v>19212.48</v>
      </c>
      <c r="M29" s="12">
        <v>3.20778565208573</v>
      </c>
      <c r="N29" s="12">
        <v>3.75761155497316</v>
      </c>
      <c r="O29" s="26">
        <v>28500.66</v>
      </c>
      <c r="P29" s="26">
        <v>31788.29</v>
      </c>
      <c r="Q29" s="26">
        <v>7281.54</v>
      </c>
      <c r="R29" s="12">
        <v>4.36559985937041</v>
      </c>
      <c r="S29" s="25">
        <v>17953.29</v>
      </c>
      <c r="T29" s="25">
        <v>19711.43</v>
      </c>
      <c r="U29" s="25">
        <v>3971.33</v>
      </c>
      <c r="V29" s="12">
        <v>4.96343290534909</v>
      </c>
      <c r="W29" s="15">
        <v>0.360938769874434</v>
      </c>
      <c r="X29" s="15">
        <v>0.320901011915413</v>
      </c>
      <c r="Y29" s="26">
        <v>3287.63</v>
      </c>
      <c r="Z29" s="25">
        <v>1758.14</v>
      </c>
      <c r="AA29" s="17">
        <v>1529.49</v>
      </c>
      <c r="AB29" s="18">
        <v>0.869947785728099</v>
      </c>
      <c r="AC29" s="15">
        <v>0.103422675456906</v>
      </c>
      <c r="AD29" s="15">
        <v>0.089193934686626</v>
      </c>
      <c r="AE29" s="15">
        <v>0.0142287407702797</v>
      </c>
      <c r="AF29" s="26">
        <v>-2830.9006</v>
      </c>
      <c r="AG29" s="25">
        <v>-3473.5141</v>
      </c>
      <c r="AH29" s="15">
        <v>-0.0993275453971943</v>
      </c>
      <c r="AI29" s="18">
        <v>-0.176218270313214</v>
      </c>
      <c r="AJ29" s="26">
        <v>-216.15</v>
      </c>
      <c r="AK29" s="25">
        <v>-1187.31</v>
      </c>
      <c r="AL29" s="15">
        <v>-0.0296846546197645</v>
      </c>
      <c r="AM29" s="18">
        <v>-0.298970370127892</v>
      </c>
      <c r="AN29" s="18">
        <v>0.0768907249160199</v>
      </c>
      <c r="AO29" s="18">
        <v>0.269285715508127</v>
      </c>
    </row>
    <row r="30" s="1" customFormat="1" ht="15.9" customHeight="1" spans="1:41">
      <c r="A30" s="23"/>
      <c r="B30" s="24" t="s">
        <v>168</v>
      </c>
      <c r="C30" s="23" t="s">
        <v>169</v>
      </c>
      <c r="D30" s="25">
        <v>2732.38</v>
      </c>
      <c r="E30" s="26">
        <v>11824.83</v>
      </c>
      <c r="F30" s="25">
        <v>2523.5</v>
      </c>
      <c r="G30" s="26">
        <v>9251.81</v>
      </c>
      <c r="H30" s="27">
        <v>3.12830468726809</v>
      </c>
      <c r="I30" s="26">
        <v>6704.17</v>
      </c>
      <c r="J30" s="26">
        <v>21007.88</v>
      </c>
      <c r="K30" s="25">
        <v>6463.7</v>
      </c>
      <c r="L30" s="25">
        <v>24453.86</v>
      </c>
      <c r="M30" s="12">
        <v>3.1335541908991</v>
      </c>
      <c r="N30" s="12">
        <v>3.78326036171233</v>
      </c>
      <c r="O30" s="26">
        <v>23580.9</v>
      </c>
      <c r="P30" s="26">
        <v>25526.35</v>
      </c>
      <c r="Q30" s="26">
        <v>6716.69</v>
      </c>
      <c r="R30" s="12">
        <v>3.8004359290067</v>
      </c>
      <c r="S30" s="25">
        <v>22213.32</v>
      </c>
      <c r="T30" s="25">
        <v>25776.04</v>
      </c>
      <c r="U30" s="25">
        <v>4642.27</v>
      </c>
      <c r="V30" s="12">
        <v>5.55246463475843</v>
      </c>
      <c r="W30" s="15">
        <v>0.212819596369021</v>
      </c>
      <c r="X30" s="15">
        <v>0.467640105066768</v>
      </c>
      <c r="Y30" s="26">
        <v>1945.45</v>
      </c>
      <c r="Z30" s="25">
        <v>3562.72</v>
      </c>
      <c r="AA30" s="17">
        <v>-1617.27</v>
      </c>
      <c r="AB30" s="18">
        <v>-0.453942493375848</v>
      </c>
      <c r="AC30" s="15">
        <v>0.076213403012965</v>
      </c>
      <c r="AD30" s="15">
        <v>0.138218283335997</v>
      </c>
      <c r="AE30" s="15">
        <v>-0.0620048803230323</v>
      </c>
      <c r="AF30" s="26">
        <v>-39.7865</v>
      </c>
      <c r="AG30" s="25">
        <v>-4364.8442</v>
      </c>
      <c r="AH30" s="15">
        <v>-0.00168723415984971</v>
      </c>
      <c r="AI30" s="18">
        <v>-0.169337268253774</v>
      </c>
      <c r="AJ30" s="26">
        <v>-196.36</v>
      </c>
      <c r="AK30" s="25">
        <v>-1533.73</v>
      </c>
      <c r="AL30" s="15">
        <v>-0.0292346378945582</v>
      </c>
      <c r="AM30" s="18">
        <v>-0.330383626975596</v>
      </c>
      <c r="AN30" s="18">
        <v>0.167650034093924</v>
      </c>
      <c r="AO30" s="18">
        <v>0.301148989081038</v>
      </c>
    </row>
    <row r="31" s="1" customFormat="1" ht="15.9" customHeight="1" spans="1:41">
      <c r="A31" s="23"/>
      <c r="B31" s="24" t="s">
        <v>166</v>
      </c>
      <c r="C31" s="23" t="s">
        <v>167</v>
      </c>
      <c r="D31" s="25">
        <v>2163.2</v>
      </c>
      <c r="E31" s="26">
        <v>8957.08</v>
      </c>
      <c r="F31" s="25">
        <v>2235.2</v>
      </c>
      <c r="G31" s="26">
        <v>8681.13</v>
      </c>
      <c r="H31" s="27">
        <v>3.15863088568321</v>
      </c>
      <c r="I31" s="26">
        <v>5101.94</v>
      </c>
      <c r="J31" s="26">
        <v>19358.16</v>
      </c>
      <c r="K31" s="25">
        <v>6017.79</v>
      </c>
      <c r="L31" s="25">
        <v>24251.83</v>
      </c>
      <c r="M31" s="12">
        <v>3.79427433486086</v>
      </c>
      <c r="N31" s="12">
        <v>4.03002264951087</v>
      </c>
      <c r="O31" s="26">
        <v>19544.46</v>
      </c>
      <c r="P31" s="26">
        <v>24106.56</v>
      </c>
      <c r="Q31" s="26">
        <v>4773.54</v>
      </c>
      <c r="R31" s="12">
        <v>5.05003833632901</v>
      </c>
      <c r="S31" s="25">
        <v>21125.39</v>
      </c>
      <c r="T31" s="25">
        <v>25007.56</v>
      </c>
      <c r="U31" s="25">
        <v>4663.24</v>
      </c>
      <c r="V31" s="12">
        <v>5.36270061159194</v>
      </c>
      <c r="W31" s="15">
        <v>0.330962890566585</v>
      </c>
      <c r="X31" s="15">
        <v>0.330687462077372</v>
      </c>
      <c r="Y31" s="26">
        <v>4562.1</v>
      </c>
      <c r="Z31" s="25">
        <v>3882.17</v>
      </c>
      <c r="AA31" s="17">
        <v>679.93</v>
      </c>
      <c r="AB31" s="18">
        <v>0.17514173773946</v>
      </c>
      <c r="AC31" s="15">
        <v>0.189247242244435</v>
      </c>
      <c r="AD31" s="15">
        <v>0.155239855467707</v>
      </c>
      <c r="AE31" s="15">
        <v>0.0340073867767281</v>
      </c>
      <c r="AF31" s="26">
        <v>-1360.7888</v>
      </c>
      <c r="AG31" s="25">
        <v>-3199.7024</v>
      </c>
      <c r="AH31" s="15">
        <v>-0.0696252953522379</v>
      </c>
      <c r="AI31" s="18">
        <v>-0.1279494041002</v>
      </c>
      <c r="AJ31" s="26">
        <v>-218.3</v>
      </c>
      <c r="AK31" s="25">
        <v>-990.65</v>
      </c>
      <c r="AL31" s="15">
        <v>-0.0457312602387327</v>
      </c>
      <c r="AM31" s="18">
        <v>-0.21243813314348</v>
      </c>
      <c r="AN31" s="18">
        <v>0.0583241087479622</v>
      </c>
      <c r="AO31" s="18">
        <v>0.166706872904747</v>
      </c>
    </row>
    <row r="32" s="1" customFormat="1" ht="15.9" customHeight="1" spans="1:41">
      <c r="A32" s="23"/>
      <c r="B32" s="24" t="s">
        <v>116</v>
      </c>
      <c r="C32" s="23" t="s">
        <v>117</v>
      </c>
      <c r="D32" s="25">
        <v>3781.8</v>
      </c>
      <c r="E32" s="26">
        <v>20050.97</v>
      </c>
      <c r="F32" s="25">
        <v>4852</v>
      </c>
      <c r="G32" s="26">
        <v>21650.17</v>
      </c>
      <c r="H32" s="27">
        <v>3.71972444973412</v>
      </c>
      <c r="I32" s="26">
        <v>11183.53</v>
      </c>
      <c r="J32" s="26">
        <v>42007.9</v>
      </c>
      <c r="K32" s="25">
        <v>9726.37</v>
      </c>
      <c r="L32" s="25">
        <v>52756.18</v>
      </c>
      <c r="M32" s="12">
        <v>3.75622902607674</v>
      </c>
      <c r="N32" s="12">
        <v>5.42403589417223</v>
      </c>
      <c r="O32" s="26">
        <v>39237.85</v>
      </c>
      <c r="P32" s="26">
        <v>47105.28</v>
      </c>
      <c r="Q32" s="26">
        <v>9142.9</v>
      </c>
      <c r="R32" s="12">
        <v>5.15211584945696</v>
      </c>
      <c r="S32" s="25">
        <v>32348.99</v>
      </c>
      <c r="T32" s="25">
        <v>40525.18</v>
      </c>
      <c r="U32" s="25">
        <v>7565.72</v>
      </c>
      <c r="V32" s="12">
        <v>5.35642080330755</v>
      </c>
      <c r="W32" s="15">
        <v>0.371619199385767</v>
      </c>
      <c r="X32" s="15">
        <v>-0.012465826588156</v>
      </c>
      <c r="Y32" s="26">
        <v>7867.43</v>
      </c>
      <c r="Z32" s="25">
        <v>8176.19</v>
      </c>
      <c r="AA32" s="17">
        <v>-308.76</v>
      </c>
      <c r="AB32" s="18">
        <v>-0.0377633102948929</v>
      </c>
      <c r="AC32" s="15">
        <v>0.167018007323171</v>
      </c>
      <c r="AD32" s="15">
        <v>0.201755797259876</v>
      </c>
      <c r="AE32" s="15">
        <v>-0.0347377899367059</v>
      </c>
      <c r="AF32" s="26">
        <v>-1789.5864</v>
      </c>
      <c r="AG32" s="25">
        <v>-3445.7856</v>
      </c>
      <c r="AH32" s="15">
        <v>-0.0456086763163629</v>
      </c>
      <c r="AI32" s="18">
        <v>-0.0850282614414051</v>
      </c>
      <c r="AJ32" s="26">
        <v>-290.43</v>
      </c>
      <c r="AK32" s="25">
        <v>-742.25</v>
      </c>
      <c r="AL32" s="15">
        <v>-0.0317656323485984</v>
      </c>
      <c r="AM32" s="18">
        <v>-0.0981069878346013</v>
      </c>
      <c r="AN32" s="18">
        <v>0.0394195851250422</v>
      </c>
      <c r="AO32" s="18">
        <v>0.066341355486003</v>
      </c>
    </row>
    <row r="33" s="1" customFormat="1" ht="15.9" customHeight="1" spans="1:41">
      <c r="A33" s="23"/>
      <c r="B33" s="24" t="s">
        <v>68</v>
      </c>
      <c r="C33" s="23" t="s">
        <v>69</v>
      </c>
      <c r="D33" s="25">
        <v>2190.1</v>
      </c>
      <c r="E33" s="26">
        <v>8209.25</v>
      </c>
      <c r="F33" s="25">
        <v>1603.51</v>
      </c>
      <c r="G33" s="26">
        <v>6291.23</v>
      </c>
      <c r="H33" s="27">
        <v>1.68975466573264</v>
      </c>
      <c r="I33" s="26">
        <v>7980.74</v>
      </c>
      <c r="J33" s="26">
        <v>28116.92</v>
      </c>
      <c r="K33" s="25">
        <v>11731.31</v>
      </c>
      <c r="L33" s="25">
        <v>49195.23</v>
      </c>
      <c r="M33" s="12">
        <v>3.52309685568005</v>
      </c>
      <c r="N33" s="12">
        <v>4.19349842430215</v>
      </c>
      <c r="O33" s="26">
        <v>30034.94</v>
      </c>
      <c r="P33" s="26">
        <v>35195.12</v>
      </c>
      <c r="Q33" s="26">
        <v>7886.79</v>
      </c>
      <c r="R33" s="12">
        <v>4.46254052662744</v>
      </c>
      <c r="S33" s="25">
        <v>41580.07</v>
      </c>
      <c r="T33" s="25">
        <v>52914.22</v>
      </c>
      <c r="U33" s="25">
        <v>10231.68</v>
      </c>
      <c r="V33" s="12">
        <v>5.17160622693438</v>
      </c>
      <c r="W33" s="15">
        <v>0.266652808432668</v>
      </c>
      <c r="X33" s="15">
        <v>0.233243870312175</v>
      </c>
      <c r="Y33" s="26">
        <v>5160.18</v>
      </c>
      <c r="Z33" s="25">
        <v>11334.15</v>
      </c>
      <c r="AA33" s="17">
        <v>-6173.97</v>
      </c>
      <c r="AB33" s="18">
        <v>-0.544722806738926</v>
      </c>
      <c r="AC33" s="15">
        <v>0.146616349084759</v>
      </c>
      <c r="AD33" s="15">
        <v>0.214198565149406</v>
      </c>
      <c r="AE33" s="15">
        <v>-0.0675822160646465</v>
      </c>
      <c r="AF33" s="26">
        <v>-2406.041</v>
      </c>
      <c r="AG33" s="25">
        <v>-3987.3091</v>
      </c>
      <c r="AH33" s="15">
        <v>-0.0801080674707524</v>
      </c>
      <c r="AI33" s="18">
        <v>-0.0753542072433459</v>
      </c>
      <c r="AJ33" s="26">
        <v>-680.54</v>
      </c>
      <c r="AK33" s="25">
        <v>-1208.43</v>
      </c>
      <c r="AL33" s="15">
        <v>-0.0862885914294662</v>
      </c>
      <c r="AM33" s="18">
        <v>-0.118106703884406</v>
      </c>
      <c r="AN33" s="18">
        <v>-0.00475386022740647</v>
      </c>
      <c r="AO33" s="18">
        <v>0.0318181124549398</v>
      </c>
    </row>
    <row r="34" s="1" customFormat="1" ht="15.9" customHeight="1" spans="1:41">
      <c r="A34" s="23"/>
      <c r="B34" s="24" t="s">
        <v>191</v>
      </c>
      <c r="C34" s="23" t="s">
        <v>192</v>
      </c>
      <c r="D34" s="25">
        <v>1030.9</v>
      </c>
      <c r="E34" s="26">
        <v>4454.44</v>
      </c>
      <c r="F34" s="25">
        <v>1388.3</v>
      </c>
      <c r="G34" s="26">
        <v>4438.92</v>
      </c>
      <c r="H34" s="27">
        <v>4.03750222131136</v>
      </c>
      <c r="I34" s="26">
        <v>2499.05</v>
      </c>
      <c r="J34" s="26">
        <v>7693.89</v>
      </c>
      <c r="K34" s="25">
        <v>2471.96</v>
      </c>
      <c r="L34" s="25">
        <v>11639.81</v>
      </c>
      <c r="M34" s="12">
        <v>3.07872591584802</v>
      </c>
      <c r="N34" s="12">
        <v>4.70873719639476</v>
      </c>
      <c r="O34" s="26">
        <v>7709.41</v>
      </c>
      <c r="P34" s="26">
        <v>8969.37</v>
      </c>
      <c r="Q34" s="26">
        <v>2049.3</v>
      </c>
      <c r="R34" s="12">
        <v>4.37679695505782</v>
      </c>
      <c r="S34" s="25">
        <v>8686.77</v>
      </c>
      <c r="T34" s="25">
        <v>8797.23</v>
      </c>
      <c r="U34" s="25">
        <v>2344.48</v>
      </c>
      <c r="V34" s="12">
        <v>3.75231607861871</v>
      </c>
      <c r="W34" s="15">
        <v>0.421626047491874</v>
      </c>
      <c r="X34" s="15">
        <v>-0.203116266184559</v>
      </c>
      <c r="Y34" s="26">
        <v>1259.96</v>
      </c>
      <c r="Z34" s="25">
        <v>110.46</v>
      </c>
      <c r="AA34" s="17">
        <v>1149.5</v>
      </c>
      <c r="AB34" s="18">
        <v>10.4064819844288</v>
      </c>
      <c r="AC34" s="15">
        <v>0.140473634157137</v>
      </c>
      <c r="AD34" s="15">
        <v>0.0125562250844868</v>
      </c>
      <c r="AE34" s="15">
        <v>0.12791740907265</v>
      </c>
      <c r="AF34" s="26">
        <v>-853.0956</v>
      </c>
      <c r="AG34" s="25">
        <v>-291.7672</v>
      </c>
      <c r="AH34" s="15">
        <v>-0.1106564056134</v>
      </c>
      <c r="AI34" s="18">
        <v>-0.033165803326729</v>
      </c>
      <c r="AJ34" s="26">
        <v>-92.35</v>
      </c>
      <c r="AK34" s="25">
        <v>-125.13</v>
      </c>
      <c r="AL34" s="15">
        <v>-0.045064168252574</v>
      </c>
      <c r="AM34" s="18">
        <v>-0.0533721763461407</v>
      </c>
      <c r="AN34" s="18">
        <v>-0.0774906022866707</v>
      </c>
      <c r="AO34" s="18">
        <v>0.00830800809356667</v>
      </c>
    </row>
    <row r="35" s="1" customFormat="1" ht="15.9" customHeight="1" spans="1:41">
      <c r="A35" s="23"/>
      <c r="B35" s="24" t="s">
        <v>80</v>
      </c>
      <c r="C35" s="23" t="s">
        <v>81</v>
      </c>
      <c r="D35" s="25">
        <v>1242.8</v>
      </c>
      <c r="E35" s="26">
        <v>4806.33</v>
      </c>
      <c r="F35" s="25">
        <v>450.8</v>
      </c>
      <c r="G35" s="26">
        <v>4228.01</v>
      </c>
      <c r="H35" s="27">
        <v>0.601668640503435</v>
      </c>
      <c r="I35" s="26">
        <v>11578.69</v>
      </c>
      <c r="J35" s="26">
        <v>51975.84</v>
      </c>
      <c r="K35" s="25">
        <v>13640.98</v>
      </c>
      <c r="L35" s="25">
        <v>62304.94</v>
      </c>
      <c r="M35" s="12">
        <v>4.48892232195525</v>
      </c>
      <c r="N35" s="12">
        <v>4.56748268819396</v>
      </c>
      <c r="O35" s="26">
        <v>52554.16</v>
      </c>
      <c r="P35" s="26">
        <v>69871.09</v>
      </c>
      <c r="Q35" s="26">
        <v>12148.51</v>
      </c>
      <c r="R35" s="12">
        <v>5.75141231311494</v>
      </c>
      <c r="S35" s="25">
        <v>61891.08</v>
      </c>
      <c r="T35" s="25">
        <v>81952.48</v>
      </c>
      <c r="U35" s="25">
        <v>12792.87</v>
      </c>
      <c r="V35" s="12">
        <v>6.40610590117777</v>
      </c>
      <c r="W35" s="15">
        <v>0.281245675601219</v>
      </c>
      <c r="X35" s="15">
        <v>0.402546290484316</v>
      </c>
      <c r="Y35" s="26">
        <v>17316.93</v>
      </c>
      <c r="Z35" s="25">
        <v>20061.4</v>
      </c>
      <c r="AA35" s="17">
        <v>-2744.47</v>
      </c>
      <c r="AB35" s="18">
        <v>-0.136803513214432</v>
      </c>
      <c r="AC35" s="15">
        <v>0.247841131432185</v>
      </c>
      <c r="AD35" s="15">
        <v>0.244793080087387</v>
      </c>
      <c r="AE35" s="15">
        <v>0.00304805134479739</v>
      </c>
      <c r="AF35" s="26">
        <v>139.0844</v>
      </c>
      <c r="AG35" s="25">
        <v>-296.8432</v>
      </c>
      <c r="AH35" s="15">
        <v>0.00264649649047763</v>
      </c>
      <c r="AI35" s="18">
        <v>-0.00362213809759021</v>
      </c>
      <c r="AJ35" s="26">
        <v>-222.18</v>
      </c>
      <c r="AK35" s="25">
        <v>-859.61</v>
      </c>
      <c r="AL35" s="15">
        <v>-0.0182886625602646</v>
      </c>
      <c r="AM35" s="18">
        <v>-0.067194460664417</v>
      </c>
      <c r="AN35" s="18">
        <v>0.00626863458806785</v>
      </c>
      <c r="AO35" s="18">
        <v>0.0489057981041524</v>
      </c>
    </row>
    <row r="36" s="1" customFormat="1" ht="15.9" customHeight="1" spans="1:41">
      <c r="A36" s="23"/>
      <c r="B36" s="28" t="s">
        <v>256</v>
      </c>
      <c r="C36" s="28"/>
      <c r="D36" s="29">
        <v>52495.26</v>
      </c>
      <c r="E36" s="29">
        <v>238891.18</v>
      </c>
      <c r="F36" s="29">
        <v>46784.14</v>
      </c>
      <c r="G36" s="30">
        <v>195509.12</v>
      </c>
      <c r="H36" s="30">
        <v>3.22446730634393</v>
      </c>
      <c r="I36" s="30">
        <v>118159.7</v>
      </c>
      <c r="J36" s="29">
        <v>434467.18</v>
      </c>
      <c r="K36" s="29">
        <v>128881.5</v>
      </c>
      <c r="L36" s="29">
        <v>554317.69</v>
      </c>
      <c r="M36" s="31">
        <v>3.67694890897658</v>
      </c>
      <c r="N36" s="31">
        <v>4.30098726349398</v>
      </c>
      <c r="O36" s="29">
        <v>471520.07</v>
      </c>
      <c r="P36" s="29">
        <v>551693.66</v>
      </c>
      <c r="Q36" s="29">
        <v>114966.98</v>
      </c>
      <c r="R36" s="31">
        <v>4.79871403075909</v>
      </c>
      <c r="S36" s="29">
        <v>504300.24</v>
      </c>
      <c r="T36" s="29">
        <v>617285.32</v>
      </c>
      <c r="U36" s="29">
        <v>112578.04</v>
      </c>
      <c r="V36" s="31">
        <v>5.48317700325925</v>
      </c>
      <c r="W36" s="32">
        <v>0.305080421173091</v>
      </c>
      <c r="X36" s="32">
        <v>0.274864738568161</v>
      </c>
      <c r="Y36" s="29">
        <v>80173.59</v>
      </c>
      <c r="Z36" s="29">
        <v>112985.08</v>
      </c>
      <c r="AA36" s="33">
        <v>-32811.49</v>
      </c>
      <c r="AB36" s="34">
        <v>-0.290405511949011</v>
      </c>
      <c r="AC36" s="32">
        <v>0.145322659680374</v>
      </c>
      <c r="AD36" s="32">
        <v>0.183035423554216</v>
      </c>
      <c r="AE36" s="32">
        <v>-0.0377127638738423</v>
      </c>
      <c r="AF36" s="29">
        <v>-29241.4091</v>
      </c>
      <c r="AG36" s="29">
        <v>-45955.0147</v>
      </c>
      <c r="AH36" s="32">
        <v>-0.0620151950265871</v>
      </c>
      <c r="AI36" s="32">
        <v>-0.0744469586608669</v>
      </c>
      <c r="AJ36" s="29">
        <v>-4511.04</v>
      </c>
      <c r="AK36" s="29">
        <v>-15877.86</v>
      </c>
      <c r="AL36" s="32">
        <v>-0.0392377011207914</v>
      </c>
      <c r="AM36" s="32">
        <v>-0.141038696356767</v>
      </c>
      <c r="AN36" s="34">
        <v>0.0124317636342798</v>
      </c>
      <c r="AO36" s="34">
        <v>0.101800995235976</v>
      </c>
    </row>
    <row r="37" s="1" customFormat="1" ht="15.9" customHeight="1" spans="1:41">
      <c r="A37" s="23" t="s">
        <v>62</v>
      </c>
      <c r="B37" s="24" t="s">
        <v>63</v>
      </c>
      <c r="C37" s="23" t="s">
        <v>64</v>
      </c>
      <c r="D37" s="25">
        <v>3509.3</v>
      </c>
      <c r="E37" s="26">
        <v>20276.69</v>
      </c>
      <c r="F37" s="25">
        <v>3919.7</v>
      </c>
      <c r="G37" s="26">
        <v>19288.23</v>
      </c>
      <c r="H37" s="27">
        <v>3.01594729391266</v>
      </c>
      <c r="I37" s="26">
        <v>13555.51</v>
      </c>
      <c r="J37" s="26">
        <v>45436.05</v>
      </c>
      <c r="K37" s="25">
        <v>14415.06</v>
      </c>
      <c r="L37" s="25">
        <v>63367.9</v>
      </c>
      <c r="M37" s="12">
        <v>3.35185101851572</v>
      </c>
      <c r="N37" s="12">
        <v>4.39595117883658</v>
      </c>
      <c r="O37" s="26">
        <v>45915</v>
      </c>
      <c r="P37" s="26">
        <v>53746.33</v>
      </c>
      <c r="Q37" s="26">
        <v>12559.22</v>
      </c>
      <c r="R37" s="12">
        <v>4.27943216218842</v>
      </c>
      <c r="S37" s="25">
        <v>52008.1</v>
      </c>
      <c r="T37" s="25">
        <v>60522.74</v>
      </c>
      <c r="U37" s="25">
        <v>11270.95</v>
      </c>
      <c r="V37" s="12">
        <v>5.36979935143</v>
      </c>
      <c r="W37" s="15">
        <v>0.276736984594099</v>
      </c>
      <c r="X37" s="15">
        <v>0.221532981822415</v>
      </c>
      <c r="Y37" s="26">
        <v>7831.33</v>
      </c>
      <c r="Z37" s="25">
        <v>8514.64</v>
      </c>
      <c r="AA37" s="17">
        <v>-683.31</v>
      </c>
      <c r="AB37" s="18">
        <v>-0.0802511908900435</v>
      </c>
      <c r="AC37" s="15">
        <v>0.145709111673299</v>
      </c>
      <c r="AD37" s="15">
        <v>0.140684972293059</v>
      </c>
      <c r="AE37" s="15">
        <v>0.00502413938024059</v>
      </c>
      <c r="AF37" s="26">
        <v>-537.5288</v>
      </c>
      <c r="AG37" s="25">
        <v>-6972.1488</v>
      </c>
      <c r="AH37" s="15">
        <v>-0.0117070412719155</v>
      </c>
      <c r="AI37" s="18">
        <v>-0.115198829398669</v>
      </c>
      <c r="AJ37" s="26">
        <v>-452.89</v>
      </c>
      <c r="AK37" s="25">
        <v>-1937.01</v>
      </c>
      <c r="AL37" s="15">
        <v>-0.0360603604363965</v>
      </c>
      <c r="AM37" s="18">
        <v>-0.171858627711063</v>
      </c>
      <c r="AN37" s="18">
        <v>0.103491788126753</v>
      </c>
      <c r="AO37" s="18">
        <v>0.135798267274666</v>
      </c>
    </row>
    <row r="38" s="1" customFormat="1" ht="15.9" customHeight="1" spans="1:41">
      <c r="A38" s="23"/>
      <c r="B38" s="24" t="s">
        <v>92</v>
      </c>
      <c r="C38" s="23" t="s">
        <v>93</v>
      </c>
      <c r="D38" s="25">
        <v>3635.1</v>
      </c>
      <c r="E38" s="26">
        <v>15029.97</v>
      </c>
      <c r="F38" s="25">
        <v>2977</v>
      </c>
      <c r="G38" s="26">
        <v>12045.4</v>
      </c>
      <c r="H38" s="27">
        <v>2.6538050304338</v>
      </c>
      <c r="I38" s="26">
        <v>10220.73</v>
      </c>
      <c r="J38" s="26">
        <v>33592.17</v>
      </c>
      <c r="K38" s="25">
        <v>9932.34</v>
      </c>
      <c r="L38" s="25">
        <v>38181.08</v>
      </c>
      <c r="M38" s="12">
        <v>3.28667032589649</v>
      </c>
      <c r="N38" s="12">
        <v>3.8441172976358</v>
      </c>
      <c r="O38" s="26">
        <v>35708.65</v>
      </c>
      <c r="P38" s="26">
        <v>41770.12</v>
      </c>
      <c r="Q38" s="26">
        <v>10415.84</v>
      </c>
      <c r="R38" s="12">
        <v>4.01024977342202</v>
      </c>
      <c r="S38" s="25">
        <v>37127.75</v>
      </c>
      <c r="T38" s="25">
        <v>46092.94</v>
      </c>
      <c r="U38" s="25">
        <v>9411.93</v>
      </c>
      <c r="V38" s="12">
        <v>4.89728886636428</v>
      </c>
      <c r="W38" s="15">
        <v>0.22015577340516</v>
      </c>
      <c r="X38" s="15">
        <v>0.273969675528944</v>
      </c>
      <c r="Y38" s="26">
        <v>6061.47</v>
      </c>
      <c r="Z38" s="25">
        <v>8965.19</v>
      </c>
      <c r="AA38" s="17">
        <v>-2903.72</v>
      </c>
      <c r="AB38" s="18">
        <v>-0.323888283460808</v>
      </c>
      <c r="AC38" s="15">
        <v>0.14511497692609</v>
      </c>
      <c r="AD38" s="15">
        <v>0.194502455256705</v>
      </c>
      <c r="AE38" s="15">
        <v>-0.0493874783306155</v>
      </c>
      <c r="AF38" s="26">
        <v>-489.1965</v>
      </c>
      <c r="AG38" s="25">
        <v>-3365.7607</v>
      </c>
      <c r="AH38" s="15">
        <v>-0.0136996638069487</v>
      </c>
      <c r="AI38" s="18">
        <v>-0.0730211763450107</v>
      </c>
      <c r="AJ38" s="26">
        <v>-235.71</v>
      </c>
      <c r="AK38" s="25">
        <v>-959.31</v>
      </c>
      <c r="AL38" s="15">
        <v>-0.0226299559133013</v>
      </c>
      <c r="AM38" s="18">
        <v>-0.101924897443989</v>
      </c>
      <c r="AN38" s="18">
        <v>0.059321512538062</v>
      </c>
      <c r="AO38" s="18">
        <v>0.0792949415306874</v>
      </c>
    </row>
    <row r="39" s="1" customFormat="1" ht="15.9" customHeight="1" spans="1:41">
      <c r="A39" s="23"/>
      <c r="B39" s="24" t="s">
        <v>145</v>
      </c>
      <c r="C39" s="23" t="s">
        <v>146</v>
      </c>
      <c r="D39" s="25">
        <v>2120.5</v>
      </c>
      <c r="E39" s="26">
        <v>10465.47</v>
      </c>
      <c r="F39" s="25">
        <v>1921.7</v>
      </c>
      <c r="G39" s="26">
        <v>9263.24</v>
      </c>
      <c r="H39" s="27">
        <v>3.50149617551069</v>
      </c>
      <c r="I39" s="26">
        <v>4989.02</v>
      </c>
      <c r="J39" s="26">
        <v>18518.05</v>
      </c>
      <c r="K39" s="25">
        <v>5188.23</v>
      </c>
      <c r="L39" s="25">
        <v>18905.98</v>
      </c>
      <c r="M39" s="12">
        <v>3.71176102721577</v>
      </c>
      <c r="N39" s="12">
        <v>3.64401346894798</v>
      </c>
      <c r="O39" s="26">
        <v>19720.28</v>
      </c>
      <c r="P39" s="26">
        <v>23457.26</v>
      </c>
      <c r="Q39" s="26">
        <v>5007.51</v>
      </c>
      <c r="R39" s="12">
        <v>4.68441600715725</v>
      </c>
      <c r="S39" s="25">
        <v>22185.14</v>
      </c>
      <c r="T39" s="25">
        <v>26452.39</v>
      </c>
      <c r="U39" s="25">
        <v>5161.32</v>
      </c>
      <c r="V39" s="12">
        <v>5.12512109305371</v>
      </c>
      <c r="W39" s="15">
        <v>0.262046767776719</v>
      </c>
      <c r="X39" s="15">
        <v>0.406449547107004</v>
      </c>
      <c r="Y39" s="26">
        <v>3736.98</v>
      </c>
      <c r="Z39" s="25">
        <v>4267.25</v>
      </c>
      <c r="AA39" s="17">
        <v>-530.27</v>
      </c>
      <c r="AB39" s="18">
        <v>-0.124265041888804</v>
      </c>
      <c r="AC39" s="15">
        <v>0.159310166660556</v>
      </c>
      <c r="AD39" s="15">
        <v>0.161318126641865</v>
      </c>
      <c r="AE39" s="15">
        <v>-0.00200795998130861</v>
      </c>
      <c r="AF39" s="26">
        <v>93.8315</v>
      </c>
      <c r="AG39" s="25">
        <v>-1561.3892</v>
      </c>
      <c r="AH39" s="15">
        <v>0.00475812209562947</v>
      </c>
      <c r="AI39" s="18">
        <v>-0.0590263942123944</v>
      </c>
      <c r="AJ39" s="26">
        <v>-180.31</v>
      </c>
      <c r="AK39" s="25">
        <v>-465.41</v>
      </c>
      <c r="AL39" s="15">
        <v>-0.0360079161100028</v>
      </c>
      <c r="AM39" s="18">
        <v>-0.0901726690071532</v>
      </c>
      <c r="AN39" s="18">
        <v>0.0637845163080239</v>
      </c>
      <c r="AO39" s="18">
        <v>0.0541647528971504</v>
      </c>
    </row>
    <row r="40" s="1" customFormat="1" ht="15.9" customHeight="1" spans="1:41">
      <c r="A40" s="23"/>
      <c r="B40" s="24" t="s">
        <v>99</v>
      </c>
      <c r="C40" s="23" t="s">
        <v>100</v>
      </c>
      <c r="D40" s="25">
        <v>2717.57</v>
      </c>
      <c r="E40" s="26">
        <v>12772.43</v>
      </c>
      <c r="F40" s="25">
        <v>2955.9</v>
      </c>
      <c r="G40" s="26">
        <v>12922.57</v>
      </c>
      <c r="H40" s="27">
        <v>3.79795828992317</v>
      </c>
      <c r="I40" s="26">
        <v>6802.77</v>
      </c>
      <c r="J40" s="26">
        <v>23829.31</v>
      </c>
      <c r="K40" s="25">
        <v>6474.98</v>
      </c>
      <c r="L40" s="25">
        <v>29317.65</v>
      </c>
      <c r="M40" s="12">
        <v>3.50288338426847</v>
      </c>
      <c r="N40" s="12">
        <v>4.52783637941739</v>
      </c>
      <c r="O40" s="26">
        <v>23679.17</v>
      </c>
      <c r="P40" s="26">
        <v>24737.62</v>
      </c>
      <c r="Q40" s="26">
        <v>6344.05</v>
      </c>
      <c r="R40" s="12">
        <v>3.89934190304301</v>
      </c>
      <c r="S40" s="25">
        <v>19593.02</v>
      </c>
      <c r="T40" s="25">
        <v>22447.02</v>
      </c>
      <c r="U40" s="25">
        <v>4980.83</v>
      </c>
      <c r="V40" s="12">
        <v>4.50668262116956</v>
      </c>
      <c r="W40" s="15">
        <v>0.113180621585933</v>
      </c>
      <c r="X40" s="15">
        <v>-0.00467193521921081</v>
      </c>
      <c r="Y40" s="26">
        <v>1058.45</v>
      </c>
      <c r="Z40" s="25">
        <v>2854</v>
      </c>
      <c r="AA40" s="17">
        <v>-1795.55</v>
      </c>
      <c r="AB40" s="18">
        <v>-0.629134548002803</v>
      </c>
      <c r="AC40" s="15">
        <v>0.0427870587388763</v>
      </c>
      <c r="AD40" s="15">
        <v>0.127143825772864</v>
      </c>
      <c r="AE40" s="15">
        <v>-0.084356767033988</v>
      </c>
      <c r="AF40" s="26">
        <v>650.9004</v>
      </c>
      <c r="AG40" s="25">
        <v>-2081.4945</v>
      </c>
      <c r="AH40" s="15">
        <v>0.0274883114568627</v>
      </c>
      <c r="AI40" s="18">
        <v>-0.0927292130536704</v>
      </c>
      <c r="AJ40" s="26">
        <v>-220.39</v>
      </c>
      <c r="AK40" s="25">
        <v>-801.25</v>
      </c>
      <c r="AL40" s="15">
        <v>-0.0347396379284526</v>
      </c>
      <c r="AM40" s="18">
        <v>-0.160866763169994</v>
      </c>
      <c r="AN40" s="18">
        <v>0.120217524510533</v>
      </c>
      <c r="AO40" s="18">
        <v>0.126127125241541</v>
      </c>
    </row>
    <row r="41" s="1" customFormat="1" ht="15.9" customHeight="1" spans="1:41">
      <c r="A41" s="23"/>
      <c r="B41" s="24" t="s">
        <v>108</v>
      </c>
      <c r="C41" s="23" t="s">
        <v>109</v>
      </c>
      <c r="D41" s="25">
        <v>1864.9</v>
      </c>
      <c r="E41" s="26">
        <v>7790.51</v>
      </c>
      <c r="F41" s="25">
        <v>1970</v>
      </c>
      <c r="G41" s="26">
        <v>7760.65</v>
      </c>
      <c r="H41" s="27">
        <v>2.11458095375736</v>
      </c>
      <c r="I41" s="26">
        <v>8503.52</v>
      </c>
      <c r="J41" s="26">
        <v>25710.02</v>
      </c>
      <c r="K41" s="25">
        <v>9237.95</v>
      </c>
      <c r="L41" s="25">
        <v>34803.45</v>
      </c>
      <c r="M41" s="12">
        <v>3.02345616873953</v>
      </c>
      <c r="N41" s="12">
        <v>3.76744299330479</v>
      </c>
      <c r="O41" s="26">
        <v>25739.88</v>
      </c>
      <c r="P41" s="26">
        <v>28003.26</v>
      </c>
      <c r="Q41" s="26">
        <v>8051.93</v>
      </c>
      <c r="R41" s="12">
        <v>3.47783202288147</v>
      </c>
      <c r="S41" s="25">
        <v>27070.05</v>
      </c>
      <c r="T41" s="25">
        <v>29565.07</v>
      </c>
      <c r="U41" s="25">
        <v>7784.47</v>
      </c>
      <c r="V41" s="12">
        <v>3.79795541636104</v>
      </c>
      <c r="W41" s="15">
        <v>0.150283592280871</v>
      </c>
      <c r="X41" s="15">
        <v>0.0080989740549411</v>
      </c>
      <c r="Y41" s="26">
        <v>2263.38</v>
      </c>
      <c r="Z41" s="25">
        <v>2495.02</v>
      </c>
      <c r="AA41" s="17">
        <v>-231.64</v>
      </c>
      <c r="AB41" s="18">
        <v>-0.0928409391507884</v>
      </c>
      <c r="AC41" s="15">
        <v>0.0808255895920689</v>
      </c>
      <c r="AD41" s="15">
        <v>0.0843908030659153</v>
      </c>
      <c r="AE41" s="15">
        <v>-0.00356521347384636</v>
      </c>
      <c r="AF41" s="26">
        <v>-991.9965</v>
      </c>
      <c r="AG41" s="25">
        <v>-2082.7931</v>
      </c>
      <c r="AH41" s="15">
        <v>-0.038539282234416</v>
      </c>
      <c r="AI41" s="18">
        <v>-0.0704477648792984</v>
      </c>
      <c r="AJ41" s="26">
        <v>-346.49</v>
      </c>
      <c r="AK41" s="25">
        <v>-774.58</v>
      </c>
      <c r="AL41" s="15">
        <v>-0.0430319190554314</v>
      </c>
      <c r="AM41" s="18">
        <v>-0.0995032417107395</v>
      </c>
      <c r="AN41" s="18">
        <v>0.0319084826448824</v>
      </c>
      <c r="AO41" s="18">
        <v>0.056471322655308</v>
      </c>
    </row>
    <row r="42" s="1" customFormat="1" ht="15.9" customHeight="1" spans="1:41">
      <c r="A42" s="23"/>
      <c r="B42" s="24" t="s">
        <v>123</v>
      </c>
      <c r="C42" s="23" t="s">
        <v>124</v>
      </c>
      <c r="D42" s="25">
        <v>2215.4</v>
      </c>
      <c r="E42" s="26">
        <v>12401.18</v>
      </c>
      <c r="F42" s="25">
        <v>3148.6</v>
      </c>
      <c r="G42" s="26">
        <v>13173.78</v>
      </c>
      <c r="H42" s="27">
        <v>3.50035585295999</v>
      </c>
      <c r="I42" s="26">
        <v>7861.96</v>
      </c>
      <c r="J42" s="26">
        <v>26344.96</v>
      </c>
      <c r="K42" s="25">
        <v>7933.82</v>
      </c>
      <c r="L42" s="25">
        <v>38314.18</v>
      </c>
      <c r="M42" s="12">
        <v>3.35094047794697</v>
      </c>
      <c r="N42" s="12">
        <v>4.82922224098858</v>
      </c>
      <c r="O42" s="26">
        <v>25572.36</v>
      </c>
      <c r="P42" s="26">
        <v>32259.15</v>
      </c>
      <c r="Q42" s="26">
        <v>6643.51</v>
      </c>
      <c r="R42" s="12">
        <v>4.85573890910076</v>
      </c>
      <c r="S42" s="25">
        <v>26310.93</v>
      </c>
      <c r="T42" s="25">
        <v>33227.79</v>
      </c>
      <c r="U42" s="25">
        <v>6614.17</v>
      </c>
      <c r="V42" s="12">
        <v>5.02372784491478</v>
      </c>
      <c r="W42" s="15">
        <v>0.449067490472327</v>
      </c>
      <c r="X42" s="15">
        <v>0.0402767970120146</v>
      </c>
      <c r="Y42" s="26">
        <v>6686.79</v>
      </c>
      <c r="Z42" s="25">
        <v>6916.86</v>
      </c>
      <c r="AA42" s="17">
        <v>-230.07</v>
      </c>
      <c r="AB42" s="18">
        <v>-0.03326220279144</v>
      </c>
      <c r="AC42" s="15">
        <v>0.207283514909723</v>
      </c>
      <c r="AD42" s="15">
        <v>0.208164912562647</v>
      </c>
      <c r="AE42" s="15">
        <v>-0.000881397652923822</v>
      </c>
      <c r="AF42" s="26">
        <v>-1329.0277</v>
      </c>
      <c r="AG42" s="25">
        <v>-1916.0519</v>
      </c>
      <c r="AH42" s="15">
        <v>-0.05197125724806</v>
      </c>
      <c r="AI42" s="18">
        <v>-0.0576641389631992</v>
      </c>
      <c r="AJ42" s="26">
        <v>-285.25</v>
      </c>
      <c r="AK42" s="25">
        <v>-399.65</v>
      </c>
      <c r="AL42" s="15">
        <v>-0.0429366404205006</v>
      </c>
      <c r="AM42" s="18">
        <v>-0.0604233033018504</v>
      </c>
      <c r="AN42" s="18">
        <v>0.00569288171513916</v>
      </c>
      <c r="AO42" s="18">
        <v>0.0174866628813498</v>
      </c>
    </row>
    <row r="43" s="1" customFormat="1" ht="15.9" customHeight="1" spans="1:41">
      <c r="A43" s="23"/>
      <c r="B43" s="24" t="s">
        <v>74</v>
      </c>
      <c r="C43" s="23" t="s">
        <v>75</v>
      </c>
      <c r="D43" s="25">
        <v>4950</v>
      </c>
      <c r="E43" s="26">
        <v>21342.76</v>
      </c>
      <c r="F43" s="25">
        <v>3405</v>
      </c>
      <c r="G43" s="26">
        <v>18353.66</v>
      </c>
      <c r="H43" s="27">
        <v>5.71175502562608</v>
      </c>
      <c r="I43" s="26">
        <v>4390.79</v>
      </c>
      <c r="J43" s="26">
        <v>21665.37</v>
      </c>
      <c r="K43" s="25">
        <v>5482.11</v>
      </c>
      <c r="L43" s="25">
        <v>32571.95</v>
      </c>
      <c r="M43" s="12">
        <v>4.93427606421623</v>
      </c>
      <c r="N43" s="12">
        <v>5.94149880246839</v>
      </c>
      <c r="O43" s="26">
        <v>24324.83</v>
      </c>
      <c r="P43" s="26">
        <v>27961.31</v>
      </c>
      <c r="Q43" s="26">
        <v>5458.1</v>
      </c>
      <c r="R43" s="12">
        <v>5.12290174236456</v>
      </c>
      <c r="S43" s="25">
        <v>29820.24</v>
      </c>
      <c r="T43" s="25">
        <v>34024.48</v>
      </c>
      <c r="U43" s="25">
        <v>4500.84</v>
      </c>
      <c r="V43" s="12">
        <v>7.55958443312804</v>
      </c>
      <c r="W43" s="15">
        <v>0.0382276296853865</v>
      </c>
      <c r="X43" s="15">
        <v>0.272336271445079</v>
      </c>
      <c r="Y43" s="26">
        <v>3636.48</v>
      </c>
      <c r="Z43" s="25">
        <v>4204.24</v>
      </c>
      <c r="AA43" s="17">
        <v>-567.76</v>
      </c>
      <c r="AB43" s="18">
        <v>-0.135044621620079</v>
      </c>
      <c r="AC43" s="15">
        <v>0.130053992463157</v>
      </c>
      <c r="AD43" s="15">
        <v>0.123565150738527</v>
      </c>
      <c r="AE43" s="15">
        <v>0.00648884172463004</v>
      </c>
      <c r="AF43" s="26">
        <v>-1835.593</v>
      </c>
      <c r="AG43" s="25">
        <v>-4995.1471</v>
      </c>
      <c r="AH43" s="15">
        <v>-0.0754616990129016</v>
      </c>
      <c r="AI43" s="18">
        <v>-0.146810387697329</v>
      </c>
      <c r="AJ43" s="26">
        <v>-341.69</v>
      </c>
      <c r="AK43" s="25">
        <v>-1047.27</v>
      </c>
      <c r="AL43" s="15">
        <v>-0.0626023707883696</v>
      </c>
      <c r="AM43" s="18">
        <v>-0.232683232463274</v>
      </c>
      <c r="AN43" s="18">
        <v>0.0713486886844269</v>
      </c>
      <c r="AO43" s="18">
        <v>0.170080861674904</v>
      </c>
    </row>
    <row r="44" s="1" customFormat="1" ht="15.9" customHeight="1" spans="1:41">
      <c r="A44" s="23"/>
      <c r="B44" s="24" t="s">
        <v>78</v>
      </c>
      <c r="C44" s="23" t="s">
        <v>79</v>
      </c>
      <c r="D44" s="25">
        <v>2911</v>
      </c>
      <c r="E44" s="26">
        <v>11671.88</v>
      </c>
      <c r="F44" s="25">
        <v>3216</v>
      </c>
      <c r="G44" s="26">
        <v>10802.48</v>
      </c>
      <c r="H44" s="27">
        <v>2.12844497936503</v>
      </c>
      <c r="I44" s="26">
        <v>10417.52</v>
      </c>
      <c r="J44" s="26">
        <v>37055.13</v>
      </c>
      <c r="K44" s="25">
        <v>10700.41</v>
      </c>
      <c r="L44" s="25">
        <v>42411.73</v>
      </c>
      <c r="M44" s="12">
        <v>3.55700109047067</v>
      </c>
      <c r="N44" s="12">
        <v>3.96356120933684</v>
      </c>
      <c r="O44" s="26">
        <v>36956.68</v>
      </c>
      <c r="P44" s="26">
        <v>40344.67</v>
      </c>
      <c r="Q44" s="26">
        <v>9177.66</v>
      </c>
      <c r="R44" s="12">
        <v>4.39596476661807</v>
      </c>
      <c r="S44" s="25">
        <v>44502.1</v>
      </c>
      <c r="T44" s="25">
        <v>49967.69</v>
      </c>
      <c r="U44" s="25">
        <v>10024.41</v>
      </c>
      <c r="V44" s="12">
        <v>4.98460158752485</v>
      </c>
      <c r="W44" s="15">
        <v>0.235862642380126</v>
      </c>
      <c r="X44" s="15">
        <v>0.257606814745987</v>
      </c>
      <c r="Y44" s="26">
        <v>3387.99</v>
      </c>
      <c r="Z44" s="25">
        <v>5465.59</v>
      </c>
      <c r="AA44" s="17">
        <v>-2077.6</v>
      </c>
      <c r="AB44" s="18">
        <v>-0.38012364630351</v>
      </c>
      <c r="AC44" s="15">
        <v>0.0839761485222212</v>
      </c>
      <c r="AD44" s="15">
        <v>0.109382482960489</v>
      </c>
      <c r="AE44" s="15">
        <v>-0.0254063344382679</v>
      </c>
      <c r="AF44" s="26">
        <v>-3512.5567</v>
      </c>
      <c r="AG44" s="25">
        <v>-5141.0129</v>
      </c>
      <c r="AH44" s="15">
        <v>-0.095045244865069</v>
      </c>
      <c r="AI44" s="18">
        <v>-0.102886743413594</v>
      </c>
      <c r="AJ44" s="26">
        <v>-394.86</v>
      </c>
      <c r="AK44" s="25">
        <v>-1193</v>
      </c>
      <c r="AL44" s="15">
        <v>-0.0430240388072777</v>
      </c>
      <c r="AM44" s="18">
        <v>-0.119009497815832</v>
      </c>
      <c r="AN44" s="18">
        <v>0.00784149854852482</v>
      </c>
      <c r="AO44" s="18">
        <v>0.0759854590085539</v>
      </c>
    </row>
    <row r="45" s="1" customFormat="1" ht="15.9" customHeight="1" spans="1:41">
      <c r="A45" s="23"/>
      <c r="B45" s="24" t="s">
        <v>65</v>
      </c>
      <c r="C45" s="23" t="s">
        <v>66</v>
      </c>
      <c r="D45" s="25">
        <v>3487.7</v>
      </c>
      <c r="E45" s="26">
        <v>11233.5</v>
      </c>
      <c r="F45" s="25">
        <v>3015.5</v>
      </c>
      <c r="G45" s="26">
        <v>13790.04</v>
      </c>
      <c r="H45" s="27">
        <v>3.95429031952214</v>
      </c>
      <c r="I45" s="26">
        <v>6450.36</v>
      </c>
      <c r="J45" s="26">
        <v>22215.15</v>
      </c>
      <c r="K45" s="25">
        <v>11029.68</v>
      </c>
      <c r="L45" s="25">
        <v>47917.77</v>
      </c>
      <c r="M45" s="12">
        <v>3.44401707811657</v>
      </c>
      <c r="N45" s="12">
        <v>4.34443882324782</v>
      </c>
      <c r="O45" s="26">
        <v>22148.7</v>
      </c>
      <c r="P45" s="26">
        <v>23474.98</v>
      </c>
      <c r="Q45" s="26">
        <v>5519.89</v>
      </c>
      <c r="R45" s="12">
        <v>4.25279851591245</v>
      </c>
      <c r="S45" s="25">
        <v>38686.9</v>
      </c>
      <c r="T45" s="25">
        <v>42544.01</v>
      </c>
      <c r="U45" s="25">
        <v>7231.78</v>
      </c>
      <c r="V45" s="12">
        <v>5.88292370619681</v>
      </c>
      <c r="W45" s="15">
        <v>0.234836651343838</v>
      </c>
      <c r="X45" s="15">
        <v>0.354127413353436</v>
      </c>
      <c r="Y45" s="26">
        <v>1326.28</v>
      </c>
      <c r="Z45" s="25">
        <v>3857.11</v>
      </c>
      <c r="AA45" s="17">
        <v>-2530.83</v>
      </c>
      <c r="AB45" s="18">
        <v>-0.65614670050893</v>
      </c>
      <c r="AC45" s="15">
        <v>0.0564975987199989</v>
      </c>
      <c r="AD45" s="15">
        <v>0.0906616466101808</v>
      </c>
      <c r="AE45" s="15">
        <v>-0.0341640478901819</v>
      </c>
      <c r="AF45" s="26">
        <v>1619.6441</v>
      </c>
      <c r="AG45" s="25">
        <v>-9768.9195</v>
      </c>
      <c r="AH45" s="15">
        <v>0.0731259216116522</v>
      </c>
      <c r="AI45" s="18">
        <v>-0.229619152026337</v>
      </c>
      <c r="AJ45" s="26">
        <v>-224.67</v>
      </c>
      <c r="AK45" s="25">
        <v>-2600.9</v>
      </c>
      <c r="AL45" s="15">
        <v>-0.0407018980450697</v>
      </c>
      <c r="AM45" s="18">
        <v>-0.359648661878542</v>
      </c>
      <c r="AN45" s="18">
        <v>0.302745073637989</v>
      </c>
      <c r="AO45" s="18">
        <v>0.318946763833472</v>
      </c>
    </row>
    <row r="46" s="1" customFormat="1" ht="15.9" customHeight="1" spans="1:41">
      <c r="A46" s="23"/>
      <c r="B46" s="24" t="s">
        <v>97</v>
      </c>
      <c r="C46" s="23" t="s">
        <v>98</v>
      </c>
      <c r="D46" s="25">
        <v>5585.5</v>
      </c>
      <c r="E46" s="26">
        <v>18716.12</v>
      </c>
      <c r="F46" s="25">
        <v>6773.4</v>
      </c>
      <c r="G46" s="26">
        <v>18462.53</v>
      </c>
      <c r="H46" s="27">
        <v>5.91264861107009</v>
      </c>
      <c r="I46" s="26">
        <v>6246.76</v>
      </c>
      <c r="J46" s="26">
        <v>21754.36</v>
      </c>
      <c r="K46" s="25">
        <v>7083.05</v>
      </c>
      <c r="L46" s="25">
        <v>29941.63</v>
      </c>
      <c r="M46" s="12">
        <v>3.48250292951866</v>
      </c>
      <c r="N46" s="12">
        <v>4.22722273596826</v>
      </c>
      <c r="O46" s="26">
        <v>22007.95</v>
      </c>
      <c r="P46" s="26">
        <v>23370.46</v>
      </c>
      <c r="Q46" s="26">
        <v>4850.41</v>
      </c>
      <c r="R46" s="12">
        <v>4.81824423090007</v>
      </c>
      <c r="S46" s="25">
        <v>25096.59</v>
      </c>
      <c r="T46" s="25">
        <v>28146.07</v>
      </c>
      <c r="U46" s="25">
        <v>5224.58</v>
      </c>
      <c r="V46" s="12">
        <v>5.38724069685984</v>
      </c>
      <c r="W46" s="15">
        <v>0.383557839983218</v>
      </c>
      <c r="X46" s="15">
        <v>0.274416096180906</v>
      </c>
      <c r="Y46" s="26">
        <v>1362.51</v>
      </c>
      <c r="Z46" s="25">
        <v>3049.48</v>
      </c>
      <c r="AA46" s="17">
        <v>-1686.97</v>
      </c>
      <c r="AB46" s="18">
        <v>-0.553199233967758</v>
      </c>
      <c r="AC46" s="15">
        <v>0.058300521256321</v>
      </c>
      <c r="AD46" s="15">
        <v>0.108344788455369</v>
      </c>
      <c r="AE46" s="15">
        <v>-0.0500442671990477</v>
      </c>
      <c r="AF46" s="26">
        <v>-3163.6595</v>
      </c>
      <c r="AG46" s="25">
        <v>-5867.6798</v>
      </c>
      <c r="AH46" s="15">
        <v>-0.143750758248724</v>
      </c>
      <c r="AI46" s="18">
        <v>-0.208472436826882</v>
      </c>
      <c r="AJ46" s="26">
        <v>-208.45</v>
      </c>
      <c r="AK46" s="25">
        <v>-1455.17</v>
      </c>
      <c r="AL46" s="15">
        <v>-0.0429757484418843</v>
      </c>
      <c r="AM46" s="18">
        <v>-0.278523823924603</v>
      </c>
      <c r="AN46" s="18">
        <v>0.0647216785781583</v>
      </c>
      <c r="AO46" s="18">
        <v>0.235548075482718</v>
      </c>
    </row>
    <row r="47" s="1" customFormat="1" ht="15.9" customHeight="1" spans="1:41">
      <c r="A47" s="23"/>
      <c r="B47" s="24" t="s">
        <v>178</v>
      </c>
      <c r="C47" s="23" t="s">
        <v>179</v>
      </c>
      <c r="D47" s="25">
        <v>72.1</v>
      </c>
      <c r="E47" s="26">
        <v>722.31</v>
      </c>
      <c r="F47" s="25">
        <v>99.62</v>
      </c>
      <c r="G47" s="26">
        <v>638.11</v>
      </c>
      <c r="H47" s="27">
        <v>9.26175841276016</v>
      </c>
      <c r="I47" s="26">
        <v>223.62</v>
      </c>
      <c r="J47" s="26">
        <v>429.9</v>
      </c>
      <c r="K47" s="25">
        <v>45.65</v>
      </c>
      <c r="L47" s="25">
        <v>173.16</v>
      </c>
      <c r="M47" s="12">
        <v>1.9224577408103</v>
      </c>
      <c r="N47" s="12">
        <v>3.79320920043812</v>
      </c>
      <c r="O47" s="26">
        <v>514.1</v>
      </c>
      <c r="P47" s="26">
        <v>638.39</v>
      </c>
      <c r="Q47" s="26">
        <v>187.45</v>
      </c>
      <c r="R47" s="12">
        <v>3.40565484129101</v>
      </c>
      <c r="S47" s="25">
        <v>173.16</v>
      </c>
      <c r="T47" s="25">
        <v>161.41</v>
      </c>
      <c r="U47" s="25">
        <v>41.09</v>
      </c>
      <c r="V47" s="12">
        <v>3.92820637624726</v>
      </c>
      <c r="W47" s="15">
        <v>0.771510899300991</v>
      </c>
      <c r="X47" s="15">
        <v>0.0355891723012677</v>
      </c>
      <c r="Y47" s="26">
        <v>124.29</v>
      </c>
      <c r="Z47" s="25">
        <v>-11.75</v>
      </c>
      <c r="AA47" s="17">
        <v>136.04</v>
      </c>
      <c r="AB47" s="18">
        <v>-11.5778723404255</v>
      </c>
      <c r="AC47" s="15">
        <v>0.194692899324864</v>
      </c>
      <c r="AD47" s="15">
        <v>-0.0727959853788489</v>
      </c>
      <c r="AE47" s="15">
        <v>0.267488884703713</v>
      </c>
      <c r="AF47" s="26">
        <v>-13.0612</v>
      </c>
      <c r="AG47" s="25">
        <v>1.6348</v>
      </c>
      <c r="AH47" s="15">
        <v>-0.0254059521493873</v>
      </c>
      <c r="AI47" s="18">
        <v>0.010128244842327</v>
      </c>
      <c r="AJ47" s="26">
        <v>-8.65</v>
      </c>
      <c r="AK47" s="25">
        <v>-4.56</v>
      </c>
      <c r="AL47" s="15">
        <v>-0.0461456388370232</v>
      </c>
      <c r="AM47" s="18">
        <v>-0.110975906546605</v>
      </c>
      <c r="AN47" s="18">
        <v>-0.0355341969917143</v>
      </c>
      <c r="AO47" s="18">
        <v>0.0648302677095818</v>
      </c>
    </row>
    <row r="48" s="1" customFormat="1" ht="15.9" customHeight="1" spans="1:41">
      <c r="A48" s="23"/>
      <c r="B48" s="24" t="s">
        <v>133</v>
      </c>
      <c r="C48" s="23" t="s">
        <v>134</v>
      </c>
      <c r="D48" s="25">
        <v>2218</v>
      </c>
      <c r="E48" s="26">
        <v>8416.11</v>
      </c>
      <c r="F48" s="25">
        <v>1745</v>
      </c>
      <c r="G48" s="26">
        <v>6409.73</v>
      </c>
      <c r="H48" s="27">
        <v>3.96166176139378</v>
      </c>
      <c r="I48" s="26">
        <v>4037.09</v>
      </c>
      <c r="J48" s="26">
        <v>11315.55</v>
      </c>
      <c r="K48" s="25">
        <v>4884.83</v>
      </c>
      <c r="L48" s="25">
        <v>17000.95</v>
      </c>
      <c r="M48" s="12">
        <v>2.80289763170997</v>
      </c>
      <c r="N48" s="12">
        <v>3.48035653236653</v>
      </c>
      <c r="O48" s="26">
        <v>13098.15</v>
      </c>
      <c r="P48" s="26">
        <v>15639.58</v>
      </c>
      <c r="Q48" s="26">
        <v>4070.49</v>
      </c>
      <c r="R48" s="12">
        <v>3.84218607587784</v>
      </c>
      <c r="S48" s="25">
        <v>15335.39</v>
      </c>
      <c r="T48" s="25">
        <v>18133.36</v>
      </c>
      <c r="U48" s="25">
        <v>4239.66</v>
      </c>
      <c r="V48" s="12">
        <v>4.2770788223584</v>
      </c>
      <c r="W48" s="15">
        <v>0.37079072471649</v>
      </c>
      <c r="X48" s="15">
        <v>0.228919733533771</v>
      </c>
      <c r="Y48" s="26">
        <v>2541.43</v>
      </c>
      <c r="Z48" s="25">
        <v>2797.97</v>
      </c>
      <c r="AA48" s="17">
        <v>-256.54</v>
      </c>
      <c r="AB48" s="18">
        <v>-0.0916879023005965</v>
      </c>
      <c r="AC48" s="15">
        <v>0.162499888104412</v>
      </c>
      <c r="AD48" s="15">
        <v>0.15429958926531</v>
      </c>
      <c r="AE48" s="15">
        <v>0.00820029883910211</v>
      </c>
      <c r="AF48" s="26">
        <v>-792.5538</v>
      </c>
      <c r="AG48" s="25">
        <v>-1119.377</v>
      </c>
      <c r="AH48" s="15">
        <v>-0.0605088352171872</v>
      </c>
      <c r="AI48" s="18">
        <v>-0.061730258484914</v>
      </c>
      <c r="AJ48" s="26">
        <v>-179.6</v>
      </c>
      <c r="AK48" s="25">
        <v>-445.07</v>
      </c>
      <c r="AL48" s="15">
        <v>-0.0441224520880779</v>
      </c>
      <c r="AM48" s="18">
        <v>-0.104977757650378</v>
      </c>
      <c r="AN48" s="18">
        <v>0.00122142326772683</v>
      </c>
      <c r="AO48" s="18">
        <v>0.0608553055622998</v>
      </c>
    </row>
    <row r="49" s="1" customFormat="1" ht="15.9" customHeight="1" spans="1:41">
      <c r="A49" s="23"/>
      <c r="B49" s="24" t="s">
        <v>104</v>
      </c>
      <c r="C49" s="23" t="s">
        <v>105</v>
      </c>
      <c r="D49" s="25">
        <v>3193.8</v>
      </c>
      <c r="E49" s="26">
        <v>13653</v>
      </c>
      <c r="F49" s="25">
        <v>3413.4</v>
      </c>
      <c r="G49" s="26">
        <v>13146.38</v>
      </c>
      <c r="H49" s="27">
        <v>2.78958710479068</v>
      </c>
      <c r="I49" s="26">
        <v>8915</v>
      </c>
      <c r="J49" s="26">
        <v>33117.65</v>
      </c>
      <c r="K49" s="25">
        <v>9804.1</v>
      </c>
      <c r="L49" s="25">
        <v>37799.98</v>
      </c>
      <c r="M49" s="12">
        <v>3.71482333146382</v>
      </c>
      <c r="N49" s="12">
        <v>3.85552778939423</v>
      </c>
      <c r="O49" s="26">
        <v>33624.27</v>
      </c>
      <c r="P49" s="26">
        <v>37810.28</v>
      </c>
      <c r="Q49" s="26">
        <v>8205.15</v>
      </c>
      <c r="R49" s="12">
        <v>4.60811563469285</v>
      </c>
      <c r="S49" s="25">
        <v>37236.91</v>
      </c>
      <c r="T49" s="25">
        <v>41831.44</v>
      </c>
      <c r="U49" s="25">
        <v>8749.91</v>
      </c>
      <c r="V49" s="12">
        <v>4.78078517379036</v>
      </c>
      <c r="W49" s="15">
        <v>0.240466968015143</v>
      </c>
      <c r="X49" s="15">
        <v>0.239982029682504</v>
      </c>
      <c r="Y49" s="26">
        <v>4186.01</v>
      </c>
      <c r="Z49" s="25">
        <v>4594.53</v>
      </c>
      <c r="AA49" s="17">
        <v>-408.52</v>
      </c>
      <c r="AB49" s="18">
        <v>-0.0889144265028197</v>
      </c>
      <c r="AC49" s="15">
        <v>0.110710896613302</v>
      </c>
      <c r="AD49" s="15">
        <v>0.109834373380405</v>
      </c>
      <c r="AE49" s="15">
        <v>0.000876523232897204</v>
      </c>
      <c r="AF49" s="26">
        <v>-1657.9605</v>
      </c>
      <c r="AG49" s="25">
        <v>-3226.162</v>
      </c>
      <c r="AH49" s="15">
        <v>-0.0493084459528787</v>
      </c>
      <c r="AI49" s="18">
        <v>-0.0771229008611704</v>
      </c>
      <c r="AJ49" s="26">
        <v>-490.25</v>
      </c>
      <c r="AK49" s="25">
        <v>-851.89</v>
      </c>
      <c r="AL49" s="15">
        <v>-0.0597490600415593</v>
      </c>
      <c r="AM49" s="18">
        <v>-0.0973598585585452</v>
      </c>
      <c r="AN49" s="18">
        <v>0.0278144549082918</v>
      </c>
      <c r="AO49" s="18">
        <v>0.0376107985169859</v>
      </c>
    </row>
    <row r="50" s="1" customFormat="1" ht="15.9" customHeight="1" spans="1:41">
      <c r="A50" s="23"/>
      <c r="B50" s="24" t="s">
        <v>184</v>
      </c>
      <c r="C50" s="23" t="s">
        <v>185</v>
      </c>
      <c r="D50" s="25">
        <v>1529.2</v>
      </c>
      <c r="E50" s="26">
        <v>5910.28</v>
      </c>
      <c r="F50" s="25">
        <v>1053.8</v>
      </c>
      <c r="G50" s="26">
        <v>4818.65</v>
      </c>
      <c r="H50" s="27">
        <v>1.80793901840136</v>
      </c>
      <c r="I50" s="26">
        <v>5690.43</v>
      </c>
      <c r="J50" s="26">
        <v>19678.57</v>
      </c>
      <c r="K50" s="25">
        <v>5921.21</v>
      </c>
      <c r="L50" s="25">
        <v>24409.45</v>
      </c>
      <c r="M50" s="12">
        <v>3.45818681540762</v>
      </c>
      <c r="N50" s="12">
        <v>4.12237532531358</v>
      </c>
      <c r="O50" s="26">
        <v>20770.2</v>
      </c>
      <c r="P50" s="26">
        <v>26221.17</v>
      </c>
      <c r="Q50" s="26">
        <v>6146.21</v>
      </c>
      <c r="R50" s="12">
        <v>4.26623398809998</v>
      </c>
      <c r="S50" s="25">
        <v>22195.77</v>
      </c>
      <c r="T50" s="25">
        <v>25861.89</v>
      </c>
      <c r="U50" s="25">
        <v>5748.02</v>
      </c>
      <c r="V50" s="12">
        <v>4.49926931360712</v>
      </c>
      <c r="W50" s="15">
        <v>0.233662093988729</v>
      </c>
      <c r="X50" s="15">
        <v>0.0914264128205927</v>
      </c>
      <c r="Y50" s="26">
        <v>5450.97</v>
      </c>
      <c r="Z50" s="25">
        <v>3666.12</v>
      </c>
      <c r="AA50" s="17">
        <v>1784.85</v>
      </c>
      <c r="AB50" s="18">
        <v>0.486849857615135</v>
      </c>
      <c r="AC50" s="15">
        <v>0.207884316374899</v>
      </c>
      <c r="AD50" s="15">
        <v>0.141757620962737</v>
      </c>
      <c r="AE50" s="15">
        <v>0.0661266954121615</v>
      </c>
      <c r="AF50" s="26">
        <v>-826.6977</v>
      </c>
      <c r="AG50" s="25">
        <v>-1477.1258</v>
      </c>
      <c r="AH50" s="15">
        <v>-0.0398021059017246</v>
      </c>
      <c r="AI50" s="18">
        <v>-0.0571159261755425</v>
      </c>
      <c r="AJ50" s="26">
        <v>-19.62</v>
      </c>
      <c r="AK50" s="25">
        <v>-393.39</v>
      </c>
      <c r="AL50" s="15">
        <v>-0.00319221113499213</v>
      </c>
      <c r="AM50" s="18">
        <v>-0.068439219070219</v>
      </c>
      <c r="AN50" s="18">
        <v>0.0173138202738179</v>
      </c>
      <c r="AO50" s="18">
        <v>0.0652470079352268</v>
      </c>
    </row>
    <row r="51" s="1" customFormat="1" ht="15.9" customHeight="1" spans="1:41">
      <c r="A51" s="23"/>
      <c r="B51" s="24" t="s">
        <v>139</v>
      </c>
      <c r="C51" s="23" t="s">
        <v>140</v>
      </c>
      <c r="D51" s="25">
        <v>1012</v>
      </c>
      <c r="E51" s="26">
        <v>2540.72</v>
      </c>
      <c r="F51" s="25">
        <v>979</v>
      </c>
      <c r="G51" s="26">
        <v>1583.42</v>
      </c>
      <c r="H51" s="27">
        <v>0.922116567062634</v>
      </c>
      <c r="I51" s="26">
        <v>5268.35</v>
      </c>
      <c r="J51" s="26">
        <v>15023.35</v>
      </c>
      <c r="K51" s="25">
        <v>4735.25</v>
      </c>
      <c r="L51" s="25">
        <v>16837.41</v>
      </c>
      <c r="M51" s="12">
        <v>2.851623373542</v>
      </c>
      <c r="N51" s="12">
        <v>3.55575946359749</v>
      </c>
      <c r="O51" s="26">
        <v>15653.65</v>
      </c>
      <c r="P51" s="26">
        <v>18814.88</v>
      </c>
      <c r="Q51" s="26">
        <v>4833.45</v>
      </c>
      <c r="R51" s="12">
        <v>3.89263983283162</v>
      </c>
      <c r="S51" s="25">
        <v>15354.78</v>
      </c>
      <c r="T51" s="25">
        <v>18188.02</v>
      </c>
      <c r="U51" s="25">
        <v>4930.1</v>
      </c>
      <c r="V51" s="12">
        <v>3.68917871848441</v>
      </c>
      <c r="W51" s="15">
        <v>0.365060992608072</v>
      </c>
      <c r="X51" s="15">
        <v>0.037522013581858</v>
      </c>
      <c r="Y51" s="26">
        <v>3161.23</v>
      </c>
      <c r="Z51" s="25">
        <v>2833.24</v>
      </c>
      <c r="AA51" s="17">
        <v>327.99</v>
      </c>
      <c r="AB51" s="18">
        <v>0.11576498990555</v>
      </c>
      <c r="AC51" s="15">
        <v>0.16801754781322</v>
      </c>
      <c r="AD51" s="15">
        <v>0.155775065125286</v>
      </c>
      <c r="AE51" s="15">
        <v>0.0122424826879344</v>
      </c>
      <c r="AF51" s="26">
        <v>-953.8438</v>
      </c>
      <c r="AG51" s="25">
        <v>1204.3345</v>
      </c>
      <c r="AH51" s="15">
        <v>-0.0609342741149828</v>
      </c>
      <c r="AI51" s="18">
        <v>0.0662158112867701</v>
      </c>
      <c r="AJ51" s="26">
        <v>-67.9</v>
      </c>
      <c r="AK51" s="25">
        <v>319.85</v>
      </c>
      <c r="AL51" s="15">
        <v>-0.0140479367739399</v>
      </c>
      <c r="AM51" s="18">
        <v>0.0648769801829577</v>
      </c>
      <c r="AN51" s="18">
        <v>-0.127150085401753</v>
      </c>
      <c r="AO51" s="18">
        <v>-0.0789249169568977</v>
      </c>
    </row>
    <row r="52" s="1" customFormat="1" ht="15.9" customHeight="1" spans="1:41">
      <c r="A52" s="23"/>
      <c r="B52" s="24" t="s">
        <v>153</v>
      </c>
      <c r="C52" s="23" t="s">
        <v>154</v>
      </c>
      <c r="D52" s="25">
        <v>1233</v>
      </c>
      <c r="E52" s="26">
        <v>3444.73</v>
      </c>
      <c r="F52" s="25">
        <v>1057</v>
      </c>
      <c r="G52" s="26">
        <v>4127.1</v>
      </c>
      <c r="H52" s="27">
        <v>0.931447515715147</v>
      </c>
      <c r="I52" s="26">
        <v>7344.07</v>
      </c>
      <c r="J52" s="26">
        <v>29812.18</v>
      </c>
      <c r="K52" s="25">
        <v>8138.71</v>
      </c>
      <c r="L52" s="25">
        <v>34272.54</v>
      </c>
      <c r="M52" s="12">
        <v>4.05935400942529</v>
      </c>
      <c r="N52" s="12">
        <v>4.21105310301018</v>
      </c>
      <c r="O52" s="26">
        <v>28451.85</v>
      </c>
      <c r="P52" s="26">
        <v>36054.21</v>
      </c>
      <c r="Q52" s="26">
        <v>7056.01</v>
      </c>
      <c r="R52" s="12">
        <v>5.10971639779422</v>
      </c>
      <c r="S52" s="25">
        <v>28964.56</v>
      </c>
      <c r="T52" s="25">
        <v>36569.26</v>
      </c>
      <c r="U52" s="25">
        <v>6977.5</v>
      </c>
      <c r="V52" s="12">
        <v>5.24102615549982</v>
      </c>
      <c r="W52" s="15">
        <v>0.258751118017824</v>
      </c>
      <c r="X52" s="15">
        <v>0.244587999081129</v>
      </c>
      <c r="Y52" s="26">
        <v>7602.36</v>
      </c>
      <c r="Z52" s="25">
        <v>7604.7</v>
      </c>
      <c r="AA52" s="17">
        <v>-2.34</v>
      </c>
      <c r="AB52" s="18">
        <v>-0.000307704445934751</v>
      </c>
      <c r="AC52" s="15">
        <v>0.210859147933071</v>
      </c>
      <c r="AD52" s="15">
        <v>0.2079533466086</v>
      </c>
      <c r="AE52" s="15">
        <v>0.0029058013244711</v>
      </c>
      <c r="AF52" s="26">
        <v>-1195.3173</v>
      </c>
      <c r="AG52" s="25">
        <v>-1601.5566</v>
      </c>
      <c r="AH52" s="15">
        <v>-0.0420119359549555</v>
      </c>
      <c r="AI52" s="18">
        <v>-0.0437951601973898</v>
      </c>
      <c r="AJ52" s="26">
        <v>-304.06</v>
      </c>
      <c r="AK52" s="25">
        <v>-590.21</v>
      </c>
      <c r="AL52" s="15">
        <v>-0.0430923425562039</v>
      </c>
      <c r="AM52" s="18">
        <v>-0.084587603009674</v>
      </c>
      <c r="AN52" s="18">
        <v>0.00178322424243435</v>
      </c>
      <c r="AO52" s="18">
        <v>0.0414952604534701</v>
      </c>
    </row>
    <row r="53" s="1" customFormat="1" ht="15.9" customHeight="1" spans="1:41">
      <c r="A53" s="23"/>
      <c r="B53" s="24" t="s">
        <v>110</v>
      </c>
      <c r="C53" s="23" t="s">
        <v>111</v>
      </c>
      <c r="D53" s="25">
        <v>3439.45</v>
      </c>
      <c r="E53" s="26">
        <v>14216.61</v>
      </c>
      <c r="F53" s="25">
        <v>2472.05</v>
      </c>
      <c r="G53" s="26">
        <v>11839.26</v>
      </c>
      <c r="H53" s="27">
        <v>2.82586915214826</v>
      </c>
      <c r="I53" s="26">
        <v>8375.96</v>
      </c>
      <c r="J53" s="26">
        <v>30676.92</v>
      </c>
      <c r="K53" s="25">
        <v>9479.25</v>
      </c>
      <c r="L53" s="25">
        <v>34767.03</v>
      </c>
      <c r="M53" s="12">
        <v>3.66249600045845</v>
      </c>
      <c r="N53" s="12">
        <v>3.66769839386027</v>
      </c>
      <c r="O53" s="26">
        <v>32271.68</v>
      </c>
      <c r="P53" s="26">
        <v>34408.71</v>
      </c>
      <c r="Q53" s="26">
        <v>8336.01</v>
      </c>
      <c r="R53" s="12">
        <v>4.12771937653626</v>
      </c>
      <c r="S53" s="25">
        <v>32928.85</v>
      </c>
      <c r="T53" s="25">
        <v>36238.47</v>
      </c>
      <c r="U53" s="25">
        <v>8521.79</v>
      </c>
      <c r="V53" s="12">
        <v>4.25244813589633</v>
      </c>
      <c r="W53" s="15">
        <v>0.127023586106187</v>
      </c>
      <c r="X53" s="15">
        <v>0.159432341278369</v>
      </c>
      <c r="Y53" s="26">
        <v>2137.03</v>
      </c>
      <c r="Z53" s="25">
        <v>3309.62</v>
      </c>
      <c r="AA53" s="17">
        <v>-1172.59</v>
      </c>
      <c r="AB53" s="18">
        <v>-0.354297472217354</v>
      </c>
      <c r="AC53" s="15">
        <v>0.0621072397076205</v>
      </c>
      <c r="AD53" s="15">
        <v>0.0913289109611968</v>
      </c>
      <c r="AE53" s="15">
        <v>-0.0292216712535762</v>
      </c>
      <c r="AF53" s="26">
        <v>-1271.9346</v>
      </c>
      <c r="AG53" s="25">
        <v>-2601.6099</v>
      </c>
      <c r="AH53" s="15">
        <v>-0.0394133370187111</v>
      </c>
      <c r="AI53" s="18">
        <v>-0.0717913835766245</v>
      </c>
      <c r="AJ53" s="26">
        <v>-369.85</v>
      </c>
      <c r="AK53" s="25">
        <v>-736.86</v>
      </c>
      <c r="AL53" s="15">
        <v>-0.0443677490789958</v>
      </c>
      <c r="AM53" s="18">
        <v>-0.0864677491465995</v>
      </c>
      <c r="AN53" s="18">
        <v>0.0323780465579134</v>
      </c>
      <c r="AO53" s="18">
        <v>0.0421000000676037</v>
      </c>
    </row>
    <row r="54" s="1" customFormat="1" ht="15.9" customHeight="1" spans="1:41">
      <c r="A54" s="23"/>
      <c r="B54" s="24" t="s">
        <v>151</v>
      </c>
      <c r="C54" s="23" t="s">
        <v>152</v>
      </c>
      <c r="D54" s="25">
        <v>1144.6</v>
      </c>
      <c r="E54" s="26">
        <v>4913.87</v>
      </c>
      <c r="F54" s="25">
        <v>891.4</v>
      </c>
      <c r="G54" s="26">
        <v>4170.14</v>
      </c>
      <c r="H54" s="27">
        <v>1.98514080598102</v>
      </c>
      <c r="I54" s="26">
        <v>4731.33</v>
      </c>
      <c r="J54" s="26">
        <v>14650.78</v>
      </c>
      <c r="K54" s="25">
        <v>5521.77</v>
      </c>
      <c r="L54" s="25">
        <v>17725.36</v>
      </c>
      <c r="M54" s="12">
        <v>3.09654579156389</v>
      </c>
      <c r="N54" s="12">
        <v>3.21008662077558</v>
      </c>
      <c r="O54" s="26">
        <v>16016.01</v>
      </c>
      <c r="P54" s="26">
        <v>17769.06</v>
      </c>
      <c r="Q54" s="26">
        <v>4814.56</v>
      </c>
      <c r="R54" s="12">
        <v>3.69069239972085</v>
      </c>
      <c r="S54" s="25">
        <v>16993.14</v>
      </c>
      <c r="T54" s="25">
        <v>19453.03</v>
      </c>
      <c r="U54" s="25">
        <v>4768.91</v>
      </c>
      <c r="V54" s="12">
        <v>4.0791354837898</v>
      </c>
      <c r="W54" s="15">
        <v>0.191873993846828</v>
      </c>
      <c r="X54" s="15">
        <v>0.270724427618169</v>
      </c>
      <c r="Y54" s="26">
        <v>1753.05</v>
      </c>
      <c r="Z54" s="25">
        <v>2459.89</v>
      </c>
      <c r="AA54" s="17">
        <v>-706.84</v>
      </c>
      <c r="AB54" s="18">
        <v>-0.287346182146356</v>
      </c>
      <c r="AC54" s="15">
        <v>0.0986574416429457</v>
      </c>
      <c r="AD54" s="15">
        <v>0.126452794243365</v>
      </c>
      <c r="AE54" s="15">
        <v>-0.027795352600419</v>
      </c>
      <c r="AF54" s="26">
        <v>923.3517</v>
      </c>
      <c r="AG54" s="25">
        <v>-1713.7638</v>
      </c>
      <c r="AH54" s="15">
        <v>0.0576517934242049</v>
      </c>
      <c r="AI54" s="18">
        <v>-0.0880975251670305</v>
      </c>
      <c r="AJ54" s="26">
        <v>-189.97</v>
      </c>
      <c r="AK54" s="25">
        <v>-581.06</v>
      </c>
      <c r="AL54" s="15">
        <v>-0.039457395899106</v>
      </c>
      <c r="AM54" s="18">
        <v>-0.121843356238637</v>
      </c>
      <c r="AN54" s="18">
        <v>0.145749318591235</v>
      </c>
      <c r="AO54" s="18">
        <v>0.0823859603395313</v>
      </c>
    </row>
    <row r="55" s="1" customFormat="1" ht="15.9" customHeight="1" spans="1:41">
      <c r="A55" s="23"/>
      <c r="B55" s="24" t="s">
        <v>158</v>
      </c>
      <c r="C55" s="23" t="s">
        <v>159</v>
      </c>
      <c r="D55" s="25">
        <v>3452.1</v>
      </c>
      <c r="E55" s="26">
        <v>13127.68</v>
      </c>
      <c r="F55" s="25">
        <v>2054</v>
      </c>
      <c r="G55" s="26">
        <v>9008.41</v>
      </c>
      <c r="H55" s="27">
        <v>5.1912446178813</v>
      </c>
      <c r="I55" s="26">
        <v>3019.55</v>
      </c>
      <c r="J55" s="26">
        <v>11114.32</v>
      </c>
      <c r="K55" s="25">
        <v>4162.81</v>
      </c>
      <c r="L55" s="25">
        <v>16930.04</v>
      </c>
      <c r="M55" s="12">
        <v>3.68078687221606</v>
      </c>
      <c r="N55" s="12">
        <v>4.06697399112619</v>
      </c>
      <c r="O55" s="26">
        <v>14924.42</v>
      </c>
      <c r="P55" s="26">
        <v>15474.47</v>
      </c>
      <c r="Q55" s="26">
        <v>4024.06</v>
      </c>
      <c r="R55" s="12">
        <v>3.84548689631864</v>
      </c>
      <c r="S55" s="25">
        <v>15526.73</v>
      </c>
      <c r="T55" s="25">
        <v>16791.57</v>
      </c>
      <c r="U55" s="25">
        <v>3438.56</v>
      </c>
      <c r="V55" s="12">
        <v>4.88331452701131</v>
      </c>
      <c r="W55" s="15">
        <v>0.044745873591813</v>
      </c>
      <c r="X55" s="15">
        <v>0.200724306982614</v>
      </c>
      <c r="Y55" s="26">
        <v>550.05</v>
      </c>
      <c r="Z55" s="25">
        <v>1264.84</v>
      </c>
      <c r="AA55" s="17">
        <v>-714.79</v>
      </c>
      <c r="AB55" s="18">
        <v>-0.565122861389583</v>
      </c>
      <c r="AC55" s="15">
        <v>0.0355456438895807</v>
      </c>
      <c r="AD55" s="15">
        <v>0.0753258926949654</v>
      </c>
      <c r="AE55" s="15">
        <v>-0.0397802488053847</v>
      </c>
      <c r="AF55" s="26">
        <v>837.0078</v>
      </c>
      <c r="AG55" s="25">
        <v>-2638.0326</v>
      </c>
      <c r="AH55" s="15">
        <v>0.0560831040670257</v>
      </c>
      <c r="AI55" s="18">
        <v>-0.157104582835316</v>
      </c>
      <c r="AJ55" s="26">
        <v>-153.59</v>
      </c>
      <c r="AK55" s="25">
        <v>-797.75</v>
      </c>
      <c r="AL55" s="15">
        <v>-0.038167919961432</v>
      </c>
      <c r="AM55" s="18">
        <v>-0.232001186543204</v>
      </c>
      <c r="AN55" s="18">
        <v>0.213187686902341</v>
      </c>
      <c r="AO55" s="18">
        <v>0.193833266581772</v>
      </c>
    </row>
    <row r="56" s="1" customFormat="1" ht="15.9" customHeight="1" spans="1:41">
      <c r="A56" s="23"/>
      <c r="B56" s="28" t="s">
        <v>256</v>
      </c>
      <c r="C56" s="28"/>
      <c r="D56" s="29">
        <v>50291.22</v>
      </c>
      <c r="E56" s="29">
        <v>208645.82</v>
      </c>
      <c r="F56" s="29">
        <v>47068.07</v>
      </c>
      <c r="G56" s="30">
        <v>191603.78</v>
      </c>
      <c r="H56" s="30">
        <v>3.06471286463994</v>
      </c>
      <c r="I56" s="30">
        <v>127044.34</v>
      </c>
      <c r="J56" s="29">
        <v>441939.79</v>
      </c>
      <c r="K56" s="29">
        <v>140171.21</v>
      </c>
      <c r="L56" s="29">
        <v>575649.24</v>
      </c>
      <c r="M56" s="31">
        <v>3.47862635989923</v>
      </c>
      <c r="N56" s="31">
        <v>4.10675801400302</v>
      </c>
      <c r="O56" s="29">
        <v>457097.83</v>
      </c>
      <c r="P56" s="29">
        <v>521955.91</v>
      </c>
      <c r="Q56" s="29">
        <v>121701.51</v>
      </c>
      <c r="R56" s="31">
        <v>4.28882032770177</v>
      </c>
      <c r="S56" s="29">
        <v>507110.11</v>
      </c>
      <c r="T56" s="29">
        <v>586218.65</v>
      </c>
      <c r="U56" s="29">
        <v>119620.82</v>
      </c>
      <c r="V56" s="31">
        <v>4.90064062426591</v>
      </c>
      <c r="W56" s="32">
        <v>0.232906292306142</v>
      </c>
      <c r="X56" s="32">
        <v>0.193311270728869</v>
      </c>
      <c r="Y56" s="29">
        <v>64858.08</v>
      </c>
      <c r="Z56" s="29">
        <v>79108.54</v>
      </c>
      <c r="AA56" s="33">
        <v>-14250.46</v>
      </c>
      <c r="AB56" s="34">
        <v>-0.180138073588515</v>
      </c>
      <c r="AC56" s="32">
        <v>0.124259690823311</v>
      </c>
      <c r="AD56" s="32">
        <v>0.13494715666245</v>
      </c>
      <c r="AE56" s="32">
        <v>-0.010687465839139</v>
      </c>
      <c r="AF56" s="29">
        <v>-14446.1921</v>
      </c>
      <c r="AG56" s="29">
        <v>-56924.0559</v>
      </c>
      <c r="AH56" s="32">
        <v>-0.0316041581295628</v>
      </c>
      <c r="AI56" s="32">
        <v>-0.0971037954865475</v>
      </c>
      <c r="AJ56" s="29">
        <v>-4674.2</v>
      </c>
      <c r="AK56" s="29">
        <v>-15714.49</v>
      </c>
      <c r="AL56" s="32">
        <v>-0.038407083034549</v>
      </c>
      <c r="AM56" s="32">
        <v>-0.131369188072779</v>
      </c>
      <c r="AN56" s="34">
        <v>0.0654996373569848</v>
      </c>
      <c r="AO56" s="34">
        <v>0.0929621050382296</v>
      </c>
    </row>
    <row r="57" s="1" customFormat="1" ht="15.9" customHeight="1" spans="1:41">
      <c r="A57" s="23" t="s">
        <v>94</v>
      </c>
      <c r="B57" s="24" t="s">
        <v>121</v>
      </c>
      <c r="C57" s="23" t="s">
        <v>122</v>
      </c>
      <c r="D57" s="25">
        <v>3566.9</v>
      </c>
      <c r="E57" s="26">
        <v>17043.66</v>
      </c>
      <c r="F57" s="25">
        <v>3147</v>
      </c>
      <c r="G57" s="26">
        <v>15237.4</v>
      </c>
      <c r="H57" s="27">
        <v>4.90675218675099</v>
      </c>
      <c r="I57" s="26">
        <v>6207.32</v>
      </c>
      <c r="J57" s="26">
        <v>21535.91</v>
      </c>
      <c r="K57" s="25">
        <v>7037.2</v>
      </c>
      <c r="L57" s="25">
        <v>27708.2</v>
      </c>
      <c r="M57" s="12">
        <v>3.4694376961394</v>
      </c>
      <c r="N57" s="12">
        <v>3.93738987097141</v>
      </c>
      <c r="O57" s="26">
        <v>23026.17</v>
      </c>
      <c r="P57" s="26">
        <v>26165.23</v>
      </c>
      <c r="Q57" s="26">
        <v>6169.73</v>
      </c>
      <c r="R57" s="12">
        <v>4.24090357276575</v>
      </c>
      <c r="S57" s="25">
        <v>26905.34</v>
      </c>
      <c r="T57" s="25">
        <v>30102.36</v>
      </c>
      <c r="U57" s="25">
        <v>6533.75</v>
      </c>
      <c r="V57" s="12">
        <v>4.60721025444806</v>
      </c>
      <c r="W57" s="15">
        <v>0.222360493023061</v>
      </c>
      <c r="X57" s="15">
        <v>0.170117871337794</v>
      </c>
      <c r="Y57" s="26">
        <v>3139.06</v>
      </c>
      <c r="Z57" s="25">
        <v>3197.02</v>
      </c>
      <c r="AA57" s="17">
        <v>-57.96</v>
      </c>
      <c r="AB57" s="18">
        <v>-0.0181293829879075</v>
      </c>
      <c r="AC57" s="15">
        <v>0.11997066335744</v>
      </c>
      <c r="AD57" s="15">
        <v>0.106204962002979</v>
      </c>
      <c r="AE57" s="15">
        <v>0.0137657013544612</v>
      </c>
      <c r="AF57" s="26">
        <v>135.4444</v>
      </c>
      <c r="AG57" s="25">
        <v>-3477.6598</v>
      </c>
      <c r="AH57" s="15">
        <v>0.00588219404269142</v>
      </c>
      <c r="AI57" s="18">
        <v>-0.115527812437297</v>
      </c>
      <c r="AJ57" s="26">
        <v>-202.99</v>
      </c>
      <c r="AK57" s="25">
        <v>-723.7</v>
      </c>
      <c r="AL57" s="15">
        <v>-0.0329009535263294</v>
      </c>
      <c r="AM57" s="18">
        <v>-0.110763344174479</v>
      </c>
      <c r="AN57" s="18">
        <v>0.121410006479989</v>
      </c>
      <c r="AO57" s="18">
        <v>0.0778623906481493</v>
      </c>
    </row>
    <row r="58" s="1" customFormat="1" ht="15.9" customHeight="1" spans="1:41">
      <c r="A58" s="23"/>
      <c r="B58" s="24" t="s">
        <v>95</v>
      </c>
      <c r="C58" s="23" t="s">
        <v>96</v>
      </c>
      <c r="D58" s="25">
        <v>2286.9</v>
      </c>
      <c r="E58" s="26">
        <v>9714.02</v>
      </c>
      <c r="F58" s="25">
        <v>2518</v>
      </c>
      <c r="G58" s="26">
        <v>10176.34</v>
      </c>
      <c r="H58" s="27">
        <v>7.10162748422399</v>
      </c>
      <c r="I58" s="26">
        <v>2977.64</v>
      </c>
      <c r="J58" s="26">
        <v>10265.18</v>
      </c>
      <c r="K58" s="25">
        <v>3517.8</v>
      </c>
      <c r="L58" s="25">
        <v>13597.49</v>
      </c>
      <c r="M58" s="12">
        <v>3.44742144785804</v>
      </c>
      <c r="N58" s="12">
        <v>3.8653391324123</v>
      </c>
      <c r="O58" s="26">
        <v>9802.86</v>
      </c>
      <c r="P58" s="26">
        <v>9425.26</v>
      </c>
      <c r="Q58" s="26">
        <v>2686.17</v>
      </c>
      <c r="R58" s="12">
        <v>3.50880994129188</v>
      </c>
      <c r="S58" s="25">
        <v>12346.98</v>
      </c>
      <c r="T58" s="25">
        <v>13199.5</v>
      </c>
      <c r="U58" s="25">
        <v>3262.57</v>
      </c>
      <c r="V58" s="12">
        <v>4.04573694970529</v>
      </c>
      <c r="W58" s="15">
        <v>0.0178070753350982</v>
      </c>
      <c r="X58" s="15">
        <v>0.0466706312468906</v>
      </c>
      <c r="Y58" s="26">
        <v>-377.6</v>
      </c>
      <c r="Z58" s="25">
        <v>852.52</v>
      </c>
      <c r="AA58" s="17">
        <v>-1230.12</v>
      </c>
      <c r="AB58" s="18">
        <v>-1.44292216018393</v>
      </c>
      <c r="AC58" s="15">
        <v>-0.0400625553035142</v>
      </c>
      <c r="AD58" s="15">
        <v>0.0645872949732944</v>
      </c>
      <c r="AE58" s="15">
        <v>-0.104649850276809</v>
      </c>
      <c r="AF58" s="26">
        <v>542.7504</v>
      </c>
      <c r="AG58" s="25">
        <v>-1219.9254</v>
      </c>
      <c r="AH58" s="15">
        <v>0.055366535888506</v>
      </c>
      <c r="AI58" s="18">
        <v>-0.0924220917458995</v>
      </c>
      <c r="AJ58" s="26">
        <v>-60.37</v>
      </c>
      <c r="AK58" s="25">
        <v>-353.15</v>
      </c>
      <c r="AL58" s="15">
        <v>-0.0224743780177725</v>
      </c>
      <c r="AM58" s="18">
        <v>-0.108242888275194</v>
      </c>
      <c r="AN58" s="18">
        <v>0.147788627634405</v>
      </c>
      <c r="AO58" s="18">
        <v>0.0857685102574216</v>
      </c>
    </row>
    <row r="59" s="1" customFormat="1" ht="15.9" customHeight="1" spans="1:41">
      <c r="A59" s="23"/>
      <c r="B59" s="24" t="s">
        <v>205</v>
      </c>
      <c r="C59" s="23" t="s">
        <v>206</v>
      </c>
      <c r="D59" s="25">
        <v>4710.5</v>
      </c>
      <c r="E59" s="26">
        <v>24199.41</v>
      </c>
      <c r="F59" s="25">
        <v>3944.9</v>
      </c>
      <c r="G59" s="26">
        <v>19608.73</v>
      </c>
      <c r="H59" s="27">
        <v>3.51939323438017</v>
      </c>
      <c r="I59" s="26">
        <v>9637.36</v>
      </c>
      <c r="J59" s="26">
        <v>39263.61</v>
      </c>
      <c r="K59" s="25">
        <v>9915.87</v>
      </c>
      <c r="L59" s="25">
        <v>51628.15</v>
      </c>
      <c r="M59" s="12">
        <v>4.07410431902513</v>
      </c>
      <c r="N59" s="12">
        <v>5.20661827958616</v>
      </c>
      <c r="O59" s="26">
        <v>43566.74</v>
      </c>
      <c r="P59" s="26">
        <v>47875.51</v>
      </c>
      <c r="Q59" s="26">
        <v>9896.29</v>
      </c>
      <c r="R59" s="12">
        <v>4.83772302549743</v>
      </c>
      <c r="S59" s="25">
        <v>41596.4</v>
      </c>
      <c r="T59" s="25">
        <v>47003.65</v>
      </c>
      <c r="U59" s="25">
        <v>7597.98</v>
      </c>
      <c r="V59" s="12">
        <v>6.18633505221125</v>
      </c>
      <c r="W59" s="15">
        <v>0.187432291045269</v>
      </c>
      <c r="X59" s="15">
        <v>0.18816758210724</v>
      </c>
      <c r="Y59" s="26">
        <v>4308.77</v>
      </c>
      <c r="Z59" s="25">
        <v>5407.25</v>
      </c>
      <c r="AA59" s="17">
        <v>-1098.48</v>
      </c>
      <c r="AB59" s="18">
        <v>-0.203149475241574</v>
      </c>
      <c r="AC59" s="15">
        <v>0.0899994590135959</v>
      </c>
      <c r="AD59" s="15">
        <v>0.115038938465417</v>
      </c>
      <c r="AE59" s="15">
        <v>-0.0250394794518212</v>
      </c>
      <c r="AF59" s="26">
        <v>-1687.2072</v>
      </c>
      <c r="AG59" s="25">
        <v>-6387.0542</v>
      </c>
      <c r="AH59" s="15">
        <v>-0.0387269554710772</v>
      </c>
      <c r="AI59" s="18">
        <v>-0.135884217502258</v>
      </c>
      <c r="AJ59" s="26">
        <v>-311.47</v>
      </c>
      <c r="AK59" s="25">
        <v>-1269.69</v>
      </c>
      <c r="AL59" s="15">
        <v>-0.0314734107428137</v>
      </c>
      <c r="AM59" s="18">
        <v>-0.16710888946799</v>
      </c>
      <c r="AN59" s="18">
        <v>0.0971572620311806</v>
      </c>
      <c r="AO59" s="18">
        <v>0.135635478725176</v>
      </c>
    </row>
    <row r="60" s="1" customFormat="1" ht="15.9" customHeight="1" spans="1:41">
      <c r="A60" s="23"/>
      <c r="B60" s="24" t="s">
        <v>164</v>
      </c>
      <c r="C60" s="23" t="s">
        <v>165</v>
      </c>
      <c r="D60" s="25">
        <v>3812</v>
      </c>
      <c r="E60" s="26">
        <v>11927.33</v>
      </c>
      <c r="F60" s="25">
        <v>1617</v>
      </c>
      <c r="G60" s="26">
        <v>5174.14</v>
      </c>
      <c r="H60" s="27">
        <v>1.92874239726745</v>
      </c>
      <c r="I60" s="26">
        <v>7039.69</v>
      </c>
      <c r="J60" s="26">
        <v>25881.27</v>
      </c>
      <c r="K60" s="25">
        <v>9126.3</v>
      </c>
      <c r="L60" s="25">
        <v>37568.23</v>
      </c>
      <c r="M60" s="12">
        <v>3.67647865175881</v>
      </c>
      <c r="N60" s="12">
        <v>4.11647984396743</v>
      </c>
      <c r="O60" s="26">
        <v>31033.25</v>
      </c>
      <c r="P60" s="26">
        <v>35946.36</v>
      </c>
      <c r="Q60" s="26">
        <v>8850.28</v>
      </c>
      <c r="R60" s="12">
        <v>4.06160709039714</v>
      </c>
      <c r="S60" s="25">
        <v>33533.69</v>
      </c>
      <c r="T60" s="25">
        <v>38381.93</v>
      </c>
      <c r="U60" s="25">
        <v>8140.04</v>
      </c>
      <c r="V60" s="12">
        <v>4.71520164520076</v>
      </c>
      <c r="W60" s="15">
        <v>0.104754705553392</v>
      </c>
      <c r="X60" s="15">
        <v>0.145445094820696</v>
      </c>
      <c r="Y60" s="26">
        <v>4913.11</v>
      </c>
      <c r="Z60" s="25">
        <v>4848.24</v>
      </c>
      <c r="AA60" s="17">
        <v>64.87</v>
      </c>
      <c r="AB60" s="18">
        <v>0.0133801131957164</v>
      </c>
      <c r="AC60" s="15">
        <v>0.136678929382558</v>
      </c>
      <c r="AD60" s="15">
        <v>0.126315690743014</v>
      </c>
      <c r="AE60" s="15">
        <v>0.0103632386395441</v>
      </c>
      <c r="AF60" s="26">
        <v>-837.8545</v>
      </c>
      <c r="AG60" s="25">
        <v>-5014.9307</v>
      </c>
      <c r="AH60" s="15">
        <v>-0.0269986063335294</v>
      </c>
      <c r="AI60" s="18">
        <v>-0.130658638062234</v>
      </c>
      <c r="AJ60" s="26">
        <v>-162.68</v>
      </c>
      <c r="AK60" s="25">
        <v>-940.46</v>
      </c>
      <c r="AL60" s="15">
        <v>-0.0183813393474557</v>
      </c>
      <c r="AM60" s="18">
        <v>-0.11553505879578</v>
      </c>
      <c r="AN60" s="18">
        <v>0.103660031728705</v>
      </c>
      <c r="AO60" s="18">
        <v>0.0971537194483242</v>
      </c>
    </row>
    <row r="61" s="1" customFormat="1" ht="15.9" customHeight="1" spans="1:41">
      <c r="A61" s="23"/>
      <c r="B61" s="24" t="s">
        <v>201</v>
      </c>
      <c r="C61" s="23" t="s">
        <v>202</v>
      </c>
      <c r="D61" s="25">
        <v>1893.6</v>
      </c>
      <c r="E61" s="26">
        <v>8457.46</v>
      </c>
      <c r="F61" s="25">
        <v>1679.5</v>
      </c>
      <c r="G61" s="26">
        <v>7531.06</v>
      </c>
      <c r="H61" s="27">
        <v>3.71464701446566</v>
      </c>
      <c r="I61" s="26">
        <v>4076.61</v>
      </c>
      <c r="J61" s="26">
        <v>14471.21</v>
      </c>
      <c r="K61" s="25">
        <v>4575.59</v>
      </c>
      <c r="L61" s="25">
        <v>17620.68</v>
      </c>
      <c r="M61" s="12">
        <v>3.54981467444764</v>
      </c>
      <c r="N61" s="12">
        <v>3.85101812006758</v>
      </c>
      <c r="O61" s="26">
        <v>15064.64</v>
      </c>
      <c r="P61" s="26">
        <v>15779.45</v>
      </c>
      <c r="Q61" s="26">
        <v>4063.11</v>
      </c>
      <c r="R61" s="12">
        <v>3.88358917184127</v>
      </c>
      <c r="S61" s="25">
        <v>16836.05</v>
      </c>
      <c r="T61" s="25">
        <v>16287.68</v>
      </c>
      <c r="U61" s="25">
        <v>3835.57</v>
      </c>
      <c r="V61" s="12">
        <v>4.24648226991034</v>
      </c>
      <c r="W61" s="15">
        <v>0.0940258937448809</v>
      </c>
      <c r="X61" s="15">
        <v>0.102690804746414</v>
      </c>
      <c r="Y61" s="26">
        <v>714.81</v>
      </c>
      <c r="Z61" s="25">
        <v>-548.37</v>
      </c>
      <c r="AA61" s="17">
        <v>1263.18</v>
      </c>
      <c r="AB61" s="18">
        <v>-2.3035176979047</v>
      </c>
      <c r="AC61" s="15">
        <v>0.045300057986812</v>
      </c>
      <c r="AD61" s="15">
        <v>-0.0336677783453506</v>
      </c>
      <c r="AE61" s="15">
        <v>0.0789678363321626</v>
      </c>
      <c r="AF61" s="26">
        <v>510.7322</v>
      </c>
      <c r="AG61" s="25">
        <v>-3166.9809</v>
      </c>
      <c r="AH61" s="15">
        <v>0.0339027152324914</v>
      </c>
      <c r="AI61" s="18">
        <v>-0.194440270191949</v>
      </c>
      <c r="AJ61" s="26">
        <v>-52.6</v>
      </c>
      <c r="AK61" s="25">
        <v>-504.32</v>
      </c>
      <c r="AL61" s="15">
        <v>-0.0129457484537706</v>
      </c>
      <c r="AM61" s="18">
        <v>-0.131485020479355</v>
      </c>
      <c r="AN61" s="18">
        <v>0.22834298542444</v>
      </c>
      <c r="AO61" s="18">
        <v>0.118539272025584</v>
      </c>
    </row>
    <row r="62" s="1" customFormat="1" ht="15.9" customHeight="1" spans="1:41">
      <c r="A62" s="23"/>
      <c r="B62" s="28" t="s">
        <v>256</v>
      </c>
      <c r="C62" s="28"/>
      <c r="D62" s="29">
        <v>16269.9</v>
      </c>
      <c r="E62" s="29">
        <v>71341.88</v>
      </c>
      <c r="F62" s="29">
        <v>12906.4</v>
      </c>
      <c r="G62" s="30">
        <v>57727.67</v>
      </c>
      <c r="H62" s="30">
        <v>3.68789229581351</v>
      </c>
      <c r="I62" s="30">
        <v>29938.62</v>
      </c>
      <c r="J62" s="29">
        <v>111417.18</v>
      </c>
      <c r="K62" s="29">
        <v>34172.76</v>
      </c>
      <c r="L62" s="29">
        <v>148122.75</v>
      </c>
      <c r="M62" s="31">
        <v>3.72152023039138</v>
      </c>
      <c r="N62" s="31">
        <v>4.33452697411623</v>
      </c>
      <c r="O62" s="29">
        <v>122493.66</v>
      </c>
      <c r="P62" s="29">
        <v>135191.81</v>
      </c>
      <c r="Q62" s="29">
        <v>31665.58</v>
      </c>
      <c r="R62" s="31">
        <v>4.26936155914403</v>
      </c>
      <c r="S62" s="29">
        <v>131218.46</v>
      </c>
      <c r="T62" s="29">
        <v>144975.12</v>
      </c>
      <c r="U62" s="29">
        <v>29369.91</v>
      </c>
      <c r="V62" s="31">
        <v>4.93617855825912</v>
      </c>
      <c r="W62" s="32">
        <v>0.147209015358499</v>
      </c>
      <c r="X62" s="32">
        <v>0.138804438808588</v>
      </c>
      <c r="Y62" s="29">
        <v>12698.15</v>
      </c>
      <c r="Z62" s="29">
        <v>13756.66</v>
      </c>
      <c r="AA62" s="33">
        <v>-1058.51</v>
      </c>
      <c r="AB62" s="34">
        <v>-0.07694527596088</v>
      </c>
      <c r="AC62" s="32">
        <v>0.0939269176143141</v>
      </c>
      <c r="AD62" s="32">
        <v>0.0948897990220667</v>
      </c>
      <c r="AE62" s="32">
        <v>-0.000962881407752622</v>
      </c>
      <c r="AF62" s="29">
        <v>-1336.1347</v>
      </c>
      <c r="AG62" s="29">
        <v>-19266.551</v>
      </c>
      <c r="AH62" s="32">
        <v>-0.0109077865744235</v>
      </c>
      <c r="AI62" s="32">
        <v>-0.132895568563765</v>
      </c>
      <c r="AJ62" s="29">
        <v>-790.11</v>
      </c>
      <c r="AK62" s="29">
        <v>-3791.32</v>
      </c>
      <c r="AL62" s="32">
        <v>-0.0249516983424905</v>
      </c>
      <c r="AM62" s="32">
        <v>-0.129088580795787</v>
      </c>
      <c r="AN62" s="34">
        <v>0.121987781989341</v>
      </c>
      <c r="AO62" s="34">
        <v>0.104136882453297</v>
      </c>
    </row>
    <row r="63" s="1" customFormat="1" ht="15.9" customHeight="1" spans="1:41">
      <c r="A63" s="23" t="s">
        <v>186</v>
      </c>
      <c r="B63" s="24" t="s">
        <v>197</v>
      </c>
      <c r="C63" s="23" t="s">
        <v>198</v>
      </c>
      <c r="D63" s="25">
        <v>2874</v>
      </c>
      <c r="E63" s="26">
        <v>11080.57</v>
      </c>
      <c r="F63" s="25">
        <v>2521</v>
      </c>
      <c r="G63" s="26">
        <v>8349.56</v>
      </c>
      <c r="H63" s="27">
        <v>1.84997863174042</v>
      </c>
      <c r="I63" s="26">
        <v>10824.19</v>
      </c>
      <c r="J63" s="26">
        <v>39478.56</v>
      </c>
      <c r="K63" s="25">
        <v>10922.82</v>
      </c>
      <c r="L63" s="25">
        <v>50367.77</v>
      </c>
      <c r="M63" s="12">
        <v>3.64725305080565</v>
      </c>
      <c r="N63" s="12">
        <v>4.61124233485492</v>
      </c>
      <c r="O63" s="26">
        <v>36760.13</v>
      </c>
      <c r="P63" s="26">
        <v>42876.88</v>
      </c>
      <c r="Q63" s="26">
        <v>9834.91</v>
      </c>
      <c r="R63" s="12">
        <v>4.35966165425001</v>
      </c>
      <c r="S63" s="25">
        <v>38332.02</v>
      </c>
      <c r="T63" s="25">
        <v>43102.5</v>
      </c>
      <c r="U63" s="25">
        <v>8904.31</v>
      </c>
      <c r="V63" s="12">
        <v>4.84063335620615</v>
      </c>
      <c r="W63" s="15">
        <v>0.195327440547894</v>
      </c>
      <c r="X63" s="15">
        <v>0.0497460347328397</v>
      </c>
      <c r="Y63" s="26">
        <v>6116.75</v>
      </c>
      <c r="Z63" s="25">
        <v>4770.48</v>
      </c>
      <c r="AA63" s="17">
        <v>1346.27</v>
      </c>
      <c r="AB63" s="18">
        <v>0.282208498935118</v>
      </c>
      <c r="AC63" s="15">
        <v>0.142658467687015</v>
      </c>
      <c r="AD63" s="15">
        <v>0.11067757090656</v>
      </c>
      <c r="AE63" s="15">
        <v>0.0319808967804546</v>
      </c>
      <c r="AF63" s="26">
        <v>-3973.8222</v>
      </c>
      <c r="AG63" s="25">
        <v>-3794.0939</v>
      </c>
      <c r="AH63" s="15">
        <v>-0.108101418574962</v>
      </c>
      <c r="AI63" s="18">
        <v>-0.0880249150281306</v>
      </c>
      <c r="AJ63" s="26">
        <v>-389.28</v>
      </c>
      <c r="AK63" s="25">
        <v>-410.31</v>
      </c>
      <c r="AL63" s="15">
        <v>-0.039581450160703</v>
      </c>
      <c r="AM63" s="18">
        <v>-0.0460799320778365</v>
      </c>
      <c r="AN63" s="18">
        <v>-0.0200765035468309</v>
      </c>
      <c r="AO63" s="18">
        <v>0.00649848191713342</v>
      </c>
    </row>
    <row r="64" s="1" customFormat="1" ht="15.9" customHeight="1" spans="1:41">
      <c r="A64" s="23"/>
      <c r="B64" s="24" t="s">
        <v>187</v>
      </c>
      <c r="C64" s="23" t="s">
        <v>188</v>
      </c>
      <c r="D64" s="25">
        <v>2126.5</v>
      </c>
      <c r="E64" s="26">
        <v>3762.96</v>
      </c>
      <c r="F64" s="25">
        <v>1888</v>
      </c>
      <c r="G64" s="26">
        <v>3742.63</v>
      </c>
      <c r="H64" s="27">
        <v>1.46283355607529</v>
      </c>
      <c r="I64" s="26">
        <v>5349.62</v>
      </c>
      <c r="J64" s="26">
        <v>17937.67</v>
      </c>
      <c r="K64" s="25">
        <v>4932.5</v>
      </c>
      <c r="L64" s="25">
        <v>23315.2</v>
      </c>
      <c r="M64" s="12">
        <v>3.35307367626112</v>
      </c>
      <c r="N64" s="12">
        <v>4.72685250886974</v>
      </c>
      <c r="O64" s="26">
        <v>17958</v>
      </c>
      <c r="P64" s="26">
        <v>19736.89</v>
      </c>
      <c r="Q64" s="26">
        <v>5421.69</v>
      </c>
      <c r="R64" s="12">
        <v>3.64035752689659</v>
      </c>
      <c r="S64" s="25">
        <v>18794.76</v>
      </c>
      <c r="T64" s="25">
        <v>19751.24</v>
      </c>
      <c r="U64" s="25">
        <v>4456.07</v>
      </c>
      <c r="V64" s="12">
        <v>4.43243485851883</v>
      </c>
      <c r="W64" s="15">
        <v>0.085677762665751</v>
      </c>
      <c r="X64" s="15">
        <v>-0.0622861935713987</v>
      </c>
      <c r="Y64" s="26">
        <v>1778.89</v>
      </c>
      <c r="Z64" s="25">
        <v>956.48</v>
      </c>
      <c r="AA64" s="17">
        <v>822.41</v>
      </c>
      <c r="AB64" s="18">
        <v>0.859829792572767</v>
      </c>
      <c r="AC64" s="15">
        <v>0.0901302079506954</v>
      </c>
      <c r="AD64" s="15">
        <v>0.0484263266508837</v>
      </c>
      <c r="AE64" s="15">
        <v>0.0417038812998117</v>
      </c>
      <c r="AF64" s="26">
        <v>-1971.5044</v>
      </c>
      <c r="AG64" s="25">
        <v>-3564.1116</v>
      </c>
      <c r="AH64" s="15">
        <v>-0.109784185321305</v>
      </c>
      <c r="AI64" s="18">
        <v>-0.180450017315369</v>
      </c>
      <c r="AJ64" s="26">
        <v>-166.43</v>
      </c>
      <c r="AK64" s="25">
        <v>-1148.83</v>
      </c>
      <c r="AL64" s="15">
        <v>-0.0306970704706466</v>
      </c>
      <c r="AM64" s="18">
        <v>-0.257812377274145</v>
      </c>
      <c r="AN64" s="18">
        <v>0.0706658319940633</v>
      </c>
      <c r="AO64" s="18">
        <v>0.227115306803499</v>
      </c>
    </row>
    <row r="65" s="1" customFormat="1" ht="15.9" customHeight="1" spans="1:41">
      <c r="A65" s="23"/>
      <c r="B65" s="24" t="s">
        <v>189</v>
      </c>
      <c r="C65" s="23" t="s">
        <v>190</v>
      </c>
      <c r="D65" s="25">
        <v>2442.4</v>
      </c>
      <c r="E65" s="26">
        <v>9712.98</v>
      </c>
      <c r="F65" s="25">
        <v>1953.9</v>
      </c>
      <c r="G65" s="26">
        <v>8643.2</v>
      </c>
      <c r="H65" s="27">
        <v>4.69439390551681</v>
      </c>
      <c r="I65" s="26">
        <v>4196.25</v>
      </c>
      <c r="J65" s="26">
        <v>14200.96</v>
      </c>
      <c r="K65" s="25">
        <v>4135.43</v>
      </c>
      <c r="L65" s="25">
        <v>23060.16</v>
      </c>
      <c r="M65" s="12">
        <v>3.38420256181114</v>
      </c>
      <c r="N65" s="12">
        <v>5.57624237382811</v>
      </c>
      <c r="O65" s="26">
        <v>13685.82</v>
      </c>
      <c r="P65" s="26">
        <v>16704.44</v>
      </c>
      <c r="Q65" s="26">
        <v>3965.23</v>
      </c>
      <c r="R65" s="12">
        <v>4.21272914812003</v>
      </c>
      <c r="S65" s="25">
        <v>17226.8</v>
      </c>
      <c r="T65" s="25">
        <v>19679.99</v>
      </c>
      <c r="U65" s="25">
        <v>3200.75</v>
      </c>
      <c r="V65" s="12">
        <v>6.14855580723268</v>
      </c>
      <c r="W65" s="15">
        <v>0.244821806962254</v>
      </c>
      <c r="X65" s="15">
        <v>0.102634246332386</v>
      </c>
      <c r="Y65" s="26">
        <v>3018.62</v>
      </c>
      <c r="Z65" s="25">
        <v>2453.19</v>
      </c>
      <c r="AA65" s="17">
        <v>565.43</v>
      </c>
      <c r="AB65" s="18">
        <v>0.230487650773075</v>
      </c>
      <c r="AC65" s="15">
        <v>0.180707644195196</v>
      </c>
      <c r="AD65" s="15">
        <v>0.124654026755095</v>
      </c>
      <c r="AE65" s="15">
        <v>0.0560536174401011</v>
      </c>
      <c r="AF65" s="26">
        <v>-145.4965</v>
      </c>
      <c r="AG65" s="25">
        <v>-2804.4739</v>
      </c>
      <c r="AH65" s="15">
        <v>-0.0106311861474139</v>
      </c>
      <c r="AI65" s="18">
        <v>-0.142503827491782</v>
      </c>
      <c r="AJ65" s="26">
        <v>-49.52</v>
      </c>
      <c r="AK65" s="25">
        <v>-445.58</v>
      </c>
      <c r="AL65" s="15">
        <v>-0.0124885567798085</v>
      </c>
      <c r="AM65" s="18">
        <v>-0.139211122393189</v>
      </c>
      <c r="AN65" s="18">
        <v>0.131872641344368</v>
      </c>
      <c r="AO65" s="18">
        <v>0.126722565613381</v>
      </c>
    </row>
    <row r="66" s="1" customFormat="1" ht="15.9" customHeight="1" spans="1:41">
      <c r="A66" s="23"/>
      <c r="B66" s="28" t="s">
        <v>256</v>
      </c>
      <c r="C66" s="28"/>
      <c r="D66" s="29">
        <v>7442.9</v>
      </c>
      <c r="E66" s="29">
        <v>24556.51</v>
      </c>
      <c r="F66" s="29">
        <v>6362.9</v>
      </c>
      <c r="G66" s="30">
        <v>20735.39</v>
      </c>
      <c r="H66" s="30">
        <v>2.31743415402181</v>
      </c>
      <c r="I66" s="30">
        <v>20370.06</v>
      </c>
      <c r="J66" s="29">
        <v>71617.19</v>
      </c>
      <c r="K66" s="29">
        <v>19990.75</v>
      </c>
      <c r="L66" s="29">
        <v>96743.13</v>
      </c>
      <c r="M66" s="31">
        <v>3.51580653174316</v>
      </c>
      <c r="N66" s="31">
        <v>4.83939472005803</v>
      </c>
      <c r="O66" s="29">
        <v>68403.95</v>
      </c>
      <c r="P66" s="29">
        <v>79318.21</v>
      </c>
      <c r="Q66" s="29">
        <v>19221.83</v>
      </c>
      <c r="R66" s="31">
        <v>4.12646506602129</v>
      </c>
      <c r="S66" s="29">
        <v>74353.58</v>
      </c>
      <c r="T66" s="29">
        <v>82533.73</v>
      </c>
      <c r="U66" s="29">
        <v>16561.13</v>
      </c>
      <c r="V66" s="31">
        <v>4.98358083053511</v>
      </c>
      <c r="W66" s="32">
        <v>0.173689458951931</v>
      </c>
      <c r="X66" s="32">
        <v>0.0297942446974769</v>
      </c>
      <c r="Y66" s="29">
        <v>10914.26</v>
      </c>
      <c r="Z66" s="29">
        <v>8180.15</v>
      </c>
      <c r="AA66" s="33">
        <v>2734.11</v>
      </c>
      <c r="AB66" s="34">
        <v>0.334237147240576</v>
      </c>
      <c r="AC66" s="32">
        <v>0.137600936783621</v>
      </c>
      <c r="AD66" s="32">
        <v>0.0991128112106408</v>
      </c>
      <c r="AE66" s="32">
        <v>0.0384881255729805</v>
      </c>
      <c r="AF66" s="29">
        <v>-6090.8231</v>
      </c>
      <c r="AG66" s="29">
        <v>-10162.6794</v>
      </c>
      <c r="AH66" s="32">
        <v>-0.0890419793009029</v>
      </c>
      <c r="AI66" s="32">
        <v>-0.12313364972115</v>
      </c>
      <c r="AJ66" s="29">
        <v>-605.23</v>
      </c>
      <c r="AK66" s="29">
        <v>-2004.72</v>
      </c>
      <c r="AL66" s="32">
        <v>-0.0314865962293913</v>
      </c>
      <c r="AM66" s="32">
        <v>-0.121049710979867</v>
      </c>
      <c r="AN66" s="34">
        <v>0.0340916704202474</v>
      </c>
      <c r="AO66" s="34">
        <v>0.0895631147504754</v>
      </c>
    </row>
    <row r="67" s="1" customFormat="1" ht="15.9" customHeight="1" spans="1:41">
      <c r="A67" s="23" t="s">
        <v>101</v>
      </c>
      <c r="B67" s="24" t="s">
        <v>182</v>
      </c>
      <c r="C67" s="23" t="s">
        <v>183</v>
      </c>
      <c r="D67" s="25">
        <v>1679.4</v>
      </c>
      <c r="E67" s="26">
        <v>5803.88</v>
      </c>
      <c r="F67" s="25">
        <v>1964.5</v>
      </c>
      <c r="G67" s="26">
        <v>5898.84</v>
      </c>
      <c r="H67" s="27">
        <v>10.5823240047952</v>
      </c>
      <c r="I67" s="26">
        <v>1629.14</v>
      </c>
      <c r="J67" s="26">
        <v>4141.48</v>
      </c>
      <c r="K67" s="25">
        <v>2568.5</v>
      </c>
      <c r="L67" s="25">
        <v>14773.87</v>
      </c>
      <c r="M67" s="12">
        <v>2.542126520741</v>
      </c>
      <c r="N67" s="12">
        <v>5.75194471481409</v>
      </c>
      <c r="O67" s="26">
        <v>3870.56</v>
      </c>
      <c r="P67" s="26">
        <v>4171.61</v>
      </c>
      <c r="Q67" s="26">
        <v>1211.38</v>
      </c>
      <c r="R67" s="12">
        <v>3.4436840628044</v>
      </c>
      <c r="S67" s="25">
        <v>6140.73</v>
      </c>
      <c r="T67" s="25">
        <v>6508.71</v>
      </c>
      <c r="U67" s="25">
        <v>1484.02</v>
      </c>
      <c r="V67" s="12">
        <v>4.38586407191278</v>
      </c>
      <c r="W67" s="15">
        <v>0.354646999159037</v>
      </c>
      <c r="X67" s="15">
        <v>-0.23749891743274</v>
      </c>
      <c r="Y67" s="26">
        <v>301.05</v>
      </c>
      <c r="Z67" s="25">
        <v>367.98</v>
      </c>
      <c r="AA67" s="17">
        <v>-66.93</v>
      </c>
      <c r="AB67" s="18">
        <v>-0.1818848850481</v>
      </c>
      <c r="AC67" s="15">
        <v>0.072166381804627</v>
      </c>
      <c r="AD67" s="15">
        <v>0.0565365487170269</v>
      </c>
      <c r="AE67" s="15">
        <v>0.0156298330876001</v>
      </c>
      <c r="AF67" s="26">
        <v>-452.4245</v>
      </c>
      <c r="AG67" s="25">
        <v>-660.4038</v>
      </c>
      <c r="AH67" s="15">
        <v>-0.116888641436898</v>
      </c>
      <c r="AI67" s="18">
        <v>-0.101464622021875</v>
      </c>
      <c r="AJ67" s="26">
        <v>-43.66</v>
      </c>
      <c r="AK67" s="25">
        <v>-312.68</v>
      </c>
      <c r="AL67" s="15">
        <v>-0.0360415394013439</v>
      </c>
      <c r="AM67" s="18">
        <v>-0.210697969030067</v>
      </c>
      <c r="AN67" s="18">
        <v>-0.0154240194150227</v>
      </c>
      <c r="AO67" s="18">
        <v>0.174656429628723</v>
      </c>
    </row>
    <row r="68" s="1" customFormat="1" ht="15.9" customHeight="1" spans="1:41">
      <c r="A68" s="23"/>
      <c r="B68" s="24" t="s">
        <v>141</v>
      </c>
      <c r="C68" s="23" t="s">
        <v>142</v>
      </c>
      <c r="D68" s="25">
        <v>1587.7</v>
      </c>
      <c r="E68" s="26">
        <v>13774.78</v>
      </c>
      <c r="F68" s="25">
        <v>1679.6</v>
      </c>
      <c r="G68" s="26">
        <v>11065.21</v>
      </c>
      <c r="H68" s="27">
        <v>2.96038600806734</v>
      </c>
      <c r="I68" s="26">
        <v>7409.48</v>
      </c>
      <c r="J68" s="26">
        <v>26658.21</v>
      </c>
      <c r="K68" s="25">
        <v>6016.19</v>
      </c>
      <c r="L68" s="25">
        <v>27621.13</v>
      </c>
      <c r="M68" s="12">
        <v>3.59785167110243</v>
      </c>
      <c r="N68" s="12">
        <v>4.59113325875679</v>
      </c>
      <c r="O68" s="26">
        <v>29367.78</v>
      </c>
      <c r="P68" s="26">
        <v>34431.16</v>
      </c>
      <c r="Q68" s="26">
        <v>7226.57</v>
      </c>
      <c r="R68" s="12">
        <v>4.76452314168409</v>
      </c>
      <c r="S68" s="25">
        <v>32554.35</v>
      </c>
      <c r="T68" s="25">
        <v>37990.56</v>
      </c>
      <c r="U68" s="25">
        <v>5751.43</v>
      </c>
      <c r="V68" s="12">
        <v>6.60541117600319</v>
      </c>
      <c r="W68" s="15">
        <v>0.324268918575007</v>
      </c>
      <c r="X68" s="15">
        <v>0.438732183040976</v>
      </c>
      <c r="Y68" s="26">
        <v>5063.38</v>
      </c>
      <c r="Z68" s="25">
        <v>5436.21</v>
      </c>
      <c r="AA68" s="17">
        <v>-372.83</v>
      </c>
      <c r="AB68" s="18">
        <v>-0.0685827074377186</v>
      </c>
      <c r="AC68" s="15">
        <v>0.147058071816343</v>
      </c>
      <c r="AD68" s="15">
        <v>0.143093705383653</v>
      </c>
      <c r="AE68" s="15">
        <v>0.0039643664326899</v>
      </c>
      <c r="AF68" s="26">
        <v>445.302</v>
      </c>
      <c r="AG68" s="25">
        <v>-5355.8134</v>
      </c>
      <c r="AH68" s="15">
        <v>0.0151629438793126</v>
      </c>
      <c r="AI68" s="18">
        <v>-0.140977479668633</v>
      </c>
      <c r="AJ68" s="26">
        <v>-91.01</v>
      </c>
      <c r="AK68" s="25">
        <v>-1419.16</v>
      </c>
      <c r="AL68" s="15">
        <v>-0.0125938031458908</v>
      </c>
      <c r="AM68" s="18">
        <v>-0.24674906936188</v>
      </c>
      <c r="AN68" s="18">
        <v>0.156140423547946</v>
      </c>
      <c r="AO68" s="18">
        <v>0.23415526621599</v>
      </c>
    </row>
    <row r="69" s="1" customFormat="1" ht="15.9" customHeight="1" spans="1:41">
      <c r="A69" s="23"/>
      <c r="B69" s="24" t="s">
        <v>147</v>
      </c>
      <c r="C69" s="23" t="s">
        <v>148</v>
      </c>
      <c r="D69" s="25">
        <v>3537.7</v>
      </c>
      <c r="E69" s="26">
        <v>18977.75</v>
      </c>
      <c r="F69" s="25">
        <v>3870.58</v>
      </c>
      <c r="G69" s="26">
        <v>17132.66</v>
      </c>
      <c r="H69" s="27">
        <v>4.82922741262803</v>
      </c>
      <c r="I69" s="26">
        <v>7745.69</v>
      </c>
      <c r="J69" s="26">
        <v>27197.09</v>
      </c>
      <c r="K69" s="25">
        <v>8204.04</v>
      </c>
      <c r="L69" s="25">
        <v>36094.57</v>
      </c>
      <c r="M69" s="12">
        <v>3.51125464613224</v>
      </c>
      <c r="N69" s="12">
        <v>4.39960921692239</v>
      </c>
      <c r="O69" s="26">
        <v>26171.15</v>
      </c>
      <c r="P69" s="26">
        <v>29247.13</v>
      </c>
      <c r="Q69" s="26">
        <v>6826.03</v>
      </c>
      <c r="R69" s="12">
        <v>4.2846471521514</v>
      </c>
      <c r="S69" s="25">
        <v>27149.76</v>
      </c>
      <c r="T69" s="25">
        <v>29749.26</v>
      </c>
      <c r="U69" s="25">
        <v>6627.76</v>
      </c>
      <c r="V69" s="12">
        <v>4.48858437843253</v>
      </c>
      <c r="W69" s="15">
        <v>0.220261013216765</v>
      </c>
      <c r="X69" s="15">
        <v>0.0202234237458884</v>
      </c>
      <c r="Y69" s="26">
        <v>3075.98</v>
      </c>
      <c r="Z69" s="25">
        <v>2599.5</v>
      </c>
      <c r="AA69" s="17">
        <v>476.48</v>
      </c>
      <c r="AB69" s="18">
        <v>0.183296787843816</v>
      </c>
      <c r="AC69" s="15">
        <v>0.105172028845223</v>
      </c>
      <c r="AD69" s="15">
        <v>0.0873803247542964</v>
      </c>
      <c r="AE69" s="15">
        <v>0.017791704090927</v>
      </c>
      <c r="AF69" s="26">
        <v>-640.5463</v>
      </c>
      <c r="AG69" s="25">
        <v>-4002.7459</v>
      </c>
      <c r="AH69" s="15">
        <v>-0.0244752828973889</v>
      </c>
      <c r="AI69" s="18">
        <v>-0.134549427447943</v>
      </c>
      <c r="AJ69" s="26">
        <v>-164.78</v>
      </c>
      <c r="AK69" s="25">
        <v>-764.18</v>
      </c>
      <c r="AL69" s="15">
        <v>-0.0241399466454147</v>
      </c>
      <c r="AM69" s="18">
        <v>-0.115299890158968</v>
      </c>
      <c r="AN69" s="18">
        <v>0.110074144550554</v>
      </c>
      <c r="AO69" s="18">
        <v>0.0911599435135531</v>
      </c>
    </row>
    <row r="70" s="1" customFormat="1" ht="15.9" customHeight="1" spans="1:41">
      <c r="A70" s="23"/>
      <c r="B70" s="24" t="s">
        <v>102</v>
      </c>
      <c r="C70" s="23" t="s">
        <v>103</v>
      </c>
      <c r="D70" s="25">
        <v>4093</v>
      </c>
      <c r="E70" s="26">
        <v>8834.74</v>
      </c>
      <c r="F70" s="25">
        <v>4070</v>
      </c>
      <c r="G70" s="26">
        <v>8796.86</v>
      </c>
      <c r="H70" s="27">
        <v>1.63786735871707</v>
      </c>
      <c r="I70" s="26">
        <v>11576.75</v>
      </c>
      <c r="J70" s="26">
        <v>38337.86</v>
      </c>
      <c r="K70" s="25">
        <v>11931.48</v>
      </c>
      <c r="L70" s="25">
        <v>40361.51</v>
      </c>
      <c r="M70" s="12">
        <v>3.31162545619453</v>
      </c>
      <c r="N70" s="12">
        <v>3.38277481083654</v>
      </c>
      <c r="O70" s="26">
        <v>37677.41</v>
      </c>
      <c r="P70" s="26">
        <v>44112.22</v>
      </c>
      <c r="Q70" s="26">
        <v>10691.94</v>
      </c>
      <c r="R70" s="12">
        <v>4.12574518749638</v>
      </c>
      <c r="S70" s="25">
        <v>37801.9</v>
      </c>
      <c r="T70" s="25">
        <v>46921.25</v>
      </c>
      <c r="U70" s="25">
        <v>11279.88</v>
      </c>
      <c r="V70" s="12">
        <v>4.15972953612982</v>
      </c>
      <c r="W70" s="15">
        <v>0.245836898547511</v>
      </c>
      <c r="X70" s="15">
        <v>0.229679706377244</v>
      </c>
      <c r="Y70" s="26">
        <v>6434.81</v>
      </c>
      <c r="Z70" s="25">
        <v>9119.35</v>
      </c>
      <c r="AA70" s="17">
        <v>-2684.54</v>
      </c>
      <c r="AB70" s="18">
        <v>-0.294378437059659</v>
      </c>
      <c r="AC70" s="15">
        <v>0.145873637735757</v>
      </c>
      <c r="AD70" s="15">
        <v>0.194354370354583</v>
      </c>
      <c r="AE70" s="15">
        <v>-0.0484807326188268</v>
      </c>
      <c r="AF70" s="26">
        <v>-2223.09</v>
      </c>
      <c r="AG70" s="25">
        <v>-1767.1125</v>
      </c>
      <c r="AH70" s="15">
        <v>-0.0590032595127956</v>
      </c>
      <c r="AI70" s="18">
        <v>-0.0376612409089698</v>
      </c>
      <c r="AJ70" s="26">
        <v>-507.81</v>
      </c>
      <c r="AK70" s="25">
        <v>-947.2</v>
      </c>
      <c r="AL70" s="15">
        <v>-0.0474946548521597</v>
      </c>
      <c r="AM70" s="18">
        <v>-0.0839725245304028</v>
      </c>
      <c r="AN70" s="18">
        <v>-0.0213420186038258</v>
      </c>
      <c r="AO70" s="18">
        <v>0.0364778696782431</v>
      </c>
    </row>
    <row r="71" s="1" customFormat="1" ht="15.9" customHeight="1" spans="1:41">
      <c r="A71" s="23"/>
      <c r="B71" s="24" t="s">
        <v>131</v>
      </c>
      <c r="C71" s="23" t="s">
        <v>132</v>
      </c>
      <c r="D71" s="25">
        <v>1976.7</v>
      </c>
      <c r="E71" s="26">
        <v>11767.87</v>
      </c>
      <c r="F71" s="25">
        <v>2382</v>
      </c>
      <c r="G71" s="26">
        <v>11280.5</v>
      </c>
      <c r="H71" s="27">
        <v>4.18902416226574</v>
      </c>
      <c r="I71" s="26">
        <v>7279.37</v>
      </c>
      <c r="J71" s="26">
        <v>21391.23</v>
      </c>
      <c r="K71" s="25">
        <v>8015.63</v>
      </c>
      <c r="L71" s="25">
        <v>28190.1</v>
      </c>
      <c r="M71" s="12">
        <v>2.93861007202546</v>
      </c>
      <c r="N71" s="12">
        <v>3.51689137347907</v>
      </c>
      <c r="O71" s="26">
        <v>19257.3</v>
      </c>
      <c r="P71" s="26">
        <v>19654.02</v>
      </c>
      <c r="Q71" s="26">
        <v>6211.88</v>
      </c>
      <c r="R71" s="12">
        <v>3.16394070716112</v>
      </c>
      <c r="S71" s="25">
        <v>27180.55</v>
      </c>
      <c r="T71" s="25">
        <v>28345.64</v>
      </c>
      <c r="U71" s="25">
        <v>7728.04</v>
      </c>
      <c r="V71" s="12">
        <v>3.66789509371069</v>
      </c>
      <c r="W71" s="15">
        <v>0.0766793244468607</v>
      </c>
      <c r="X71" s="15">
        <v>0.0429367029560115</v>
      </c>
      <c r="Y71" s="26">
        <v>396.72</v>
      </c>
      <c r="Z71" s="25">
        <v>1165.09</v>
      </c>
      <c r="AA71" s="17">
        <v>-768.37</v>
      </c>
      <c r="AB71" s="18">
        <v>-0.65949411633436</v>
      </c>
      <c r="AC71" s="15">
        <v>0.0201851834891793</v>
      </c>
      <c r="AD71" s="15">
        <v>0.0411029703333564</v>
      </c>
      <c r="AE71" s="15">
        <v>-0.0209177868441771</v>
      </c>
      <c r="AF71" s="26">
        <v>90.4672</v>
      </c>
      <c r="AG71" s="25">
        <v>-3646.3192</v>
      </c>
      <c r="AH71" s="15">
        <v>0.00469781329677577</v>
      </c>
      <c r="AI71" s="18">
        <v>-0.128637744640798</v>
      </c>
      <c r="AJ71" s="26">
        <v>-85.69</v>
      </c>
      <c r="AK71" s="25">
        <v>-599.72</v>
      </c>
      <c r="AL71" s="15">
        <v>-0.013794535631725</v>
      </c>
      <c r="AM71" s="18">
        <v>-0.0776031179962837</v>
      </c>
      <c r="AN71" s="18">
        <v>0.133335557937574</v>
      </c>
      <c r="AO71" s="18">
        <v>0.0638085823645586</v>
      </c>
    </row>
    <row r="72" s="1" customFormat="1" ht="15.9" customHeight="1" spans="1:41">
      <c r="A72" s="23"/>
      <c r="B72" s="24" t="s">
        <v>170</v>
      </c>
      <c r="C72" s="23" t="s">
        <v>171</v>
      </c>
      <c r="D72" s="25">
        <v>1288.5</v>
      </c>
      <c r="E72" s="26">
        <v>6115.59</v>
      </c>
      <c r="F72" s="25">
        <v>1116.5</v>
      </c>
      <c r="G72" s="26">
        <v>4933.88</v>
      </c>
      <c r="H72" s="27">
        <v>4.23219765283699</v>
      </c>
      <c r="I72" s="26">
        <v>2556.41</v>
      </c>
      <c r="J72" s="26">
        <v>8290.45</v>
      </c>
      <c r="K72" s="25"/>
      <c r="L72" s="25"/>
      <c r="M72" s="12">
        <v>3.24300483881693</v>
      </c>
      <c r="N72" s="12">
        <v>0</v>
      </c>
      <c r="O72" s="26">
        <v>9137.84</v>
      </c>
      <c r="P72" s="26">
        <v>9769.15</v>
      </c>
      <c r="Q72" s="26">
        <v>2577.62</v>
      </c>
      <c r="R72" s="12">
        <v>3.78998843894756</v>
      </c>
      <c r="S72" s="25"/>
      <c r="T72" s="25"/>
      <c r="U72" s="25"/>
      <c r="V72" s="12">
        <v>0</v>
      </c>
      <c r="W72" s="15">
        <v>0.168665674988682</v>
      </c>
      <c r="X72" s="15">
        <v>0</v>
      </c>
      <c r="Y72" s="26">
        <v>631.31</v>
      </c>
      <c r="Z72" s="25"/>
      <c r="AA72" s="17">
        <v>631.31</v>
      </c>
      <c r="AB72" s="18" t="e">
        <v>#DIV/0!</v>
      </c>
      <c r="AC72" s="15">
        <v>0.0646228177477058</v>
      </c>
      <c r="AD72" s="15">
        <v>0</v>
      </c>
      <c r="AE72" s="15">
        <v>0.0646228177477058</v>
      </c>
      <c r="AF72" s="26">
        <v>180.3222</v>
      </c>
      <c r="AG72" s="25"/>
      <c r="AH72" s="15">
        <v>0.0197335694212199</v>
      </c>
      <c r="AI72" s="18">
        <v>0</v>
      </c>
      <c r="AJ72" s="26">
        <v>-33.59</v>
      </c>
      <c r="AK72" s="25"/>
      <c r="AL72" s="15">
        <v>-0.0130314010598925</v>
      </c>
      <c r="AM72" s="18">
        <v>0</v>
      </c>
      <c r="AN72" s="18">
        <v>0.0197335694212199</v>
      </c>
      <c r="AO72" s="18">
        <v>-0.0130314010598925</v>
      </c>
    </row>
    <row r="73" s="1" customFormat="1" ht="15.9" customHeight="1" spans="1:41">
      <c r="A73" s="23"/>
      <c r="B73" s="28" t="s">
        <v>256</v>
      </c>
      <c r="C73" s="28"/>
      <c r="D73" s="29">
        <v>14163</v>
      </c>
      <c r="E73" s="29">
        <v>65274.61</v>
      </c>
      <c r="F73" s="29">
        <v>15083.18</v>
      </c>
      <c r="G73" s="30">
        <v>59107.95</v>
      </c>
      <c r="H73" s="30">
        <v>3.46933282245013</v>
      </c>
      <c r="I73" s="30">
        <v>38196.84</v>
      </c>
      <c r="J73" s="29">
        <v>126016.32</v>
      </c>
      <c r="K73" s="29">
        <v>36735.84</v>
      </c>
      <c r="L73" s="29">
        <v>147041.18</v>
      </c>
      <c r="M73" s="31">
        <v>3.29912945678229</v>
      </c>
      <c r="N73" s="31">
        <v>4.00266279469858</v>
      </c>
      <c r="O73" s="29">
        <v>125482.04</v>
      </c>
      <c r="P73" s="29">
        <v>141385.29</v>
      </c>
      <c r="Q73" s="29">
        <v>34745.42</v>
      </c>
      <c r="R73" s="31">
        <v>4.06917775062152</v>
      </c>
      <c r="S73" s="29">
        <v>130827.29</v>
      </c>
      <c r="T73" s="29">
        <v>149515.42</v>
      </c>
      <c r="U73" s="29">
        <v>32871.13</v>
      </c>
      <c r="V73" s="31">
        <v>4.54853301362016</v>
      </c>
      <c r="W73" s="32">
        <v>0.233409541494706</v>
      </c>
      <c r="X73" s="32">
        <v>0.136376768896087</v>
      </c>
      <c r="Y73" s="29">
        <v>15903.25</v>
      </c>
      <c r="Z73" s="29">
        <v>18688.13</v>
      </c>
      <c r="AA73" s="33">
        <v>-2784.88</v>
      </c>
      <c r="AB73" s="34">
        <v>-0.149018655157044</v>
      </c>
      <c r="AC73" s="32">
        <v>0.112481645014131</v>
      </c>
      <c r="AD73" s="32">
        <v>0.12499132196532</v>
      </c>
      <c r="AE73" s="32">
        <v>-0.0125096769511884</v>
      </c>
      <c r="AF73" s="29">
        <v>-2599.9694</v>
      </c>
      <c r="AG73" s="29">
        <v>-15432.3948</v>
      </c>
      <c r="AH73" s="32">
        <v>-0.020719852817184</v>
      </c>
      <c r="AI73" s="32">
        <v>-0.103216074970729</v>
      </c>
      <c r="AJ73" s="29">
        <v>-926.54</v>
      </c>
      <c r="AK73" s="29">
        <v>-4042.94</v>
      </c>
      <c r="AL73" s="32">
        <v>-0.026666536193835</v>
      </c>
      <c r="AM73" s="32">
        <v>-0.122993642141295</v>
      </c>
      <c r="AN73" s="34">
        <v>0.0824962221535447</v>
      </c>
      <c r="AO73" s="34">
        <v>0.0963271059474604</v>
      </c>
    </row>
    <row r="74" s="1" customFormat="1" ht="15.9" customHeight="1" spans="1:41">
      <c r="A74" s="23" t="s">
        <v>118</v>
      </c>
      <c r="B74" s="24" t="s">
        <v>119</v>
      </c>
      <c r="C74" s="23" t="s">
        <v>120</v>
      </c>
      <c r="D74" s="25">
        <v>2009.6</v>
      </c>
      <c r="E74" s="26">
        <v>10665.64</v>
      </c>
      <c r="F74" s="25">
        <v>1981.6</v>
      </c>
      <c r="G74" s="26">
        <v>10276.06</v>
      </c>
      <c r="H74" s="27">
        <v>1.70494237302013</v>
      </c>
      <c r="I74" s="26">
        <v>10893.46</v>
      </c>
      <c r="J74" s="26">
        <v>42878.59</v>
      </c>
      <c r="K74" s="25">
        <v>12125.67</v>
      </c>
      <c r="L74" s="25">
        <v>52284.27</v>
      </c>
      <c r="M74" s="12">
        <v>3.9361773027119</v>
      </c>
      <c r="N74" s="12">
        <v>4.31186647830594</v>
      </c>
      <c r="O74" s="26">
        <v>42990.28</v>
      </c>
      <c r="P74" s="26">
        <v>55702.09</v>
      </c>
      <c r="Q74" s="26">
        <v>10370.22</v>
      </c>
      <c r="R74" s="12">
        <v>5.37135084887302</v>
      </c>
      <c r="S74" s="25">
        <v>52372.79</v>
      </c>
      <c r="T74" s="25">
        <v>65223.81</v>
      </c>
      <c r="U74" s="25">
        <v>10971.28</v>
      </c>
      <c r="V74" s="12">
        <v>5.9449590202784</v>
      </c>
      <c r="W74" s="15">
        <v>0.364611000925271</v>
      </c>
      <c r="X74" s="15">
        <v>0.378743764490146</v>
      </c>
      <c r="Y74" s="26">
        <v>12711.81</v>
      </c>
      <c r="Z74" s="25">
        <v>12851.02</v>
      </c>
      <c r="AA74" s="17">
        <v>-139.21</v>
      </c>
      <c r="AB74" s="18">
        <v>-0.0108326031707989</v>
      </c>
      <c r="AC74" s="15">
        <v>0.228210647033172</v>
      </c>
      <c r="AD74" s="15">
        <v>0.197029581681904</v>
      </c>
      <c r="AE74" s="15">
        <v>0.0311810653512682</v>
      </c>
      <c r="AF74" s="26">
        <v>-2531.3865</v>
      </c>
      <c r="AG74" s="25">
        <v>-6600.9901</v>
      </c>
      <c r="AH74" s="15">
        <v>-0.0588827637317087</v>
      </c>
      <c r="AI74" s="18">
        <v>-0.101205220915491</v>
      </c>
      <c r="AJ74" s="26">
        <v>-490.47</v>
      </c>
      <c r="AK74" s="25">
        <v>-1743.22</v>
      </c>
      <c r="AL74" s="15">
        <v>-0.0472960072206761</v>
      </c>
      <c r="AM74" s="18">
        <v>-0.158889391210506</v>
      </c>
      <c r="AN74" s="18">
        <v>0.0423224571837822</v>
      </c>
      <c r="AO74" s="18">
        <v>0.11159338398983</v>
      </c>
    </row>
    <row r="75" s="1" customFormat="1" ht="15.9" customHeight="1" spans="1:41">
      <c r="A75" s="23"/>
      <c r="B75" s="24" t="s">
        <v>137</v>
      </c>
      <c r="C75" s="23" t="s">
        <v>138</v>
      </c>
      <c r="D75" s="25">
        <v>2595</v>
      </c>
      <c r="E75" s="26">
        <v>6269.48</v>
      </c>
      <c r="F75" s="25">
        <v>2589.1</v>
      </c>
      <c r="G75" s="26">
        <v>6830.12</v>
      </c>
      <c r="H75" s="27">
        <v>2.86764163204751</v>
      </c>
      <c r="I75" s="26">
        <v>5318.51</v>
      </c>
      <c r="J75" s="26">
        <v>16548.9</v>
      </c>
      <c r="K75" s="25">
        <v>14449.39</v>
      </c>
      <c r="L75" s="25">
        <v>40735.39</v>
      </c>
      <c r="M75" s="12">
        <v>3.11156696142341</v>
      </c>
      <c r="N75" s="12">
        <v>2.81917714173401</v>
      </c>
      <c r="O75" s="26">
        <v>15988.26</v>
      </c>
      <c r="P75" s="26">
        <v>18961.59</v>
      </c>
      <c r="Q75" s="26">
        <v>5026.75</v>
      </c>
      <c r="R75" s="12">
        <v>3.77213706669319</v>
      </c>
      <c r="S75" s="25">
        <v>40405.39</v>
      </c>
      <c r="T75" s="25">
        <v>46176.23</v>
      </c>
      <c r="U75" s="25">
        <v>13847.2</v>
      </c>
      <c r="V75" s="12">
        <v>3.33469798948524</v>
      </c>
      <c r="W75" s="15">
        <v>0.212294999098333</v>
      </c>
      <c r="X75" s="15">
        <v>0.182862169290342</v>
      </c>
      <c r="Y75" s="26">
        <v>2973.33</v>
      </c>
      <c r="Z75" s="25">
        <v>5770.84</v>
      </c>
      <c r="AA75" s="17">
        <v>-2797.51</v>
      </c>
      <c r="AB75" s="18">
        <v>-0.484766515793195</v>
      </c>
      <c r="AC75" s="15">
        <v>0.156808052489269</v>
      </c>
      <c r="AD75" s="15">
        <v>0.124974256235297</v>
      </c>
      <c r="AE75" s="15">
        <v>0.0318337962539723</v>
      </c>
      <c r="AF75" s="26">
        <v>-1810.5937</v>
      </c>
      <c r="AG75" s="25">
        <v>-3451.2476</v>
      </c>
      <c r="AH75" s="15">
        <v>-0.113245199915438</v>
      </c>
      <c r="AI75" s="18">
        <v>-0.074740783299113</v>
      </c>
      <c r="AJ75" s="26">
        <v>-297.66</v>
      </c>
      <c r="AK75" s="25">
        <v>-1143.99</v>
      </c>
      <c r="AL75" s="15">
        <v>-0.0592151986870244</v>
      </c>
      <c r="AM75" s="18">
        <v>-0.0826152579582876</v>
      </c>
      <c r="AN75" s="18">
        <v>-0.038504416616325</v>
      </c>
      <c r="AO75" s="18">
        <v>0.0234000592712632</v>
      </c>
    </row>
    <row r="76" s="1" customFormat="1" ht="15.9" customHeight="1" spans="1:41">
      <c r="A76" s="23"/>
      <c r="B76" s="24" t="s">
        <v>195</v>
      </c>
      <c r="C76" s="23" t="s">
        <v>196</v>
      </c>
      <c r="D76" s="25">
        <v>2106</v>
      </c>
      <c r="E76" s="26">
        <v>7684.82</v>
      </c>
      <c r="F76" s="25">
        <v>1820</v>
      </c>
      <c r="G76" s="26">
        <v>6949.62</v>
      </c>
      <c r="H76" s="27">
        <v>0.56361708509824</v>
      </c>
      <c r="I76" s="26">
        <v>90409.33</v>
      </c>
      <c r="J76" s="26">
        <v>90419.3</v>
      </c>
      <c r="K76" s="25">
        <v>34977.16</v>
      </c>
      <c r="L76" s="25">
        <v>83998.42</v>
      </c>
      <c r="M76" s="12">
        <v>1.00011027622923</v>
      </c>
      <c r="N76" s="12">
        <v>2.40152202179937</v>
      </c>
      <c r="O76" s="26">
        <v>90878.26</v>
      </c>
      <c r="P76" s="26">
        <v>99537.27</v>
      </c>
      <c r="Q76" s="26">
        <v>89964.08</v>
      </c>
      <c r="R76" s="12">
        <v>1.10641124768908</v>
      </c>
      <c r="S76" s="25">
        <v>81371.85</v>
      </c>
      <c r="T76" s="25">
        <v>87529.39</v>
      </c>
      <c r="U76" s="25">
        <v>34071.62</v>
      </c>
      <c r="V76" s="12">
        <v>2.56898233779315</v>
      </c>
      <c r="W76" s="15">
        <v>0.106289250282114</v>
      </c>
      <c r="X76" s="15">
        <v>0.0697309100119409</v>
      </c>
      <c r="Y76" s="26">
        <v>8659.01</v>
      </c>
      <c r="Z76" s="25">
        <v>6157.54</v>
      </c>
      <c r="AA76" s="17">
        <v>2501.47</v>
      </c>
      <c r="AB76" s="18">
        <v>0.40624502642289</v>
      </c>
      <c r="AC76" s="15">
        <v>0.0869926410479211</v>
      </c>
      <c r="AD76" s="15">
        <v>0.0703482567398219</v>
      </c>
      <c r="AE76" s="15">
        <v>0.0166443843080991</v>
      </c>
      <c r="AF76" s="26">
        <v>-2419.0847</v>
      </c>
      <c r="AG76" s="25">
        <v>-2903.6786</v>
      </c>
      <c r="AH76" s="15">
        <v>-0.0266189592538413</v>
      </c>
      <c r="AI76" s="18">
        <v>-0.0331737556950871</v>
      </c>
      <c r="AJ76" s="26">
        <v>-677.15</v>
      </c>
      <c r="AK76" s="25">
        <v>-878.84</v>
      </c>
      <c r="AL76" s="15">
        <v>-0.00752689295549957</v>
      </c>
      <c r="AM76" s="18">
        <v>-0.0257939011998842</v>
      </c>
      <c r="AN76" s="18">
        <v>0.00655479644124575</v>
      </c>
      <c r="AO76" s="18">
        <v>0.0182670082443847</v>
      </c>
    </row>
    <row r="77" s="1" customFormat="1" ht="15.9" customHeight="1" spans="1:41">
      <c r="A77" s="23"/>
      <c r="B77" s="24" t="s">
        <v>149</v>
      </c>
      <c r="C77" s="23" t="s">
        <v>150</v>
      </c>
      <c r="D77" s="25">
        <v>2398.11</v>
      </c>
      <c r="E77" s="26">
        <v>7570.81</v>
      </c>
      <c r="F77" s="25">
        <v>1893.99</v>
      </c>
      <c r="G77" s="26">
        <v>5479.5</v>
      </c>
      <c r="H77" s="27">
        <v>3.11602207871768</v>
      </c>
      <c r="I77" s="26">
        <v>4456.19</v>
      </c>
      <c r="J77" s="26">
        <v>12567.15</v>
      </c>
      <c r="K77" s="25">
        <v>5192.33</v>
      </c>
      <c r="L77" s="25">
        <v>14829.27</v>
      </c>
      <c r="M77" s="12">
        <v>2.82015578330367</v>
      </c>
      <c r="N77" s="12">
        <v>2.85599528535359</v>
      </c>
      <c r="O77" s="26">
        <v>14658.46</v>
      </c>
      <c r="P77" s="26">
        <v>16663.96</v>
      </c>
      <c r="Q77" s="26">
        <v>4508.7</v>
      </c>
      <c r="R77" s="12">
        <v>3.6959567059241</v>
      </c>
      <c r="S77" s="25">
        <v>15368.23</v>
      </c>
      <c r="T77" s="25">
        <v>17064.39</v>
      </c>
      <c r="U77" s="25">
        <v>4533.53</v>
      </c>
      <c r="V77" s="12">
        <v>3.76404038354218</v>
      </c>
      <c r="W77" s="15">
        <v>0.310550547528431</v>
      </c>
      <c r="X77" s="15">
        <v>0.317943486407463</v>
      </c>
      <c r="Y77" s="26">
        <v>2005.5</v>
      </c>
      <c r="Z77" s="25">
        <v>1696.16</v>
      </c>
      <c r="AA77" s="17">
        <v>309.34</v>
      </c>
      <c r="AB77" s="18">
        <v>0.182376662579002</v>
      </c>
      <c r="AC77" s="15">
        <v>0.12034954476607</v>
      </c>
      <c r="AD77" s="15">
        <v>0.0993976344891321</v>
      </c>
      <c r="AE77" s="15">
        <v>0.020951910276938</v>
      </c>
      <c r="AF77" s="26">
        <v>-1573.3724</v>
      </c>
      <c r="AG77" s="25">
        <v>-2393.3605</v>
      </c>
      <c r="AH77" s="15">
        <v>-0.107335449972234</v>
      </c>
      <c r="AI77" s="18">
        <v>-0.140254676551579</v>
      </c>
      <c r="AJ77" s="26">
        <v>-451.61</v>
      </c>
      <c r="AK77" s="25">
        <v>-695.12</v>
      </c>
      <c r="AL77" s="15">
        <v>-0.100164127131989</v>
      </c>
      <c r="AM77" s="18">
        <v>-0.153328642360368</v>
      </c>
      <c r="AN77" s="18">
        <v>0.0329192265793446</v>
      </c>
      <c r="AO77" s="18">
        <v>0.0531645152283789</v>
      </c>
    </row>
    <row r="78" s="1" customFormat="1" ht="15.9" customHeight="1" spans="1:41">
      <c r="A78" s="23"/>
      <c r="B78" s="28" t="s">
        <v>256</v>
      </c>
      <c r="C78" s="28"/>
      <c r="D78" s="29">
        <v>9108.71</v>
      </c>
      <c r="E78" s="29">
        <v>32190.75</v>
      </c>
      <c r="F78" s="29">
        <v>8284.69</v>
      </c>
      <c r="G78" s="30">
        <v>29535.3</v>
      </c>
      <c r="H78" s="30">
        <v>1.31319839265974</v>
      </c>
      <c r="I78" s="30">
        <v>111077.49</v>
      </c>
      <c r="J78" s="29">
        <v>162413.94</v>
      </c>
      <c r="K78" s="29">
        <v>66744.55</v>
      </c>
      <c r="L78" s="29">
        <v>191847.35</v>
      </c>
      <c r="M78" s="31">
        <v>1.46216789738407</v>
      </c>
      <c r="N78" s="31">
        <v>2.87435228793961</v>
      </c>
      <c r="O78" s="29">
        <v>164515.26</v>
      </c>
      <c r="P78" s="29">
        <v>190864.91</v>
      </c>
      <c r="Q78" s="29">
        <v>109869.75</v>
      </c>
      <c r="R78" s="31">
        <v>1.73719253934773</v>
      </c>
      <c r="S78" s="29">
        <v>189518.26</v>
      </c>
      <c r="T78" s="29">
        <v>215993.82</v>
      </c>
      <c r="U78" s="29">
        <v>63423.63</v>
      </c>
      <c r="V78" s="31">
        <v>3.40557328554042</v>
      </c>
      <c r="W78" s="32">
        <v>0.188093749326393</v>
      </c>
      <c r="X78" s="32">
        <v>0.184814157899064</v>
      </c>
      <c r="Y78" s="29">
        <v>26349.65</v>
      </c>
      <c r="Z78" s="29">
        <v>26475.56</v>
      </c>
      <c r="AA78" s="33">
        <v>-125.91</v>
      </c>
      <c r="AB78" s="34">
        <v>-0.00475570677258574</v>
      </c>
      <c r="AC78" s="32">
        <v>0.138053925155755</v>
      </c>
      <c r="AD78" s="32">
        <v>0.122575544059548</v>
      </c>
      <c r="AE78" s="32">
        <v>0.0154783810962078</v>
      </c>
      <c r="AF78" s="29">
        <v>-8334.4373</v>
      </c>
      <c r="AG78" s="29">
        <v>-15349.2768</v>
      </c>
      <c r="AH78" s="32">
        <v>-0.0506605727638883</v>
      </c>
      <c r="AI78" s="32">
        <v>-0.0710634998723575</v>
      </c>
      <c r="AJ78" s="29">
        <v>-1916.89</v>
      </c>
      <c r="AK78" s="29">
        <v>-4461.17</v>
      </c>
      <c r="AL78" s="32">
        <v>-0.01744693148023</v>
      </c>
      <c r="AM78" s="32">
        <v>-0.0703392410683526</v>
      </c>
      <c r="AN78" s="34">
        <v>0.0204029271084692</v>
      </c>
      <c r="AO78" s="34">
        <v>0.0528923095881226</v>
      </c>
    </row>
    <row r="79" s="1" customFormat="1" ht="15.9" customHeight="1" spans="1:41">
      <c r="A79" s="23" t="s">
        <v>89</v>
      </c>
      <c r="B79" s="24" t="s">
        <v>90</v>
      </c>
      <c r="C79" s="23" t="s">
        <v>91</v>
      </c>
      <c r="D79" s="25">
        <v>1723.6</v>
      </c>
      <c r="E79" s="26">
        <v>9491.5</v>
      </c>
      <c r="F79" s="25">
        <v>1536.5</v>
      </c>
      <c r="G79" s="26">
        <v>8719.88</v>
      </c>
      <c r="H79" s="27">
        <v>2.07963279081331</v>
      </c>
      <c r="I79" s="26">
        <v>7519.2</v>
      </c>
      <c r="J79" s="26">
        <v>31086.28</v>
      </c>
      <c r="K79" s="25">
        <v>11675.2</v>
      </c>
      <c r="L79" s="25">
        <v>51549.43</v>
      </c>
      <c r="M79" s="12">
        <v>4.13425364400468</v>
      </c>
      <c r="N79" s="12">
        <v>4.41529309990407</v>
      </c>
      <c r="O79" s="26">
        <v>30649.56</v>
      </c>
      <c r="P79" s="26">
        <v>34280.9</v>
      </c>
      <c r="Q79" s="26">
        <v>7424.91</v>
      </c>
      <c r="R79" s="12">
        <v>4.61701219274038</v>
      </c>
      <c r="S79" s="25">
        <v>34318.05</v>
      </c>
      <c r="T79" s="25">
        <v>38465.81</v>
      </c>
      <c r="U79" s="25">
        <v>7333.69</v>
      </c>
      <c r="V79" s="12">
        <v>5.24508262552685</v>
      </c>
      <c r="W79" s="15">
        <v>0.116770423468279</v>
      </c>
      <c r="X79" s="15">
        <v>0.187935320905606</v>
      </c>
      <c r="Y79" s="26">
        <v>3631.34</v>
      </c>
      <c r="Z79" s="25">
        <v>4147.76</v>
      </c>
      <c r="AA79" s="17">
        <v>-516.42</v>
      </c>
      <c r="AB79" s="18">
        <v>-0.124505757324435</v>
      </c>
      <c r="AC79" s="15">
        <v>0.105928957524452</v>
      </c>
      <c r="AD79" s="15">
        <v>0.107829784424142</v>
      </c>
      <c r="AE79" s="15">
        <v>-0.00190082689968946</v>
      </c>
      <c r="AF79" s="26">
        <v>1442.5424</v>
      </c>
      <c r="AG79" s="25">
        <v>-4418.0987</v>
      </c>
      <c r="AH79" s="15">
        <v>0.0470656805513684</v>
      </c>
      <c r="AI79" s="18">
        <v>-0.114857810091611</v>
      </c>
      <c r="AJ79" s="26">
        <v>-14.39</v>
      </c>
      <c r="AK79" s="25">
        <v>-727.31</v>
      </c>
      <c r="AL79" s="15">
        <v>-0.00193807062981235</v>
      </c>
      <c r="AM79" s="18">
        <v>-0.0991738129100085</v>
      </c>
      <c r="AN79" s="18">
        <v>0.16192349064298</v>
      </c>
      <c r="AO79" s="18">
        <v>0.0972357422801961</v>
      </c>
    </row>
    <row r="80" s="1" customFormat="1" ht="15.9" customHeight="1" spans="1:41">
      <c r="A80" s="23"/>
      <c r="B80" s="24" t="s">
        <v>160</v>
      </c>
      <c r="C80" s="23" t="s">
        <v>161</v>
      </c>
      <c r="D80" s="25">
        <v>1379.7</v>
      </c>
      <c r="E80" s="26">
        <v>4737.8</v>
      </c>
      <c r="F80" s="25">
        <v>1378</v>
      </c>
      <c r="G80" s="26">
        <v>3872.71</v>
      </c>
      <c r="H80" s="27">
        <v>2.99079592041292</v>
      </c>
      <c r="I80" s="26">
        <v>2704.9</v>
      </c>
      <c r="J80" s="26">
        <v>9323.58</v>
      </c>
      <c r="K80" s="25">
        <v>3000.05</v>
      </c>
      <c r="L80" s="25">
        <v>13158.07</v>
      </c>
      <c r="M80" s="12">
        <v>3.44692225220895</v>
      </c>
      <c r="N80" s="12">
        <v>4.38595023416276</v>
      </c>
      <c r="O80" s="26">
        <v>10076.51</v>
      </c>
      <c r="P80" s="26">
        <v>11010.92</v>
      </c>
      <c r="Q80" s="26">
        <v>2569.79</v>
      </c>
      <c r="R80" s="12">
        <v>4.28475478541048</v>
      </c>
      <c r="S80" s="25">
        <v>9572.23</v>
      </c>
      <c r="T80" s="25">
        <v>10240.8</v>
      </c>
      <c r="U80" s="25">
        <v>2847.32</v>
      </c>
      <c r="V80" s="12">
        <v>3.59664526642597</v>
      </c>
      <c r="W80" s="15">
        <v>0.24306684975694</v>
      </c>
      <c r="X80" s="15">
        <v>-0.179962134907229</v>
      </c>
      <c r="Y80" s="26">
        <v>934.41</v>
      </c>
      <c r="Z80" s="25">
        <v>668.57</v>
      </c>
      <c r="AA80" s="17">
        <v>265.84</v>
      </c>
      <c r="AB80" s="18">
        <v>0.397624781249533</v>
      </c>
      <c r="AC80" s="15">
        <v>0.084862118696712</v>
      </c>
      <c r="AD80" s="15">
        <v>0.0652849386766659</v>
      </c>
      <c r="AE80" s="15">
        <v>0.0195771800200461</v>
      </c>
      <c r="AF80" s="26">
        <v>-955.7094</v>
      </c>
      <c r="AG80" s="25">
        <v>-789.9969</v>
      </c>
      <c r="AH80" s="15">
        <v>-0.0948452787721146</v>
      </c>
      <c r="AI80" s="18">
        <v>-0.0771421080384345</v>
      </c>
      <c r="AJ80" s="26">
        <v>-76.81</v>
      </c>
      <c r="AK80" s="25">
        <v>-278.23</v>
      </c>
      <c r="AL80" s="15">
        <v>-0.0298896018740831</v>
      </c>
      <c r="AM80" s="18">
        <v>-0.0977164491521852</v>
      </c>
      <c r="AN80" s="18">
        <v>-0.0177031707336801</v>
      </c>
      <c r="AO80" s="18">
        <v>0.0678268472781021</v>
      </c>
    </row>
    <row r="81" s="1" customFormat="1" ht="15.9" customHeight="1" spans="1:41">
      <c r="A81" s="23"/>
      <c r="B81" s="24" t="s">
        <v>125</v>
      </c>
      <c r="C81" s="23" t="s">
        <v>126</v>
      </c>
      <c r="D81" s="25">
        <v>3690</v>
      </c>
      <c r="E81" s="26">
        <v>12885.62</v>
      </c>
      <c r="F81" s="25">
        <v>2916.6</v>
      </c>
      <c r="G81" s="26">
        <v>12721.4</v>
      </c>
      <c r="H81" s="27">
        <v>3.39213837644382</v>
      </c>
      <c r="I81" s="26">
        <v>6302.91</v>
      </c>
      <c r="J81" s="26">
        <v>27622.17</v>
      </c>
      <c r="K81" s="25">
        <v>7201.79</v>
      </c>
      <c r="L81" s="25">
        <v>33912.43</v>
      </c>
      <c r="M81" s="12">
        <v>4.38244715536157</v>
      </c>
      <c r="N81" s="12">
        <v>4.70888904008587</v>
      </c>
      <c r="O81" s="26">
        <v>26421.26</v>
      </c>
      <c r="P81" s="26">
        <v>29112.56</v>
      </c>
      <c r="Q81" s="26">
        <v>6765.9</v>
      </c>
      <c r="R81" s="12">
        <v>4.30283628194327</v>
      </c>
      <c r="S81" s="25">
        <v>31693.12</v>
      </c>
      <c r="T81" s="25">
        <v>34927.93</v>
      </c>
      <c r="U81" s="25">
        <v>5897.57</v>
      </c>
      <c r="V81" s="12">
        <v>5.92242737262974</v>
      </c>
      <c r="W81" s="15">
        <v>-0.0181658490327486</v>
      </c>
      <c r="X81" s="15">
        <v>0.25771223790012</v>
      </c>
      <c r="Y81" s="26">
        <v>2691.3</v>
      </c>
      <c r="Z81" s="25">
        <v>3234.81</v>
      </c>
      <c r="AA81" s="17">
        <v>-543.51</v>
      </c>
      <c r="AB81" s="18">
        <v>-0.168019141773396</v>
      </c>
      <c r="AC81" s="15">
        <v>0.0924446355799696</v>
      </c>
      <c r="AD81" s="15">
        <v>0.0926138480007261</v>
      </c>
      <c r="AE81" s="15">
        <v>-0.000169212420756459</v>
      </c>
      <c r="AF81" s="26">
        <v>-2412.0812</v>
      </c>
      <c r="AG81" s="25">
        <v>-2597.762</v>
      </c>
      <c r="AH81" s="15">
        <v>-0.0912931934358922</v>
      </c>
      <c r="AI81" s="18">
        <v>-0.0743749200138686</v>
      </c>
      <c r="AJ81" s="26">
        <v>-390.91</v>
      </c>
      <c r="AK81" s="25">
        <v>-906.62</v>
      </c>
      <c r="AL81" s="15">
        <v>-0.0577764968444701</v>
      </c>
      <c r="AM81" s="18">
        <v>-0.153727721756588</v>
      </c>
      <c r="AN81" s="18">
        <v>-0.0169182734220236</v>
      </c>
      <c r="AO81" s="18">
        <v>0.0959512249121178</v>
      </c>
    </row>
    <row r="82" s="1" customFormat="1" ht="15.9" customHeight="1" spans="1:41">
      <c r="A82" s="23"/>
      <c r="B82" s="28" t="s">
        <v>256</v>
      </c>
      <c r="C82" s="28"/>
      <c r="D82" s="29">
        <v>6793.3</v>
      </c>
      <c r="E82" s="29">
        <v>27114.92</v>
      </c>
      <c r="F82" s="29">
        <v>5831.1</v>
      </c>
      <c r="G82" s="30">
        <v>25313.99</v>
      </c>
      <c r="H82" s="30">
        <v>2.7328143203907</v>
      </c>
      <c r="I82" s="30">
        <v>16527.01</v>
      </c>
      <c r="J82" s="29">
        <v>68032.03</v>
      </c>
      <c r="K82" s="29">
        <v>21877.04</v>
      </c>
      <c r="L82" s="29">
        <v>98619.93</v>
      </c>
      <c r="M82" s="31">
        <v>4.11641488690332</v>
      </c>
      <c r="N82" s="31">
        <v>4.5079192614723</v>
      </c>
      <c r="O82" s="29">
        <v>67147.33</v>
      </c>
      <c r="P82" s="29">
        <v>74404.38</v>
      </c>
      <c r="Q82" s="29">
        <v>16760.6</v>
      </c>
      <c r="R82" s="31">
        <v>4.43924322518287</v>
      </c>
      <c r="S82" s="29">
        <v>75583.4</v>
      </c>
      <c r="T82" s="29">
        <v>83634.54</v>
      </c>
      <c r="U82" s="29">
        <v>16078.58</v>
      </c>
      <c r="V82" s="31">
        <v>5.20161233143723</v>
      </c>
      <c r="W82" s="32">
        <v>0.07842463579331</v>
      </c>
      <c r="X82" s="32">
        <v>0.15388320635946</v>
      </c>
      <c r="Y82" s="29">
        <v>7257.05</v>
      </c>
      <c r="Z82" s="29">
        <v>8051.14</v>
      </c>
      <c r="AA82" s="33">
        <v>-794.09</v>
      </c>
      <c r="AB82" s="34">
        <v>-0.09863075291201</v>
      </c>
      <c r="AC82" s="32">
        <v>0.0975352526289447</v>
      </c>
      <c r="AD82" s="32">
        <v>0.0962657294462312</v>
      </c>
      <c r="AE82" s="32">
        <v>0.00126952318271349</v>
      </c>
      <c r="AF82" s="29">
        <v>-1925.2482</v>
      </c>
      <c r="AG82" s="29">
        <v>-7805.8576</v>
      </c>
      <c r="AH82" s="32">
        <v>-0.0286719993185135</v>
      </c>
      <c r="AI82" s="32">
        <v>-0.093332941150869</v>
      </c>
      <c r="AJ82" s="29">
        <v>-482.11</v>
      </c>
      <c r="AK82" s="29">
        <v>-1912.16</v>
      </c>
      <c r="AL82" s="32">
        <v>-0.028764483371717</v>
      </c>
      <c r="AM82" s="32">
        <v>-0.118925925050595</v>
      </c>
      <c r="AN82" s="34">
        <v>0.0646609418323555</v>
      </c>
      <c r="AO82" s="34">
        <v>0.0901614416788783</v>
      </c>
    </row>
    <row r="83" s="1" customFormat="1" ht="15.9" customHeight="1" spans="1:41">
      <c r="A83" s="9" t="s">
        <v>61</v>
      </c>
      <c r="B83" s="9"/>
      <c r="C83" s="9"/>
      <c r="D83" s="10">
        <v>194885.49</v>
      </c>
      <c r="E83" s="10">
        <v>804024.92</v>
      </c>
      <c r="F83" s="10">
        <v>177354.49</v>
      </c>
      <c r="G83" s="10">
        <v>691583.97</v>
      </c>
      <c r="H83" s="10">
        <v>3.02385722577831</v>
      </c>
      <c r="I83" s="10">
        <v>533863.85</v>
      </c>
      <c r="J83" s="10">
        <v>1650518.38</v>
      </c>
      <c r="K83" s="10">
        <v>530868.79</v>
      </c>
      <c r="L83" s="10">
        <v>2145181.86</v>
      </c>
      <c r="M83" s="13">
        <v>3.09164664361522</v>
      </c>
      <c r="N83" s="13">
        <v>4.04088901138829</v>
      </c>
      <c r="O83" s="10">
        <v>1731110.54</v>
      </c>
      <c r="P83" s="10">
        <v>1979107.91</v>
      </c>
      <c r="Q83" s="10">
        <v>519844.6</v>
      </c>
      <c r="R83" s="13">
        <v>3.80711449152304</v>
      </c>
      <c r="S83" s="10">
        <v>1884923.52</v>
      </c>
      <c r="T83" s="10">
        <v>2186278.42</v>
      </c>
      <c r="U83" s="10">
        <v>458399.65</v>
      </c>
      <c r="V83" s="13">
        <v>4.76937192251347</v>
      </c>
      <c r="W83" s="16">
        <v>0.23141967060996</v>
      </c>
      <c r="X83" s="16">
        <v>0.180277881691904</v>
      </c>
      <c r="Y83" s="10">
        <v>247997.37</v>
      </c>
      <c r="Z83" s="10">
        <v>301354.9</v>
      </c>
      <c r="AA83" s="19">
        <v>-53357.53</v>
      </c>
      <c r="AB83" s="20">
        <v>-0.177058776877363</v>
      </c>
      <c r="AC83" s="16">
        <v>0.125307654396672</v>
      </c>
      <c r="AD83" s="16">
        <v>0.137839214458331</v>
      </c>
      <c r="AE83" s="16">
        <v>-0.0125315600616585</v>
      </c>
      <c r="AF83" s="10">
        <v>-78103.5179</v>
      </c>
      <c r="AG83" s="10">
        <v>-206516.817</v>
      </c>
      <c r="AH83" s="16">
        <v>-0.0451175797820514</v>
      </c>
      <c r="AI83" s="16">
        <v>-0.0944604379345244</v>
      </c>
      <c r="AJ83" s="10">
        <v>-16510.65</v>
      </c>
      <c r="AK83" s="10">
        <v>-57377.81</v>
      </c>
      <c r="AL83" s="16">
        <v>-0.0317607415754631</v>
      </c>
      <c r="AM83" s="16">
        <v>-0.125169838153236</v>
      </c>
      <c r="AN83" s="20">
        <v>0.049342858152473</v>
      </c>
      <c r="AO83" s="20">
        <v>0.0934090965777728</v>
      </c>
    </row>
    <row r="84" s="1" customFormat="1" ht="14.3" customHeight="1"/>
    <row r="85" s="1" customFormat="1" ht="14.3" customHeight="1"/>
    <row r="86" s="1" customFormat="1" ht="14.3" customHeight="1"/>
    <row r="87" s="1" customFormat="1" ht="14.3" customHeight="1"/>
    <row r="88" s="1" customFormat="1" ht="14.3" customHeight="1"/>
    <row r="89" s="1" customFormat="1" ht="14.3" customHeight="1"/>
    <row r="90" s="1" customFormat="1" ht="14.3" customHeight="1"/>
    <row r="91" s="1" customFormat="1" ht="14.3" customHeight="1"/>
    <row r="92" s="1" customFormat="1" ht="14.3" customHeight="1" spans="29:29">
      <c r="AC92" s="21"/>
    </row>
  </sheetData>
  <mergeCells count="33">
    <mergeCell ref="A1:AO1"/>
    <mergeCell ref="A2:V2"/>
    <mergeCell ref="Y2:AE2"/>
    <mergeCell ref="D3:E3"/>
    <mergeCell ref="F3:G3"/>
    <mergeCell ref="I3:N3"/>
    <mergeCell ref="O3:X3"/>
    <mergeCell ref="Y3:AB3"/>
    <mergeCell ref="AC3:AE3"/>
    <mergeCell ref="AF3:AO3"/>
    <mergeCell ref="B9:C9"/>
    <mergeCell ref="B18:C18"/>
    <mergeCell ref="B36:C36"/>
    <mergeCell ref="B56:C56"/>
    <mergeCell ref="B62:C62"/>
    <mergeCell ref="B66:C66"/>
    <mergeCell ref="B73:C73"/>
    <mergeCell ref="B78:C78"/>
    <mergeCell ref="B82:C82"/>
    <mergeCell ref="A83:C83"/>
    <mergeCell ref="A3:A4"/>
    <mergeCell ref="A5:A9"/>
    <mergeCell ref="A10:A18"/>
    <mergeCell ref="A19:A36"/>
    <mergeCell ref="A37:A56"/>
    <mergeCell ref="A57:A62"/>
    <mergeCell ref="A63:A66"/>
    <mergeCell ref="A67:A73"/>
    <mergeCell ref="A74:A78"/>
    <mergeCell ref="A79:A82"/>
    <mergeCell ref="B3:B4"/>
    <mergeCell ref="C3:C4"/>
    <mergeCell ref="H3:H4"/>
  </mergeCells>
  <pageMargins left="0.75" right="0.75" top="1" bottom="1" header="0.5" footer="0.5"/>
  <pageSetup paperSize="9" orientation="portrait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1"/>
  <dimension ref="A1:AO92"/>
  <sheetViews>
    <sheetView workbookViewId="0">
      <selection activeCell="A1" sqref="$A1:$XFD1048576"/>
    </sheetView>
  </sheetViews>
  <sheetFormatPr defaultColWidth="10" defaultRowHeight="13.5"/>
  <cols>
    <col min="1" max="1" width="6.65" style="1" customWidth="1"/>
    <col min="2" max="2" width="6.10833333333333" style="1" customWidth="1"/>
    <col min="3" max="3" width="8.68333333333333" style="1" customWidth="1"/>
    <col min="4" max="7" width="9.63333333333333" style="1" customWidth="1"/>
    <col min="8" max="8" width="6.91666666666667" style="1" customWidth="1"/>
    <col min="9" max="9" width="9.225" style="1" customWidth="1"/>
    <col min="10" max="10" width="10.175" style="1" customWidth="1"/>
    <col min="11" max="11" width="9.63333333333333" style="1" customWidth="1"/>
    <col min="12" max="12" width="9.5" style="1" customWidth="1"/>
    <col min="13" max="13" width="9.225" style="1" customWidth="1"/>
    <col min="14" max="14" width="9.76666666666667" style="1" customWidth="1"/>
    <col min="15" max="15" width="12.2083333333333" style="1" customWidth="1"/>
    <col min="16" max="17" width="10.7666666666667" style="1" customWidth="1"/>
    <col min="18" max="18" width="9.5" style="1" customWidth="1"/>
    <col min="19" max="21" width="10.7666666666667" style="1" customWidth="1"/>
    <col min="22" max="22" width="9.5" style="1" customWidth="1"/>
    <col min="23" max="23" width="6.78333333333333" style="1" customWidth="1"/>
    <col min="24" max="24" width="6.24166666666667" style="1" customWidth="1"/>
    <col min="25" max="25" width="9.74166666666667" style="1" customWidth="1"/>
    <col min="26" max="27" width="9.76666666666667" style="1" customWidth="1"/>
    <col min="28" max="28" width="7.6" style="1" customWidth="1"/>
    <col min="29" max="29" width="6.65" style="1" customWidth="1"/>
    <col min="30" max="30" width="5.83333333333333" style="1" customWidth="1"/>
    <col min="31" max="31" width="6.10833333333333" style="1" customWidth="1"/>
    <col min="32" max="32" width="9.74166666666667" style="1" customWidth="1"/>
    <col min="33" max="33" width="8.95" style="1" customWidth="1"/>
    <col min="34" max="35" width="6.91666666666667" style="1" customWidth="1"/>
    <col min="36" max="37" width="9.74166666666667" style="1" customWidth="1"/>
    <col min="38" max="39" width="7.73333333333333" style="1" customWidth="1"/>
    <col min="40" max="40" width="6.10833333333333" style="1" customWidth="1"/>
    <col min="41" max="41" width="6.50833333333333" style="1" customWidth="1"/>
    <col min="42" max="47" width="9.76666666666667" style="1" customWidth="1"/>
    <col min="48" max="16384" width="10" style="1"/>
  </cols>
  <sheetData>
    <row r="1" s="1" customFormat="1" ht="21.85" customHeight="1" spans="1:41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="1" customFormat="1" ht="19.55" customHeight="1" spans="1:31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Y2" s="14" t="s">
        <v>233</v>
      </c>
      <c r="Z2" s="14"/>
      <c r="AA2" s="14"/>
      <c r="AB2" s="14"/>
      <c r="AC2" s="14"/>
      <c r="AD2" s="14"/>
      <c r="AE2" s="14"/>
    </row>
    <row r="3" s="1" customFormat="1" ht="19.55" customHeight="1" spans="1:41">
      <c r="A3" s="4" t="s">
        <v>49</v>
      </c>
      <c r="B3" s="4" t="s">
        <v>234</v>
      </c>
      <c r="C3" s="4" t="s">
        <v>235</v>
      </c>
      <c r="D3" s="4" t="s">
        <v>236</v>
      </c>
      <c r="E3" s="4"/>
      <c r="F3" s="4" t="s">
        <v>209</v>
      </c>
      <c r="G3" s="4"/>
      <c r="H3" s="5" t="s">
        <v>210</v>
      </c>
      <c r="I3" s="4" t="s">
        <v>237</v>
      </c>
      <c r="J3" s="4"/>
      <c r="K3" s="4"/>
      <c r="L3" s="4"/>
      <c r="M3" s="4"/>
      <c r="N3" s="4"/>
      <c r="O3" s="4" t="s">
        <v>238</v>
      </c>
      <c r="P3" s="4"/>
      <c r="Q3" s="4"/>
      <c r="R3" s="4"/>
      <c r="S3" s="4"/>
      <c r="T3" s="4"/>
      <c r="U3" s="4"/>
      <c r="V3" s="4"/>
      <c r="W3" s="4"/>
      <c r="X3" s="4"/>
      <c r="Y3" s="4" t="s">
        <v>7</v>
      </c>
      <c r="Z3" s="4"/>
      <c r="AA3" s="4"/>
      <c r="AB3" s="4"/>
      <c r="AC3" s="4" t="s">
        <v>8</v>
      </c>
      <c r="AD3" s="4"/>
      <c r="AE3" s="4"/>
      <c r="AF3" s="4" t="s">
        <v>239</v>
      </c>
      <c r="AG3" s="4"/>
      <c r="AH3" s="4"/>
      <c r="AI3" s="4"/>
      <c r="AJ3" s="4"/>
      <c r="AK3" s="4"/>
      <c r="AL3" s="4"/>
      <c r="AM3" s="4"/>
      <c r="AN3" s="4"/>
      <c r="AO3" s="4"/>
    </row>
    <row r="4" s="1" customFormat="1" ht="22.6" customHeight="1" spans="1:41">
      <c r="A4" s="4"/>
      <c r="B4" s="4"/>
      <c r="C4" s="4"/>
      <c r="D4" s="4" t="s">
        <v>214</v>
      </c>
      <c r="E4" s="4" t="s">
        <v>215</v>
      </c>
      <c r="F4" s="4" t="s">
        <v>214</v>
      </c>
      <c r="G4" s="4" t="s">
        <v>215</v>
      </c>
      <c r="H4" s="5"/>
      <c r="I4" s="4" t="s">
        <v>240</v>
      </c>
      <c r="J4" s="4" t="s">
        <v>241</v>
      </c>
      <c r="K4" s="4" t="s">
        <v>242</v>
      </c>
      <c r="L4" s="4" t="s">
        <v>243</v>
      </c>
      <c r="M4" s="4" t="s">
        <v>244</v>
      </c>
      <c r="N4" s="11" t="s">
        <v>245</v>
      </c>
      <c r="O4" s="4" t="s">
        <v>246</v>
      </c>
      <c r="P4" s="4" t="s">
        <v>241</v>
      </c>
      <c r="Q4" s="4" t="s">
        <v>240</v>
      </c>
      <c r="R4" s="4" t="s">
        <v>244</v>
      </c>
      <c r="S4" s="4" t="s">
        <v>247</v>
      </c>
      <c r="T4" s="4" t="s">
        <v>243</v>
      </c>
      <c r="U4" s="4" t="s">
        <v>242</v>
      </c>
      <c r="V4" s="4" t="s">
        <v>245</v>
      </c>
      <c r="W4" s="4" t="s">
        <v>248</v>
      </c>
      <c r="X4" s="4" t="s">
        <v>249</v>
      </c>
      <c r="Y4" s="4" t="s">
        <v>11</v>
      </c>
      <c r="Z4" s="4" t="s">
        <v>12</v>
      </c>
      <c r="AA4" s="4" t="s">
        <v>13</v>
      </c>
      <c r="AB4" s="4" t="s">
        <v>14</v>
      </c>
      <c r="AC4" s="4" t="s">
        <v>11</v>
      </c>
      <c r="AD4" s="4" t="s">
        <v>12</v>
      </c>
      <c r="AE4" s="4" t="s">
        <v>15</v>
      </c>
      <c r="AF4" s="4" t="s">
        <v>241</v>
      </c>
      <c r="AG4" s="4" t="s">
        <v>243</v>
      </c>
      <c r="AH4" s="4" t="s">
        <v>250</v>
      </c>
      <c r="AI4" s="4" t="s">
        <v>251</v>
      </c>
      <c r="AJ4" s="4" t="s">
        <v>240</v>
      </c>
      <c r="AK4" s="4" t="s">
        <v>242</v>
      </c>
      <c r="AL4" s="4" t="s">
        <v>252</v>
      </c>
      <c r="AM4" s="4" t="s">
        <v>253</v>
      </c>
      <c r="AN4" s="4" t="s">
        <v>254</v>
      </c>
      <c r="AO4" s="4" t="s">
        <v>255</v>
      </c>
    </row>
    <row r="5" s="1" customFormat="1" ht="15.9" customHeight="1" spans="1:41">
      <c r="A5" s="23" t="s">
        <v>155</v>
      </c>
      <c r="B5" s="24" t="s">
        <v>172</v>
      </c>
      <c r="C5" s="23" t="s">
        <v>173</v>
      </c>
      <c r="D5" s="25">
        <v>4175.4</v>
      </c>
      <c r="E5" s="26">
        <v>41721.39</v>
      </c>
      <c r="F5" s="25">
        <v>4099.2</v>
      </c>
      <c r="G5" s="26">
        <v>45735.29</v>
      </c>
      <c r="H5" s="27">
        <v>9.13060382216675</v>
      </c>
      <c r="I5" s="26">
        <v>4111.75</v>
      </c>
      <c r="J5" s="26">
        <v>37538.34</v>
      </c>
      <c r="K5" s="25">
        <v>5467</v>
      </c>
      <c r="L5" s="25">
        <v>47667.55</v>
      </c>
      <c r="M5" s="12">
        <v>9.12952878944488</v>
      </c>
      <c r="N5" s="12">
        <v>8.71914212548015</v>
      </c>
      <c r="O5" s="26">
        <v>33524.44</v>
      </c>
      <c r="P5" s="26">
        <v>34577.52</v>
      </c>
      <c r="Q5" s="26">
        <v>4150.2</v>
      </c>
      <c r="R5" s="12">
        <v>8.33153101055371</v>
      </c>
      <c r="S5" s="25">
        <v>43181.75</v>
      </c>
      <c r="T5" s="25">
        <v>44295.83</v>
      </c>
      <c r="U5" s="25">
        <v>4474.55</v>
      </c>
      <c r="V5" s="12">
        <v>9.89950497815423</v>
      </c>
      <c r="W5" s="15">
        <v>-0.0874084300839033</v>
      </c>
      <c r="X5" s="15">
        <v>0.135376030770811</v>
      </c>
      <c r="Y5" s="26">
        <v>1053.08</v>
      </c>
      <c r="Z5" s="25">
        <v>1114.08</v>
      </c>
      <c r="AA5" s="17">
        <v>-61</v>
      </c>
      <c r="AB5" s="18">
        <v>-0.054753698118627</v>
      </c>
      <c r="AC5" s="15">
        <v>0.0304556255046631</v>
      </c>
      <c r="AD5" s="15">
        <v>0.025150900208891</v>
      </c>
      <c r="AE5" s="15">
        <v>0.00530472529577215</v>
      </c>
      <c r="AF5" s="26">
        <v>3040.2126</v>
      </c>
      <c r="AG5" s="25">
        <v>314.5851</v>
      </c>
      <c r="AH5" s="15">
        <v>0.090686454419522</v>
      </c>
      <c r="AI5" s="18">
        <v>0.00710191230190291</v>
      </c>
      <c r="AJ5" s="26">
        <v>-37.75</v>
      </c>
      <c r="AK5" s="25">
        <v>-61.32</v>
      </c>
      <c r="AL5" s="15">
        <v>-0.00909594718326828</v>
      </c>
      <c r="AM5" s="18">
        <v>-0.013704171369188</v>
      </c>
      <c r="AN5" s="18">
        <v>0.0835845421176191</v>
      </c>
      <c r="AO5" s="18">
        <v>0.00460822418591969</v>
      </c>
    </row>
    <row r="6" s="1" customFormat="1" ht="15.9" customHeight="1" spans="1:41">
      <c r="A6" s="23"/>
      <c r="B6" s="24" t="s">
        <v>156</v>
      </c>
      <c r="C6" s="23" t="s">
        <v>157</v>
      </c>
      <c r="D6" s="25">
        <v>2473.9</v>
      </c>
      <c r="E6" s="26">
        <v>28174.66</v>
      </c>
      <c r="F6" s="25">
        <v>2558.4</v>
      </c>
      <c r="G6" s="26">
        <v>28232.07</v>
      </c>
      <c r="H6" s="27">
        <v>13.1233551232145</v>
      </c>
      <c r="I6" s="26">
        <v>1682.3</v>
      </c>
      <c r="J6" s="26">
        <v>15179.39</v>
      </c>
      <c r="K6" s="25">
        <v>2551</v>
      </c>
      <c r="L6" s="25">
        <v>27736.85</v>
      </c>
      <c r="M6" s="12">
        <v>9.02299827616953</v>
      </c>
      <c r="N6" s="12">
        <v>10.8729321834575</v>
      </c>
      <c r="O6" s="26">
        <v>15043.68</v>
      </c>
      <c r="P6" s="26">
        <v>10773.07</v>
      </c>
      <c r="Q6" s="26">
        <v>1425.65</v>
      </c>
      <c r="R6" s="12">
        <v>7.55660225160453</v>
      </c>
      <c r="S6" s="25">
        <v>22937.44</v>
      </c>
      <c r="T6" s="25">
        <v>20047.32</v>
      </c>
      <c r="U6" s="25">
        <v>1572.87</v>
      </c>
      <c r="V6" s="12">
        <v>12.7456941768868</v>
      </c>
      <c r="W6" s="15">
        <v>-0.162517599990889</v>
      </c>
      <c r="X6" s="15">
        <v>0.172240749949555</v>
      </c>
      <c r="Y6" s="26">
        <v>-4270.61</v>
      </c>
      <c r="Z6" s="25">
        <v>-2890.12</v>
      </c>
      <c r="AA6" s="17">
        <v>-1380.49</v>
      </c>
      <c r="AB6" s="18">
        <v>0.477658367126625</v>
      </c>
      <c r="AC6" s="15">
        <v>-0.396415320795279</v>
      </c>
      <c r="AD6" s="15">
        <v>-0.1441649058328</v>
      </c>
      <c r="AE6" s="15">
        <v>-0.25225041496248</v>
      </c>
      <c r="AF6" s="26">
        <v>-2423.3889</v>
      </c>
      <c r="AG6" s="25">
        <v>-4882.9879</v>
      </c>
      <c r="AH6" s="15">
        <v>-0.161090165438244</v>
      </c>
      <c r="AI6" s="18">
        <v>-0.243573101042932</v>
      </c>
      <c r="AJ6" s="26">
        <v>-164.15</v>
      </c>
      <c r="AK6" s="25">
        <v>-293.03</v>
      </c>
      <c r="AL6" s="15">
        <v>-0.115140462245292</v>
      </c>
      <c r="AM6" s="18">
        <v>-0.186302745935773</v>
      </c>
      <c r="AN6" s="18">
        <v>0.0824829356046886</v>
      </c>
      <c r="AO6" s="18">
        <v>0.0711622836904818</v>
      </c>
    </row>
    <row r="7" s="1" customFormat="1" ht="15.9" customHeight="1" spans="1:41">
      <c r="A7" s="23"/>
      <c r="B7" s="24" t="s">
        <v>162</v>
      </c>
      <c r="C7" s="23" t="s">
        <v>163</v>
      </c>
      <c r="D7" s="25">
        <v>6380.45</v>
      </c>
      <c r="E7" s="26">
        <v>63856.99</v>
      </c>
      <c r="F7" s="25">
        <v>5090.7</v>
      </c>
      <c r="G7" s="26">
        <v>53255.41</v>
      </c>
      <c r="H7" s="27">
        <v>8.24657059662957</v>
      </c>
      <c r="I7" s="26">
        <v>4673.45</v>
      </c>
      <c r="J7" s="26">
        <v>39464.55</v>
      </c>
      <c r="K7" s="25">
        <v>5673.7</v>
      </c>
      <c r="L7" s="25">
        <v>54043.16</v>
      </c>
      <c r="M7" s="12">
        <v>8.44441472573794</v>
      </c>
      <c r="N7" s="12">
        <v>9.5252057740099</v>
      </c>
      <c r="O7" s="26">
        <v>49704.71</v>
      </c>
      <c r="P7" s="26">
        <v>52144.97</v>
      </c>
      <c r="Q7" s="26">
        <v>5654.41</v>
      </c>
      <c r="R7" s="12">
        <v>9.22200017331605</v>
      </c>
      <c r="S7" s="25">
        <v>61950.09</v>
      </c>
      <c r="T7" s="25">
        <v>63408.36</v>
      </c>
      <c r="U7" s="25">
        <v>5928.52</v>
      </c>
      <c r="V7" s="12">
        <v>10.6954788041535</v>
      </c>
      <c r="W7" s="15">
        <v>0.0920828112821225</v>
      </c>
      <c r="X7" s="15">
        <v>0.122860656022439</v>
      </c>
      <c r="Y7" s="26">
        <v>2440.26</v>
      </c>
      <c r="Z7" s="25">
        <v>1458.27</v>
      </c>
      <c r="AA7" s="17">
        <v>981.99</v>
      </c>
      <c r="AB7" s="18">
        <v>0.673393815960007</v>
      </c>
      <c r="AC7" s="15">
        <v>0.0467976105844917</v>
      </c>
      <c r="AD7" s="15">
        <v>0.0229980715476634</v>
      </c>
      <c r="AE7" s="15">
        <v>0.0237995390368282</v>
      </c>
      <c r="AF7" s="26">
        <v>142.5884</v>
      </c>
      <c r="AG7" s="25">
        <v>-5515.7792</v>
      </c>
      <c r="AH7" s="15">
        <v>0.00286871002768148</v>
      </c>
      <c r="AI7" s="18">
        <v>-0.086988201555757</v>
      </c>
      <c r="AJ7" s="26">
        <v>-266.79</v>
      </c>
      <c r="AK7" s="25">
        <v>-408.7</v>
      </c>
      <c r="AL7" s="15">
        <v>-0.0471826415134382</v>
      </c>
      <c r="AM7" s="18">
        <v>-0.0689379474135197</v>
      </c>
      <c r="AN7" s="18">
        <v>0.0898569115834385</v>
      </c>
      <c r="AO7" s="18">
        <v>0.0217553059000815</v>
      </c>
    </row>
    <row r="8" s="1" customFormat="1" ht="15.9" customHeight="1" spans="1:41">
      <c r="A8" s="23"/>
      <c r="B8" s="24" t="s">
        <v>174</v>
      </c>
      <c r="C8" s="23" t="s">
        <v>175</v>
      </c>
      <c r="D8" s="25">
        <v>3495</v>
      </c>
      <c r="E8" s="26">
        <v>24221.7</v>
      </c>
      <c r="F8" s="25">
        <v>3425.76</v>
      </c>
      <c r="G8" s="26">
        <v>22231.7</v>
      </c>
      <c r="H8" s="27">
        <v>7.81203573261274</v>
      </c>
      <c r="I8" s="26">
        <v>2053.64</v>
      </c>
      <c r="J8" s="26">
        <v>18822.36</v>
      </c>
      <c r="K8" s="25">
        <v>2145.8</v>
      </c>
      <c r="L8" s="25">
        <v>16242.61</v>
      </c>
      <c r="M8" s="12">
        <v>9.16536491303247</v>
      </c>
      <c r="N8" s="12">
        <v>7.56948923478423</v>
      </c>
      <c r="O8" s="26">
        <v>20812.36</v>
      </c>
      <c r="P8" s="26">
        <v>21076.47</v>
      </c>
      <c r="Q8" s="26">
        <v>2068.84</v>
      </c>
      <c r="R8" s="12">
        <v>10.1875785464318</v>
      </c>
      <c r="S8" s="25">
        <v>17840.49</v>
      </c>
      <c r="T8" s="25">
        <v>18459.37</v>
      </c>
      <c r="U8" s="25">
        <v>1661.88</v>
      </c>
      <c r="V8" s="12">
        <v>11.1075228054974</v>
      </c>
      <c r="W8" s="15">
        <v>0.111530052878291</v>
      </c>
      <c r="X8" s="15">
        <v>0.467407173849295</v>
      </c>
      <c r="Y8" s="26">
        <v>264.11</v>
      </c>
      <c r="Z8" s="25">
        <v>618.88</v>
      </c>
      <c r="AA8" s="17">
        <v>-354.77</v>
      </c>
      <c r="AB8" s="18">
        <v>-0.573245217166494</v>
      </c>
      <c r="AC8" s="15">
        <v>0.0125310357948935</v>
      </c>
      <c r="AD8" s="15">
        <v>0.0335266046457707</v>
      </c>
      <c r="AE8" s="15">
        <v>-0.0209955688508771</v>
      </c>
      <c r="AF8" s="26">
        <v>-3596.788</v>
      </c>
      <c r="AG8" s="25">
        <v>-2593.3315</v>
      </c>
      <c r="AH8" s="15">
        <v>-0.172819805154245</v>
      </c>
      <c r="AI8" s="18">
        <v>-0.14048862447635</v>
      </c>
      <c r="AJ8" s="26">
        <v>-54.04</v>
      </c>
      <c r="AK8" s="25">
        <v>-302.89</v>
      </c>
      <c r="AL8" s="15">
        <v>-0.0261209180023588</v>
      </c>
      <c r="AM8" s="18">
        <v>-0.18225744337738</v>
      </c>
      <c r="AN8" s="18">
        <v>-0.0323311806778949</v>
      </c>
      <c r="AO8" s="18">
        <v>0.156136525375021</v>
      </c>
    </row>
    <row r="9" s="1" customFormat="1" ht="15.9" customHeight="1" spans="1:41">
      <c r="A9" s="23"/>
      <c r="B9" s="28" t="s">
        <v>256</v>
      </c>
      <c r="C9" s="28"/>
      <c r="D9" s="29">
        <v>16524.75</v>
      </c>
      <c r="E9" s="29">
        <v>157974.74</v>
      </c>
      <c r="F9" s="29">
        <v>15174.06</v>
      </c>
      <c r="G9" s="30">
        <v>149454.47</v>
      </c>
      <c r="H9" s="30">
        <v>9.03556718513864</v>
      </c>
      <c r="I9" s="30">
        <v>12521.14</v>
      </c>
      <c r="J9" s="29">
        <v>111004.64</v>
      </c>
      <c r="K9" s="29">
        <v>15837.5</v>
      </c>
      <c r="L9" s="29">
        <v>145690.17</v>
      </c>
      <c r="M9" s="31">
        <v>8.86537807260361</v>
      </c>
      <c r="N9" s="31">
        <v>9.1990636148382</v>
      </c>
      <c r="O9" s="29">
        <v>119085.19</v>
      </c>
      <c r="P9" s="29">
        <v>118572.03</v>
      </c>
      <c r="Q9" s="29">
        <v>13299.1</v>
      </c>
      <c r="R9" s="31">
        <v>8.91579354993947</v>
      </c>
      <c r="S9" s="29">
        <v>145909.77</v>
      </c>
      <c r="T9" s="29">
        <v>146210.88</v>
      </c>
      <c r="U9" s="29">
        <v>13637.82</v>
      </c>
      <c r="V9" s="31">
        <v>10.720986198674</v>
      </c>
      <c r="W9" s="32">
        <v>0.00568678255151381</v>
      </c>
      <c r="X9" s="32">
        <v>0.16544320678258</v>
      </c>
      <c r="Y9" s="29">
        <v>-513.16</v>
      </c>
      <c r="Z9" s="29">
        <v>301.11</v>
      </c>
      <c r="AA9" s="33">
        <v>-814.27</v>
      </c>
      <c r="AB9" s="34">
        <v>-2.70422769087709</v>
      </c>
      <c r="AC9" s="32">
        <v>-0.00432783346966397</v>
      </c>
      <c r="AD9" s="32">
        <v>0.00205942266403157</v>
      </c>
      <c r="AE9" s="32">
        <v>-0.00638725613369554</v>
      </c>
      <c r="AF9" s="29">
        <v>-2837.3759</v>
      </c>
      <c r="AG9" s="29">
        <v>-12677.5135</v>
      </c>
      <c r="AH9" s="32">
        <v>-0.023826438031463</v>
      </c>
      <c r="AI9" s="32">
        <v>-0.0867070460146331</v>
      </c>
      <c r="AJ9" s="29">
        <v>-522.73</v>
      </c>
      <c r="AK9" s="29">
        <v>-1065.94</v>
      </c>
      <c r="AL9" s="32">
        <v>-0.0393056673007948</v>
      </c>
      <c r="AM9" s="32">
        <v>-0.0781605857827717</v>
      </c>
      <c r="AN9" s="34">
        <v>0.0628806079831701</v>
      </c>
      <c r="AO9" s="34">
        <v>0.0388549184819769</v>
      </c>
    </row>
    <row r="10" s="1" customFormat="1" ht="15.9" customHeight="1" spans="1:41">
      <c r="A10" s="23" t="s">
        <v>84</v>
      </c>
      <c r="B10" s="24" t="s">
        <v>207</v>
      </c>
      <c r="C10" s="23" t="s">
        <v>208</v>
      </c>
      <c r="D10" s="25">
        <v>5211.3</v>
      </c>
      <c r="E10" s="26">
        <v>47712.83</v>
      </c>
      <c r="F10" s="25">
        <v>5182.7</v>
      </c>
      <c r="G10" s="26">
        <v>50021.86</v>
      </c>
      <c r="H10" s="27">
        <v>4.82528926648064</v>
      </c>
      <c r="I10" s="26">
        <v>7994.35</v>
      </c>
      <c r="J10" s="26">
        <v>73233.07</v>
      </c>
      <c r="K10" s="25">
        <v>7524</v>
      </c>
      <c r="L10" s="25">
        <v>73070.04</v>
      </c>
      <c r="M10" s="12">
        <v>9.16060342616973</v>
      </c>
      <c r="N10" s="12">
        <v>9.71159489633174</v>
      </c>
      <c r="O10" s="26">
        <v>70891.38</v>
      </c>
      <c r="P10" s="26">
        <v>81343.27</v>
      </c>
      <c r="Q10" s="26">
        <v>7965.72</v>
      </c>
      <c r="R10" s="12">
        <v>10.211665737686</v>
      </c>
      <c r="S10" s="25">
        <v>72918.15</v>
      </c>
      <c r="T10" s="25">
        <v>74584.52</v>
      </c>
      <c r="U10" s="25">
        <v>6101.05</v>
      </c>
      <c r="V10" s="12">
        <v>12.2248662115537</v>
      </c>
      <c r="W10" s="15">
        <v>0.11473723537836</v>
      </c>
      <c r="X10" s="15">
        <v>0.258790789983561</v>
      </c>
      <c r="Y10" s="26">
        <v>10451.89</v>
      </c>
      <c r="Z10" s="25">
        <v>1666.37</v>
      </c>
      <c r="AA10" s="17">
        <v>8785.52</v>
      </c>
      <c r="AB10" s="18">
        <v>5.27225046058198</v>
      </c>
      <c r="AC10" s="15">
        <v>0.128491146225127</v>
      </c>
      <c r="AD10" s="15">
        <v>0.0223420355859366</v>
      </c>
      <c r="AE10" s="15">
        <v>0.106149110639191</v>
      </c>
      <c r="AF10" s="26">
        <v>2750.8761</v>
      </c>
      <c r="AG10" s="25">
        <v>-9739.9899</v>
      </c>
      <c r="AH10" s="15">
        <v>0.0388040986083216</v>
      </c>
      <c r="AI10" s="18">
        <v>-0.130589965585352</v>
      </c>
      <c r="AJ10" s="26">
        <v>-53.33</v>
      </c>
      <c r="AK10" s="25">
        <v>-1074.1</v>
      </c>
      <c r="AL10" s="15">
        <v>-0.00669493780850946</v>
      </c>
      <c r="AM10" s="18">
        <v>-0.176051663238295</v>
      </c>
      <c r="AN10" s="18">
        <v>0.169394064193674</v>
      </c>
      <c r="AO10" s="18">
        <v>0.169356725429786</v>
      </c>
    </row>
    <row r="11" s="1" customFormat="1" ht="15.9" customHeight="1" spans="1:41">
      <c r="A11" s="23"/>
      <c r="B11" s="24" t="s">
        <v>143</v>
      </c>
      <c r="C11" s="23" t="s">
        <v>144</v>
      </c>
      <c r="D11" s="25">
        <v>3151.3</v>
      </c>
      <c r="E11" s="26">
        <v>23598.59</v>
      </c>
      <c r="F11" s="25">
        <v>2411.6</v>
      </c>
      <c r="G11" s="26">
        <v>20884.6</v>
      </c>
      <c r="H11" s="27">
        <v>7.35372205887562</v>
      </c>
      <c r="I11" s="26">
        <v>2229.57</v>
      </c>
      <c r="J11" s="26">
        <v>18457.76</v>
      </c>
      <c r="K11" s="25">
        <v>3422.1</v>
      </c>
      <c r="L11" s="25">
        <v>30003.17</v>
      </c>
      <c r="M11" s="12">
        <v>8.27861874711267</v>
      </c>
      <c r="N11" s="12">
        <v>8.76747318897753</v>
      </c>
      <c r="O11" s="26">
        <v>21171.75</v>
      </c>
      <c r="P11" s="26">
        <v>20629.7</v>
      </c>
      <c r="Q11" s="26">
        <v>2809.79</v>
      </c>
      <c r="R11" s="12">
        <v>7.34207894540161</v>
      </c>
      <c r="S11" s="25">
        <v>30377.74</v>
      </c>
      <c r="T11" s="25">
        <v>30011.91</v>
      </c>
      <c r="U11" s="25">
        <v>3154.92</v>
      </c>
      <c r="V11" s="12">
        <v>9.51273249400936</v>
      </c>
      <c r="W11" s="15">
        <v>-0.113127543412685</v>
      </c>
      <c r="X11" s="15">
        <v>0.085002746968051</v>
      </c>
      <c r="Y11" s="26">
        <v>-542.05</v>
      </c>
      <c r="Z11" s="25">
        <v>-365.83</v>
      </c>
      <c r="AA11" s="17">
        <v>-176.22</v>
      </c>
      <c r="AB11" s="18">
        <v>0.481699149878359</v>
      </c>
      <c r="AC11" s="15">
        <v>-0.0262752245548893</v>
      </c>
      <c r="AD11" s="15">
        <v>-0.012189494104174</v>
      </c>
      <c r="AE11" s="15">
        <v>-0.0140857304507153</v>
      </c>
      <c r="AF11" s="26">
        <v>-1505.3086</v>
      </c>
      <c r="AG11" s="25">
        <v>-2587.0691</v>
      </c>
      <c r="AH11" s="15">
        <v>-0.0710998665674779</v>
      </c>
      <c r="AI11" s="18">
        <v>-0.0862014147050288</v>
      </c>
      <c r="AJ11" s="26">
        <v>-159.48</v>
      </c>
      <c r="AK11" s="25">
        <v>-187.18</v>
      </c>
      <c r="AL11" s="15">
        <v>-0.0567586901512213</v>
      </c>
      <c r="AM11" s="18">
        <v>-0.059329555107578</v>
      </c>
      <c r="AN11" s="18">
        <v>0.0151015481375509</v>
      </c>
      <c r="AO11" s="18">
        <v>0.00257086495635674</v>
      </c>
    </row>
    <row r="12" s="1" customFormat="1" ht="15.9" customHeight="1" spans="1:41">
      <c r="A12" s="23"/>
      <c r="B12" s="24" t="s">
        <v>106</v>
      </c>
      <c r="C12" s="23" t="s">
        <v>107</v>
      </c>
      <c r="D12" s="25">
        <v>6373.8</v>
      </c>
      <c r="E12" s="26">
        <v>49595.42</v>
      </c>
      <c r="F12" s="25">
        <v>5644.1</v>
      </c>
      <c r="G12" s="26">
        <v>45901.93</v>
      </c>
      <c r="H12" s="27">
        <v>6.93982820308172</v>
      </c>
      <c r="I12" s="26">
        <v>5739.69</v>
      </c>
      <c r="J12" s="26">
        <v>44885.65</v>
      </c>
      <c r="K12" s="25">
        <v>7013</v>
      </c>
      <c r="L12" s="25">
        <v>66562.36</v>
      </c>
      <c r="M12" s="12">
        <v>7.82022199805216</v>
      </c>
      <c r="N12" s="12">
        <v>9.49128190503351</v>
      </c>
      <c r="O12" s="26">
        <v>48162.68</v>
      </c>
      <c r="P12" s="26">
        <v>51544.33</v>
      </c>
      <c r="Q12" s="26">
        <v>6165.03</v>
      </c>
      <c r="R12" s="12">
        <v>8.3607589906294</v>
      </c>
      <c r="S12" s="25">
        <v>58418.81</v>
      </c>
      <c r="T12" s="25">
        <v>65785.98</v>
      </c>
      <c r="U12" s="25">
        <v>5827.16</v>
      </c>
      <c r="V12" s="12">
        <v>11.2895441347071</v>
      </c>
      <c r="W12" s="15">
        <v>0.0691204153426694</v>
      </c>
      <c r="X12" s="15">
        <v>0.189464631613138</v>
      </c>
      <c r="Y12" s="26">
        <v>3381.65</v>
      </c>
      <c r="Z12" s="25">
        <v>7367.17</v>
      </c>
      <c r="AA12" s="17">
        <v>-3985.52</v>
      </c>
      <c r="AB12" s="18">
        <v>-0.540983851329615</v>
      </c>
      <c r="AC12" s="15">
        <v>0.0656066341341521</v>
      </c>
      <c r="AD12" s="15">
        <v>0.111986930953981</v>
      </c>
      <c r="AE12" s="15">
        <v>-0.0463802968198293</v>
      </c>
      <c r="AF12" s="26">
        <v>3651.3687</v>
      </c>
      <c r="AG12" s="25">
        <v>-5743.6398</v>
      </c>
      <c r="AH12" s="15">
        <v>0.0758132375523953</v>
      </c>
      <c r="AI12" s="18">
        <v>-0.0873079613619802</v>
      </c>
      <c r="AJ12" s="26">
        <v>-159.09</v>
      </c>
      <c r="AK12" s="25">
        <v>-593.82</v>
      </c>
      <c r="AL12" s="15">
        <v>-0.0258052272251717</v>
      </c>
      <c r="AM12" s="18">
        <v>-0.101905559483522</v>
      </c>
      <c r="AN12" s="18">
        <v>0.163121198914376</v>
      </c>
      <c r="AO12" s="18">
        <v>0.0761003322583503</v>
      </c>
    </row>
    <row r="13" s="1" customFormat="1" ht="15.9" customHeight="1" spans="1:41">
      <c r="A13" s="23"/>
      <c r="B13" s="24" t="s">
        <v>180</v>
      </c>
      <c r="C13" s="23" t="s">
        <v>181</v>
      </c>
      <c r="D13" s="25">
        <v>2859.3</v>
      </c>
      <c r="E13" s="26">
        <v>25385.75</v>
      </c>
      <c r="F13" s="25">
        <v>2336.8</v>
      </c>
      <c r="G13" s="26">
        <v>20389.47</v>
      </c>
      <c r="H13" s="27">
        <v>6.4525734855832</v>
      </c>
      <c r="I13" s="26">
        <v>2499.09</v>
      </c>
      <c r="J13" s="26">
        <v>19833.08</v>
      </c>
      <c r="K13" s="25">
        <v>2916.1</v>
      </c>
      <c r="L13" s="25">
        <v>23199.69</v>
      </c>
      <c r="M13" s="12">
        <v>7.93612074795225</v>
      </c>
      <c r="N13" s="12">
        <v>7.95572511230753</v>
      </c>
      <c r="O13" s="26">
        <v>24829.36</v>
      </c>
      <c r="P13" s="26">
        <v>26258.76</v>
      </c>
      <c r="Q13" s="26">
        <v>2935.54</v>
      </c>
      <c r="R13" s="12">
        <v>8.94512082955776</v>
      </c>
      <c r="S13" s="25">
        <v>24898.57</v>
      </c>
      <c r="T13" s="25">
        <v>26336.09</v>
      </c>
      <c r="U13" s="25">
        <v>2772.91</v>
      </c>
      <c r="V13" s="12">
        <v>9.49763605742704</v>
      </c>
      <c r="W13" s="15">
        <v>0.127140212913956</v>
      </c>
      <c r="X13" s="15">
        <v>0.193811490889015</v>
      </c>
      <c r="Y13" s="26">
        <v>1429.4</v>
      </c>
      <c r="Z13" s="25">
        <v>1437.52</v>
      </c>
      <c r="AA13" s="17">
        <v>-8.12</v>
      </c>
      <c r="AB13" s="18">
        <v>-0.00564861706271913</v>
      </c>
      <c r="AC13" s="15">
        <v>0.0544351675402799</v>
      </c>
      <c r="AD13" s="15">
        <v>0.0545836530783423</v>
      </c>
      <c r="AE13" s="15">
        <v>-0.000148485538062414</v>
      </c>
      <c r="AF13" s="26">
        <v>-727.6617</v>
      </c>
      <c r="AG13" s="25">
        <v>-1793.9274</v>
      </c>
      <c r="AH13" s="15">
        <v>-0.0293065024632129</v>
      </c>
      <c r="AI13" s="18">
        <v>-0.0681166946194367</v>
      </c>
      <c r="AJ13" s="26">
        <v>-86.05</v>
      </c>
      <c r="AK13" s="25">
        <v>-145.89</v>
      </c>
      <c r="AL13" s="15">
        <v>-0.0293131757700457</v>
      </c>
      <c r="AM13" s="18">
        <v>-0.0526125983172912</v>
      </c>
      <c r="AN13" s="18">
        <v>0.0388101921562238</v>
      </c>
      <c r="AO13" s="18">
        <v>0.0232994225472455</v>
      </c>
    </row>
    <row r="14" s="1" customFormat="1" ht="15.9" customHeight="1" spans="1:41">
      <c r="A14" s="23"/>
      <c r="B14" s="24" t="s">
        <v>129</v>
      </c>
      <c r="C14" s="23" t="s">
        <v>130</v>
      </c>
      <c r="D14" s="25">
        <v>4104.8</v>
      </c>
      <c r="E14" s="26">
        <v>33377.76</v>
      </c>
      <c r="F14" s="25">
        <v>2827.86</v>
      </c>
      <c r="G14" s="26">
        <v>27993.82</v>
      </c>
      <c r="H14" s="27">
        <v>8.41239964282637</v>
      </c>
      <c r="I14" s="26">
        <v>1925.05</v>
      </c>
      <c r="J14" s="26">
        <v>20149.86</v>
      </c>
      <c r="K14" s="25">
        <v>4813</v>
      </c>
      <c r="L14" s="25">
        <v>40222.48</v>
      </c>
      <c r="M14" s="12">
        <v>10.4671878652503</v>
      </c>
      <c r="N14" s="12">
        <v>8.35704965717848</v>
      </c>
      <c r="O14" s="26">
        <v>25533.8</v>
      </c>
      <c r="P14" s="26">
        <v>26311.8</v>
      </c>
      <c r="Q14" s="26">
        <v>3116.53</v>
      </c>
      <c r="R14" s="12">
        <v>8.44265898290727</v>
      </c>
      <c r="S14" s="25">
        <v>39111.13</v>
      </c>
      <c r="T14" s="25">
        <v>39383.65</v>
      </c>
      <c r="U14" s="25">
        <v>3663.37</v>
      </c>
      <c r="V14" s="12">
        <v>10.7506612763658</v>
      </c>
      <c r="W14" s="15">
        <v>-0.193416694952439</v>
      </c>
      <c r="X14" s="15">
        <v>0.286418259718157</v>
      </c>
      <c r="Y14" s="26">
        <v>778</v>
      </c>
      <c r="Z14" s="25">
        <v>272.52</v>
      </c>
      <c r="AA14" s="17">
        <v>505.48</v>
      </c>
      <c r="AB14" s="18">
        <v>1.8548363422868</v>
      </c>
      <c r="AC14" s="15">
        <v>0.0295684825819594</v>
      </c>
      <c r="AD14" s="15">
        <v>0.00691962273684638</v>
      </c>
      <c r="AE14" s="15">
        <v>0.022648859845113</v>
      </c>
      <c r="AF14" s="26">
        <v>-1976.4326</v>
      </c>
      <c r="AG14" s="25">
        <v>-3618.3765</v>
      </c>
      <c r="AH14" s="15">
        <v>-0.0774045617965207</v>
      </c>
      <c r="AI14" s="18">
        <v>-0.0918750928367482</v>
      </c>
      <c r="AJ14" s="26">
        <v>-85.46</v>
      </c>
      <c r="AK14" s="25">
        <v>-488.08</v>
      </c>
      <c r="AL14" s="15">
        <v>-0.0274215232967435</v>
      </c>
      <c r="AM14" s="18">
        <v>-0.133232515416133</v>
      </c>
      <c r="AN14" s="18">
        <v>0.0144705310402276</v>
      </c>
      <c r="AO14" s="18">
        <v>0.10581099211939</v>
      </c>
    </row>
    <row r="15" s="1" customFormat="1" ht="15.9" customHeight="1" spans="1:41">
      <c r="A15" s="23"/>
      <c r="B15" s="24" t="s">
        <v>193</v>
      </c>
      <c r="C15" s="23" t="s">
        <v>194</v>
      </c>
      <c r="D15" s="25">
        <v>3580.9</v>
      </c>
      <c r="E15" s="26">
        <v>28502.99</v>
      </c>
      <c r="F15" s="25">
        <v>3480.5</v>
      </c>
      <c r="G15" s="26">
        <v>30568.02</v>
      </c>
      <c r="H15" s="27">
        <v>6.9373232312217</v>
      </c>
      <c r="I15" s="26">
        <v>3787.75</v>
      </c>
      <c r="J15" s="26">
        <v>31995.96</v>
      </c>
      <c r="K15" s="25">
        <v>3777</v>
      </c>
      <c r="L15" s="25">
        <v>33205.59</v>
      </c>
      <c r="M15" s="12">
        <v>8.44722064550195</v>
      </c>
      <c r="N15" s="12">
        <v>8.79152501985703</v>
      </c>
      <c r="O15" s="26">
        <v>29802.35</v>
      </c>
      <c r="P15" s="26">
        <v>30161.85</v>
      </c>
      <c r="Q15" s="26">
        <v>3644.36</v>
      </c>
      <c r="R15" s="12">
        <v>8.27630914618753</v>
      </c>
      <c r="S15" s="25">
        <v>34006.61</v>
      </c>
      <c r="T15" s="25">
        <v>35140.51</v>
      </c>
      <c r="U15" s="25">
        <v>3521.13</v>
      </c>
      <c r="V15" s="12">
        <v>9.97989565849599</v>
      </c>
      <c r="W15" s="15">
        <v>-0.0202328678848258</v>
      </c>
      <c r="X15" s="15">
        <v>0.135172297861275</v>
      </c>
      <c r="Y15" s="26">
        <v>359.5</v>
      </c>
      <c r="Z15" s="25">
        <v>1133.9</v>
      </c>
      <c r="AA15" s="17">
        <v>-774.4</v>
      </c>
      <c r="AB15" s="18">
        <v>-0.682952641326396</v>
      </c>
      <c r="AC15" s="15">
        <v>0.01191903016559</v>
      </c>
      <c r="AD15" s="15">
        <v>0.0322676022630292</v>
      </c>
      <c r="AE15" s="15">
        <v>-0.0203485720974392</v>
      </c>
      <c r="AF15" s="26">
        <v>-2540.4653</v>
      </c>
      <c r="AG15" s="25">
        <v>-3521.3069</v>
      </c>
      <c r="AH15" s="15">
        <v>-0.0852437911775414</v>
      </c>
      <c r="AI15" s="18">
        <v>-0.100206482489867</v>
      </c>
      <c r="AJ15" s="26">
        <v>-143.79</v>
      </c>
      <c r="AK15" s="25">
        <v>-316.07</v>
      </c>
      <c r="AL15" s="15">
        <v>-0.0394554873832442</v>
      </c>
      <c r="AM15" s="18">
        <v>-0.0897637974173064</v>
      </c>
      <c r="AN15" s="18">
        <v>0.0149626913123257</v>
      </c>
      <c r="AO15" s="18">
        <v>0.0503083100340621</v>
      </c>
    </row>
    <row r="16" s="1" customFormat="1" ht="15.9" customHeight="1" spans="1:41">
      <c r="A16" s="23"/>
      <c r="B16" s="24" t="s">
        <v>85</v>
      </c>
      <c r="C16" s="23" t="s">
        <v>86</v>
      </c>
      <c r="D16" s="25">
        <v>2578</v>
      </c>
      <c r="E16" s="26">
        <v>22933.54</v>
      </c>
      <c r="F16" s="25">
        <v>2057.4</v>
      </c>
      <c r="G16" s="26">
        <v>23788.98</v>
      </c>
      <c r="H16" s="27">
        <v>4.23226566179934</v>
      </c>
      <c r="I16" s="26">
        <v>4155.33</v>
      </c>
      <c r="J16" s="26">
        <v>39657.91</v>
      </c>
      <c r="K16" s="25">
        <v>5576.85</v>
      </c>
      <c r="L16" s="25">
        <v>57009.54</v>
      </c>
      <c r="M16" s="12">
        <v>9.54386534884113</v>
      </c>
      <c r="N16" s="12">
        <v>10.2225342263106</v>
      </c>
      <c r="O16" s="26">
        <v>38638.6</v>
      </c>
      <c r="P16" s="26">
        <v>42029.16</v>
      </c>
      <c r="Q16" s="26">
        <v>4522.61</v>
      </c>
      <c r="R16" s="12">
        <v>9.29312056533727</v>
      </c>
      <c r="S16" s="25">
        <v>55287.05</v>
      </c>
      <c r="T16" s="25">
        <v>64367.64</v>
      </c>
      <c r="U16" s="25">
        <v>5115.32</v>
      </c>
      <c r="V16" s="12">
        <v>12.5833066162039</v>
      </c>
      <c r="W16" s="15">
        <v>-0.0262728752280963</v>
      </c>
      <c r="X16" s="15">
        <v>0.230938076374175</v>
      </c>
      <c r="Y16" s="26">
        <v>3390.56</v>
      </c>
      <c r="Z16" s="25">
        <v>9080.59</v>
      </c>
      <c r="AA16" s="17">
        <v>-5690.03</v>
      </c>
      <c r="AB16" s="18">
        <v>-0.626614570198632</v>
      </c>
      <c r="AC16" s="15">
        <v>0.0806716099013161</v>
      </c>
      <c r="AD16" s="15">
        <v>0.141073837723427</v>
      </c>
      <c r="AE16" s="15">
        <v>-0.0604022278221114</v>
      </c>
      <c r="AF16" s="26">
        <v>2879.5439</v>
      </c>
      <c r="AG16" s="25">
        <v>-5995.0533</v>
      </c>
      <c r="AH16" s="15">
        <v>0.0745250578437107</v>
      </c>
      <c r="AI16" s="18">
        <v>-0.0931376899945376</v>
      </c>
      <c r="AJ16" s="26">
        <v>-110.18</v>
      </c>
      <c r="AK16" s="25">
        <v>-644.83</v>
      </c>
      <c r="AL16" s="15">
        <v>-0.0243620387342707</v>
      </c>
      <c r="AM16" s="18">
        <v>-0.126058584800169</v>
      </c>
      <c r="AN16" s="18">
        <v>0.167662747838248</v>
      </c>
      <c r="AO16" s="18">
        <v>0.101696546065898</v>
      </c>
    </row>
    <row r="17" s="1" customFormat="1" ht="15.9" customHeight="1" spans="1:41">
      <c r="A17" s="23"/>
      <c r="B17" s="24" t="s">
        <v>87</v>
      </c>
      <c r="C17" s="23" t="s">
        <v>88</v>
      </c>
      <c r="D17" s="25">
        <v>3240.1</v>
      </c>
      <c r="E17" s="26">
        <v>41788.82</v>
      </c>
      <c r="F17" s="25">
        <v>3150</v>
      </c>
      <c r="G17" s="26">
        <v>40880.18</v>
      </c>
      <c r="H17" s="27">
        <v>9.62569629079605</v>
      </c>
      <c r="I17" s="26">
        <v>2556.41</v>
      </c>
      <c r="J17" s="26">
        <v>29307.05</v>
      </c>
      <c r="K17" s="25">
        <v>4768.44</v>
      </c>
      <c r="L17" s="25">
        <v>49903.52</v>
      </c>
      <c r="M17" s="12">
        <v>11.4641430756412</v>
      </c>
      <c r="N17" s="12">
        <v>10.4653765172677</v>
      </c>
      <c r="O17" s="26">
        <v>30059.28</v>
      </c>
      <c r="P17" s="26">
        <v>34290.83</v>
      </c>
      <c r="Q17" s="26">
        <v>2514.68</v>
      </c>
      <c r="R17" s="12">
        <v>13.6362598819731</v>
      </c>
      <c r="S17" s="25">
        <v>54208.42</v>
      </c>
      <c r="T17" s="25">
        <v>61941.59</v>
      </c>
      <c r="U17" s="25">
        <v>4415.75</v>
      </c>
      <c r="V17" s="12">
        <v>14.0274222951933</v>
      </c>
      <c r="W17" s="15">
        <v>0.1894704900314</v>
      </c>
      <c r="X17" s="15">
        <v>0.340364799302569</v>
      </c>
      <c r="Y17" s="26">
        <v>4231.55</v>
      </c>
      <c r="Z17" s="25">
        <v>7733.17</v>
      </c>
      <c r="AA17" s="17">
        <v>-3501.62</v>
      </c>
      <c r="AB17" s="18">
        <v>-0.4528052532144</v>
      </c>
      <c r="AC17" s="15">
        <v>0.123401795757058</v>
      </c>
      <c r="AD17" s="15">
        <v>0.124846165556938</v>
      </c>
      <c r="AE17" s="15">
        <v>-0.00144436979988032</v>
      </c>
      <c r="AF17" s="26">
        <v>-2808.3904</v>
      </c>
      <c r="AG17" s="25">
        <v>-6699.5005</v>
      </c>
      <c r="AH17" s="15">
        <v>-0.0934283988172704</v>
      </c>
      <c r="AI17" s="18">
        <v>-0.108158355315064</v>
      </c>
      <c r="AJ17" s="26">
        <v>-119.73</v>
      </c>
      <c r="AK17" s="25">
        <v>-236.93</v>
      </c>
      <c r="AL17" s="15">
        <v>-0.0476124198705203</v>
      </c>
      <c r="AM17" s="18">
        <v>-0.0536556643831739</v>
      </c>
      <c r="AN17" s="18">
        <v>0.0147299564977933</v>
      </c>
      <c r="AO17" s="18">
        <v>0.00604324451265356</v>
      </c>
    </row>
    <row r="18" s="1" customFormat="1" ht="15.9" customHeight="1" spans="1:41">
      <c r="A18" s="23"/>
      <c r="B18" s="28" t="s">
        <v>256</v>
      </c>
      <c r="C18" s="28"/>
      <c r="D18" s="29">
        <v>31099.5</v>
      </c>
      <c r="E18" s="29">
        <v>272895.7</v>
      </c>
      <c r="F18" s="29">
        <v>27090.96</v>
      </c>
      <c r="G18" s="30">
        <v>260428.86</v>
      </c>
      <c r="H18" s="30">
        <v>6.45695501596047</v>
      </c>
      <c r="I18" s="30">
        <v>30887.24</v>
      </c>
      <c r="J18" s="29">
        <v>277520.34</v>
      </c>
      <c r="K18" s="29">
        <v>39810.49</v>
      </c>
      <c r="L18" s="29">
        <v>373176.39</v>
      </c>
      <c r="M18" s="31">
        <v>8.98495106717207</v>
      </c>
      <c r="N18" s="31">
        <v>9.37382056839793</v>
      </c>
      <c r="O18" s="29">
        <v>289089.2</v>
      </c>
      <c r="P18" s="29">
        <v>312569.7</v>
      </c>
      <c r="Q18" s="29">
        <v>33674.26</v>
      </c>
      <c r="R18" s="31">
        <v>9.28215497534318</v>
      </c>
      <c r="S18" s="29">
        <v>369226.48</v>
      </c>
      <c r="T18" s="29">
        <v>397551.89</v>
      </c>
      <c r="U18" s="29">
        <v>34571.61</v>
      </c>
      <c r="V18" s="31">
        <v>11.4993744867537</v>
      </c>
      <c r="W18" s="32">
        <v>0.0330779662514792</v>
      </c>
      <c r="X18" s="32">
        <v>0.226754278348543</v>
      </c>
      <c r="Y18" s="29">
        <v>23480.5</v>
      </c>
      <c r="Z18" s="29">
        <v>28325.41</v>
      </c>
      <c r="AA18" s="33">
        <v>-4844.91</v>
      </c>
      <c r="AB18" s="34">
        <v>-0.171044655664296</v>
      </c>
      <c r="AC18" s="32">
        <v>0.0751208450467208</v>
      </c>
      <c r="AD18" s="32">
        <v>0.0712495920972731</v>
      </c>
      <c r="AE18" s="32">
        <v>0.00387125294944764</v>
      </c>
      <c r="AF18" s="29">
        <v>-276.4699</v>
      </c>
      <c r="AG18" s="29">
        <v>-39698.8634</v>
      </c>
      <c r="AH18" s="32">
        <v>-0.000956348075265351</v>
      </c>
      <c r="AI18" s="32">
        <v>-0.0998583188725376</v>
      </c>
      <c r="AJ18" s="29">
        <v>-917.11</v>
      </c>
      <c r="AK18" s="29">
        <v>-3686.9</v>
      </c>
      <c r="AL18" s="32">
        <v>-0.0272347484399063</v>
      </c>
      <c r="AM18" s="32">
        <v>-0.106645308101069</v>
      </c>
      <c r="AN18" s="34">
        <v>0.0989019707972723</v>
      </c>
      <c r="AO18" s="34">
        <v>0.0794105596611627</v>
      </c>
    </row>
    <row r="19" s="1" customFormat="1" ht="15.9" customHeight="1" spans="1:41">
      <c r="A19" s="23" t="s">
        <v>67</v>
      </c>
      <c r="B19" s="24" t="s">
        <v>72</v>
      </c>
      <c r="C19" s="23" t="s">
        <v>73</v>
      </c>
      <c r="D19" s="25">
        <v>4849.11</v>
      </c>
      <c r="E19" s="26">
        <v>41103.44</v>
      </c>
      <c r="F19" s="25">
        <v>4885.5</v>
      </c>
      <c r="G19" s="26">
        <v>44356.15</v>
      </c>
      <c r="H19" s="27">
        <v>7.8763893884821</v>
      </c>
      <c r="I19" s="26">
        <v>4185.3</v>
      </c>
      <c r="J19" s="26">
        <v>41228.05</v>
      </c>
      <c r="K19" s="25">
        <v>4880.4</v>
      </c>
      <c r="L19" s="25">
        <v>44312.63</v>
      </c>
      <c r="M19" s="12">
        <v>9.85067976011278</v>
      </c>
      <c r="N19" s="12">
        <v>9.07971272846488</v>
      </c>
      <c r="O19" s="26">
        <v>37975.34</v>
      </c>
      <c r="P19" s="26">
        <v>39449.08</v>
      </c>
      <c r="Q19" s="26">
        <v>3994.69</v>
      </c>
      <c r="R19" s="12">
        <v>9.87537956637436</v>
      </c>
      <c r="S19" s="25">
        <v>46520.07</v>
      </c>
      <c r="T19" s="25">
        <v>52394.99</v>
      </c>
      <c r="U19" s="25">
        <v>4223.44</v>
      </c>
      <c r="V19" s="12">
        <v>12.4057616540072</v>
      </c>
      <c r="W19" s="15">
        <v>0.00250742150420932</v>
      </c>
      <c r="X19" s="15">
        <v>0.36631653720884</v>
      </c>
      <c r="Y19" s="26">
        <v>1473.74</v>
      </c>
      <c r="Z19" s="25">
        <v>5874.92</v>
      </c>
      <c r="AA19" s="17">
        <v>-4401.18</v>
      </c>
      <c r="AB19" s="18">
        <v>-0.749147222430263</v>
      </c>
      <c r="AC19" s="15">
        <v>0.0373580321771762</v>
      </c>
      <c r="AD19" s="15">
        <v>0.112127514481824</v>
      </c>
      <c r="AE19" s="15">
        <v>-0.0747694823046473</v>
      </c>
      <c r="AF19" s="26">
        <v>-1321.7605</v>
      </c>
      <c r="AG19" s="25">
        <v>-584.6639</v>
      </c>
      <c r="AH19" s="15">
        <v>-0.034805758157794</v>
      </c>
      <c r="AI19" s="18">
        <v>-0.011158774913403</v>
      </c>
      <c r="AJ19" s="26">
        <v>-154.22</v>
      </c>
      <c r="AK19" s="25">
        <v>-385</v>
      </c>
      <c r="AL19" s="15">
        <v>-0.038606249796605</v>
      </c>
      <c r="AM19" s="18">
        <v>-0.0911579186634592</v>
      </c>
      <c r="AN19" s="18">
        <v>-0.023646983244391</v>
      </c>
      <c r="AO19" s="18">
        <v>0.0525516688668542</v>
      </c>
    </row>
    <row r="20" s="1" customFormat="1" ht="15.9" customHeight="1" spans="1:41">
      <c r="A20" s="23"/>
      <c r="B20" s="24" t="s">
        <v>112</v>
      </c>
      <c r="C20" s="23" t="s">
        <v>113</v>
      </c>
      <c r="D20" s="25">
        <v>2475.1</v>
      </c>
      <c r="E20" s="26">
        <v>22856.29</v>
      </c>
      <c r="F20" s="25">
        <v>1921.9</v>
      </c>
      <c r="G20" s="26">
        <v>22172.96</v>
      </c>
      <c r="H20" s="27">
        <v>6.24705687193647</v>
      </c>
      <c r="I20" s="26">
        <v>2706.4</v>
      </c>
      <c r="J20" s="26">
        <v>24544.93</v>
      </c>
      <c r="K20" s="25">
        <v>2952.24</v>
      </c>
      <c r="L20" s="25">
        <v>29572.7</v>
      </c>
      <c r="M20" s="12">
        <v>9.06921741058232</v>
      </c>
      <c r="N20" s="12">
        <v>10.017037910197</v>
      </c>
      <c r="O20" s="26">
        <v>25228.26</v>
      </c>
      <c r="P20" s="26">
        <v>27353.6</v>
      </c>
      <c r="Q20" s="26">
        <v>3210.92</v>
      </c>
      <c r="R20" s="12">
        <v>8.51892915426108</v>
      </c>
      <c r="S20" s="25">
        <v>37506.44</v>
      </c>
      <c r="T20" s="25">
        <v>39404.88</v>
      </c>
      <c r="U20" s="25">
        <v>3914.4</v>
      </c>
      <c r="V20" s="12">
        <v>10.0666462293072</v>
      </c>
      <c r="W20" s="15">
        <v>-0.0606764874419199</v>
      </c>
      <c r="X20" s="15">
        <v>0.00495239406648057</v>
      </c>
      <c r="Y20" s="26">
        <v>2125.34</v>
      </c>
      <c r="Z20" s="25">
        <v>1898.44</v>
      </c>
      <c r="AA20" s="17">
        <v>226.9</v>
      </c>
      <c r="AB20" s="18">
        <v>0.119519184172268</v>
      </c>
      <c r="AC20" s="15">
        <v>0.0776987306972391</v>
      </c>
      <c r="AD20" s="15">
        <v>0.048177789146928</v>
      </c>
      <c r="AE20" s="15">
        <v>0.0295209415503111</v>
      </c>
      <c r="AF20" s="26">
        <v>311.3944</v>
      </c>
      <c r="AG20" s="25">
        <v>-1586.4371</v>
      </c>
      <c r="AH20" s="15">
        <v>0.0123430787537468</v>
      </c>
      <c r="AI20" s="18">
        <v>-0.0402599145080508</v>
      </c>
      <c r="AJ20" s="26">
        <v>-48.68</v>
      </c>
      <c r="AK20" s="25">
        <v>-99.09</v>
      </c>
      <c r="AL20" s="15">
        <v>-0.0151607638932144</v>
      </c>
      <c r="AM20" s="18">
        <v>-0.0253142244022072</v>
      </c>
      <c r="AN20" s="18">
        <v>0.0526029932617976</v>
      </c>
      <c r="AO20" s="18">
        <v>0.0101534605089928</v>
      </c>
    </row>
    <row r="21" s="1" customFormat="1" ht="15.9" customHeight="1" spans="1:41">
      <c r="A21" s="23"/>
      <c r="B21" s="24" t="s">
        <v>114</v>
      </c>
      <c r="C21" s="23" t="s">
        <v>115</v>
      </c>
      <c r="D21" s="25">
        <v>3991</v>
      </c>
      <c r="E21" s="26">
        <v>43021.85</v>
      </c>
      <c r="F21" s="25">
        <v>2941.5</v>
      </c>
      <c r="G21" s="26">
        <v>35435.23</v>
      </c>
      <c r="H21" s="27">
        <v>4.06744649326138</v>
      </c>
      <c r="I21" s="26">
        <v>5637.73</v>
      </c>
      <c r="J21" s="26">
        <v>63054.74</v>
      </c>
      <c r="K21" s="25">
        <v>9256.5</v>
      </c>
      <c r="L21" s="25">
        <v>103771.36</v>
      </c>
      <c r="M21" s="12">
        <v>11.1844199704491</v>
      </c>
      <c r="N21" s="12">
        <v>11.2106476530006</v>
      </c>
      <c r="O21" s="26">
        <v>67511.59</v>
      </c>
      <c r="P21" s="26">
        <v>73077.84</v>
      </c>
      <c r="Q21" s="26">
        <v>6451.42</v>
      </c>
      <c r="R21" s="12">
        <v>11.3274038893763</v>
      </c>
      <c r="S21" s="25">
        <v>86164.56</v>
      </c>
      <c r="T21" s="25">
        <v>90537.03</v>
      </c>
      <c r="U21" s="25">
        <v>7039.74</v>
      </c>
      <c r="V21" s="12">
        <v>12.8608485540659</v>
      </c>
      <c r="W21" s="15">
        <v>0.01278420510898</v>
      </c>
      <c r="X21" s="15">
        <v>0.147199426129822</v>
      </c>
      <c r="Y21" s="26">
        <v>5566.25</v>
      </c>
      <c r="Z21" s="25">
        <v>4372.47</v>
      </c>
      <c r="AA21" s="17">
        <v>1193.78</v>
      </c>
      <c r="AB21" s="18">
        <v>0.273021884655584</v>
      </c>
      <c r="AC21" s="15">
        <v>0.0761687811243463</v>
      </c>
      <c r="AD21" s="15">
        <v>0.0482948247805346</v>
      </c>
      <c r="AE21" s="15">
        <v>0.0278739563438118</v>
      </c>
      <c r="AF21" s="26">
        <v>-7252.0768</v>
      </c>
      <c r="AG21" s="25">
        <v>-13453.2313</v>
      </c>
      <c r="AH21" s="15">
        <v>-0.107419730449246</v>
      </c>
      <c r="AI21" s="18">
        <v>-0.148593689234118</v>
      </c>
      <c r="AJ21" s="26">
        <v>-175.81</v>
      </c>
      <c r="AK21" s="25">
        <v>-1057.26</v>
      </c>
      <c r="AL21" s="15">
        <v>-0.027251364815808</v>
      </c>
      <c r="AM21" s="18">
        <v>-0.150184523860256</v>
      </c>
      <c r="AN21" s="18">
        <v>0.041173958784872</v>
      </c>
      <c r="AO21" s="18">
        <v>0.122933159044448</v>
      </c>
    </row>
    <row r="22" s="1" customFormat="1" ht="15.9" customHeight="1" spans="1:41">
      <c r="A22" s="23"/>
      <c r="B22" s="24" t="s">
        <v>176</v>
      </c>
      <c r="C22" s="23" t="s">
        <v>177</v>
      </c>
      <c r="D22" s="25">
        <v>2681.9</v>
      </c>
      <c r="E22" s="26">
        <v>42513.22</v>
      </c>
      <c r="F22" s="25">
        <v>2670.88</v>
      </c>
      <c r="G22" s="26">
        <v>42184.94</v>
      </c>
      <c r="H22" s="27">
        <v>12.2989347053232</v>
      </c>
      <c r="I22" s="26">
        <v>1657.4</v>
      </c>
      <c r="J22" s="26">
        <v>23774.91</v>
      </c>
      <c r="K22" s="25">
        <v>1604.9</v>
      </c>
      <c r="L22" s="25">
        <v>22513.28</v>
      </c>
      <c r="M22" s="12">
        <v>14.3447025461566</v>
      </c>
      <c r="N22" s="12">
        <v>14.0278397407938</v>
      </c>
      <c r="O22" s="26">
        <v>24103.19</v>
      </c>
      <c r="P22" s="26">
        <v>24657.59</v>
      </c>
      <c r="Q22" s="26">
        <v>1643.81</v>
      </c>
      <c r="R22" s="12">
        <v>15.0002676708379</v>
      </c>
      <c r="S22" s="25">
        <v>28194.99</v>
      </c>
      <c r="T22" s="25">
        <v>28686.31</v>
      </c>
      <c r="U22" s="25">
        <v>1561.04</v>
      </c>
      <c r="V22" s="12">
        <v>18.3764093168657</v>
      </c>
      <c r="W22" s="15">
        <v>0.0457008517654404</v>
      </c>
      <c r="X22" s="15">
        <v>0.309995669784133</v>
      </c>
      <c r="Y22" s="26">
        <v>554.4</v>
      </c>
      <c r="Z22" s="25">
        <v>491.32</v>
      </c>
      <c r="AA22" s="17">
        <v>63.08</v>
      </c>
      <c r="AB22" s="18">
        <v>0.128388830090369</v>
      </c>
      <c r="AC22" s="15">
        <v>0.0224839491612927</v>
      </c>
      <c r="AD22" s="15">
        <v>0.0171273335608518</v>
      </c>
      <c r="AE22" s="15">
        <v>0.00535661560044088</v>
      </c>
      <c r="AF22" s="26">
        <v>-1039.322</v>
      </c>
      <c r="AG22" s="25">
        <v>-3581.739</v>
      </c>
      <c r="AH22" s="15">
        <v>-0.0431196866472861</v>
      </c>
      <c r="AI22" s="18">
        <v>-0.124858826387918</v>
      </c>
      <c r="AJ22" s="26">
        <v>-24.61</v>
      </c>
      <c r="AK22" s="25">
        <v>-220.76</v>
      </c>
      <c r="AL22" s="15">
        <v>-0.0149713166363509</v>
      </c>
      <c r="AM22" s="18">
        <v>-0.141418541485164</v>
      </c>
      <c r="AN22" s="18">
        <v>0.081739139740632</v>
      </c>
      <c r="AO22" s="18">
        <v>0.126447224848813</v>
      </c>
    </row>
    <row r="23" s="1" customFormat="1" ht="15.9" customHeight="1" spans="1:41">
      <c r="A23" s="23"/>
      <c r="B23" s="24" t="s">
        <v>82</v>
      </c>
      <c r="C23" s="23" t="s">
        <v>83</v>
      </c>
      <c r="D23" s="25">
        <v>5971.5</v>
      </c>
      <c r="E23" s="26">
        <v>78489.97</v>
      </c>
      <c r="F23" s="25">
        <v>6014.7</v>
      </c>
      <c r="G23" s="26">
        <v>73734.16</v>
      </c>
      <c r="H23" s="27">
        <v>13.1191507515168</v>
      </c>
      <c r="I23" s="26">
        <v>3497.93</v>
      </c>
      <c r="J23" s="26">
        <v>35855.39</v>
      </c>
      <c r="K23" s="25">
        <v>3331.5</v>
      </c>
      <c r="L23" s="25">
        <v>50249.06</v>
      </c>
      <c r="M23" s="12">
        <v>10.2504595575097</v>
      </c>
      <c r="N23" s="12">
        <v>15.0830136575116</v>
      </c>
      <c r="O23" s="26">
        <v>40611.2</v>
      </c>
      <c r="P23" s="26">
        <v>45235.73</v>
      </c>
      <c r="Q23" s="26">
        <v>3330.92</v>
      </c>
      <c r="R23" s="12">
        <v>13.5805513191551</v>
      </c>
      <c r="S23" s="25">
        <v>46802.73</v>
      </c>
      <c r="T23" s="25">
        <v>58240.16</v>
      </c>
      <c r="U23" s="25">
        <v>3152.6</v>
      </c>
      <c r="V23" s="12">
        <v>18.4736915561759</v>
      </c>
      <c r="W23" s="15">
        <v>0.324872435519795</v>
      </c>
      <c r="X23" s="15">
        <v>0.224801089202462</v>
      </c>
      <c r="Y23" s="26">
        <v>4624.53</v>
      </c>
      <c r="Z23" s="25">
        <v>11437.43</v>
      </c>
      <c r="AA23" s="17">
        <v>-6812.9</v>
      </c>
      <c r="AB23" s="18">
        <v>-0.595667033590588</v>
      </c>
      <c r="AC23" s="15">
        <v>0.102231797740414</v>
      </c>
      <c r="AD23" s="15">
        <v>0.196383904165098</v>
      </c>
      <c r="AE23" s="15">
        <v>-0.094152106424684</v>
      </c>
      <c r="AF23" s="26">
        <v>-3862.5959</v>
      </c>
      <c r="AG23" s="25">
        <v>-1851.1063</v>
      </c>
      <c r="AH23" s="15">
        <v>-0.0951115923686077</v>
      </c>
      <c r="AI23" s="18">
        <v>-0.0317840181070931</v>
      </c>
      <c r="AJ23" s="26">
        <v>-123.81</v>
      </c>
      <c r="AK23" s="25">
        <v>-334.3</v>
      </c>
      <c r="AL23" s="15">
        <v>-0.0371699110155753</v>
      </c>
      <c r="AM23" s="18">
        <v>-0.106039459493751</v>
      </c>
      <c r="AN23" s="18">
        <v>-0.0633275742615146</v>
      </c>
      <c r="AO23" s="18">
        <v>0.0688695484781759</v>
      </c>
    </row>
    <row r="24" s="1" customFormat="1" ht="15.9" customHeight="1" spans="1:41">
      <c r="A24" s="23"/>
      <c r="B24" s="24" t="s">
        <v>76</v>
      </c>
      <c r="C24" s="23" t="s">
        <v>77</v>
      </c>
      <c r="D24" s="25">
        <v>4063.8</v>
      </c>
      <c r="E24" s="26">
        <v>36839.29</v>
      </c>
      <c r="F24" s="25">
        <v>3051.2</v>
      </c>
      <c r="G24" s="26">
        <v>29151.17</v>
      </c>
      <c r="H24" s="27">
        <v>6.93087032807561</v>
      </c>
      <c r="I24" s="26">
        <v>3101</v>
      </c>
      <c r="J24" s="26">
        <v>25636.21</v>
      </c>
      <c r="K24" s="25">
        <v>3612.8</v>
      </c>
      <c r="L24" s="25">
        <v>33141.23</v>
      </c>
      <c r="M24" s="12">
        <v>8.26707836181877</v>
      </c>
      <c r="N24" s="12">
        <v>9.17328111160319</v>
      </c>
      <c r="O24" s="26">
        <v>33324.33</v>
      </c>
      <c r="P24" s="26">
        <v>35619.32</v>
      </c>
      <c r="Q24" s="26">
        <v>3871.97</v>
      </c>
      <c r="R24" s="12">
        <v>9.19927582083539</v>
      </c>
      <c r="S24" s="25">
        <v>46249.23</v>
      </c>
      <c r="T24" s="25">
        <v>49449.8</v>
      </c>
      <c r="U24" s="25">
        <v>4622.91</v>
      </c>
      <c r="V24" s="12">
        <v>10.696682392692</v>
      </c>
      <c r="W24" s="15">
        <v>0.112760205990298</v>
      </c>
      <c r="X24" s="15">
        <v>0.166069399002929</v>
      </c>
      <c r="Y24" s="26">
        <v>2294.99</v>
      </c>
      <c r="Z24" s="25">
        <v>3200.57</v>
      </c>
      <c r="AA24" s="17">
        <v>-905.58</v>
      </c>
      <c r="AB24" s="18">
        <v>-0.282943350715654</v>
      </c>
      <c r="AC24" s="15">
        <v>0.064431044725166</v>
      </c>
      <c r="AD24" s="15">
        <v>0.0647236187001767</v>
      </c>
      <c r="AE24" s="15">
        <v>-0.000292573975010739</v>
      </c>
      <c r="AF24" s="26">
        <v>-3132.4424</v>
      </c>
      <c r="AG24" s="25">
        <v>-4115.2186</v>
      </c>
      <c r="AH24" s="15">
        <v>-0.0939986610383465</v>
      </c>
      <c r="AI24" s="18">
        <v>-0.0832201262694692</v>
      </c>
      <c r="AJ24" s="26">
        <v>-241.63</v>
      </c>
      <c r="AK24" s="25">
        <v>-577.09</v>
      </c>
      <c r="AL24" s="15">
        <v>-0.0624049256579984</v>
      </c>
      <c r="AM24" s="18">
        <v>-0.124832627068232</v>
      </c>
      <c r="AN24" s="18">
        <v>-0.0107785347688772</v>
      </c>
      <c r="AO24" s="18">
        <v>0.0624277014102335</v>
      </c>
    </row>
    <row r="25" s="1" customFormat="1" ht="15.9" customHeight="1" spans="1:41">
      <c r="A25" s="23"/>
      <c r="B25" s="24" t="s">
        <v>70</v>
      </c>
      <c r="C25" s="23" t="s">
        <v>71</v>
      </c>
      <c r="D25" s="25">
        <v>6522.25</v>
      </c>
      <c r="E25" s="26">
        <v>75401.07</v>
      </c>
      <c r="F25" s="25">
        <v>6054.2</v>
      </c>
      <c r="G25" s="26">
        <v>63859.25</v>
      </c>
      <c r="H25" s="27">
        <v>5.24751378598298</v>
      </c>
      <c r="I25" s="26">
        <v>7961.6</v>
      </c>
      <c r="J25" s="26">
        <v>81342.38</v>
      </c>
      <c r="K25" s="25">
        <v>10223.4</v>
      </c>
      <c r="L25" s="25">
        <v>133924.51</v>
      </c>
      <c r="M25" s="12">
        <v>10.216838323955</v>
      </c>
      <c r="N25" s="12">
        <v>13.0998014359215</v>
      </c>
      <c r="O25" s="26">
        <v>92884.2</v>
      </c>
      <c r="P25" s="26">
        <v>100498.43</v>
      </c>
      <c r="Q25" s="26">
        <v>7792.09</v>
      </c>
      <c r="R25" s="12">
        <v>12.8974934837765</v>
      </c>
      <c r="S25" s="25">
        <v>131431.47</v>
      </c>
      <c r="T25" s="25">
        <v>145825.61</v>
      </c>
      <c r="U25" s="25">
        <v>10657.51</v>
      </c>
      <c r="V25" s="12">
        <v>13.682896849264</v>
      </c>
      <c r="W25" s="15">
        <v>0.262376194554855</v>
      </c>
      <c r="X25" s="15">
        <v>0.0445117749451985</v>
      </c>
      <c r="Y25" s="26">
        <v>7614.23</v>
      </c>
      <c r="Z25" s="25">
        <v>14394.14</v>
      </c>
      <c r="AA25" s="17">
        <v>-6779.91</v>
      </c>
      <c r="AB25" s="18">
        <v>-0.471018761801678</v>
      </c>
      <c r="AC25" s="15">
        <v>0.075764666174387</v>
      </c>
      <c r="AD25" s="15">
        <v>0.0987079018561966</v>
      </c>
      <c r="AE25" s="15">
        <v>-0.0229432356818096</v>
      </c>
      <c r="AF25" s="26">
        <v>-32576.0339</v>
      </c>
      <c r="AG25" s="25">
        <v>-5806.5288</v>
      </c>
      <c r="AH25" s="15">
        <v>-0.350716633184115</v>
      </c>
      <c r="AI25" s="18">
        <v>-0.039818306263214</v>
      </c>
      <c r="AJ25" s="26">
        <v>-637.56</v>
      </c>
      <c r="AK25" s="25">
        <v>-486.44</v>
      </c>
      <c r="AL25" s="15">
        <v>-0.0818214368673873</v>
      </c>
      <c r="AM25" s="18">
        <v>-0.0456429316040989</v>
      </c>
      <c r="AN25" s="18">
        <v>-0.310898326920901</v>
      </c>
      <c r="AO25" s="18">
        <v>-0.0361785052632884</v>
      </c>
    </row>
    <row r="26" s="1" customFormat="1" ht="15.9" customHeight="1" spans="1:41">
      <c r="A26" s="23"/>
      <c r="B26" s="24" t="s">
        <v>127</v>
      </c>
      <c r="C26" s="23" t="s">
        <v>128</v>
      </c>
      <c r="D26" s="25">
        <v>1906.2</v>
      </c>
      <c r="E26" s="26">
        <v>29533.11</v>
      </c>
      <c r="F26" s="25">
        <v>2252</v>
      </c>
      <c r="G26" s="26">
        <v>34280.73</v>
      </c>
      <c r="H26" s="27">
        <v>11.2259597672061</v>
      </c>
      <c r="I26" s="26">
        <v>1941.1</v>
      </c>
      <c r="J26" s="26">
        <v>24643.33</v>
      </c>
      <c r="K26" s="25">
        <v>2504.1</v>
      </c>
      <c r="L26" s="25">
        <v>34664.61</v>
      </c>
      <c r="M26" s="12">
        <v>12.6955489155633</v>
      </c>
      <c r="N26" s="12">
        <v>13.8431412483527</v>
      </c>
      <c r="O26" s="26">
        <v>19895.71</v>
      </c>
      <c r="P26" s="26">
        <v>21933.5</v>
      </c>
      <c r="Q26" s="26">
        <v>1567.68</v>
      </c>
      <c r="R26" s="12">
        <v>13.9910568483364</v>
      </c>
      <c r="S26" s="25">
        <v>29072.5</v>
      </c>
      <c r="T26" s="25">
        <v>33688.39</v>
      </c>
      <c r="U26" s="25">
        <v>1843.82</v>
      </c>
      <c r="V26" s="12">
        <v>18.2709754748294</v>
      </c>
      <c r="W26" s="15">
        <v>0.102044263023941</v>
      </c>
      <c r="X26" s="15">
        <v>0.319857620971947</v>
      </c>
      <c r="Y26" s="26">
        <v>2037.79</v>
      </c>
      <c r="Z26" s="25">
        <v>4615.89</v>
      </c>
      <c r="AA26" s="17">
        <v>-2578.1</v>
      </c>
      <c r="AB26" s="18">
        <v>-0.558527174607714</v>
      </c>
      <c r="AC26" s="15">
        <v>0.0929076526774113</v>
      </c>
      <c r="AD26" s="15">
        <v>0.13701723353357</v>
      </c>
      <c r="AE26" s="15">
        <v>-0.0441095808561592</v>
      </c>
      <c r="AF26" s="26">
        <v>429.6949</v>
      </c>
      <c r="AG26" s="25">
        <v>-3238.5023</v>
      </c>
      <c r="AH26" s="15">
        <v>0.0215973644569608</v>
      </c>
      <c r="AI26" s="18">
        <v>-0.0961311092634584</v>
      </c>
      <c r="AJ26" s="26">
        <v>-27.62</v>
      </c>
      <c r="AK26" s="25">
        <v>-201.38</v>
      </c>
      <c r="AL26" s="15">
        <v>-0.0176183915084711</v>
      </c>
      <c r="AM26" s="18">
        <v>-0.109218904231433</v>
      </c>
      <c r="AN26" s="18">
        <v>0.117728473720419</v>
      </c>
      <c r="AO26" s="18">
        <v>0.0916005127229614</v>
      </c>
    </row>
    <row r="27" s="1" customFormat="1" ht="15.9" customHeight="1" spans="1:41">
      <c r="A27" s="23"/>
      <c r="B27" s="24" t="s">
        <v>199</v>
      </c>
      <c r="C27" s="23" t="s">
        <v>200</v>
      </c>
      <c r="D27" s="25">
        <v>2099.1</v>
      </c>
      <c r="E27" s="26">
        <v>29671.57</v>
      </c>
      <c r="F27" s="25">
        <v>2335</v>
      </c>
      <c r="G27" s="26">
        <v>30314.75</v>
      </c>
      <c r="H27" s="27">
        <v>4.96065586320211</v>
      </c>
      <c r="I27" s="26">
        <v>4367.11</v>
      </c>
      <c r="J27" s="26">
        <v>42966.64</v>
      </c>
      <c r="K27" s="25">
        <v>4553</v>
      </c>
      <c r="L27" s="25">
        <v>51850.17</v>
      </c>
      <c r="M27" s="12">
        <v>9.8386896597521</v>
      </c>
      <c r="N27" s="12">
        <v>11.3881330990556</v>
      </c>
      <c r="O27" s="26">
        <v>42323.46</v>
      </c>
      <c r="P27" s="26">
        <v>44277.1</v>
      </c>
      <c r="Q27" s="26">
        <v>3994.67</v>
      </c>
      <c r="R27" s="12">
        <v>11.084044489282</v>
      </c>
      <c r="S27" s="25">
        <v>48637.22</v>
      </c>
      <c r="T27" s="25">
        <v>50865.09</v>
      </c>
      <c r="U27" s="25">
        <v>4070.15</v>
      </c>
      <c r="V27" s="12">
        <v>12.4971045293171</v>
      </c>
      <c r="W27" s="15">
        <v>0.126577305779278</v>
      </c>
      <c r="X27" s="15">
        <v>0.0973795634996136</v>
      </c>
      <c r="Y27" s="26">
        <v>1953.64</v>
      </c>
      <c r="Z27" s="25">
        <v>2227.87</v>
      </c>
      <c r="AA27" s="17">
        <v>-274.23</v>
      </c>
      <c r="AB27" s="18">
        <v>-0.123090665074713</v>
      </c>
      <c r="AC27" s="15">
        <v>0.0441230342547276</v>
      </c>
      <c r="AD27" s="15">
        <v>0.0437995882834376</v>
      </c>
      <c r="AE27" s="15">
        <v>0.000323445971289994</v>
      </c>
      <c r="AF27" s="26">
        <v>-5854.1675</v>
      </c>
      <c r="AG27" s="25">
        <v>-7322.4867</v>
      </c>
      <c r="AH27" s="15">
        <v>-0.138319681330402</v>
      </c>
      <c r="AI27" s="18">
        <v>-0.143958984442965</v>
      </c>
      <c r="AJ27" s="26">
        <v>-136.54</v>
      </c>
      <c r="AK27" s="25">
        <v>-581.25</v>
      </c>
      <c r="AL27" s="15">
        <v>-0.0341805455769813</v>
      </c>
      <c r="AM27" s="18">
        <v>-0.142808004618994</v>
      </c>
      <c r="AN27" s="18">
        <v>0.00563930311256309</v>
      </c>
      <c r="AO27" s="18">
        <v>0.108627459042013</v>
      </c>
    </row>
    <row r="28" s="1" customFormat="1" ht="15.9" customHeight="1" spans="1:41">
      <c r="A28" s="23"/>
      <c r="B28" s="24" t="s">
        <v>135</v>
      </c>
      <c r="C28" s="23" t="s">
        <v>136</v>
      </c>
      <c r="D28" s="25">
        <v>6447</v>
      </c>
      <c r="E28" s="26">
        <v>81937.68</v>
      </c>
      <c r="F28" s="25">
        <v>5413</v>
      </c>
      <c r="G28" s="26">
        <v>83203.82</v>
      </c>
      <c r="H28" s="27">
        <v>4.75558361939748</v>
      </c>
      <c r="I28" s="26">
        <v>8951.87</v>
      </c>
      <c r="J28" s="26">
        <v>124200.68</v>
      </c>
      <c r="K28" s="25">
        <v>9495.8</v>
      </c>
      <c r="L28" s="25">
        <v>107874.41</v>
      </c>
      <c r="M28" s="12">
        <v>13.874272079465</v>
      </c>
      <c r="N28" s="12">
        <v>11.3602234672171</v>
      </c>
      <c r="O28" s="26">
        <v>121540.34</v>
      </c>
      <c r="P28" s="26">
        <v>136883.06</v>
      </c>
      <c r="Q28" s="26">
        <v>9769.87</v>
      </c>
      <c r="R28" s="12">
        <v>14.0107350456045</v>
      </c>
      <c r="S28" s="25">
        <v>138448.22</v>
      </c>
      <c r="T28" s="25">
        <v>152619.45</v>
      </c>
      <c r="U28" s="25">
        <v>9974.5</v>
      </c>
      <c r="V28" s="12">
        <v>15.3009624542584</v>
      </c>
      <c r="W28" s="15">
        <v>0.00983568473776087</v>
      </c>
      <c r="X28" s="15">
        <v>0.346889213791728</v>
      </c>
      <c r="Y28" s="26">
        <v>15342.72</v>
      </c>
      <c r="Z28" s="25">
        <v>14171.23</v>
      </c>
      <c r="AA28" s="17">
        <v>1171.49</v>
      </c>
      <c r="AB28" s="18">
        <v>0.0826667833349681</v>
      </c>
      <c r="AC28" s="15">
        <v>0.112086331208551</v>
      </c>
      <c r="AD28" s="15">
        <v>0.0928533682961117</v>
      </c>
      <c r="AE28" s="15">
        <v>0.0192329629124396</v>
      </c>
      <c r="AF28" s="26">
        <v>13242.5662</v>
      </c>
      <c r="AG28" s="25">
        <v>-11881.9949</v>
      </c>
      <c r="AH28" s="15">
        <v>0.108956139171571</v>
      </c>
      <c r="AI28" s="18">
        <v>-0.0778537394807805</v>
      </c>
      <c r="AJ28" s="26">
        <v>-54.68</v>
      </c>
      <c r="AK28" s="25">
        <v>-179.38</v>
      </c>
      <c r="AL28" s="15">
        <v>-0.00559679913857605</v>
      </c>
      <c r="AM28" s="18">
        <v>-0.0179838588400421</v>
      </c>
      <c r="AN28" s="18">
        <v>0.186809878652351</v>
      </c>
      <c r="AO28" s="18">
        <v>0.0123870597014661</v>
      </c>
    </row>
    <row r="29" s="1" customFormat="1" ht="15.9" customHeight="1" spans="1:41">
      <c r="A29" s="23"/>
      <c r="B29" s="24" t="s">
        <v>203</v>
      </c>
      <c r="C29" s="23" t="s">
        <v>204</v>
      </c>
      <c r="D29" s="25">
        <v>2567.3</v>
      </c>
      <c r="E29" s="26">
        <v>34797.16</v>
      </c>
      <c r="F29" s="25">
        <v>1608.8</v>
      </c>
      <c r="G29" s="26">
        <v>30397.85</v>
      </c>
      <c r="H29" s="27">
        <v>4.80808306525481</v>
      </c>
      <c r="I29" s="26">
        <v>3611.7</v>
      </c>
      <c r="J29" s="26">
        <v>43058.8</v>
      </c>
      <c r="K29" s="25">
        <v>4872.4</v>
      </c>
      <c r="L29" s="25">
        <v>53196.69</v>
      </c>
      <c r="M29" s="12">
        <v>11.9220311764543</v>
      </c>
      <c r="N29" s="12">
        <v>10.9179644528364</v>
      </c>
      <c r="O29" s="26">
        <v>47458.11</v>
      </c>
      <c r="P29" s="26">
        <v>48875.03</v>
      </c>
      <c r="Q29" s="26">
        <v>4515.41</v>
      </c>
      <c r="R29" s="12">
        <v>10.8240514150432</v>
      </c>
      <c r="S29" s="25">
        <v>42300.77</v>
      </c>
      <c r="T29" s="25">
        <v>41086.2</v>
      </c>
      <c r="U29" s="25">
        <v>3511.78</v>
      </c>
      <c r="V29" s="12">
        <v>11.6995369869411</v>
      </c>
      <c r="W29" s="15">
        <v>-0.0920967027480712</v>
      </c>
      <c r="X29" s="15">
        <v>0.0715859203866217</v>
      </c>
      <c r="Y29" s="26">
        <v>1416.92</v>
      </c>
      <c r="Z29" s="25">
        <v>-1214.57</v>
      </c>
      <c r="AA29" s="17">
        <v>2631.49</v>
      </c>
      <c r="AB29" s="18">
        <v>-2.16660217196209</v>
      </c>
      <c r="AC29" s="15">
        <v>0.0289906727422981</v>
      </c>
      <c r="AD29" s="15">
        <v>-0.029561507270081</v>
      </c>
      <c r="AE29" s="15">
        <v>0.058552180012379</v>
      </c>
      <c r="AF29" s="26">
        <v>-2931.3786</v>
      </c>
      <c r="AG29" s="25">
        <v>-7432.6541</v>
      </c>
      <c r="AH29" s="15">
        <v>-0.0617677062993027</v>
      </c>
      <c r="AI29" s="18">
        <v>-0.180903906907916</v>
      </c>
      <c r="AJ29" s="26">
        <v>-54.79</v>
      </c>
      <c r="AK29" s="25">
        <v>-642.23</v>
      </c>
      <c r="AL29" s="15">
        <v>-0.0121340033352453</v>
      </c>
      <c r="AM29" s="18">
        <v>-0.182878768032166</v>
      </c>
      <c r="AN29" s="18">
        <v>0.119136200608613</v>
      </c>
      <c r="AO29" s="18">
        <v>0.170744764696921</v>
      </c>
    </row>
    <row r="30" s="1" customFormat="1" ht="15.9" customHeight="1" spans="1:41">
      <c r="A30" s="23"/>
      <c r="B30" s="24" t="s">
        <v>168</v>
      </c>
      <c r="C30" s="23" t="s">
        <v>169</v>
      </c>
      <c r="D30" s="25">
        <v>4544.41</v>
      </c>
      <c r="E30" s="26">
        <v>36782.87</v>
      </c>
      <c r="F30" s="25">
        <v>3785.5</v>
      </c>
      <c r="G30" s="26">
        <v>33057.95</v>
      </c>
      <c r="H30" s="27">
        <v>7.97084792143766</v>
      </c>
      <c r="I30" s="26">
        <v>2780.83</v>
      </c>
      <c r="J30" s="26">
        <v>26942.19</v>
      </c>
      <c r="K30" s="25">
        <v>3358.5</v>
      </c>
      <c r="L30" s="25">
        <v>30053.49</v>
      </c>
      <c r="M30" s="12">
        <v>9.68854262935886</v>
      </c>
      <c r="N30" s="12">
        <v>8.94848593121929</v>
      </c>
      <c r="O30" s="26">
        <v>30667.11</v>
      </c>
      <c r="P30" s="26">
        <v>31081.29</v>
      </c>
      <c r="Q30" s="26">
        <v>3499.96</v>
      </c>
      <c r="R30" s="12">
        <v>8.880470062515</v>
      </c>
      <c r="S30" s="25">
        <v>33451.34</v>
      </c>
      <c r="T30" s="25">
        <v>35390.61</v>
      </c>
      <c r="U30" s="25">
        <v>2744.01</v>
      </c>
      <c r="V30" s="12">
        <v>12.8974056216996</v>
      </c>
      <c r="W30" s="15">
        <v>-0.0834049658196461</v>
      </c>
      <c r="X30" s="15">
        <v>0.441294730844178</v>
      </c>
      <c r="Y30" s="26">
        <v>414.18</v>
      </c>
      <c r="Z30" s="25">
        <v>1939.27</v>
      </c>
      <c r="AA30" s="17">
        <v>-1525.09</v>
      </c>
      <c r="AB30" s="18">
        <v>-0.786424788709153</v>
      </c>
      <c r="AC30" s="15">
        <v>0.0133257017324571</v>
      </c>
      <c r="AD30" s="15">
        <v>0.0547961733352434</v>
      </c>
      <c r="AE30" s="15">
        <v>-0.0414704716027864</v>
      </c>
      <c r="AF30" s="26">
        <v>234.1898</v>
      </c>
      <c r="AG30" s="25">
        <v>-3936.3368</v>
      </c>
      <c r="AH30" s="15">
        <v>0.00763651351561983</v>
      </c>
      <c r="AI30" s="18">
        <v>-0.111225457826243</v>
      </c>
      <c r="AJ30" s="26">
        <v>-39.78</v>
      </c>
      <c r="AK30" s="25">
        <v>-505.44</v>
      </c>
      <c r="AL30" s="15">
        <v>-0.0113658441810764</v>
      </c>
      <c r="AM30" s="18">
        <v>-0.184197579454885</v>
      </c>
      <c r="AN30" s="18">
        <v>0.118861971341862</v>
      </c>
      <c r="AO30" s="18">
        <v>0.172831735273809</v>
      </c>
    </row>
    <row r="31" s="1" customFormat="1" ht="15.9" customHeight="1" spans="1:41">
      <c r="A31" s="23"/>
      <c r="B31" s="24" t="s">
        <v>166</v>
      </c>
      <c r="C31" s="23" t="s">
        <v>167</v>
      </c>
      <c r="D31" s="25">
        <v>2926.4</v>
      </c>
      <c r="E31" s="26">
        <v>32718.97</v>
      </c>
      <c r="F31" s="25">
        <v>3080.4</v>
      </c>
      <c r="G31" s="26">
        <v>34139.35</v>
      </c>
      <c r="H31" s="27">
        <v>6.49870819619866</v>
      </c>
      <c r="I31" s="26">
        <v>3919.29</v>
      </c>
      <c r="J31" s="26">
        <v>37807.1</v>
      </c>
      <c r="K31" s="25">
        <v>3500.9</v>
      </c>
      <c r="L31" s="25">
        <v>43014.29</v>
      </c>
      <c r="M31" s="12">
        <v>9.64641554975518</v>
      </c>
      <c r="N31" s="12">
        <v>12.2866377217287</v>
      </c>
      <c r="O31" s="26">
        <v>36007.79</v>
      </c>
      <c r="P31" s="26">
        <v>42151.25</v>
      </c>
      <c r="Q31" s="26">
        <v>3563</v>
      </c>
      <c r="R31" s="12">
        <v>11.8302694358687</v>
      </c>
      <c r="S31" s="25">
        <v>39179.86</v>
      </c>
      <c r="T31" s="25">
        <v>44503.97</v>
      </c>
      <c r="U31" s="25">
        <v>3079.52</v>
      </c>
      <c r="V31" s="12">
        <v>14.451593105419</v>
      </c>
      <c r="W31" s="15">
        <v>0.226390193834112</v>
      </c>
      <c r="X31" s="15">
        <v>0.176204054577246</v>
      </c>
      <c r="Y31" s="26">
        <v>6143.46</v>
      </c>
      <c r="Z31" s="25">
        <v>5324.11</v>
      </c>
      <c r="AA31" s="17">
        <v>819.35</v>
      </c>
      <c r="AB31" s="18">
        <v>0.153894265896084</v>
      </c>
      <c r="AC31" s="15">
        <v>0.145747990866226</v>
      </c>
      <c r="AD31" s="15">
        <v>0.119632248538726</v>
      </c>
      <c r="AE31" s="15">
        <v>0.0261157423274999</v>
      </c>
      <c r="AF31" s="26">
        <v>-2476.7984</v>
      </c>
      <c r="AG31" s="25">
        <v>-1227.6449</v>
      </c>
      <c r="AH31" s="15">
        <v>-0.0687850712304199</v>
      </c>
      <c r="AI31" s="18">
        <v>-0.0275850648829756</v>
      </c>
      <c r="AJ31" s="26">
        <v>-162.39</v>
      </c>
      <c r="AK31" s="25">
        <v>-175.88</v>
      </c>
      <c r="AL31" s="15">
        <v>-0.0455767611563289</v>
      </c>
      <c r="AM31" s="18">
        <v>-0.0571127967995012</v>
      </c>
      <c r="AN31" s="18">
        <v>-0.0412000063474443</v>
      </c>
      <c r="AO31" s="18">
        <v>0.0115360356431723</v>
      </c>
    </row>
    <row r="32" s="1" customFormat="1" ht="15.9" customHeight="1" spans="1:41">
      <c r="A32" s="23"/>
      <c r="B32" s="24" t="s">
        <v>116</v>
      </c>
      <c r="C32" s="23" t="s">
        <v>117</v>
      </c>
      <c r="D32" s="25">
        <v>4499</v>
      </c>
      <c r="E32" s="26">
        <v>43534.91</v>
      </c>
      <c r="F32" s="25">
        <v>3259.1</v>
      </c>
      <c r="G32" s="26">
        <v>37383.07</v>
      </c>
      <c r="H32" s="27">
        <v>5.04942721392209</v>
      </c>
      <c r="I32" s="26">
        <v>4886.7</v>
      </c>
      <c r="J32" s="26">
        <v>49936.29</v>
      </c>
      <c r="K32" s="25">
        <v>7541.4</v>
      </c>
      <c r="L32" s="25">
        <v>77251.01</v>
      </c>
      <c r="M32" s="12">
        <v>10.2188163791516</v>
      </c>
      <c r="N32" s="12">
        <v>10.2435900495929</v>
      </c>
      <c r="O32" s="26">
        <v>56088.13</v>
      </c>
      <c r="P32" s="26">
        <v>68400.18</v>
      </c>
      <c r="Q32" s="26">
        <v>6074.27</v>
      </c>
      <c r="R32" s="12">
        <v>11.2606420195349</v>
      </c>
      <c r="S32" s="25">
        <v>76901.29</v>
      </c>
      <c r="T32" s="25">
        <v>94717.31</v>
      </c>
      <c r="U32" s="25">
        <v>6621.36</v>
      </c>
      <c r="V32" s="12">
        <v>14.3048120023681</v>
      </c>
      <c r="W32" s="15">
        <v>0.101951693985696</v>
      </c>
      <c r="X32" s="15">
        <v>0.39646470945375</v>
      </c>
      <c r="Y32" s="26">
        <v>12312.05</v>
      </c>
      <c r="Z32" s="25">
        <v>17816.02</v>
      </c>
      <c r="AA32" s="17">
        <v>-5503.97</v>
      </c>
      <c r="AB32" s="18">
        <v>-0.308933757371175</v>
      </c>
      <c r="AC32" s="15">
        <v>0.180000257309264</v>
      </c>
      <c r="AD32" s="15">
        <v>0.188096769217791</v>
      </c>
      <c r="AE32" s="15">
        <v>-0.00809651190852695</v>
      </c>
      <c r="AF32" s="26">
        <v>-2539.4032</v>
      </c>
      <c r="AG32" s="25">
        <v>-6770.732</v>
      </c>
      <c r="AH32" s="15">
        <v>-0.0452752338150692</v>
      </c>
      <c r="AI32" s="18">
        <v>-0.0714835757054334</v>
      </c>
      <c r="AJ32" s="26">
        <v>-52.33</v>
      </c>
      <c r="AK32" s="25">
        <v>-535.84</v>
      </c>
      <c r="AL32" s="15">
        <v>-0.00861502699089767</v>
      </c>
      <c r="AM32" s="18">
        <v>-0.0809259729119093</v>
      </c>
      <c r="AN32" s="18">
        <v>0.0262083418903641</v>
      </c>
      <c r="AO32" s="18">
        <v>0.0723109459210117</v>
      </c>
    </row>
    <row r="33" s="1" customFormat="1" ht="15.9" customHeight="1" spans="1:41">
      <c r="A33" s="23"/>
      <c r="B33" s="24" t="s">
        <v>68</v>
      </c>
      <c r="C33" s="23" t="s">
        <v>69</v>
      </c>
      <c r="D33" s="25">
        <v>3574</v>
      </c>
      <c r="E33" s="26">
        <v>34869.49</v>
      </c>
      <c r="F33" s="25">
        <v>3098.56</v>
      </c>
      <c r="G33" s="26">
        <v>39818.74</v>
      </c>
      <c r="H33" s="27">
        <v>4.43906484925858</v>
      </c>
      <c r="I33" s="26">
        <v>6184.95</v>
      </c>
      <c r="J33" s="26">
        <v>63837.51</v>
      </c>
      <c r="K33" s="25">
        <v>9039.8</v>
      </c>
      <c r="L33" s="25">
        <v>88120.83</v>
      </c>
      <c r="M33" s="12">
        <v>10.3214270123445</v>
      </c>
      <c r="N33" s="12">
        <v>9.74809509059935</v>
      </c>
      <c r="O33" s="26">
        <v>58888.26</v>
      </c>
      <c r="P33" s="26">
        <v>65628.05</v>
      </c>
      <c r="Q33" s="26">
        <v>6261.96</v>
      </c>
      <c r="R33" s="12">
        <v>10.4804326440923</v>
      </c>
      <c r="S33" s="25">
        <v>82681.97</v>
      </c>
      <c r="T33" s="25">
        <v>102324.58</v>
      </c>
      <c r="U33" s="25">
        <v>8385.83</v>
      </c>
      <c r="V33" s="12">
        <v>12.2020813682128</v>
      </c>
      <c r="W33" s="15">
        <v>0.0154053922541536</v>
      </c>
      <c r="X33" s="15">
        <v>0.25174008406832</v>
      </c>
      <c r="Y33" s="26">
        <v>6739.79</v>
      </c>
      <c r="Z33" s="25">
        <v>19642.61</v>
      </c>
      <c r="AA33" s="17">
        <v>-12902.82</v>
      </c>
      <c r="AB33" s="18">
        <v>-0.656879101097054</v>
      </c>
      <c r="AC33" s="15">
        <v>0.102696788949237</v>
      </c>
      <c r="AD33" s="15">
        <v>0.191963749081599</v>
      </c>
      <c r="AE33" s="15">
        <v>-0.0892669601323616</v>
      </c>
      <c r="AF33" s="26">
        <v>-4835.5062</v>
      </c>
      <c r="AG33" s="25">
        <v>-6238.0979</v>
      </c>
      <c r="AH33" s="15">
        <v>-0.0821132463414609</v>
      </c>
      <c r="AI33" s="18">
        <v>-0.0609638260914435</v>
      </c>
      <c r="AJ33" s="26">
        <v>-398.43</v>
      </c>
      <c r="AK33" s="25">
        <v>-582.17</v>
      </c>
      <c r="AL33" s="15">
        <v>-0.0636270432899603</v>
      </c>
      <c r="AM33" s="18">
        <v>-0.0694230624756285</v>
      </c>
      <c r="AN33" s="18">
        <v>-0.0211494202500174</v>
      </c>
      <c r="AO33" s="18">
        <v>0.0057960191856682</v>
      </c>
    </row>
    <row r="34" s="1" customFormat="1" ht="15.9" customHeight="1" spans="1:41">
      <c r="A34" s="23"/>
      <c r="B34" s="24" t="s">
        <v>191</v>
      </c>
      <c r="C34" s="23" t="s">
        <v>192</v>
      </c>
      <c r="D34" s="25">
        <v>1381.68</v>
      </c>
      <c r="E34" s="26">
        <v>11435.36</v>
      </c>
      <c r="F34" s="25">
        <v>1350.8</v>
      </c>
      <c r="G34" s="26">
        <v>12603.62</v>
      </c>
      <c r="H34" s="27">
        <v>7.44976947589967</v>
      </c>
      <c r="I34" s="26">
        <v>1270.13</v>
      </c>
      <c r="J34" s="26">
        <v>12462.09</v>
      </c>
      <c r="K34" s="25">
        <v>1011.8</v>
      </c>
      <c r="L34" s="25">
        <v>9066.09</v>
      </c>
      <c r="M34" s="12">
        <v>9.81166494768252</v>
      </c>
      <c r="N34" s="12">
        <v>8.96035777821704</v>
      </c>
      <c r="O34" s="26">
        <v>11293.83</v>
      </c>
      <c r="P34" s="26">
        <v>11553.44</v>
      </c>
      <c r="Q34" s="26">
        <v>1240.11</v>
      </c>
      <c r="R34" s="12">
        <v>9.31646386207675</v>
      </c>
      <c r="S34" s="25">
        <v>8609.21</v>
      </c>
      <c r="T34" s="25">
        <v>8650.34</v>
      </c>
      <c r="U34" s="25">
        <v>898.19</v>
      </c>
      <c r="V34" s="12">
        <v>9.63085761364522</v>
      </c>
      <c r="W34" s="15">
        <v>-0.0504706477693915</v>
      </c>
      <c r="X34" s="15">
        <v>0.074829582927837</v>
      </c>
      <c r="Y34" s="26">
        <v>259.61</v>
      </c>
      <c r="Z34" s="25">
        <v>41.13</v>
      </c>
      <c r="AA34" s="17">
        <v>218.48</v>
      </c>
      <c r="AB34" s="18">
        <v>5.31193775832725</v>
      </c>
      <c r="AC34" s="15">
        <v>0.0224703638050659</v>
      </c>
      <c r="AD34" s="15">
        <v>0.00475472640381765</v>
      </c>
      <c r="AE34" s="15">
        <v>0.0177156374012482</v>
      </c>
      <c r="AF34" s="26">
        <v>-1376.4652</v>
      </c>
      <c r="AG34" s="25">
        <v>-937.382</v>
      </c>
      <c r="AH34" s="15">
        <v>-0.121877626987479</v>
      </c>
      <c r="AI34" s="18">
        <v>-0.108363601893105</v>
      </c>
      <c r="AJ34" s="26">
        <v>-60.9</v>
      </c>
      <c r="AK34" s="25">
        <v>-9.51</v>
      </c>
      <c r="AL34" s="15">
        <v>-0.0491085468224593</v>
      </c>
      <c r="AM34" s="18">
        <v>-0.0105879602311315</v>
      </c>
      <c r="AN34" s="18">
        <v>-0.0135140250943742</v>
      </c>
      <c r="AO34" s="18">
        <v>-0.0385205865913278</v>
      </c>
    </row>
    <row r="35" s="1" customFormat="1" ht="15.9" customHeight="1" spans="1:41">
      <c r="A35" s="23"/>
      <c r="B35" s="24" t="s">
        <v>80</v>
      </c>
      <c r="C35" s="23" t="s">
        <v>81</v>
      </c>
      <c r="D35" s="25">
        <v>1229.9</v>
      </c>
      <c r="E35" s="26">
        <v>10057.11</v>
      </c>
      <c r="F35" s="25">
        <v>1084</v>
      </c>
      <c r="G35" s="26">
        <v>14063.13</v>
      </c>
      <c r="H35" s="27">
        <v>0.871211783471042</v>
      </c>
      <c r="I35" s="26">
        <v>9439.25</v>
      </c>
      <c r="J35" s="26">
        <v>100906.5</v>
      </c>
      <c r="K35" s="25">
        <v>11250.1</v>
      </c>
      <c r="L35" s="25">
        <v>117550.42</v>
      </c>
      <c r="M35" s="12">
        <v>10.6900972005191</v>
      </c>
      <c r="N35" s="12">
        <v>10.4488333437036</v>
      </c>
      <c r="O35" s="26">
        <v>96900.48</v>
      </c>
      <c r="P35" s="26">
        <v>124188.36</v>
      </c>
      <c r="Q35" s="26">
        <v>9397.14</v>
      </c>
      <c r="R35" s="12">
        <v>13.2155485605195</v>
      </c>
      <c r="S35" s="25">
        <v>125112.42</v>
      </c>
      <c r="T35" s="25">
        <v>154098.12</v>
      </c>
      <c r="U35" s="25">
        <v>11790.03</v>
      </c>
      <c r="V35" s="12">
        <v>13.0702059282292</v>
      </c>
      <c r="W35" s="15">
        <v>0.236242132567114</v>
      </c>
      <c r="X35" s="15">
        <v>0.250877059504944</v>
      </c>
      <c r="Y35" s="26">
        <v>27287.88</v>
      </c>
      <c r="Z35" s="25">
        <v>28985.7</v>
      </c>
      <c r="AA35" s="17">
        <v>-1697.82</v>
      </c>
      <c r="AB35" s="18">
        <v>-0.0585744004802368</v>
      </c>
      <c r="AC35" s="15">
        <v>0.219729771775712</v>
      </c>
      <c r="AD35" s="15">
        <v>0.188098985243947</v>
      </c>
      <c r="AE35" s="15">
        <v>0.0316307865317651</v>
      </c>
      <c r="AF35" s="26">
        <v>-1397.906</v>
      </c>
      <c r="AG35" s="25">
        <v>-5604.1461</v>
      </c>
      <c r="AH35" s="15">
        <v>-0.0144262030487362</v>
      </c>
      <c r="AI35" s="18">
        <v>-0.0363673878694951</v>
      </c>
      <c r="AJ35" s="26">
        <v>-188.01</v>
      </c>
      <c r="AK35" s="25">
        <v>-111.07</v>
      </c>
      <c r="AL35" s="15">
        <v>-0.0200071511119341</v>
      </c>
      <c r="AM35" s="18">
        <v>-0.00942067153349059</v>
      </c>
      <c r="AN35" s="18">
        <v>0.0219411848207589</v>
      </c>
      <c r="AO35" s="18">
        <v>-0.0105864795784435</v>
      </c>
    </row>
    <row r="36" s="1" customFormat="1" ht="15.9" customHeight="1" spans="1:41">
      <c r="A36" s="23"/>
      <c r="B36" s="28" t="s">
        <v>256</v>
      </c>
      <c r="C36" s="28"/>
      <c r="D36" s="29">
        <v>61729.65</v>
      </c>
      <c r="E36" s="29">
        <v>685563.36</v>
      </c>
      <c r="F36" s="29">
        <v>54807.04</v>
      </c>
      <c r="G36" s="30">
        <v>660156.87</v>
      </c>
      <c r="H36" s="30">
        <v>5.58919351058815</v>
      </c>
      <c r="I36" s="30">
        <v>76100.29</v>
      </c>
      <c r="J36" s="29">
        <v>822197.74</v>
      </c>
      <c r="K36" s="29">
        <v>92989.54</v>
      </c>
      <c r="L36" s="29">
        <v>1030126.78</v>
      </c>
      <c r="M36" s="31">
        <v>10.8041341235362</v>
      </c>
      <c r="N36" s="31">
        <v>11.0778780064941</v>
      </c>
      <c r="O36" s="29">
        <v>842701.33</v>
      </c>
      <c r="P36" s="29">
        <v>940862.85</v>
      </c>
      <c r="Q36" s="29">
        <v>80179.89</v>
      </c>
      <c r="R36" s="31">
        <v>11.7343993612363</v>
      </c>
      <c r="S36" s="29">
        <v>1047264.29</v>
      </c>
      <c r="T36" s="29">
        <v>1182482.84</v>
      </c>
      <c r="U36" s="29">
        <v>88090.83</v>
      </c>
      <c r="V36" s="31">
        <v>13.4234498641913</v>
      </c>
      <c r="W36" s="32">
        <v>0.0861027109681671</v>
      </c>
      <c r="X36" s="32">
        <v>0.21173476150597</v>
      </c>
      <c r="Y36" s="29">
        <v>98161.52</v>
      </c>
      <c r="Z36" s="29">
        <v>135218.55</v>
      </c>
      <c r="AA36" s="33">
        <v>-37057.03</v>
      </c>
      <c r="AB36" s="34">
        <v>-0.274052857392717</v>
      </c>
      <c r="AC36" s="32">
        <v>0.104331380498231</v>
      </c>
      <c r="AD36" s="32">
        <v>0.114351384583306</v>
      </c>
      <c r="AE36" s="32">
        <v>-0.0100200040850751</v>
      </c>
      <c r="AF36" s="29">
        <v>-56378.0113</v>
      </c>
      <c r="AG36" s="29">
        <v>-85568.9027</v>
      </c>
      <c r="AH36" s="32">
        <v>-0.0669015335480721</v>
      </c>
      <c r="AI36" s="32">
        <v>-0.0723637585303141</v>
      </c>
      <c r="AJ36" s="29">
        <v>-2581.79</v>
      </c>
      <c r="AK36" s="29">
        <v>-6684.09</v>
      </c>
      <c r="AL36" s="32">
        <v>-0.032199969343934</v>
      </c>
      <c r="AM36" s="32">
        <v>-0.0758772507876245</v>
      </c>
      <c r="AN36" s="34">
        <v>0.00546222498224193</v>
      </c>
      <c r="AO36" s="34">
        <v>0.0436772814436905</v>
      </c>
    </row>
    <row r="37" s="1" customFormat="1" ht="15.9" customHeight="1" spans="1:41">
      <c r="A37" s="23" t="s">
        <v>62</v>
      </c>
      <c r="B37" s="24" t="s">
        <v>63</v>
      </c>
      <c r="C37" s="23" t="s">
        <v>64</v>
      </c>
      <c r="D37" s="25">
        <v>3959.4</v>
      </c>
      <c r="E37" s="26">
        <v>44898.98</v>
      </c>
      <c r="F37" s="25">
        <v>4567</v>
      </c>
      <c r="G37" s="26">
        <v>53303.43</v>
      </c>
      <c r="H37" s="27">
        <v>5.29768146965206</v>
      </c>
      <c r="I37" s="26">
        <v>7631.61</v>
      </c>
      <c r="J37" s="26">
        <v>73283.48</v>
      </c>
      <c r="K37" s="25">
        <v>9036.2</v>
      </c>
      <c r="L37" s="25">
        <v>97922.73</v>
      </c>
      <c r="M37" s="12">
        <v>9.60262382380651</v>
      </c>
      <c r="N37" s="12">
        <v>10.8367156548106</v>
      </c>
      <c r="O37" s="26">
        <v>64879.03</v>
      </c>
      <c r="P37" s="26">
        <v>67816.73</v>
      </c>
      <c r="Q37" s="26">
        <v>6815.69</v>
      </c>
      <c r="R37" s="12">
        <v>9.950090159617</v>
      </c>
      <c r="S37" s="25">
        <v>91614.97</v>
      </c>
      <c r="T37" s="25">
        <v>104453.36</v>
      </c>
      <c r="U37" s="25">
        <v>7979.37</v>
      </c>
      <c r="V37" s="12">
        <v>13.0904269384676</v>
      </c>
      <c r="W37" s="15">
        <v>0.0361845202088479</v>
      </c>
      <c r="X37" s="15">
        <v>0.207969956529814</v>
      </c>
      <c r="Y37" s="26">
        <v>2937.7</v>
      </c>
      <c r="Z37" s="25">
        <v>12838.39</v>
      </c>
      <c r="AA37" s="17">
        <v>-9900.69</v>
      </c>
      <c r="AB37" s="18">
        <v>-0.771178473313243</v>
      </c>
      <c r="AC37" s="15">
        <v>0.0433182195602766</v>
      </c>
      <c r="AD37" s="15">
        <v>0.122910263489848</v>
      </c>
      <c r="AE37" s="15">
        <v>-0.0795920439295718</v>
      </c>
      <c r="AF37" s="26">
        <v>-1176.4748</v>
      </c>
      <c r="AG37" s="25">
        <v>-2054.2649</v>
      </c>
      <c r="AH37" s="15">
        <v>-0.0181333598853127</v>
      </c>
      <c r="AI37" s="18">
        <v>-0.0196668149306064</v>
      </c>
      <c r="AJ37" s="26">
        <v>-208.32</v>
      </c>
      <c r="AK37" s="25">
        <v>-313.33</v>
      </c>
      <c r="AL37" s="15">
        <v>-0.0305647704047573</v>
      </c>
      <c r="AM37" s="18">
        <v>-0.0392675110942343</v>
      </c>
      <c r="AN37" s="18">
        <v>0.00153345504529364</v>
      </c>
      <c r="AO37" s="18">
        <v>0.008702740689477</v>
      </c>
    </row>
    <row r="38" s="1" customFormat="1" ht="15.9" customHeight="1" spans="1:41">
      <c r="A38" s="23"/>
      <c r="B38" s="24" t="s">
        <v>92</v>
      </c>
      <c r="C38" s="23" t="s">
        <v>93</v>
      </c>
      <c r="D38" s="25">
        <v>5028.1</v>
      </c>
      <c r="E38" s="26">
        <v>44356.14</v>
      </c>
      <c r="F38" s="25">
        <v>3984.6</v>
      </c>
      <c r="G38" s="26">
        <v>43150.76</v>
      </c>
      <c r="H38" s="27">
        <v>5.71457958377631</v>
      </c>
      <c r="I38" s="26">
        <v>4852.88</v>
      </c>
      <c r="J38" s="26">
        <v>52612.35</v>
      </c>
      <c r="K38" s="25">
        <v>7615.5</v>
      </c>
      <c r="L38" s="25">
        <v>73269.97</v>
      </c>
      <c r="M38" s="12">
        <v>10.841469395493</v>
      </c>
      <c r="N38" s="12">
        <v>9.62116341671591</v>
      </c>
      <c r="O38" s="26">
        <v>53595.22</v>
      </c>
      <c r="P38" s="26">
        <v>61204.2</v>
      </c>
      <c r="Q38" s="26">
        <v>5660.62</v>
      </c>
      <c r="R38" s="12">
        <v>10.812278513661</v>
      </c>
      <c r="S38" s="25">
        <v>77422.69</v>
      </c>
      <c r="T38" s="25">
        <v>87321.16</v>
      </c>
      <c r="U38" s="25">
        <v>6797.47</v>
      </c>
      <c r="V38" s="12">
        <v>12.8461265735634</v>
      </c>
      <c r="W38" s="15">
        <v>-0.00269252079834059</v>
      </c>
      <c r="X38" s="15">
        <v>0.335194717849237</v>
      </c>
      <c r="Y38" s="26">
        <v>7608.98</v>
      </c>
      <c r="Z38" s="25">
        <v>9898.47</v>
      </c>
      <c r="AA38" s="17">
        <v>-2289.49</v>
      </c>
      <c r="AB38" s="18">
        <v>-0.23129736211758</v>
      </c>
      <c r="AC38" s="15">
        <v>0.124321206714572</v>
      </c>
      <c r="AD38" s="15">
        <v>0.113357060304742</v>
      </c>
      <c r="AE38" s="15">
        <v>0.0109641464098302</v>
      </c>
      <c r="AF38" s="26">
        <v>-2116.9712</v>
      </c>
      <c r="AG38" s="25">
        <v>-9544.3395</v>
      </c>
      <c r="AH38" s="15">
        <v>-0.0394992538513696</v>
      </c>
      <c r="AI38" s="18">
        <v>-0.109301565622811</v>
      </c>
      <c r="AJ38" s="26">
        <v>-218.86</v>
      </c>
      <c r="AK38" s="25">
        <v>-775.63</v>
      </c>
      <c r="AL38" s="15">
        <v>-0.0386636092866152</v>
      </c>
      <c r="AM38" s="18">
        <v>-0.114105689322645</v>
      </c>
      <c r="AN38" s="18">
        <v>0.0698023117714417</v>
      </c>
      <c r="AO38" s="18">
        <v>0.0754420800360298</v>
      </c>
    </row>
    <row r="39" s="1" customFormat="1" ht="15.9" customHeight="1" spans="1:41">
      <c r="A39" s="23"/>
      <c r="B39" s="24" t="s">
        <v>145</v>
      </c>
      <c r="C39" s="23" t="s">
        <v>146</v>
      </c>
      <c r="D39" s="25">
        <v>3750.2</v>
      </c>
      <c r="E39" s="26">
        <v>33404.19</v>
      </c>
      <c r="F39" s="25">
        <v>2516.9</v>
      </c>
      <c r="G39" s="26">
        <v>24991.36</v>
      </c>
      <c r="H39" s="27">
        <v>8.02656134209306</v>
      </c>
      <c r="I39" s="26">
        <v>1860.58</v>
      </c>
      <c r="J39" s="26">
        <v>17050.68</v>
      </c>
      <c r="K39" s="25">
        <v>3052.72</v>
      </c>
      <c r="L39" s="25">
        <v>27091.32</v>
      </c>
      <c r="M39" s="12">
        <v>9.1641746122177</v>
      </c>
      <c r="N39" s="12">
        <v>8.87448570455201</v>
      </c>
      <c r="O39" s="26">
        <v>25463.51</v>
      </c>
      <c r="P39" s="26">
        <v>27408.91</v>
      </c>
      <c r="Q39" s="26">
        <v>2911.72</v>
      </c>
      <c r="R39" s="12">
        <v>9.41330553762038</v>
      </c>
      <c r="S39" s="25">
        <v>32449.79</v>
      </c>
      <c r="T39" s="25">
        <v>34094.61</v>
      </c>
      <c r="U39" s="25">
        <v>3080.78</v>
      </c>
      <c r="V39" s="12">
        <v>11.066875921033</v>
      </c>
      <c r="W39" s="15">
        <v>0.0271853097463396</v>
      </c>
      <c r="X39" s="15">
        <v>0.247044199457827</v>
      </c>
      <c r="Y39" s="26">
        <v>1945.4</v>
      </c>
      <c r="Z39" s="25">
        <v>1644.82</v>
      </c>
      <c r="AA39" s="17">
        <v>300.58</v>
      </c>
      <c r="AB39" s="18">
        <v>0.182743400493671</v>
      </c>
      <c r="AC39" s="15">
        <v>0.0709769195491539</v>
      </c>
      <c r="AD39" s="15">
        <v>0.0482428160932183</v>
      </c>
      <c r="AE39" s="15">
        <v>0.0227341034559357</v>
      </c>
      <c r="AF39" s="26">
        <v>-1832.244</v>
      </c>
      <c r="AG39" s="25">
        <v>-3978.581</v>
      </c>
      <c r="AH39" s="15">
        <v>-0.071955673039577</v>
      </c>
      <c r="AI39" s="18">
        <v>-0.116692374542486</v>
      </c>
      <c r="AJ39" s="26">
        <v>-182.16</v>
      </c>
      <c r="AK39" s="25">
        <v>-462.14</v>
      </c>
      <c r="AL39" s="15">
        <v>-0.0625609605319193</v>
      </c>
      <c r="AM39" s="18">
        <v>-0.150007465641818</v>
      </c>
      <c r="AN39" s="18">
        <v>0.0447367015029093</v>
      </c>
      <c r="AO39" s="18">
        <v>0.0874465051098987</v>
      </c>
    </row>
    <row r="40" s="1" customFormat="1" ht="15.9" customHeight="1" spans="1:41">
      <c r="A40" s="23"/>
      <c r="B40" s="24" t="s">
        <v>99</v>
      </c>
      <c r="C40" s="23" t="s">
        <v>100</v>
      </c>
      <c r="D40" s="25">
        <v>4041.06</v>
      </c>
      <c r="E40" s="26">
        <v>40869.01</v>
      </c>
      <c r="F40" s="25">
        <v>3540.65</v>
      </c>
      <c r="G40" s="26">
        <v>41885.86</v>
      </c>
      <c r="H40" s="27">
        <v>8.64437199068955</v>
      </c>
      <c r="I40" s="26">
        <v>3505.57</v>
      </c>
      <c r="J40" s="26">
        <v>34523.28</v>
      </c>
      <c r="K40" s="25">
        <v>3890.5</v>
      </c>
      <c r="L40" s="25">
        <v>37051.23</v>
      </c>
      <c r="M40" s="12">
        <v>9.84812170346049</v>
      </c>
      <c r="N40" s="12">
        <v>9.52351368718674</v>
      </c>
      <c r="O40" s="26">
        <v>33506.43</v>
      </c>
      <c r="P40" s="26">
        <v>33886.49</v>
      </c>
      <c r="Q40" s="26">
        <v>3987.98</v>
      </c>
      <c r="R40" s="12">
        <v>8.49715645514772</v>
      </c>
      <c r="S40" s="25">
        <v>33731.93</v>
      </c>
      <c r="T40" s="25">
        <v>35692.57</v>
      </c>
      <c r="U40" s="25">
        <v>3474.57</v>
      </c>
      <c r="V40" s="12">
        <v>10.2725142967331</v>
      </c>
      <c r="W40" s="15">
        <v>-0.137179991169084</v>
      </c>
      <c r="X40" s="15">
        <v>0.0786475070177213</v>
      </c>
      <c r="Y40" s="26">
        <v>380.06</v>
      </c>
      <c r="Z40" s="25">
        <v>1960.64</v>
      </c>
      <c r="AA40" s="17">
        <v>-1580.58</v>
      </c>
      <c r="AB40" s="18">
        <v>-0.80615513301779</v>
      </c>
      <c r="AC40" s="15">
        <v>0.0112156791688959</v>
      </c>
      <c r="AD40" s="15">
        <v>0.0549313204400804</v>
      </c>
      <c r="AE40" s="15">
        <v>-0.0437156412711845</v>
      </c>
      <c r="AF40" s="26">
        <v>-1314.2467</v>
      </c>
      <c r="AG40" s="25">
        <v>-3394.2375</v>
      </c>
      <c r="AH40" s="15">
        <v>-0.0392237161643302</v>
      </c>
      <c r="AI40" s="18">
        <v>-0.095096472459114</v>
      </c>
      <c r="AJ40" s="26">
        <v>-18</v>
      </c>
      <c r="AK40" s="25">
        <v>-269.9</v>
      </c>
      <c r="AL40" s="15">
        <v>-0.00451356325758906</v>
      </c>
      <c r="AM40" s="18">
        <v>-0.0776786767859044</v>
      </c>
      <c r="AN40" s="18">
        <v>0.0558727562947838</v>
      </c>
      <c r="AO40" s="18">
        <v>0.0731651135283154</v>
      </c>
    </row>
    <row r="41" s="1" customFormat="1" ht="15.9" customHeight="1" spans="1:41">
      <c r="A41" s="23"/>
      <c r="B41" s="24" t="s">
        <v>108</v>
      </c>
      <c r="C41" s="23" t="s">
        <v>109</v>
      </c>
      <c r="D41" s="25">
        <v>3327.7</v>
      </c>
      <c r="E41" s="26">
        <v>28433.65</v>
      </c>
      <c r="F41" s="25">
        <v>3604.3</v>
      </c>
      <c r="G41" s="26">
        <v>33874.78</v>
      </c>
      <c r="H41" s="27">
        <v>7.75272232869442</v>
      </c>
      <c r="I41" s="26">
        <v>3921.17</v>
      </c>
      <c r="J41" s="26">
        <v>34475.77</v>
      </c>
      <c r="K41" s="25">
        <v>3849.2</v>
      </c>
      <c r="L41" s="25">
        <v>36293.95</v>
      </c>
      <c r="M41" s="12">
        <v>8.79221507866275</v>
      </c>
      <c r="N41" s="12">
        <v>9.4289592642627</v>
      </c>
      <c r="O41" s="26">
        <v>28129.41</v>
      </c>
      <c r="P41" s="26">
        <v>26098.85</v>
      </c>
      <c r="Q41" s="26">
        <v>3334.98</v>
      </c>
      <c r="R41" s="12">
        <v>7.82578906020426</v>
      </c>
      <c r="S41" s="25">
        <v>28722.76</v>
      </c>
      <c r="T41" s="25">
        <v>28563.37</v>
      </c>
      <c r="U41" s="25">
        <v>2821.48</v>
      </c>
      <c r="V41" s="12">
        <v>10.1235415455718</v>
      </c>
      <c r="W41" s="15">
        <v>-0.10991837777079</v>
      </c>
      <c r="X41" s="15">
        <v>0.0736647875807147</v>
      </c>
      <c r="Y41" s="26">
        <v>-2030.56</v>
      </c>
      <c r="Z41" s="25">
        <v>-159.39</v>
      </c>
      <c r="AA41" s="17">
        <v>-1871.17</v>
      </c>
      <c r="AB41" s="18">
        <v>11.7395696091348</v>
      </c>
      <c r="AC41" s="15">
        <v>-0.0778026618031063</v>
      </c>
      <c r="AD41" s="15">
        <v>-0.0055802239021516</v>
      </c>
      <c r="AE41" s="15">
        <v>-0.0722224379009547</v>
      </c>
      <c r="AF41" s="26">
        <v>-709.1478</v>
      </c>
      <c r="AG41" s="25">
        <v>-3447.6045</v>
      </c>
      <c r="AH41" s="15">
        <v>-0.0252101910420446</v>
      </c>
      <c r="AI41" s="18">
        <v>-0.12070020099169</v>
      </c>
      <c r="AJ41" s="26">
        <v>-149.59</v>
      </c>
      <c r="AK41" s="25">
        <v>-277.12</v>
      </c>
      <c r="AL41" s="15">
        <v>-0.0448548417081962</v>
      </c>
      <c r="AM41" s="18">
        <v>-0.0982179565334505</v>
      </c>
      <c r="AN41" s="18">
        <v>0.0954900099496451</v>
      </c>
      <c r="AO41" s="18">
        <v>0.0533631148252544</v>
      </c>
    </row>
    <row r="42" s="1" customFormat="1" ht="15.9" customHeight="1" spans="1:41">
      <c r="A42" s="23"/>
      <c r="B42" s="24" t="s">
        <v>123</v>
      </c>
      <c r="C42" s="23" t="s">
        <v>124</v>
      </c>
      <c r="D42" s="25">
        <v>3489.15</v>
      </c>
      <c r="E42" s="26">
        <v>32737.79</v>
      </c>
      <c r="F42" s="25">
        <v>2784.05</v>
      </c>
      <c r="G42" s="26">
        <v>29329.12</v>
      </c>
      <c r="H42" s="27">
        <v>6.24726430425716</v>
      </c>
      <c r="I42" s="26">
        <v>3463.1</v>
      </c>
      <c r="J42" s="26">
        <v>31364.02</v>
      </c>
      <c r="K42" s="25">
        <v>5329.7</v>
      </c>
      <c r="L42" s="25">
        <v>50377.25</v>
      </c>
      <c r="M42" s="12">
        <v>9.05663134186134</v>
      </c>
      <c r="N42" s="12">
        <v>9.45217366831154</v>
      </c>
      <c r="O42" s="26">
        <v>34772.69</v>
      </c>
      <c r="P42" s="26">
        <v>37748.76</v>
      </c>
      <c r="Q42" s="26">
        <v>4038.68</v>
      </c>
      <c r="R42" s="12">
        <v>9.34680638228332</v>
      </c>
      <c r="S42" s="25">
        <v>48954.52</v>
      </c>
      <c r="T42" s="25">
        <v>57330.45</v>
      </c>
      <c r="U42" s="25">
        <v>5191.9</v>
      </c>
      <c r="V42" s="12">
        <v>11.0422870240182</v>
      </c>
      <c r="W42" s="15">
        <v>0.0320400631833983</v>
      </c>
      <c r="X42" s="15">
        <v>0.168227268298879</v>
      </c>
      <c r="Y42" s="26">
        <v>2976.07</v>
      </c>
      <c r="Z42" s="25">
        <v>8375.93</v>
      </c>
      <c r="AA42" s="17">
        <v>-5399.86</v>
      </c>
      <c r="AB42" s="18">
        <v>-0.644687813771127</v>
      </c>
      <c r="AC42" s="15">
        <v>0.0788388810652323</v>
      </c>
      <c r="AD42" s="15">
        <v>0.146099149753752</v>
      </c>
      <c r="AE42" s="15">
        <v>-0.0672602686885198</v>
      </c>
      <c r="AF42" s="26">
        <v>-946.0511</v>
      </c>
      <c r="AG42" s="25">
        <v>2137.0216</v>
      </c>
      <c r="AH42" s="15">
        <v>-0.0272067274634203</v>
      </c>
      <c r="AI42" s="18">
        <v>0.0372755071694012</v>
      </c>
      <c r="AJ42" s="26">
        <v>-129.52</v>
      </c>
      <c r="AK42" s="25">
        <v>303.03</v>
      </c>
      <c r="AL42" s="15">
        <v>-0.0320698842195965</v>
      </c>
      <c r="AM42" s="18">
        <v>0.0583659161386005</v>
      </c>
      <c r="AN42" s="18">
        <v>-0.0644822346328215</v>
      </c>
      <c r="AO42" s="18">
        <v>-0.090435800358197</v>
      </c>
    </row>
    <row r="43" s="1" customFormat="1" ht="15.9" customHeight="1" spans="1:41">
      <c r="A43" s="23"/>
      <c r="B43" s="24" t="s">
        <v>74</v>
      </c>
      <c r="C43" s="23" t="s">
        <v>75</v>
      </c>
      <c r="D43" s="25">
        <v>11858.8</v>
      </c>
      <c r="E43" s="26">
        <v>119416.96</v>
      </c>
      <c r="F43" s="25">
        <v>9893.5</v>
      </c>
      <c r="G43" s="26">
        <v>101087.31</v>
      </c>
      <c r="H43" s="27">
        <v>7.92651795399864</v>
      </c>
      <c r="I43" s="26">
        <v>6834.69</v>
      </c>
      <c r="J43" s="26">
        <v>79035.29</v>
      </c>
      <c r="K43" s="25">
        <v>9401.5</v>
      </c>
      <c r="L43" s="25">
        <v>137647.37</v>
      </c>
      <c r="M43" s="12">
        <v>11.563844153868</v>
      </c>
      <c r="N43" s="12">
        <v>14.641000904111</v>
      </c>
      <c r="O43" s="26">
        <v>97364.94</v>
      </c>
      <c r="P43" s="26">
        <v>102397.33</v>
      </c>
      <c r="Q43" s="26">
        <v>8278.56</v>
      </c>
      <c r="R43" s="12">
        <v>12.368978421368</v>
      </c>
      <c r="S43" s="25">
        <v>126033.25</v>
      </c>
      <c r="T43" s="25">
        <v>144762.19</v>
      </c>
      <c r="U43" s="25">
        <v>7340.36</v>
      </c>
      <c r="V43" s="12">
        <v>19.7214019475884</v>
      </c>
      <c r="W43" s="15">
        <v>0.0696251399436813</v>
      </c>
      <c r="X43" s="15">
        <v>0.346998205706744</v>
      </c>
      <c r="Y43" s="26">
        <v>5032.39</v>
      </c>
      <c r="Z43" s="25">
        <v>18728.94</v>
      </c>
      <c r="AA43" s="17">
        <v>-13696.55</v>
      </c>
      <c r="AB43" s="18">
        <v>-0.731304067395165</v>
      </c>
      <c r="AC43" s="15">
        <v>0.0491457150298743</v>
      </c>
      <c r="AD43" s="15">
        <v>0.129377291128298</v>
      </c>
      <c r="AE43" s="15">
        <v>-0.0802315760984238</v>
      </c>
      <c r="AF43" s="26">
        <v>3566.0865</v>
      </c>
      <c r="AG43" s="25">
        <v>-20562.1083</v>
      </c>
      <c r="AH43" s="15">
        <v>0.0366259815904986</v>
      </c>
      <c r="AI43" s="18">
        <v>-0.142040599827897</v>
      </c>
      <c r="AJ43" s="26">
        <v>-521.43</v>
      </c>
      <c r="AK43" s="25">
        <v>-1020.34</v>
      </c>
      <c r="AL43" s="15">
        <v>-0.0629855916971067</v>
      </c>
      <c r="AM43" s="18">
        <v>-0.139004081543685</v>
      </c>
      <c r="AN43" s="18">
        <v>0.178666581418396</v>
      </c>
      <c r="AO43" s="18">
        <v>0.0760184898465778</v>
      </c>
    </row>
    <row r="44" s="1" customFormat="1" ht="15.9" customHeight="1" spans="1:41">
      <c r="A44" s="23"/>
      <c r="B44" s="24" t="s">
        <v>78</v>
      </c>
      <c r="C44" s="23" t="s">
        <v>79</v>
      </c>
      <c r="D44" s="25">
        <v>6083</v>
      </c>
      <c r="E44" s="26">
        <v>59247.82</v>
      </c>
      <c r="F44" s="25">
        <v>5151</v>
      </c>
      <c r="G44" s="26">
        <v>52595.5</v>
      </c>
      <c r="H44" s="27">
        <v>7.89374054877452</v>
      </c>
      <c r="I44" s="26">
        <v>4254.07</v>
      </c>
      <c r="J44" s="26">
        <v>44114.52</v>
      </c>
      <c r="K44" s="25">
        <v>6123.6</v>
      </c>
      <c r="L44" s="25">
        <v>67405.07</v>
      </c>
      <c r="M44" s="12">
        <v>10.3699563006721</v>
      </c>
      <c r="N44" s="12">
        <v>11.007425370697</v>
      </c>
      <c r="O44" s="26">
        <v>49590.13</v>
      </c>
      <c r="P44" s="26">
        <v>51860.11</v>
      </c>
      <c r="Q44" s="26">
        <v>4640.73</v>
      </c>
      <c r="R44" s="12">
        <v>11.1749897106705</v>
      </c>
      <c r="S44" s="25">
        <v>70130.42</v>
      </c>
      <c r="T44" s="25">
        <v>72220.23</v>
      </c>
      <c r="U44" s="25">
        <v>5372.36</v>
      </c>
      <c r="V44" s="12">
        <v>13.4429245247899</v>
      </c>
      <c r="W44" s="15">
        <v>0.077631321353426</v>
      </c>
      <c r="X44" s="15">
        <v>0.221259656284062</v>
      </c>
      <c r="Y44" s="26">
        <v>2269.98</v>
      </c>
      <c r="Z44" s="25">
        <v>2089.81</v>
      </c>
      <c r="AA44" s="17">
        <v>180.17</v>
      </c>
      <c r="AB44" s="18">
        <v>0.0862135792249056</v>
      </c>
      <c r="AC44" s="15">
        <v>0.0437712145230699</v>
      </c>
      <c r="AD44" s="15">
        <v>0.0289366289750116</v>
      </c>
      <c r="AE44" s="15">
        <v>0.0148345855480583</v>
      </c>
      <c r="AF44" s="26">
        <v>-4489.542</v>
      </c>
      <c r="AG44" s="25">
        <v>-6854.5643</v>
      </c>
      <c r="AH44" s="15">
        <v>-0.0905329750093416</v>
      </c>
      <c r="AI44" s="18">
        <v>-0.0949119699563405</v>
      </c>
      <c r="AJ44" s="26">
        <v>-245.34</v>
      </c>
      <c r="AK44" s="25">
        <v>-409.84</v>
      </c>
      <c r="AL44" s="15">
        <v>-0.0528666826124338</v>
      </c>
      <c r="AM44" s="18">
        <v>-0.0762867715491888</v>
      </c>
      <c r="AN44" s="18">
        <v>0.00437899494699891</v>
      </c>
      <c r="AO44" s="18">
        <v>0.023420088936755</v>
      </c>
    </row>
    <row r="45" s="1" customFormat="1" ht="15.9" customHeight="1" spans="1:41">
      <c r="A45" s="23"/>
      <c r="B45" s="24" t="s">
        <v>65</v>
      </c>
      <c r="C45" s="23" t="s">
        <v>66</v>
      </c>
      <c r="D45" s="25">
        <v>5036.5</v>
      </c>
      <c r="E45" s="26">
        <v>46431.67</v>
      </c>
      <c r="F45" s="25">
        <v>4748.3</v>
      </c>
      <c r="G45" s="26">
        <v>50733.75</v>
      </c>
      <c r="H45" s="27">
        <v>9.86795018886933</v>
      </c>
      <c r="I45" s="26">
        <v>4244.6</v>
      </c>
      <c r="J45" s="26">
        <v>38453.49</v>
      </c>
      <c r="K45" s="25">
        <v>8985.6</v>
      </c>
      <c r="L45" s="25">
        <v>83610.25</v>
      </c>
      <c r="M45" s="12">
        <v>9.05939075531263</v>
      </c>
      <c r="N45" s="12">
        <v>9.30491564280627</v>
      </c>
      <c r="O45" s="26">
        <v>34462.98</v>
      </c>
      <c r="P45" s="26">
        <v>36155.35</v>
      </c>
      <c r="Q45" s="26">
        <v>3783.17</v>
      </c>
      <c r="R45" s="12">
        <v>9.55689276453345</v>
      </c>
      <c r="S45" s="25">
        <v>81558.98</v>
      </c>
      <c r="T45" s="25">
        <v>87901.87</v>
      </c>
      <c r="U45" s="25">
        <v>6723.76</v>
      </c>
      <c r="V45" s="12">
        <v>13.0733205825312</v>
      </c>
      <c r="W45" s="15">
        <v>0.0549156143782702</v>
      </c>
      <c r="X45" s="15">
        <v>0.404990768792013</v>
      </c>
      <c r="Y45" s="26">
        <v>1692.37</v>
      </c>
      <c r="Z45" s="25">
        <v>6342.89</v>
      </c>
      <c r="AA45" s="17">
        <v>-4650.52</v>
      </c>
      <c r="AB45" s="18">
        <v>-0.733186292052992</v>
      </c>
      <c r="AC45" s="15">
        <v>0.0468082870169975</v>
      </c>
      <c r="AD45" s="15">
        <v>0.0721587606725545</v>
      </c>
      <c r="AE45" s="15">
        <v>-0.025350473655557</v>
      </c>
      <c r="AF45" s="26">
        <v>-623.3247</v>
      </c>
      <c r="AG45" s="25">
        <v>-17457.8395</v>
      </c>
      <c r="AH45" s="15">
        <v>-0.0180867905213072</v>
      </c>
      <c r="AI45" s="18">
        <v>-0.198606008040557</v>
      </c>
      <c r="AJ45" s="26">
        <v>-164.63</v>
      </c>
      <c r="AK45" s="25">
        <v>-1595.34</v>
      </c>
      <c r="AL45" s="15">
        <v>-0.0435164161272161</v>
      </c>
      <c r="AM45" s="18">
        <v>-0.237269028043833</v>
      </c>
      <c r="AN45" s="18">
        <v>0.18051921751925</v>
      </c>
      <c r="AO45" s="18">
        <v>0.193752611916617</v>
      </c>
    </row>
    <row r="46" s="1" customFormat="1" ht="15.9" customHeight="1" spans="1:41">
      <c r="A46" s="23"/>
      <c r="B46" s="24" t="s">
        <v>97</v>
      </c>
      <c r="C46" s="23" t="s">
        <v>98</v>
      </c>
      <c r="D46" s="25">
        <v>5050.7</v>
      </c>
      <c r="E46" s="26">
        <v>43165.86</v>
      </c>
      <c r="F46" s="25">
        <v>6125.4</v>
      </c>
      <c r="G46" s="26">
        <v>54563.48</v>
      </c>
      <c r="H46" s="27">
        <v>10.2253777500759</v>
      </c>
      <c r="I46" s="26">
        <v>4745.83</v>
      </c>
      <c r="J46" s="26">
        <v>44848.97</v>
      </c>
      <c r="K46" s="25">
        <v>5223.9</v>
      </c>
      <c r="L46" s="25">
        <v>48867.16</v>
      </c>
      <c r="M46" s="12">
        <v>9.45018468845281</v>
      </c>
      <c r="N46" s="12">
        <v>9.35453588315243</v>
      </c>
      <c r="O46" s="26">
        <v>33451.35</v>
      </c>
      <c r="P46" s="26">
        <v>34147.93</v>
      </c>
      <c r="Q46" s="26">
        <v>3484.4</v>
      </c>
      <c r="R46" s="12">
        <v>9.80023246469981</v>
      </c>
      <c r="S46" s="25">
        <v>46345.77</v>
      </c>
      <c r="T46" s="25">
        <v>48692.56</v>
      </c>
      <c r="U46" s="25">
        <v>4111.1</v>
      </c>
      <c r="V46" s="12">
        <v>11.8441682274817</v>
      </c>
      <c r="W46" s="15">
        <v>0.0370413687972383</v>
      </c>
      <c r="X46" s="15">
        <v>0.266141727973175</v>
      </c>
      <c r="Y46" s="26">
        <v>696.58</v>
      </c>
      <c r="Z46" s="25">
        <v>2346.79</v>
      </c>
      <c r="AA46" s="17">
        <v>-1650.21</v>
      </c>
      <c r="AB46" s="18">
        <v>-0.703177531862672</v>
      </c>
      <c r="AC46" s="15">
        <v>0.0203988938714587</v>
      </c>
      <c r="AD46" s="15">
        <v>0.048196069378977</v>
      </c>
      <c r="AE46" s="15">
        <v>-0.0277971755075183</v>
      </c>
      <c r="AF46" s="26">
        <v>-4660.9397</v>
      </c>
      <c r="AG46" s="25">
        <v>-9451.8915</v>
      </c>
      <c r="AH46" s="15">
        <v>-0.139334875871975</v>
      </c>
      <c r="AI46" s="18">
        <v>-0.194113669521586</v>
      </c>
      <c r="AJ46" s="26">
        <v>-186.73</v>
      </c>
      <c r="AK46" s="25">
        <v>-855.7</v>
      </c>
      <c r="AL46" s="15">
        <v>-0.0535902881414304</v>
      </c>
      <c r="AM46" s="18">
        <v>-0.20814380579407</v>
      </c>
      <c r="AN46" s="18">
        <v>0.0547787936496108</v>
      </c>
      <c r="AO46" s="18">
        <v>0.154553517652639</v>
      </c>
    </row>
    <row r="47" s="1" customFormat="1" ht="15.9" customHeight="1" spans="1:41">
      <c r="A47" s="23"/>
      <c r="B47" s="24" t="s">
        <v>178</v>
      </c>
      <c r="C47" s="23" t="s">
        <v>179</v>
      </c>
      <c r="D47" s="25">
        <v>60.02</v>
      </c>
      <c r="E47" s="26">
        <v>508.69</v>
      </c>
      <c r="F47" s="25">
        <v>62.61</v>
      </c>
      <c r="G47" s="26">
        <v>527</v>
      </c>
      <c r="H47" s="27">
        <v>9.36017507165543</v>
      </c>
      <c r="I47" s="26">
        <v>101.8</v>
      </c>
      <c r="J47" s="26">
        <v>405.58</v>
      </c>
      <c r="K47" s="25">
        <v>31</v>
      </c>
      <c r="L47" s="25">
        <v>216.93</v>
      </c>
      <c r="M47" s="12">
        <v>3.98408644400786</v>
      </c>
      <c r="N47" s="12">
        <v>6.99774193548387</v>
      </c>
      <c r="O47" s="26">
        <v>387.27</v>
      </c>
      <c r="P47" s="26">
        <v>397.32</v>
      </c>
      <c r="Q47" s="26">
        <v>96.57</v>
      </c>
      <c r="R47" s="12">
        <v>4.11432121776949</v>
      </c>
      <c r="S47" s="25">
        <v>216.93</v>
      </c>
      <c r="T47" s="25">
        <v>429.01</v>
      </c>
      <c r="U47" s="25">
        <v>48.04</v>
      </c>
      <c r="V47" s="12">
        <v>8.93026644462948</v>
      </c>
      <c r="W47" s="15">
        <v>0.0326887419718291</v>
      </c>
      <c r="X47" s="15">
        <v>0.276164015044087</v>
      </c>
      <c r="Y47" s="26">
        <v>10.05</v>
      </c>
      <c r="Z47" s="25">
        <v>212.08</v>
      </c>
      <c r="AA47" s="17">
        <v>-202.03</v>
      </c>
      <c r="AB47" s="18">
        <v>-0.952612221803093</v>
      </c>
      <c r="AC47" s="15">
        <v>0.0252944729688916</v>
      </c>
      <c r="AD47" s="15">
        <v>0.494347451108366</v>
      </c>
      <c r="AE47" s="15">
        <v>-0.469052978139474</v>
      </c>
      <c r="AF47" s="26">
        <v>-11.9432</v>
      </c>
      <c r="AG47" s="25">
        <v>116.8647</v>
      </c>
      <c r="AH47" s="15">
        <v>-0.0308394660056291</v>
      </c>
      <c r="AI47" s="18">
        <v>0.27240553833244</v>
      </c>
      <c r="AJ47" s="26">
        <v>-2.64</v>
      </c>
      <c r="AK47" s="25">
        <v>17.04</v>
      </c>
      <c r="AL47" s="15">
        <v>-0.0273376825100963</v>
      </c>
      <c r="AM47" s="18">
        <v>0.354704412989176</v>
      </c>
      <c r="AN47" s="18">
        <v>-0.303245004338069</v>
      </c>
      <c r="AO47" s="18">
        <v>-0.382042095499272</v>
      </c>
    </row>
    <row r="48" s="1" customFormat="1" ht="15.9" customHeight="1" spans="1:41">
      <c r="A48" s="23"/>
      <c r="B48" s="24" t="s">
        <v>133</v>
      </c>
      <c r="C48" s="23" t="s">
        <v>134</v>
      </c>
      <c r="D48" s="25">
        <v>2406</v>
      </c>
      <c r="E48" s="26">
        <v>22760.83</v>
      </c>
      <c r="F48" s="25">
        <v>1999</v>
      </c>
      <c r="G48" s="26">
        <v>19705.2</v>
      </c>
      <c r="H48" s="27">
        <v>7.03871072690971</v>
      </c>
      <c r="I48" s="26">
        <v>1992.15</v>
      </c>
      <c r="J48" s="26">
        <v>18221.65</v>
      </c>
      <c r="K48" s="25">
        <v>3087.85</v>
      </c>
      <c r="L48" s="25">
        <v>29315.77</v>
      </c>
      <c r="M48" s="12">
        <v>9.14672589915418</v>
      </c>
      <c r="N48" s="12">
        <v>9.49391000210503</v>
      </c>
      <c r="O48" s="26">
        <v>21116.24</v>
      </c>
      <c r="P48" s="26">
        <v>21143.56</v>
      </c>
      <c r="Q48" s="26">
        <v>2032.77</v>
      </c>
      <c r="R48" s="12">
        <v>10.401353817697</v>
      </c>
      <c r="S48" s="25">
        <v>27410.84</v>
      </c>
      <c r="T48" s="25">
        <v>27799.33</v>
      </c>
      <c r="U48" s="25">
        <v>2405.85</v>
      </c>
      <c r="V48" s="12">
        <v>11.5548891244259</v>
      </c>
      <c r="W48" s="15">
        <v>0.137166887078017</v>
      </c>
      <c r="X48" s="15">
        <v>0.21708433320559</v>
      </c>
      <c r="Y48" s="26">
        <v>27.32</v>
      </c>
      <c r="Z48" s="25">
        <v>388.49</v>
      </c>
      <c r="AA48" s="17">
        <v>-361.17</v>
      </c>
      <c r="AB48" s="18">
        <v>-0.929676439547994</v>
      </c>
      <c r="AC48" s="15">
        <v>0.00129211920792903</v>
      </c>
      <c r="AD48" s="15">
        <v>0.0139747972343218</v>
      </c>
      <c r="AE48" s="15">
        <v>-0.0126826780263928</v>
      </c>
      <c r="AF48" s="26">
        <v>-3028.8893</v>
      </c>
      <c r="AG48" s="25">
        <v>-5732.2186</v>
      </c>
      <c r="AH48" s="15">
        <v>-0.143438855591715</v>
      </c>
      <c r="AI48" s="18">
        <v>-0.206199883234596</v>
      </c>
      <c r="AJ48" s="26">
        <v>-100.38</v>
      </c>
      <c r="AK48" s="25">
        <v>-519</v>
      </c>
      <c r="AL48" s="15">
        <v>-0.0493808940509748</v>
      </c>
      <c r="AM48" s="18">
        <v>-0.215724172329946</v>
      </c>
      <c r="AN48" s="18">
        <v>0.0627610276428807</v>
      </c>
      <c r="AO48" s="18">
        <v>0.166343278278971</v>
      </c>
    </row>
    <row r="49" s="1" customFormat="1" ht="15.9" customHeight="1" spans="1:41">
      <c r="A49" s="23"/>
      <c r="B49" s="24" t="s">
        <v>104</v>
      </c>
      <c r="C49" s="23" t="s">
        <v>105</v>
      </c>
      <c r="D49" s="25">
        <v>4835</v>
      </c>
      <c r="E49" s="26">
        <v>52600.47</v>
      </c>
      <c r="F49" s="25">
        <v>4744.5</v>
      </c>
      <c r="G49" s="26">
        <v>50511.47</v>
      </c>
      <c r="H49" s="27">
        <v>6.24264586959752</v>
      </c>
      <c r="I49" s="26">
        <v>5686.97</v>
      </c>
      <c r="J49" s="26">
        <v>55721.71</v>
      </c>
      <c r="K49" s="25">
        <v>7222.1</v>
      </c>
      <c r="L49" s="25">
        <v>81511.76</v>
      </c>
      <c r="M49" s="12">
        <v>9.79813679340668</v>
      </c>
      <c r="N49" s="12">
        <v>11.2864346935102</v>
      </c>
      <c r="O49" s="26">
        <v>57810.71</v>
      </c>
      <c r="P49" s="26">
        <v>61225.92</v>
      </c>
      <c r="Q49" s="26">
        <v>5464.89</v>
      </c>
      <c r="R49" s="12">
        <v>11.2035045536141</v>
      </c>
      <c r="S49" s="25">
        <v>77911.23</v>
      </c>
      <c r="T49" s="25">
        <v>83918.41</v>
      </c>
      <c r="U49" s="25">
        <v>6702.93</v>
      </c>
      <c r="V49" s="12">
        <v>12.5196608050509</v>
      </c>
      <c r="W49" s="15">
        <v>0.143432143257388</v>
      </c>
      <c r="X49" s="15">
        <v>0.109266224900043</v>
      </c>
      <c r="Y49" s="26">
        <v>3415.21</v>
      </c>
      <c r="Z49" s="25">
        <v>6007.18</v>
      </c>
      <c r="AA49" s="17">
        <v>-2591.97</v>
      </c>
      <c r="AB49" s="18">
        <v>-0.431478663865574</v>
      </c>
      <c r="AC49" s="15">
        <v>0.0557804603017807</v>
      </c>
      <c r="AD49" s="15">
        <v>0.0715835774295533</v>
      </c>
      <c r="AE49" s="15">
        <v>-0.0158031171277726</v>
      </c>
      <c r="AF49" s="26">
        <v>-1281.5457</v>
      </c>
      <c r="AG49" s="25">
        <v>-1152.9199</v>
      </c>
      <c r="AH49" s="15">
        <v>-0.0221679633410487</v>
      </c>
      <c r="AI49" s="18">
        <v>-0.0137385813196413</v>
      </c>
      <c r="AJ49" s="26">
        <v>-312.58</v>
      </c>
      <c r="AK49" s="25">
        <v>-360.86</v>
      </c>
      <c r="AL49" s="15">
        <v>-0.0571978575964018</v>
      </c>
      <c r="AM49" s="18">
        <v>-0.0538361582173766</v>
      </c>
      <c r="AN49" s="18">
        <v>-0.00842938202140744</v>
      </c>
      <c r="AO49" s="18">
        <v>-0.00336169937902518</v>
      </c>
    </row>
    <row r="50" s="1" customFormat="1" ht="15.9" customHeight="1" spans="1:41">
      <c r="A50" s="23"/>
      <c r="B50" s="24" t="s">
        <v>184</v>
      </c>
      <c r="C50" s="23" t="s">
        <v>185</v>
      </c>
      <c r="D50" s="25">
        <v>2868.1</v>
      </c>
      <c r="E50" s="26">
        <v>25544.99</v>
      </c>
      <c r="F50" s="25">
        <v>2938.9</v>
      </c>
      <c r="G50" s="26">
        <v>26415.18</v>
      </c>
      <c r="H50" s="27">
        <v>6.66134065177338</v>
      </c>
      <c r="I50" s="26">
        <v>3118.31</v>
      </c>
      <c r="J50" s="26">
        <v>28171.09</v>
      </c>
      <c r="K50" s="25">
        <v>3240.1</v>
      </c>
      <c r="L50" s="25">
        <v>28041.27</v>
      </c>
      <c r="M50" s="12">
        <v>9.03408897768342</v>
      </c>
      <c r="N50" s="12">
        <v>8.65444585043672</v>
      </c>
      <c r="O50" s="26">
        <v>27300.9</v>
      </c>
      <c r="P50" s="26">
        <v>30279.73</v>
      </c>
      <c r="Q50" s="26">
        <v>2829.06</v>
      </c>
      <c r="R50" s="12">
        <v>10.7031063321386</v>
      </c>
      <c r="S50" s="25">
        <v>26534.22</v>
      </c>
      <c r="T50" s="25">
        <v>29840.5</v>
      </c>
      <c r="U50" s="25">
        <v>2571.32</v>
      </c>
      <c r="V50" s="12">
        <v>11.6051288832195</v>
      </c>
      <c r="W50" s="15">
        <v>0.184746614581512</v>
      </c>
      <c r="X50" s="15">
        <v>0.340944190278099</v>
      </c>
      <c r="Y50" s="26">
        <v>2978.83</v>
      </c>
      <c r="Z50" s="25">
        <v>3306.28</v>
      </c>
      <c r="AA50" s="17">
        <v>-327.45</v>
      </c>
      <c r="AB50" s="18">
        <v>-0.0990387988918059</v>
      </c>
      <c r="AC50" s="15">
        <v>0.098377033084509</v>
      </c>
      <c r="AD50" s="15">
        <v>0.110798411554766</v>
      </c>
      <c r="AE50" s="15">
        <v>-0.0124213784702572</v>
      </c>
      <c r="AF50" s="26">
        <v>-2933.4895</v>
      </c>
      <c r="AG50" s="25">
        <v>-2342.8116</v>
      </c>
      <c r="AH50" s="15">
        <v>-0.107450285521723</v>
      </c>
      <c r="AI50" s="18">
        <v>-0.0785111375479633</v>
      </c>
      <c r="AJ50" s="26">
        <v>-218.45</v>
      </c>
      <c r="AK50" s="25">
        <v>-189.18</v>
      </c>
      <c r="AL50" s="15">
        <v>-0.0772164605911504</v>
      </c>
      <c r="AM50" s="18">
        <v>-0.0735731064200488</v>
      </c>
      <c r="AN50" s="18">
        <v>-0.0289391479737594</v>
      </c>
      <c r="AO50" s="18">
        <v>-0.00364335417110157</v>
      </c>
    </row>
    <row r="51" s="1" customFormat="1" ht="15.9" customHeight="1" spans="1:41">
      <c r="A51" s="23"/>
      <c r="B51" s="24" t="s">
        <v>139</v>
      </c>
      <c r="C51" s="23" t="s">
        <v>140</v>
      </c>
      <c r="D51" s="25">
        <v>1377</v>
      </c>
      <c r="E51" s="26">
        <v>12216.52</v>
      </c>
      <c r="F51" s="25">
        <v>1102</v>
      </c>
      <c r="G51" s="26">
        <v>10894.83</v>
      </c>
      <c r="H51" s="27">
        <v>4.08722844142621</v>
      </c>
      <c r="I51" s="26">
        <v>2285.06</v>
      </c>
      <c r="J51" s="26">
        <v>19055.11</v>
      </c>
      <c r="K51" s="25">
        <v>2326.4</v>
      </c>
      <c r="L51" s="25">
        <v>22677.04</v>
      </c>
      <c r="M51" s="12">
        <v>8.33899766308106</v>
      </c>
      <c r="N51" s="12">
        <v>9.74769601100413</v>
      </c>
      <c r="O51" s="26">
        <v>19790.85</v>
      </c>
      <c r="P51" s="26">
        <v>23138.24</v>
      </c>
      <c r="Q51" s="26">
        <v>2258.32</v>
      </c>
      <c r="R51" s="12">
        <v>10.2457756208155</v>
      </c>
      <c r="S51" s="25">
        <v>22756.29</v>
      </c>
      <c r="T51" s="25">
        <v>28554.33</v>
      </c>
      <c r="U51" s="25">
        <v>2642.14</v>
      </c>
      <c r="V51" s="12">
        <v>10.8072736493903</v>
      </c>
      <c r="W51" s="15">
        <v>0.228657931657209</v>
      </c>
      <c r="X51" s="15">
        <v>0.108700316176252</v>
      </c>
      <c r="Y51" s="26">
        <v>3347.39</v>
      </c>
      <c r="Z51" s="25">
        <v>5798.04</v>
      </c>
      <c r="AA51" s="17">
        <v>-2450.65</v>
      </c>
      <c r="AB51" s="18">
        <v>-0.42266869493829</v>
      </c>
      <c r="AC51" s="15">
        <v>0.144669171034616</v>
      </c>
      <c r="AD51" s="15">
        <v>0.20305291701819</v>
      </c>
      <c r="AE51" s="15">
        <v>-0.0583837459835732</v>
      </c>
      <c r="AF51" s="26">
        <v>-1192.0249</v>
      </c>
      <c r="AG51" s="25">
        <v>1437.3703</v>
      </c>
      <c r="AH51" s="15">
        <v>-0.0602311118521943</v>
      </c>
      <c r="AI51" s="18">
        <v>0.050338085327164</v>
      </c>
      <c r="AJ51" s="26">
        <v>-97.74</v>
      </c>
      <c r="AK51" s="25">
        <v>155.24</v>
      </c>
      <c r="AL51" s="15">
        <v>-0.043279960324489</v>
      </c>
      <c r="AM51" s="18">
        <v>0.0587554028174132</v>
      </c>
      <c r="AN51" s="18">
        <v>-0.110569197179358</v>
      </c>
      <c r="AO51" s="18">
        <v>-0.102035363141902</v>
      </c>
    </row>
    <row r="52" s="1" customFormat="1" ht="15.9" customHeight="1" spans="1:41">
      <c r="A52" s="23"/>
      <c r="B52" s="24" t="s">
        <v>153</v>
      </c>
      <c r="C52" s="23" t="s">
        <v>154</v>
      </c>
      <c r="D52" s="25">
        <v>2342</v>
      </c>
      <c r="E52" s="26">
        <v>27782.91</v>
      </c>
      <c r="F52" s="25">
        <v>2105</v>
      </c>
      <c r="G52" s="26">
        <v>24225.99</v>
      </c>
      <c r="H52" s="27">
        <v>4.15633431119863</v>
      </c>
      <c r="I52" s="26">
        <v>4658.7</v>
      </c>
      <c r="J52" s="26">
        <v>40239.16</v>
      </c>
      <c r="K52" s="25">
        <v>5534.1</v>
      </c>
      <c r="L52" s="25">
        <v>45013.66</v>
      </c>
      <c r="M52" s="12">
        <v>8.63742245690858</v>
      </c>
      <c r="N52" s="12">
        <v>8.13387181294158</v>
      </c>
      <c r="O52" s="26">
        <v>43796.08</v>
      </c>
      <c r="P52" s="26">
        <v>49708.34</v>
      </c>
      <c r="Q52" s="26">
        <v>4750.92</v>
      </c>
      <c r="R52" s="12">
        <v>10.4628871881657</v>
      </c>
      <c r="S52" s="25">
        <v>50897.68</v>
      </c>
      <c r="T52" s="25">
        <v>59133.75</v>
      </c>
      <c r="U52" s="25">
        <v>5025.86</v>
      </c>
      <c r="V52" s="12">
        <v>11.7658967818443</v>
      </c>
      <c r="W52" s="15">
        <v>0.211343689667164</v>
      </c>
      <c r="X52" s="15">
        <v>0.446530883745169</v>
      </c>
      <c r="Y52" s="26">
        <v>5912.26</v>
      </c>
      <c r="Z52" s="25">
        <v>8236.07</v>
      </c>
      <c r="AA52" s="17">
        <v>-2323.81</v>
      </c>
      <c r="AB52" s="18">
        <v>-0.282150345978118</v>
      </c>
      <c r="AC52" s="15">
        <v>0.118938994945315</v>
      </c>
      <c r="AD52" s="15">
        <v>0.139278669118735</v>
      </c>
      <c r="AE52" s="15">
        <v>-0.0203396741734201</v>
      </c>
      <c r="AF52" s="26">
        <v>-2886.4636</v>
      </c>
      <c r="AG52" s="25">
        <v>-6074.5309</v>
      </c>
      <c r="AH52" s="15">
        <v>-0.0659068939503261</v>
      </c>
      <c r="AI52" s="18">
        <v>-0.102725277865855</v>
      </c>
      <c r="AJ52" s="26">
        <v>-144.78</v>
      </c>
      <c r="AK52" s="25">
        <v>-307.14</v>
      </c>
      <c r="AL52" s="15">
        <v>-0.0304740976484555</v>
      </c>
      <c r="AM52" s="18">
        <v>-0.0611119291026809</v>
      </c>
      <c r="AN52" s="18">
        <v>0.0368183839155288</v>
      </c>
      <c r="AO52" s="18">
        <v>0.0306378314542255</v>
      </c>
    </row>
    <row r="53" s="1" customFormat="1" ht="15.9" customHeight="1" spans="1:41">
      <c r="A53" s="23"/>
      <c r="B53" s="24" t="s">
        <v>110</v>
      </c>
      <c r="C53" s="23" t="s">
        <v>111</v>
      </c>
      <c r="D53" s="25">
        <v>3839.35</v>
      </c>
      <c r="E53" s="26">
        <v>43781.24</v>
      </c>
      <c r="F53" s="25">
        <v>3538.35</v>
      </c>
      <c r="G53" s="26">
        <v>43616</v>
      </c>
      <c r="H53" s="27">
        <v>5.58608930355209</v>
      </c>
      <c r="I53" s="26">
        <v>5424.07</v>
      </c>
      <c r="J53" s="26">
        <v>54594.06</v>
      </c>
      <c r="K53" s="25">
        <v>5247.9</v>
      </c>
      <c r="L53" s="25">
        <v>48158.73</v>
      </c>
      <c r="M53" s="12">
        <v>10.0651466518684</v>
      </c>
      <c r="N53" s="12">
        <v>9.1767621334248</v>
      </c>
      <c r="O53" s="26">
        <v>54759.3</v>
      </c>
      <c r="P53" s="26">
        <v>55526.86</v>
      </c>
      <c r="Q53" s="26">
        <v>5667.05</v>
      </c>
      <c r="R53" s="12">
        <v>9.79819482799693</v>
      </c>
      <c r="S53" s="25">
        <v>56974.93</v>
      </c>
      <c r="T53" s="25">
        <v>59187.38</v>
      </c>
      <c r="U53" s="25">
        <v>5285.53</v>
      </c>
      <c r="V53" s="12">
        <v>11.1980028492885</v>
      </c>
      <c r="W53" s="15">
        <v>-0.0265223978452362</v>
      </c>
      <c r="X53" s="15">
        <v>0.220256413588591</v>
      </c>
      <c r="Y53" s="26">
        <v>767.56</v>
      </c>
      <c r="Z53" s="25">
        <v>2212.45</v>
      </c>
      <c r="AA53" s="17">
        <v>-1444.89</v>
      </c>
      <c r="AB53" s="18">
        <v>-0.653072385816629</v>
      </c>
      <c r="AC53" s="15">
        <v>0.0138232199695787</v>
      </c>
      <c r="AD53" s="15">
        <v>0.0373804348156651</v>
      </c>
      <c r="AE53" s="15">
        <v>-0.0235572148460864</v>
      </c>
      <c r="AF53" s="26">
        <v>-197.6102</v>
      </c>
      <c r="AG53" s="25">
        <v>-7183.9225</v>
      </c>
      <c r="AH53" s="15">
        <v>-0.00360870573582935</v>
      </c>
      <c r="AI53" s="18">
        <v>-0.121375916622767</v>
      </c>
      <c r="AJ53" s="26">
        <v>-58.02</v>
      </c>
      <c r="AK53" s="25">
        <v>-592.67</v>
      </c>
      <c r="AL53" s="15">
        <v>-0.0102381309499651</v>
      </c>
      <c r="AM53" s="18">
        <v>-0.11213066617728</v>
      </c>
      <c r="AN53" s="18">
        <v>0.117767210886937</v>
      </c>
      <c r="AO53" s="18">
        <v>0.101892535227315</v>
      </c>
    </row>
    <row r="54" s="1" customFormat="1" ht="15.9" customHeight="1" spans="1:41">
      <c r="A54" s="23"/>
      <c r="B54" s="24" t="s">
        <v>151</v>
      </c>
      <c r="C54" s="23" t="s">
        <v>152</v>
      </c>
      <c r="D54" s="25">
        <v>1365.5</v>
      </c>
      <c r="E54" s="26">
        <v>13836.48</v>
      </c>
      <c r="F54" s="25">
        <v>1367</v>
      </c>
      <c r="G54" s="26">
        <v>13262.45</v>
      </c>
      <c r="H54" s="27">
        <v>4.80276758700138</v>
      </c>
      <c r="I54" s="26">
        <v>2192.5</v>
      </c>
      <c r="J54" s="26">
        <v>19795.72</v>
      </c>
      <c r="K54" s="25">
        <v>2558</v>
      </c>
      <c r="L54" s="25">
        <v>21990.17</v>
      </c>
      <c r="M54" s="12">
        <v>9.028834663626</v>
      </c>
      <c r="N54" s="12">
        <v>8.59662627052385</v>
      </c>
      <c r="O54" s="26">
        <v>19748.25</v>
      </c>
      <c r="P54" s="26">
        <v>19994.71</v>
      </c>
      <c r="Q54" s="26">
        <v>2087.91</v>
      </c>
      <c r="R54" s="12">
        <v>9.57642331326542</v>
      </c>
      <c r="S54" s="25">
        <v>21401.03</v>
      </c>
      <c r="T54" s="25">
        <v>21879.68</v>
      </c>
      <c r="U54" s="25">
        <v>2081.73</v>
      </c>
      <c r="V54" s="12">
        <v>10.5103351539345</v>
      </c>
      <c r="W54" s="15">
        <v>0.0606488733086965</v>
      </c>
      <c r="X54" s="15">
        <v>0.222611617998604</v>
      </c>
      <c r="Y54" s="26">
        <v>246.46</v>
      </c>
      <c r="Z54" s="25">
        <v>478.65</v>
      </c>
      <c r="AA54" s="17">
        <v>-232.19</v>
      </c>
      <c r="AB54" s="18">
        <v>-0.485093492113235</v>
      </c>
      <c r="AC54" s="15">
        <v>0.0123262602958483</v>
      </c>
      <c r="AD54" s="15">
        <v>0.021876462544242</v>
      </c>
      <c r="AE54" s="15">
        <v>-0.00955020224839371</v>
      </c>
      <c r="AF54" s="26">
        <v>-272.7815</v>
      </c>
      <c r="AG54" s="25">
        <v>-2799.272</v>
      </c>
      <c r="AH54" s="15">
        <v>-0.0138129454508627</v>
      </c>
      <c r="AI54" s="18">
        <v>-0.127939348290286</v>
      </c>
      <c r="AJ54" s="26">
        <v>-83.09</v>
      </c>
      <c r="AK54" s="25">
        <v>-328.27</v>
      </c>
      <c r="AL54" s="15">
        <v>-0.0397957766378819</v>
      </c>
      <c r="AM54" s="18">
        <v>-0.157690958962017</v>
      </c>
      <c r="AN54" s="18">
        <v>0.114126402839423</v>
      </c>
      <c r="AO54" s="18">
        <v>0.117895182324135</v>
      </c>
    </row>
    <row r="55" s="1" customFormat="1" ht="15.9" customHeight="1" spans="1:41">
      <c r="A55" s="23"/>
      <c r="B55" s="24" t="s">
        <v>158</v>
      </c>
      <c r="C55" s="23" t="s">
        <v>159</v>
      </c>
      <c r="D55" s="25">
        <v>3978.1</v>
      </c>
      <c r="E55" s="26">
        <v>32196.09</v>
      </c>
      <c r="F55" s="25">
        <v>3601.8</v>
      </c>
      <c r="G55" s="26">
        <v>31408.48</v>
      </c>
      <c r="H55" s="27">
        <v>10.3544394143697</v>
      </c>
      <c r="I55" s="26">
        <v>2339.67</v>
      </c>
      <c r="J55" s="26">
        <v>20711.96</v>
      </c>
      <c r="K55" s="25">
        <v>3084</v>
      </c>
      <c r="L55" s="25">
        <v>31181.43</v>
      </c>
      <c r="M55" s="12">
        <v>8.85251338864028</v>
      </c>
      <c r="N55" s="12">
        <v>10.1107101167315</v>
      </c>
      <c r="O55" s="26">
        <v>21499.57</v>
      </c>
      <c r="P55" s="26">
        <v>22402.96</v>
      </c>
      <c r="Q55" s="26">
        <v>2586.66</v>
      </c>
      <c r="R55" s="12">
        <v>8.66096046639295</v>
      </c>
      <c r="S55" s="25">
        <v>30845.18</v>
      </c>
      <c r="T55" s="25">
        <v>31549.52</v>
      </c>
      <c r="U55" s="25">
        <v>2530.36</v>
      </c>
      <c r="V55" s="12">
        <v>12.4683918493811</v>
      </c>
      <c r="W55" s="15">
        <v>-0.0216382527580391</v>
      </c>
      <c r="X55" s="15">
        <v>0.233186562113776</v>
      </c>
      <c r="Y55" s="26">
        <v>903.39</v>
      </c>
      <c r="Z55" s="25">
        <v>704.34</v>
      </c>
      <c r="AA55" s="17">
        <v>199.05</v>
      </c>
      <c r="AB55" s="18">
        <v>0.282604991907317</v>
      </c>
      <c r="AC55" s="15">
        <v>0.0403245821087928</v>
      </c>
      <c r="AD55" s="15">
        <v>0.0223249038337192</v>
      </c>
      <c r="AE55" s="15">
        <v>0.0179996782750736</v>
      </c>
      <c r="AF55" s="26">
        <v>1809.5552</v>
      </c>
      <c r="AG55" s="25">
        <v>-5184.3092</v>
      </c>
      <c r="AH55" s="15">
        <v>0.0841670414803645</v>
      </c>
      <c r="AI55" s="18">
        <v>-0.164322918383544</v>
      </c>
      <c r="AJ55" s="26">
        <v>-129.31</v>
      </c>
      <c r="AK55" s="25">
        <v>-388.64</v>
      </c>
      <c r="AL55" s="15">
        <v>-0.0499911082245057</v>
      </c>
      <c r="AM55" s="18">
        <v>-0.153590793404891</v>
      </c>
      <c r="AN55" s="18">
        <v>0.248489959863909</v>
      </c>
      <c r="AO55" s="18">
        <v>0.103599685180385</v>
      </c>
    </row>
    <row r="56" s="1" customFormat="1" ht="15.9" customHeight="1" spans="1:41">
      <c r="A56" s="23"/>
      <c r="B56" s="28" t="s">
        <v>256</v>
      </c>
      <c r="C56" s="28"/>
      <c r="D56" s="29">
        <v>74695.68</v>
      </c>
      <c r="E56" s="29">
        <v>724190.29</v>
      </c>
      <c r="F56" s="29">
        <v>68374.86</v>
      </c>
      <c r="G56" s="30">
        <v>706081.95</v>
      </c>
      <c r="H56" s="30">
        <v>6.93898022865472</v>
      </c>
      <c r="I56" s="30">
        <v>73113.33</v>
      </c>
      <c r="J56" s="29">
        <v>706677.89</v>
      </c>
      <c r="K56" s="29">
        <v>94839.87</v>
      </c>
      <c r="L56" s="29">
        <v>967643.06</v>
      </c>
      <c r="M56" s="31">
        <v>9.66551366214615</v>
      </c>
      <c r="N56" s="31">
        <v>10.2029142384948</v>
      </c>
      <c r="O56" s="29">
        <v>721424.86</v>
      </c>
      <c r="P56" s="29">
        <v>762542.3</v>
      </c>
      <c r="Q56" s="29">
        <v>74710.68</v>
      </c>
      <c r="R56" s="31">
        <v>10.2066036609491</v>
      </c>
      <c r="S56" s="29">
        <v>951913.41</v>
      </c>
      <c r="T56" s="29">
        <v>1043324.28</v>
      </c>
      <c r="U56" s="29">
        <v>82186.91</v>
      </c>
      <c r="V56" s="31">
        <v>12.6945310390669</v>
      </c>
      <c r="W56" s="32">
        <v>0.0559815047307947</v>
      </c>
      <c r="X56" s="32">
        <v>0.244206384796551</v>
      </c>
      <c r="Y56" s="29">
        <v>41117.44</v>
      </c>
      <c r="Z56" s="29">
        <v>91410.87</v>
      </c>
      <c r="AA56" s="33">
        <v>-50293.43</v>
      </c>
      <c r="AB56" s="34">
        <v>-0.550190912743747</v>
      </c>
      <c r="AC56" s="32">
        <v>0.0539215201569801</v>
      </c>
      <c r="AD56" s="32">
        <v>0.0876150126593431</v>
      </c>
      <c r="AE56" s="32">
        <v>-0.0336934925023629</v>
      </c>
      <c r="AF56" s="29">
        <v>-24298.0482</v>
      </c>
      <c r="AG56" s="29">
        <v>-103524.1591</v>
      </c>
      <c r="AH56" s="32">
        <v>-0.0336806361233518</v>
      </c>
      <c r="AI56" s="32">
        <v>-0.0992252946514386</v>
      </c>
      <c r="AJ56" s="29">
        <v>-3171.57</v>
      </c>
      <c r="AK56" s="29">
        <v>-8189.79</v>
      </c>
      <c r="AL56" s="32">
        <v>-0.0424513603677547</v>
      </c>
      <c r="AM56" s="32">
        <v>-0.099648350327321</v>
      </c>
      <c r="AN56" s="34">
        <v>0.0655446585280868</v>
      </c>
      <c r="AO56" s="34">
        <v>0.0571969899595663</v>
      </c>
    </row>
    <row r="57" s="1" customFormat="1" ht="15.9" customHeight="1" spans="1:41">
      <c r="A57" s="23" t="s">
        <v>94</v>
      </c>
      <c r="B57" s="24" t="s">
        <v>121</v>
      </c>
      <c r="C57" s="23" t="s">
        <v>122</v>
      </c>
      <c r="D57" s="25">
        <v>3478.5</v>
      </c>
      <c r="E57" s="26">
        <v>31694.78</v>
      </c>
      <c r="F57" s="25">
        <v>4178</v>
      </c>
      <c r="G57" s="26">
        <v>40108.72</v>
      </c>
      <c r="H57" s="27">
        <v>5.91025759518096</v>
      </c>
      <c r="I57" s="26">
        <v>5572.86</v>
      </c>
      <c r="J57" s="26">
        <v>50970.27</v>
      </c>
      <c r="K57" s="25">
        <v>4910.8</v>
      </c>
      <c r="L57" s="25">
        <v>42332.1</v>
      </c>
      <c r="M57" s="12">
        <v>9.1461601403947</v>
      </c>
      <c r="N57" s="12">
        <v>8.62020444734055</v>
      </c>
      <c r="O57" s="26">
        <v>42521.37</v>
      </c>
      <c r="P57" s="26">
        <v>42974.51</v>
      </c>
      <c r="Q57" s="26">
        <v>4865.17</v>
      </c>
      <c r="R57" s="12">
        <v>8.83309524641482</v>
      </c>
      <c r="S57" s="25">
        <v>45599.5</v>
      </c>
      <c r="T57" s="25">
        <v>45704.25</v>
      </c>
      <c r="U57" s="25">
        <v>4570.25</v>
      </c>
      <c r="V57" s="12">
        <v>10.0003829112193</v>
      </c>
      <c r="W57" s="15">
        <v>-0.0342291069885385</v>
      </c>
      <c r="X57" s="15">
        <v>0.160109713442417</v>
      </c>
      <c r="Y57" s="26">
        <v>453.14</v>
      </c>
      <c r="Z57" s="25">
        <v>104.75</v>
      </c>
      <c r="AA57" s="17">
        <v>348.39</v>
      </c>
      <c r="AB57" s="18">
        <v>3.32591885441527</v>
      </c>
      <c r="AC57" s="15">
        <v>0.010544390151278</v>
      </c>
      <c r="AD57" s="15">
        <v>0.00229190939573453</v>
      </c>
      <c r="AE57" s="15">
        <v>0.00825248075554352</v>
      </c>
      <c r="AF57" s="26">
        <v>-474.686</v>
      </c>
      <c r="AG57" s="25">
        <v>-5453.0092</v>
      </c>
      <c r="AH57" s="15">
        <v>-0.0111634690980088</v>
      </c>
      <c r="AI57" s="18">
        <v>-0.119310768692189</v>
      </c>
      <c r="AJ57" s="26">
        <v>-4.19</v>
      </c>
      <c r="AK57" s="25">
        <v>-372.7</v>
      </c>
      <c r="AL57" s="15">
        <v>-0.000861223759909726</v>
      </c>
      <c r="AM57" s="18">
        <v>-0.0815491493900771</v>
      </c>
      <c r="AN57" s="18">
        <v>0.108147299594181</v>
      </c>
      <c r="AO57" s="18">
        <v>0.0806879256301674</v>
      </c>
    </row>
    <row r="58" s="1" customFormat="1" ht="15.9" customHeight="1" spans="1:41">
      <c r="A58" s="23"/>
      <c r="B58" s="24" t="s">
        <v>95</v>
      </c>
      <c r="C58" s="23" t="s">
        <v>96</v>
      </c>
      <c r="D58" s="25">
        <v>2486.8</v>
      </c>
      <c r="E58" s="26">
        <v>22858.01</v>
      </c>
      <c r="F58" s="25">
        <v>2551.8</v>
      </c>
      <c r="G58" s="26">
        <v>24661.97</v>
      </c>
      <c r="H58" s="27">
        <v>11.726569589168</v>
      </c>
      <c r="I58" s="26">
        <v>1850.4</v>
      </c>
      <c r="J58" s="26">
        <v>15987.13</v>
      </c>
      <c r="K58" s="25">
        <v>1811.4</v>
      </c>
      <c r="L58" s="25">
        <v>16633.62</v>
      </c>
      <c r="M58" s="12">
        <v>8.63982382187635</v>
      </c>
      <c r="N58" s="12">
        <v>9.18274263000994</v>
      </c>
      <c r="O58" s="26">
        <v>14183.17</v>
      </c>
      <c r="P58" s="26">
        <v>12297.69</v>
      </c>
      <c r="Q58" s="26">
        <v>1761.1</v>
      </c>
      <c r="R58" s="12">
        <v>6.98295951394015</v>
      </c>
      <c r="S58" s="25">
        <v>19488.61</v>
      </c>
      <c r="T58" s="25">
        <v>20355.75</v>
      </c>
      <c r="U58" s="25">
        <v>2139.71</v>
      </c>
      <c r="V58" s="12">
        <v>9.51332189876198</v>
      </c>
      <c r="W58" s="15">
        <v>-0.191770612699412</v>
      </c>
      <c r="X58" s="15">
        <v>0.0360000581603676</v>
      </c>
      <c r="Y58" s="26">
        <v>-1885.48</v>
      </c>
      <c r="Z58" s="25">
        <v>867.14</v>
      </c>
      <c r="AA58" s="17">
        <v>-2752.62</v>
      </c>
      <c r="AB58" s="18">
        <v>-3.17436630763199</v>
      </c>
      <c r="AC58" s="15">
        <v>-0.153319851126512</v>
      </c>
      <c r="AD58" s="15">
        <v>0.0425992655637842</v>
      </c>
      <c r="AE58" s="15">
        <v>-0.195919116690297</v>
      </c>
      <c r="AF58" s="26">
        <v>-1177.5885</v>
      </c>
      <c r="AG58" s="25">
        <v>-468.8768</v>
      </c>
      <c r="AH58" s="15">
        <v>-0.0830271723458155</v>
      </c>
      <c r="AI58" s="18">
        <v>-0.02303412058018</v>
      </c>
      <c r="AJ58" s="26">
        <v>-24.3</v>
      </c>
      <c r="AK58" s="25">
        <v>25.71</v>
      </c>
      <c r="AL58" s="15">
        <v>-0.0137981943103742</v>
      </c>
      <c r="AM58" s="18">
        <v>0.0120156469801983</v>
      </c>
      <c r="AN58" s="18">
        <v>-0.0599930517656354</v>
      </c>
      <c r="AO58" s="18">
        <v>-0.0258138412905724</v>
      </c>
    </row>
    <row r="59" s="1" customFormat="1" ht="15.9" customHeight="1" spans="1:41">
      <c r="A59" s="23"/>
      <c r="B59" s="24" t="s">
        <v>205</v>
      </c>
      <c r="C59" s="23" t="s">
        <v>206</v>
      </c>
      <c r="D59" s="25">
        <v>5863.2</v>
      </c>
      <c r="E59" s="26">
        <v>56047.36</v>
      </c>
      <c r="F59" s="25">
        <v>6016.6</v>
      </c>
      <c r="G59" s="26">
        <v>57489.67</v>
      </c>
      <c r="H59" s="27">
        <v>5.40412536527996</v>
      </c>
      <c r="I59" s="26">
        <v>8468.5</v>
      </c>
      <c r="J59" s="26">
        <v>74974.95</v>
      </c>
      <c r="K59" s="25">
        <v>8053.6</v>
      </c>
      <c r="L59" s="25">
        <v>77218.62</v>
      </c>
      <c r="M59" s="12">
        <v>8.85339198205113</v>
      </c>
      <c r="N59" s="12">
        <v>9.58808731498957</v>
      </c>
      <c r="O59" s="26">
        <v>73532.64</v>
      </c>
      <c r="P59" s="26">
        <v>78778.44</v>
      </c>
      <c r="Q59" s="26">
        <v>7682</v>
      </c>
      <c r="R59" s="12">
        <v>10.2549388180161</v>
      </c>
      <c r="S59" s="25">
        <v>72500.18</v>
      </c>
      <c r="T59" s="25">
        <v>76669.64</v>
      </c>
      <c r="U59" s="25">
        <v>6248.41</v>
      </c>
      <c r="V59" s="12">
        <v>12.2702639551502</v>
      </c>
      <c r="W59" s="15">
        <v>0.158306199342176</v>
      </c>
      <c r="X59" s="15">
        <v>0.279740531353676</v>
      </c>
      <c r="Y59" s="26">
        <v>5245.8</v>
      </c>
      <c r="Z59" s="25">
        <v>4169.46</v>
      </c>
      <c r="AA59" s="17">
        <v>1076.34</v>
      </c>
      <c r="AB59" s="18">
        <v>0.258148537220647</v>
      </c>
      <c r="AC59" s="15">
        <v>0.0665892850886613</v>
      </c>
      <c r="AD59" s="15">
        <v>0.0543821517878524</v>
      </c>
      <c r="AE59" s="15">
        <v>0.0122071333008089</v>
      </c>
      <c r="AF59" s="26">
        <v>-6175.1959</v>
      </c>
      <c r="AG59" s="25">
        <v>-6490.6576</v>
      </c>
      <c r="AH59" s="15">
        <v>-0.0839789772269838</v>
      </c>
      <c r="AI59" s="18">
        <v>-0.0846574680668906</v>
      </c>
      <c r="AJ59" s="26">
        <v>-633.1</v>
      </c>
      <c r="AK59" s="25">
        <v>-556.89</v>
      </c>
      <c r="AL59" s="15">
        <v>-0.0824134340015621</v>
      </c>
      <c r="AM59" s="18">
        <v>-0.0891250734186777</v>
      </c>
      <c r="AN59" s="18">
        <v>0.000678490839906797</v>
      </c>
      <c r="AO59" s="18">
        <v>0.00671163941711562</v>
      </c>
    </row>
    <row r="60" s="1" customFormat="1" ht="15.9" customHeight="1" spans="1:41">
      <c r="A60" s="23"/>
      <c r="B60" s="24" t="s">
        <v>164</v>
      </c>
      <c r="C60" s="23" t="s">
        <v>165</v>
      </c>
      <c r="D60" s="25">
        <v>3253</v>
      </c>
      <c r="E60" s="26">
        <v>28581.83</v>
      </c>
      <c r="F60" s="25">
        <v>1694.5</v>
      </c>
      <c r="G60" s="26">
        <v>23509.97</v>
      </c>
      <c r="H60" s="27">
        <v>4.82078963928947</v>
      </c>
      <c r="I60" s="26">
        <v>3501.15</v>
      </c>
      <c r="J60" s="26">
        <v>32747.94</v>
      </c>
      <c r="K60" s="25">
        <v>5338.7</v>
      </c>
      <c r="L60" s="25">
        <v>47437.24</v>
      </c>
      <c r="M60" s="12">
        <v>9.3534809991003</v>
      </c>
      <c r="N60" s="12">
        <v>8.88554142394216</v>
      </c>
      <c r="O60" s="26">
        <v>37819.8</v>
      </c>
      <c r="P60" s="26">
        <v>42384.72</v>
      </c>
      <c r="Q60" s="26">
        <v>5031.74</v>
      </c>
      <c r="R60" s="12">
        <v>8.42347180100721</v>
      </c>
      <c r="S60" s="25">
        <v>49305.38</v>
      </c>
      <c r="T60" s="25">
        <v>53717.07</v>
      </c>
      <c r="U60" s="25">
        <v>5018.66</v>
      </c>
      <c r="V60" s="12">
        <v>10.7034686549796</v>
      </c>
      <c r="W60" s="15">
        <v>-0.0994292069639684</v>
      </c>
      <c r="X60" s="15">
        <v>0.204593861454412</v>
      </c>
      <c r="Y60" s="26">
        <v>4564.92</v>
      </c>
      <c r="Z60" s="25">
        <v>4411.69</v>
      </c>
      <c r="AA60" s="17">
        <v>153.23</v>
      </c>
      <c r="AB60" s="18">
        <v>0.0347327214740836</v>
      </c>
      <c r="AC60" s="15">
        <v>0.107702020916972</v>
      </c>
      <c r="AD60" s="15">
        <v>0.0821282694681598</v>
      </c>
      <c r="AE60" s="15">
        <v>0.0255737514488122</v>
      </c>
      <c r="AF60" s="26">
        <v>1233.6095</v>
      </c>
      <c r="AG60" s="25">
        <v>-6160.5956</v>
      </c>
      <c r="AH60" s="15">
        <v>0.032618086293423</v>
      </c>
      <c r="AI60" s="18">
        <v>-0.114685994600971</v>
      </c>
      <c r="AJ60" s="26">
        <v>-27.91</v>
      </c>
      <c r="AK60" s="25">
        <v>-501.54</v>
      </c>
      <c r="AL60" s="15">
        <v>-0.00554678898353254</v>
      </c>
      <c r="AM60" s="18">
        <v>-0.0999350424216823</v>
      </c>
      <c r="AN60" s="18">
        <v>0.147304080894394</v>
      </c>
      <c r="AO60" s="18">
        <v>0.0943882534381497</v>
      </c>
    </row>
    <row r="61" s="1" customFormat="1" ht="15.9" customHeight="1" spans="1:41">
      <c r="A61" s="23"/>
      <c r="B61" s="24" t="s">
        <v>201</v>
      </c>
      <c r="C61" s="23" t="s">
        <v>202</v>
      </c>
      <c r="D61" s="25">
        <v>1391.5</v>
      </c>
      <c r="E61" s="26">
        <v>13216.24</v>
      </c>
      <c r="F61" s="25">
        <v>1500.6</v>
      </c>
      <c r="G61" s="26">
        <v>13991.03</v>
      </c>
      <c r="H61" s="27">
        <v>4.16694869196274</v>
      </c>
      <c r="I61" s="26">
        <v>3448.34</v>
      </c>
      <c r="J61" s="26">
        <v>23627.35</v>
      </c>
      <c r="K61" s="25">
        <v>3931</v>
      </c>
      <c r="L61" s="25">
        <v>31352.55</v>
      </c>
      <c r="M61" s="12">
        <v>6.85180405644455</v>
      </c>
      <c r="N61" s="12">
        <v>7.9757186466548</v>
      </c>
      <c r="O61" s="26">
        <v>22852.56</v>
      </c>
      <c r="P61" s="26">
        <v>23917.02</v>
      </c>
      <c r="Q61" s="26">
        <v>3313.53</v>
      </c>
      <c r="R61" s="12">
        <v>7.21798806710668</v>
      </c>
      <c r="S61" s="25">
        <v>34652.86</v>
      </c>
      <c r="T61" s="25">
        <v>33062.65</v>
      </c>
      <c r="U61" s="25">
        <v>3831.06</v>
      </c>
      <c r="V61" s="12">
        <v>8.63015718887201</v>
      </c>
      <c r="W61" s="15">
        <v>0.0534434446235677</v>
      </c>
      <c r="X61" s="15">
        <v>0.0820538651387485</v>
      </c>
      <c r="Y61" s="26">
        <v>1064.46</v>
      </c>
      <c r="Z61" s="25">
        <v>-1590.21</v>
      </c>
      <c r="AA61" s="17">
        <v>2654.67</v>
      </c>
      <c r="AB61" s="18">
        <v>-1.66938328899957</v>
      </c>
      <c r="AC61" s="15">
        <v>0.0445063808116563</v>
      </c>
      <c r="AD61" s="15">
        <v>-0.048096870638016</v>
      </c>
      <c r="AE61" s="15">
        <v>0.0926032514496723</v>
      </c>
      <c r="AF61" s="26">
        <v>353.0322</v>
      </c>
      <c r="AG61" s="25">
        <v>-1154.1223</v>
      </c>
      <c r="AH61" s="15">
        <v>0.0154482561253531</v>
      </c>
      <c r="AI61" s="18">
        <v>-0.0349071323683976</v>
      </c>
      <c r="AJ61" s="26">
        <v>-25.71</v>
      </c>
      <c r="AK61" s="25">
        <v>-315.79</v>
      </c>
      <c r="AL61" s="15">
        <v>-0.00775909679405347</v>
      </c>
      <c r="AM61" s="18">
        <v>-0.0824288839120244</v>
      </c>
      <c r="AN61" s="18">
        <v>0.0503553884937507</v>
      </c>
      <c r="AO61" s="18">
        <v>0.0746697871179709</v>
      </c>
    </row>
    <row r="62" s="1" customFormat="1" ht="15.9" customHeight="1" spans="1:41">
      <c r="A62" s="23"/>
      <c r="B62" s="28" t="s">
        <v>256</v>
      </c>
      <c r="C62" s="28"/>
      <c r="D62" s="29">
        <v>16473</v>
      </c>
      <c r="E62" s="29">
        <v>152398.22</v>
      </c>
      <c r="F62" s="29">
        <v>15941.5</v>
      </c>
      <c r="G62" s="30">
        <v>159761.36</v>
      </c>
      <c r="H62" s="30">
        <v>5.72291217086375</v>
      </c>
      <c r="I62" s="30">
        <v>22841.25</v>
      </c>
      <c r="J62" s="29">
        <v>198307.64</v>
      </c>
      <c r="K62" s="29">
        <v>24045.5</v>
      </c>
      <c r="L62" s="29">
        <v>214974.13</v>
      </c>
      <c r="M62" s="31">
        <v>8.6819959503092</v>
      </c>
      <c r="N62" s="31">
        <v>8.94030608637791</v>
      </c>
      <c r="O62" s="29">
        <v>190909.54</v>
      </c>
      <c r="P62" s="29">
        <v>200352.38</v>
      </c>
      <c r="Q62" s="29">
        <v>22653.54</v>
      </c>
      <c r="R62" s="31">
        <v>8.84419741903473</v>
      </c>
      <c r="S62" s="29">
        <v>221546.53</v>
      </c>
      <c r="T62" s="29">
        <v>229509.36</v>
      </c>
      <c r="U62" s="29">
        <v>21808.09</v>
      </c>
      <c r="V62" s="31">
        <v>10.5240468101516</v>
      </c>
      <c r="W62" s="32">
        <v>0.0186825091435055</v>
      </c>
      <c r="X62" s="32">
        <v>0.177146141135686</v>
      </c>
      <c r="Y62" s="29">
        <v>9442.84</v>
      </c>
      <c r="Z62" s="29">
        <v>7962.83</v>
      </c>
      <c r="AA62" s="33">
        <v>1480.01</v>
      </c>
      <c r="AB62" s="34">
        <v>0.185864824440557</v>
      </c>
      <c r="AC62" s="32">
        <v>0.0471311596098833</v>
      </c>
      <c r="AD62" s="32">
        <v>0.0346950120029963</v>
      </c>
      <c r="AE62" s="32">
        <v>0.012436147606887</v>
      </c>
      <c r="AF62" s="29">
        <v>-6240.8287</v>
      </c>
      <c r="AG62" s="29">
        <v>-19727.2615</v>
      </c>
      <c r="AH62" s="32">
        <v>-0.0326899781959561</v>
      </c>
      <c r="AI62" s="32">
        <v>-0.0859540608714172</v>
      </c>
      <c r="AJ62" s="29">
        <v>-715.21</v>
      </c>
      <c r="AK62" s="29">
        <v>-1721.21</v>
      </c>
      <c r="AL62" s="32">
        <v>-0.0315716660619047</v>
      </c>
      <c r="AM62" s="32">
        <v>-0.078925297905502</v>
      </c>
      <c r="AN62" s="34">
        <v>0.0532640826754611</v>
      </c>
      <c r="AO62" s="34">
        <v>0.0473536318435974</v>
      </c>
    </row>
    <row r="63" s="1" customFormat="1" ht="15.9" customHeight="1" spans="1:41">
      <c r="A63" s="23" t="s">
        <v>186</v>
      </c>
      <c r="B63" s="24" t="s">
        <v>197</v>
      </c>
      <c r="C63" s="23" t="s">
        <v>198</v>
      </c>
      <c r="D63" s="25">
        <v>3657</v>
      </c>
      <c r="E63" s="26">
        <v>30772.28</v>
      </c>
      <c r="F63" s="25">
        <v>2412.6</v>
      </c>
      <c r="G63" s="26">
        <v>26422.87</v>
      </c>
      <c r="H63" s="27">
        <v>3.25445448555344</v>
      </c>
      <c r="I63" s="26">
        <v>6135.3</v>
      </c>
      <c r="J63" s="26">
        <v>58168.54</v>
      </c>
      <c r="K63" s="25">
        <v>9030.7</v>
      </c>
      <c r="L63" s="25">
        <v>96800.93</v>
      </c>
      <c r="M63" s="12">
        <v>9.4809609962023</v>
      </c>
      <c r="N63" s="12">
        <v>10.7190948652928</v>
      </c>
      <c r="O63" s="26">
        <v>61510.47</v>
      </c>
      <c r="P63" s="26">
        <v>69303.81</v>
      </c>
      <c r="Q63" s="26">
        <v>7152.15</v>
      </c>
      <c r="R63" s="12">
        <v>9.6899268052264</v>
      </c>
      <c r="S63" s="25">
        <v>76283.04</v>
      </c>
      <c r="T63" s="25">
        <v>83960.18</v>
      </c>
      <c r="U63" s="25">
        <v>6426.04</v>
      </c>
      <c r="V63" s="12">
        <v>13.0656173942272</v>
      </c>
      <c r="W63" s="15">
        <v>0.0220405725862388</v>
      </c>
      <c r="X63" s="15">
        <v>0.218910510488359</v>
      </c>
      <c r="Y63" s="26">
        <v>7793.34</v>
      </c>
      <c r="Z63" s="25">
        <v>7677.14</v>
      </c>
      <c r="AA63" s="17">
        <v>116.2</v>
      </c>
      <c r="AB63" s="18">
        <v>0.0151358448588928</v>
      </c>
      <c r="AC63" s="15">
        <v>0.112451826241588</v>
      </c>
      <c r="AD63" s="15">
        <v>0.0914378697139525</v>
      </c>
      <c r="AE63" s="15">
        <v>0.0210139565276351</v>
      </c>
      <c r="AF63" s="26">
        <v>-2587.5736</v>
      </c>
      <c r="AG63" s="25">
        <v>-6669.0661</v>
      </c>
      <c r="AH63" s="15">
        <v>-0.0420672057943956</v>
      </c>
      <c r="AI63" s="18">
        <v>-0.0794312982654396</v>
      </c>
      <c r="AJ63" s="26">
        <v>-150.25</v>
      </c>
      <c r="AK63" s="25">
        <v>-331.96</v>
      </c>
      <c r="AL63" s="15">
        <v>-0.0210076690226016</v>
      </c>
      <c r="AM63" s="18">
        <v>-0.0516585642168427</v>
      </c>
      <c r="AN63" s="18">
        <v>0.037364092471044</v>
      </c>
      <c r="AO63" s="18">
        <v>0.0306508951942411</v>
      </c>
    </row>
    <row r="64" s="1" customFormat="1" ht="15.9" customHeight="1" spans="1:41">
      <c r="A64" s="23"/>
      <c r="B64" s="24" t="s">
        <v>187</v>
      </c>
      <c r="C64" s="23" t="s">
        <v>188</v>
      </c>
      <c r="D64" s="25">
        <v>4497</v>
      </c>
      <c r="E64" s="26">
        <v>33720.08</v>
      </c>
      <c r="F64" s="25">
        <v>3236</v>
      </c>
      <c r="G64" s="26">
        <v>27650.98</v>
      </c>
      <c r="H64" s="27">
        <v>5.63062928689277</v>
      </c>
      <c r="I64" s="26">
        <v>3477.7</v>
      </c>
      <c r="J64" s="26">
        <v>32079.16</v>
      </c>
      <c r="K64" s="25">
        <v>3835.7</v>
      </c>
      <c r="L64" s="25">
        <v>32372.72</v>
      </c>
      <c r="M64" s="12">
        <v>9.22424590965293</v>
      </c>
      <c r="N64" s="12">
        <v>8.43984670333968</v>
      </c>
      <c r="O64" s="26">
        <v>38148.26</v>
      </c>
      <c r="P64" s="26">
        <v>40641.81</v>
      </c>
      <c r="Q64" s="26">
        <v>4591.96</v>
      </c>
      <c r="R64" s="12">
        <v>8.85064547600589</v>
      </c>
      <c r="S64" s="25">
        <v>41254.39</v>
      </c>
      <c r="T64" s="25">
        <v>41843.3</v>
      </c>
      <c r="U64" s="25">
        <v>3845.4</v>
      </c>
      <c r="V64" s="12">
        <v>10.8813907525875</v>
      </c>
      <c r="W64" s="15">
        <v>-0.0405020027985247</v>
      </c>
      <c r="X64" s="15">
        <v>0.2892877246552</v>
      </c>
      <c r="Y64" s="26">
        <v>2493.55</v>
      </c>
      <c r="Z64" s="25">
        <v>588.91</v>
      </c>
      <c r="AA64" s="17">
        <v>1904.64</v>
      </c>
      <c r="AB64" s="18">
        <v>3.23417839737821</v>
      </c>
      <c r="AC64" s="15">
        <v>0.0613543048402618</v>
      </c>
      <c r="AD64" s="15">
        <v>0.0140741767499217</v>
      </c>
      <c r="AE64" s="15">
        <v>0.0472801280903401</v>
      </c>
      <c r="AF64" s="26">
        <v>-2728.5466</v>
      </c>
      <c r="AG64" s="25">
        <v>-4478.532</v>
      </c>
      <c r="AH64" s="15">
        <v>-0.0715247982476789</v>
      </c>
      <c r="AI64" s="18">
        <v>-0.107031042006725</v>
      </c>
      <c r="AJ64" s="26">
        <v>-146.74</v>
      </c>
      <c r="AK64" s="25">
        <v>-394.3</v>
      </c>
      <c r="AL64" s="15">
        <v>-0.0319558532739832</v>
      </c>
      <c r="AM64" s="18">
        <v>-0.102538097467104</v>
      </c>
      <c r="AN64" s="18">
        <v>0.0355062437590462</v>
      </c>
      <c r="AO64" s="18">
        <v>0.0705822441931203</v>
      </c>
    </row>
    <row r="65" s="1" customFormat="1" ht="15.9" customHeight="1" spans="1:41">
      <c r="A65" s="23"/>
      <c r="B65" s="24" t="s">
        <v>189</v>
      </c>
      <c r="C65" s="23" t="s">
        <v>190</v>
      </c>
      <c r="D65" s="25">
        <v>3128.06</v>
      </c>
      <c r="E65" s="26">
        <v>37420.09</v>
      </c>
      <c r="F65" s="25">
        <v>2584.5</v>
      </c>
      <c r="G65" s="26">
        <v>30794.06</v>
      </c>
      <c r="H65" s="27">
        <v>5.81194634254402</v>
      </c>
      <c r="I65" s="26">
        <v>3185.72</v>
      </c>
      <c r="J65" s="26">
        <v>34453.07</v>
      </c>
      <c r="K65" s="25">
        <v>4326.6</v>
      </c>
      <c r="L65" s="25">
        <v>45755.22</v>
      </c>
      <c r="M65" s="12">
        <v>10.8148456235953</v>
      </c>
      <c r="N65" s="12">
        <v>10.5753293579254</v>
      </c>
      <c r="O65" s="26">
        <v>41079.1</v>
      </c>
      <c r="P65" s="26">
        <v>44867.19</v>
      </c>
      <c r="Q65" s="26">
        <v>3675.8</v>
      </c>
      <c r="R65" s="12">
        <v>12.2061020730181</v>
      </c>
      <c r="S65" s="25">
        <v>43700.91</v>
      </c>
      <c r="T65" s="25">
        <v>48143.4</v>
      </c>
      <c r="U65" s="25">
        <v>3596.16</v>
      </c>
      <c r="V65" s="12">
        <v>13.387446609717</v>
      </c>
      <c r="W65" s="15">
        <v>0.12864320932954</v>
      </c>
      <c r="X65" s="15">
        <v>0.26591297127632</v>
      </c>
      <c r="Y65" s="26">
        <v>3788.09</v>
      </c>
      <c r="Z65" s="25">
        <v>4442.49</v>
      </c>
      <c r="AA65" s="17">
        <v>-654.4</v>
      </c>
      <c r="AB65" s="18">
        <v>-0.147304777275807</v>
      </c>
      <c r="AC65" s="15">
        <v>0.0844289557692381</v>
      </c>
      <c r="AD65" s="15">
        <v>0.0922761998529393</v>
      </c>
      <c r="AE65" s="15">
        <v>-0.00784724408370129</v>
      </c>
      <c r="AF65" s="26">
        <v>-3433.5228</v>
      </c>
      <c r="AG65" s="25">
        <v>-4815.9185</v>
      </c>
      <c r="AH65" s="15">
        <v>-0.083583204111093</v>
      </c>
      <c r="AI65" s="18">
        <v>-0.100032787464118</v>
      </c>
      <c r="AJ65" s="26">
        <v>-53.48</v>
      </c>
      <c r="AK65" s="25">
        <v>-388.74</v>
      </c>
      <c r="AL65" s="15">
        <v>-0.0145492137765929</v>
      </c>
      <c r="AM65" s="18">
        <v>-0.108098638547784</v>
      </c>
      <c r="AN65" s="18">
        <v>0.0164495833530246</v>
      </c>
      <c r="AO65" s="18">
        <v>0.0935494247711914</v>
      </c>
    </row>
    <row r="66" s="1" customFormat="1" ht="15.9" customHeight="1" spans="1:41">
      <c r="A66" s="23"/>
      <c r="B66" s="28" t="s">
        <v>256</v>
      </c>
      <c r="C66" s="28"/>
      <c r="D66" s="29">
        <v>11282.06</v>
      </c>
      <c r="E66" s="29">
        <v>101912.45</v>
      </c>
      <c r="F66" s="29">
        <v>8233.1</v>
      </c>
      <c r="G66" s="30">
        <v>84867.91</v>
      </c>
      <c r="H66" s="30">
        <v>4.64502870336995</v>
      </c>
      <c r="I66" s="30">
        <v>12798.72</v>
      </c>
      <c r="J66" s="29">
        <v>124700.77</v>
      </c>
      <c r="K66" s="29">
        <v>17193</v>
      </c>
      <c r="L66" s="29">
        <v>174928.87</v>
      </c>
      <c r="M66" s="31">
        <v>9.74322197844785</v>
      </c>
      <c r="N66" s="31">
        <v>10.174423893445</v>
      </c>
      <c r="O66" s="29">
        <v>140737.83</v>
      </c>
      <c r="P66" s="29">
        <v>154812.81</v>
      </c>
      <c r="Q66" s="29">
        <v>15419.91</v>
      </c>
      <c r="R66" s="31">
        <v>10.0397998431897</v>
      </c>
      <c r="S66" s="29">
        <v>161238.34</v>
      </c>
      <c r="T66" s="29">
        <v>173946.88</v>
      </c>
      <c r="U66" s="29">
        <v>13867.6</v>
      </c>
      <c r="V66" s="31">
        <v>12.5434018864115</v>
      </c>
      <c r="W66" s="32">
        <v>0.0304394034537995</v>
      </c>
      <c r="X66" s="32">
        <v>0.232836573134399</v>
      </c>
      <c r="Y66" s="29">
        <v>14074.98</v>
      </c>
      <c r="Z66" s="29">
        <v>12708.54</v>
      </c>
      <c r="AA66" s="33">
        <v>1366.44</v>
      </c>
      <c r="AB66" s="34">
        <v>0.107521398996266</v>
      </c>
      <c r="AC66" s="32">
        <v>0.0909161199257348</v>
      </c>
      <c r="AD66" s="32">
        <v>0.0730598904677106</v>
      </c>
      <c r="AE66" s="32">
        <v>0.0178562294580242</v>
      </c>
      <c r="AF66" s="29">
        <v>-8749.643</v>
      </c>
      <c r="AG66" s="29">
        <v>-15963.5166</v>
      </c>
      <c r="AH66" s="32">
        <v>-0.0621698018222961</v>
      </c>
      <c r="AI66" s="32">
        <v>-0.0917723652186231</v>
      </c>
      <c r="AJ66" s="29">
        <v>-350.47</v>
      </c>
      <c r="AK66" s="29">
        <v>-1115</v>
      </c>
      <c r="AL66" s="32">
        <v>-0.0227284076236502</v>
      </c>
      <c r="AM66" s="32">
        <v>-0.0804032420894747</v>
      </c>
      <c r="AN66" s="34">
        <v>0.029602563396327</v>
      </c>
      <c r="AO66" s="34">
        <v>0.0576748344658245</v>
      </c>
    </row>
    <row r="67" s="1" customFormat="1" ht="15.9" customHeight="1" spans="1:41">
      <c r="A67" s="23" t="s">
        <v>101</v>
      </c>
      <c r="B67" s="24" t="s">
        <v>182</v>
      </c>
      <c r="C67" s="23" t="s">
        <v>183</v>
      </c>
      <c r="D67" s="25">
        <v>3868.3</v>
      </c>
      <c r="E67" s="26">
        <v>24638.43</v>
      </c>
      <c r="F67" s="25">
        <v>3767.7</v>
      </c>
      <c r="G67" s="26">
        <v>23523.96</v>
      </c>
      <c r="H67" s="27">
        <v>11.5289351242329</v>
      </c>
      <c r="I67" s="26">
        <v>1757.6</v>
      </c>
      <c r="J67" s="26">
        <v>13566.22</v>
      </c>
      <c r="K67" s="25">
        <v>3050</v>
      </c>
      <c r="L67" s="25">
        <v>31909.57</v>
      </c>
      <c r="M67" s="12">
        <v>7.71860491579427</v>
      </c>
      <c r="N67" s="12">
        <v>10.4621540983607</v>
      </c>
      <c r="O67" s="26">
        <v>14621.33</v>
      </c>
      <c r="P67" s="26">
        <v>14904.55</v>
      </c>
      <c r="Q67" s="26">
        <v>1782.15</v>
      </c>
      <c r="R67" s="12">
        <v>8.36324102909407</v>
      </c>
      <c r="S67" s="25">
        <v>27782.78</v>
      </c>
      <c r="T67" s="25">
        <v>28057.41</v>
      </c>
      <c r="U67" s="25">
        <v>2242.6</v>
      </c>
      <c r="V67" s="12">
        <v>12.5111076429145</v>
      </c>
      <c r="W67" s="15">
        <v>0.08351717963705</v>
      </c>
      <c r="X67" s="15">
        <v>0.195844328547491</v>
      </c>
      <c r="Y67" s="26">
        <v>283.22</v>
      </c>
      <c r="Z67" s="25">
        <v>274.63</v>
      </c>
      <c r="AA67" s="17">
        <v>8.59</v>
      </c>
      <c r="AB67" s="18">
        <v>0.0312784473655464</v>
      </c>
      <c r="AC67" s="15">
        <v>0.0190022509904694</v>
      </c>
      <c r="AD67" s="15">
        <v>0.00978814509250854</v>
      </c>
      <c r="AE67" s="15">
        <v>0.00921410589796082</v>
      </c>
      <c r="AF67" s="26">
        <v>-2397.688</v>
      </c>
      <c r="AG67" s="25">
        <v>-1820.1482</v>
      </c>
      <c r="AH67" s="15">
        <v>-0.163985629214305</v>
      </c>
      <c r="AI67" s="18">
        <v>-0.0648722815113726</v>
      </c>
      <c r="AJ67" s="26">
        <v>-67.05</v>
      </c>
      <c r="AK67" s="25">
        <v>-40.4</v>
      </c>
      <c r="AL67" s="15">
        <v>-0.0376230956990152</v>
      </c>
      <c r="AM67" s="18">
        <v>-0.0180148042450727</v>
      </c>
      <c r="AN67" s="18">
        <v>-0.0991133477029328</v>
      </c>
      <c r="AO67" s="18">
        <v>-0.0196082914539426</v>
      </c>
    </row>
    <row r="68" s="1" customFormat="1" ht="15.9" customHeight="1" spans="1:41">
      <c r="A68" s="23"/>
      <c r="B68" s="24" t="s">
        <v>141</v>
      </c>
      <c r="C68" s="23" t="s">
        <v>142</v>
      </c>
      <c r="D68" s="25">
        <v>9750.9</v>
      </c>
      <c r="E68" s="26">
        <v>71331.17</v>
      </c>
      <c r="F68" s="25">
        <v>7102.5</v>
      </c>
      <c r="G68" s="26">
        <v>48412.91</v>
      </c>
      <c r="H68" s="27">
        <v>7.70299424882053</v>
      </c>
      <c r="I68" s="26">
        <v>3217.77</v>
      </c>
      <c r="J68" s="26">
        <v>31489.71</v>
      </c>
      <c r="K68" s="25">
        <v>6672.4</v>
      </c>
      <c r="L68" s="25">
        <v>59731.48</v>
      </c>
      <c r="M68" s="12">
        <v>9.78619043623379</v>
      </c>
      <c r="N68" s="12">
        <v>8.9520232599964</v>
      </c>
      <c r="O68" s="26">
        <v>54407.97</v>
      </c>
      <c r="P68" s="26">
        <v>58638.71</v>
      </c>
      <c r="Q68" s="26">
        <v>5660.48</v>
      </c>
      <c r="R68" s="12">
        <v>10.3593175843745</v>
      </c>
      <c r="S68" s="25">
        <v>65336.83</v>
      </c>
      <c r="T68" s="25">
        <v>70627.84</v>
      </c>
      <c r="U68" s="25">
        <v>6115.24</v>
      </c>
      <c r="V68" s="12">
        <v>11.5494796606511</v>
      </c>
      <c r="W68" s="15">
        <v>0.0585648881324292</v>
      </c>
      <c r="X68" s="15">
        <v>0.290152999519322</v>
      </c>
      <c r="Y68" s="26">
        <v>4230.74</v>
      </c>
      <c r="Z68" s="25">
        <v>5291.01</v>
      </c>
      <c r="AA68" s="17">
        <v>-1060.27</v>
      </c>
      <c r="AB68" s="18">
        <v>-0.200390851652142</v>
      </c>
      <c r="AC68" s="15">
        <v>0.0721492679494484</v>
      </c>
      <c r="AD68" s="15">
        <v>0.074913943283555</v>
      </c>
      <c r="AE68" s="15">
        <v>-0.00276467533410663</v>
      </c>
      <c r="AF68" s="26">
        <v>941.0203</v>
      </c>
      <c r="AG68" s="25">
        <v>-11027.8657</v>
      </c>
      <c r="AH68" s="15">
        <v>0.0172956333419534</v>
      </c>
      <c r="AI68" s="18">
        <v>-0.156140492191181</v>
      </c>
      <c r="AJ68" s="26">
        <v>-205.69</v>
      </c>
      <c r="AK68" s="25">
        <v>-954.29</v>
      </c>
      <c r="AL68" s="15">
        <v>-0.036337907739273</v>
      </c>
      <c r="AM68" s="18">
        <v>-0.15605111164893</v>
      </c>
      <c r="AN68" s="18">
        <v>0.173436125533135</v>
      </c>
      <c r="AO68" s="18">
        <v>0.119713203909657</v>
      </c>
    </row>
    <row r="69" s="1" customFormat="1" ht="15.9" customHeight="1" spans="1:41">
      <c r="A69" s="23"/>
      <c r="B69" s="24" t="s">
        <v>147</v>
      </c>
      <c r="C69" s="23" t="s">
        <v>148</v>
      </c>
      <c r="D69" s="25">
        <v>3908.88</v>
      </c>
      <c r="E69" s="26">
        <v>47867.39</v>
      </c>
      <c r="F69" s="25">
        <v>4282.83</v>
      </c>
      <c r="G69" s="26">
        <v>48191.79</v>
      </c>
      <c r="H69" s="27">
        <v>8.19138913706447</v>
      </c>
      <c r="I69" s="26">
        <v>4587.7</v>
      </c>
      <c r="J69" s="26">
        <v>41368.37</v>
      </c>
      <c r="K69" s="25">
        <v>6253.3</v>
      </c>
      <c r="L69" s="25">
        <v>47929.58</v>
      </c>
      <c r="M69" s="12">
        <v>9.01723521590339</v>
      </c>
      <c r="N69" s="12">
        <v>7.66468584587338</v>
      </c>
      <c r="O69" s="26">
        <v>41043.97</v>
      </c>
      <c r="P69" s="26">
        <v>44153.9</v>
      </c>
      <c r="Q69" s="26">
        <v>4123.4</v>
      </c>
      <c r="R69" s="12">
        <v>10.7081292137556</v>
      </c>
      <c r="S69" s="25">
        <v>42661.41</v>
      </c>
      <c r="T69" s="25">
        <v>45203.77</v>
      </c>
      <c r="U69" s="25">
        <v>4193.09</v>
      </c>
      <c r="V69" s="12">
        <v>10.7805389342943</v>
      </c>
      <c r="W69" s="15">
        <v>0.187518009386078</v>
      </c>
      <c r="X69" s="15">
        <v>0.406520652128027</v>
      </c>
      <c r="Y69" s="26">
        <v>3109.93</v>
      </c>
      <c r="Z69" s="25">
        <v>2542.36</v>
      </c>
      <c r="AA69" s="17">
        <v>567.57</v>
      </c>
      <c r="AB69" s="18">
        <v>0.223245331109678</v>
      </c>
      <c r="AC69" s="15">
        <v>0.0704338688088708</v>
      </c>
      <c r="AD69" s="15">
        <v>0.0562422116562402</v>
      </c>
      <c r="AE69" s="15">
        <v>0.0141916571526306</v>
      </c>
      <c r="AF69" s="26">
        <v>-1714.1768</v>
      </c>
      <c r="AG69" s="25">
        <v>-5994.0182</v>
      </c>
      <c r="AH69" s="15">
        <v>-0.0417644004710071</v>
      </c>
      <c r="AI69" s="18">
        <v>-0.132599962348273</v>
      </c>
      <c r="AJ69" s="26">
        <v>-90.35</v>
      </c>
      <c r="AK69" s="25">
        <v>-403.26</v>
      </c>
      <c r="AL69" s="15">
        <v>-0.0219115293204637</v>
      </c>
      <c r="AM69" s="18">
        <v>-0.0961725123953934</v>
      </c>
      <c r="AN69" s="18">
        <v>0.0908355618772661</v>
      </c>
      <c r="AO69" s="18">
        <v>0.0742609830749297</v>
      </c>
    </row>
    <row r="70" s="1" customFormat="1" ht="15.9" customHeight="1" spans="1:41">
      <c r="A70" s="23"/>
      <c r="B70" s="24" t="s">
        <v>102</v>
      </c>
      <c r="C70" s="23" t="s">
        <v>103</v>
      </c>
      <c r="D70" s="25">
        <v>4347</v>
      </c>
      <c r="E70" s="26">
        <v>29772.67</v>
      </c>
      <c r="F70" s="25">
        <v>3538</v>
      </c>
      <c r="G70" s="26">
        <v>24861.31</v>
      </c>
      <c r="H70" s="27">
        <v>4.39022907977097</v>
      </c>
      <c r="I70" s="26">
        <v>4816.1</v>
      </c>
      <c r="J70" s="26">
        <v>39137.85</v>
      </c>
      <c r="K70" s="25">
        <v>4910.1</v>
      </c>
      <c r="L70" s="25">
        <v>45627.56</v>
      </c>
      <c r="M70" s="12">
        <v>8.12646124457549</v>
      </c>
      <c r="N70" s="12">
        <v>9.29259281888353</v>
      </c>
      <c r="O70" s="26">
        <v>43555.57</v>
      </c>
      <c r="P70" s="26">
        <v>47226.52</v>
      </c>
      <c r="Q70" s="26">
        <v>5213.85</v>
      </c>
      <c r="R70" s="12">
        <v>9.05789771474055</v>
      </c>
      <c r="S70" s="25">
        <v>50892.57</v>
      </c>
      <c r="T70" s="25">
        <v>54073.31</v>
      </c>
      <c r="U70" s="25">
        <v>4916.27</v>
      </c>
      <c r="V70" s="12">
        <v>10.9988487206764</v>
      </c>
      <c r="W70" s="15">
        <v>0.114617721309728</v>
      </c>
      <c r="X70" s="15">
        <v>0.183614620273217</v>
      </c>
      <c r="Y70" s="26">
        <v>3670.95</v>
      </c>
      <c r="Z70" s="25">
        <v>3180.74</v>
      </c>
      <c r="AA70" s="17">
        <v>490.21</v>
      </c>
      <c r="AB70" s="18">
        <v>0.154118224061068</v>
      </c>
      <c r="AC70" s="15">
        <v>0.0777306902985865</v>
      </c>
      <c r="AD70" s="15">
        <v>0.0588227352828965</v>
      </c>
      <c r="AE70" s="15">
        <v>0.01890795501569</v>
      </c>
      <c r="AF70" s="26">
        <v>659.6026</v>
      </c>
      <c r="AG70" s="25">
        <v>-425.7338</v>
      </c>
      <c r="AH70" s="15">
        <v>0.0151439322226755</v>
      </c>
      <c r="AI70" s="18">
        <v>-0.00787327056546011</v>
      </c>
      <c r="AJ70" s="26">
        <v>-211.25</v>
      </c>
      <c r="AK70" s="25">
        <v>-474.03</v>
      </c>
      <c r="AL70" s="15">
        <v>-0.0405170843043049</v>
      </c>
      <c r="AM70" s="18">
        <v>-0.0964206603787017</v>
      </c>
      <c r="AN70" s="18">
        <v>0.0230172027881357</v>
      </c>
      <c r="AO70" s="18">
        <v>0.0559035760743969</v>
      </c>
    </row>
    <row r="71" s="1" customFormat="1" ht="15.9" customHeight="1" spans="1:41">
      <c r="A71" s="23"/>
      <c r="B71" s="24" t="s">
        <v>131</v>
      </c>
      <c r="C71" s="23" t="s">
        <v>132</v>
      </c>
      <c r="D71" s="25">
        <v>4707.4</v>
      </c>
      <c r="E71" s="26">
        <v>39184.03</v>
      </c>
      <c r="F71" s="25">
        <v>4871</v>
      </c>
      <c r="G71" s="26">
        <v>46851.8</v>
      </c>
      <c r="H71" s="27">
        <v>8.69676762268166</v>
      </c>
      <c r="I71" s="26">
        <v>4489.8</v>
      </c>
      <c r="J71" s="26">
        <v>42292.75</v>
      </c>
      <c r="K71" s="25">
        <v>8006.9</v>
      </c>
      <c r="L71" s="25">
        <v>62599.97</v>
      </c>
      <c r="M71" s="12">
        <v>9.41974030023609</v>
      </c>
      <c r="N71" s="12">
        <v>7.81825300678165</v>
      </c>
      <c r="O71" s="26">
        <v>34624.98</v>
      </c>
      <c r="P71" s="26">
        <v>35359.23</v>
      </c>
      <c r="Q71" s="26">
        <v>4267.39</v>
      </c>
      <c r="R71" s="12">
        <v>8.28591480975491</v>
      </c>
      <c r="S71" s="25">
        <v>48140.86</v>
      </c>
      <c r="T71" s="25">
        <v>49771.94</v>
      </c>
      <c r="U71" s="25">
        <v>4937.93</v>
      </c>
      <c r="V71" s="12">
        <v>10.0795151004571</v>
      </c>
      <c r="W71" s="15">
        <v>-0.120366958572389</v>
      </c>
      <c r="X71" s="15">
        <v>0.289228564452183</v>
      </c>
      <c r="Y71" s="26">
        <v>734.25</v>
      </c>
      <c r="Z71" s="25">
        <v>1631.08</v>
      </c>
      <c r="AA71" s="17">
        <v>-896.83</v>
      </c>
      <c r="AB71" s="18">
        <v>-0.549838144051794</v>
      </c>
      <c r="AC71" s="15">
        <v>0.0207654408763992</v>
      </c>
      <c r="AD71" s="15">
        <v>0.0327710754292479</v>
      </c>
      <c r="AE71" s="15">
        <v>-0.0120056345528487</v>
      </c>
      <c r="AF71" s="26">
        <v>565.468</v>
      </c>
      <c r="AG71" s="25">
        <v>-5067.9312</v>
      </c>
      <c r="AH71" s="15">
        <v>0.0163312152093662</v>
      </c>
      <c r="AI71" s="18">
        <v>-0.101823059338254</v>
      </c>
      <c r="AJ71" s="26">
        <v>-58.81</v>
      </c>
      <c r="AK71" s="25">
        <v>-777.97</v>
      </c>
      <c r="AL71" s="15">
        <v>-0.013781257396207</v>
      </c>
      <c r="AM71" s="18">
        <v>-0.157549823509041</v>
      </c>
      <c r="AN71" s="18">
        <v>0.11815427454762</v>
      </c>
      <c r="AO71" s="18">
        <v>0.143768566112834</v>
      </c>
    </row>
    <row r="72" s="1" customFormat="1" ht="15.9" customHeight="1" spans="1:41">
      <c r="A72" s="23"/>
      <c r="B72" s="24" t="s">
        <v>170</v>
      </c>
      <c r="C72" s="23" t="s">
        <v>171</v>
      </c>
      <c r="D72" s="25">
        <v>6930.4</v>
      </c>
      <c r="E72" s="26">
        <v>55884.02</v>
      </c>
      <c r="F72" s="25">
        <v>7180.5</v>
      </c>
      <c r="G72" s="26">
        <v>55847.65</v>
      </c>
      <c r="H72" s="27">
        <v>20.5318359325779</v>
      </c>
      <c r="I72" s="26">
        <v>2479.34</v>
      </c>
      <c r="J72" s="26">
        <v>19010.19</v>
      </c>
      <c r="K72" s="25"/>
      <c r="L72" s="25"/>
      <c r="M72" s="12">
        <v>7.66743972186146</v>
      </c>
      <c r="N72" s="12">
        <v>0</v>
      </c>
      <c r="O72" s="26">
        <v>19046.56</v>
      </c>
      <c r="P72" s="26">
        <v>17015.49</v>
      </c>
      <c r="Q72" s="26">
        <v>2191.01</v>
      </c>
      <c r="R72" s="12">
        <v>7.76604853469405</v>
      </c>
      <c r="S72" s="25"/>
      <c r="T72" s="25"/>
      <c r="U72" s="25"/>
      <c r="V72" s="12">
        <v>0</v>
      </c>
      <c r="W72" s="15">
        <v>0.0128607222762284</v>
      </c>
      <c r="X72" s="15">
        <v>0</v>
      </c>
      <c r="Y72" s="26">
        <v>-2031.07</v>
      </c>
      <c r="Z72" s="25"/>
      <c r="AA72" s="17">
        <v>-2031.07</v>
      </c>
      <c r="AB72" s="18" t="e">
        <v>#DIV/0!</v>
      </c>
      <c r="AC72" s="15">
        <v>-0.119365942444208</v>
      </c>
      <c r="AD72" s="15">
        <v>0</v>
      </c>
      <c r="AE72" s="15">
        <v>-0.119365942444208</v>
      </c>
      <c r="AF72" s="26">
        <v>-350.4794</v>
      </c>
      <c r="AG72" s="25"/>
      <c r="AH72" s="15">
        <v>-0.0184011916062533</v>
      </c>
      <c r="AI72" s="18">
        <v>0</v>
      </c>
      <c r="AJ72" s="26">
        <v>-38.23</v>
      </c>
      <c r="AK72" s="25"/>
      <c r="AL72" s="15">
        <v>-0.0174485739453494</v>
      </c>
      <c r="AM72" s="18">
        <v>0</v>
      </c>
      <c r="AN72" s="18">
        <v>-0.0184011916062533</v>
      </c>
      <c r="AO72" s="18">
        <v>-0.0174485739453494</v>
      </c>
    </row>
    <row r="73" s="1" customFormat="1" ht="15.9" customHeight="1" spans="1:41">
      <c r="A73" s="23"/>
      <c r="B73" s="28" t="s">
        <v>256</v>
      </c>
      <c r="C73" s="28"/>
      <c r="D73" s="29">
        <v>33512.88</v>
      </c>
      <c r="E73" s="29">
        <v>268677.71</v>
      </c>
      <c r="F73" s="29">
        <v>30742.53</v>
      </c>
      <c r="G73" s="30">
        <v>247689.42</v>
      </c>
      <c r="H73" s="30">
        <v>8.71819412487329</v>
      </c>
      <c r="I73" s="30">
        <v>21348.31</v>
      </c>
      <c r="J73" s="29">
        <v>186865.09</v>
      </c>
      <c r="K73" s="29">
        <v>28892.7</v>
      </c>
      <c r="L73" s="29">
        <v>247798.16</v>
      </c>
      <c r="M73" s="31">
        <v>8.75315610462842</v>
      </c>
      <c r="N73" s="31">
        <v>8.57649717748774</v>
      </c>
      <c r="O73" s="29">
        <v>207300.38</v>
      </c>
      <c r="P73" s="29">
        <v>217298.4</v>
      </c>
      <c r="Q73" s="29">
        <v>23238.28</v>
      </c>
      <c r="R73" s="31">
        <v>9.35088139053321</v>
      </c>
      <c r="S73" s="29">
        <v>234814.45</v>
      </c>
      <c r="T73" s="29">
        <v>247734.27</v>
      </c>
      <c r="U73" s="29">
        <v>22405.13</v>
      </c>
      <c r="V73" s="31">
        <v>11.057033366912</v>
      </c>
      <c r="W73" s="32">
        <v>0.0682868303455395</v>
      </c>
      <c r="X73" s="32">
        <v>0.28922485929749</v>
      </c>
      <c r="Y73" s="29">
        <v>9998.02</v>
      </c>
      <c r="Z73" s="29">
        <v>12919.82</v>
      </c>
      <c r="AA73" s="33">
        <v>-2921.8</v>
      </c>
      <c r="AB73" s="34">
        <v>-0.22614866151386</v>
      </c>
      <c r="AC73" s="32">
        <v>0.0460105550708151</v>
      </c>
      <c r="AD73" s="32">
        <v>0.0521519287581811</v>
      </c>
      <c r="AE73" s="32">
        <v>-0.00614137368736603</v>
      </c>
      <c r="AF73" s="29">
        <v>-2296.2533</v>
      </c>
      <c r="AG73" s="29">
        <v>-24335.6971</v>
      </c>
      <c r="AH73" s="32">
        <v>-0.0110769372443987</v>
      </c>
      <c r="AI73" s="32">
        <v>-0.0982330668259987</v>
      </c>
      <c r="AJ73" s="29">
        <v>-671.38</v>
      </c>
      <c r="AK73" s="29">
        <v>-2649.95</v>
      </c>
      <c r="AL73" s="32">
        <v>-0.0288911227509093</v>
      </c>
      <c r="AM73" s="32">
        <v>-0.118274252369881</v>
      </c>
      <c r="AN73" s="34">
        <v>0.0871561295816</v>
      </c>
      <c r="AO73" s="34">
        <v>0.0893831296189721</v>
      </c>
    </row>
    <row r="74" s="1" customFormat="1" ht="15.9" customHeight="1" spans="1:41">
      <c r="A74" s="23" t="s">
        <v>118</v>
      </c>
      <c r="B74" s="24" t="s">
        <v>119</v>
      </c>
      <c r="C74" s="23" t="s">
        <v>120</v>
      </c>
      <c r="D74" s="25">
        <v>3888.99</v>
      </c>
      <c r="E74" s="26">
        <v>38448.75</v>
      </c>
      <c r="F74" s="25">
        <v>3549.9</v>
      </c>
      <c r="G74" s="26">
        <v>39943.11</v>
      </c>
      <c r="H74" s="27">
        <v>3.61657181406782</v>
      </c>
      <c r="I74" s="26">
        <v>7739.38</v>
      </c>
      <c r="J74" s="26">
        <v>77579.68</v>
      </c>
      <c r="K74" s="25">
        <v>10258.55</v>
      </c>
      <c r="L74" s="25">
        <v>90414.79</v>
      </c>
      <c r="M74" s="12">
        <v>10.0240174277526</v>
      </c>
      <c r="N74" s="12">
        <v>8.81360328701425</v>
      </c>
      <c r="O74" s="26">
        <v>75865.08</v>
      </c>
      <c r="P74" s="26">
        <v>94506.65</v>
      </c>
      <c r="Q74" s="26">
        <v>7934.49</v>
      </c>
      <c r="R74" s="12">
        <v>11.9108663568799</v>
      </c>
      <c r="S74" s="25">
        <v>98932.48</v>
      </c>
      <c r="T74" s="25">
        <v>118539.04</v>
      </c>
      <c r="U74" s="25">
        <v>10411.43</v>
      </c>
      <c r="V74" s="12">
        <v>11.3854715442547</v>
      </c>
      <c r="W74" s="15">
        <v>0.188232806130538</v>
      </c>
      <c r="X74" s="15">
        <v>0.291806673557659</v>
      </c>
      <c r="Y74" s="26">
        <v>18641.57</v>
      </c>
      <c r="Z74" s="25">
        <v>19606.56</v>
      </c>
      <c r="AA74" s="17">
        <v>-964.99</v>
      </c>
      <c r="AB74" s="18">
        <v>-0.0492177108069952</v>
      </c>
      <c r="AC74" s="15">
        <v>0.197251410350489</v>
      </c>
      <c r="AD74" s="15">
        <v>0.165401710693793</v>
      </c>
      <c r="AE74" s="15">
        <v>0.0318496996566952</v>
      </c>
      <c r="AF74" s="26">
        <v>-1771.2003</v>
      </c>
      <c r="AG74" s="25">
        <v>-8245.8037</v>
      </c>
      <c r="AH74" s="15">
        <v>-0.0233467136658921</v>
      </c>
      <c r="AI74" s="18">
        <v>-0.069561924071597</v>
      </c>
      <c r="AJ74" s="26">
        <v>-123.83</v>
      </c>
      <c r="AK74" s="25">
        <v>-668.76</v>
      </c>
      <c r="AL74" s="15">
        <v>-0.0156065481209252</v>
      </c>
      <c r="AM74" s="18">
        <v>-0.0642332513401137</v>
      </c>
      <c r="AN74" s="18">
        <v>0.0462152104057049</v>
      </c>
      <c r="AO74" s="18">
        <v>0.0486267032191885</v>
      </c>
    </row>
    <row r="75" s="1" customFormat="1" ht="15.9" customHeight="1" spans="1:41">
      <c r="A75" s="23"/>
      <c r="B75" s="24" t="s">
        <v>137</v>
      </c>
      <c r="C75" s="23" t="s">
        <v>138</v>
      </c>
      <c r="D75" s="25">
        <v>4779.9</v>
      </c>
      <c r="E75" s="26">
        <v>31884.38</v>
      </c>
      <c r="F75" s="25">
        <v>4575.7</v>
      </c>
      <c r="G75" s="26">
        <v>30741.73</v>
      </c>
      <c r="H75" s="27">
        <v>11.2673423396795</v>
      </c>
      <c r="I75" s="26">
        <v>2513.6</v>
      </c>
      <c r="J75" s="26">
        <v>18311.04</v>
      </c>
      <c r="K75" s="25">
        <v>3338.1</v>
      </c>
      <c r="L75" s="25">
        <v>28129.85</v>
      </c>
      <c r="M75" s="12">
        <v>7.28478676002546</v>
      </c>
      <c r="N75" s="12">
        <v>8.42690452652707</v>
      </c>
      <c r="O75" s="26">
        <v>19453.69</v>
      </c>
      <c r="P75" s="26">
        <v>21285.83</v>
      </c>
      <c r="Q75" s="26">
        <v>2549.82</v>
      </c>
      <c r="R75" s="12">
        <v>8.34797358244896</v>
      </c>
      <c r="S75" s="25">
        <v>26050.79</v>
      </c>
      <c r="T75" s="25">
        <v>28212.04</v>
      </c>
      <c r="U75" s="25">
        <v>3208.54</v>
      </c>
      <c r="V75" s="12">
        <v>8.79279672374351</v>
      </c>
      <c r="W75" s="15">
        <v>0.145946183113777</v>
      </c>
      <c r="X75" s="15">
        <v>0.0434195256472469</v>
      </c>
      <c r="Y75" s="26">
        <v>1832.14</v>
      </c>
      <c r="Z75" s="25">
        <v>2161.25</v>
      </c>
      <c r="AA75" s="17">
        <v>-329.11</v>
      </c>
      <c r="AB75" s="18">
        <v>-0.152277617119722</v>
      </c>
      <c r="AC75" s="15">
        <v>0.0860732233603294</v>
      </c>
      <c r="AD75" s="15">
        <v>0.0766073633810246</v>
      </c>
      <c r="AE75" s="15">
        <v>0.00946585997930483</v>
      </c>
      <c r="AF75" s="26">
        <v>-1015.2726</v>
      </c>
      <c r="AG75" s="25">
        <v>-2712.4586</v>
      </c>
      <c r="AH75" s="15">
        <v>-0.0521892042075308</v>
      </c>
      <c r="AI75" s="18">
        <v>-0.0961454258536426</v>
      </c>
      <c r="AJ75" s="26">
        <v>-167.98</v>
      </c>
      <c r="AK75" s="25">
        <v>-185.56</v>
      </c>
      <c r="AL75" s="15">
        <v>-0.0658791600975755</v>
      </c>
      <c r="AM75" s="18">
        <v>-0.0578331577602274</v>
      </c>
      <c r="AN75" s="18">
        <v>0.0439562216461118</v>
      </c>
      <c r="AO75" s="18">
        <v>-0.00804600233734812</v>
      </c>
    </row>
    <row r="76" s="1" customFormat="1" ht="15.9" customHeight="1" spans="1:41">
      <c r="A76" s="23"/>
      <c r="B76" s="24" t="s">
        <v>195</v>
      </c>
      <c r="C76" s="23" t="s">
        <v>196</v>
      </c>
      <c r="D76" s="25">
        <v>3856.2</v>
      </c>
      <c r="E76" s="26">
        <v>28764.26</v>
      </c>
      <c r="F76" s="25">
        <v>2778.8</v>
      </c>
      <c r="G76" s="26">
        <v>25335.26</v>
      </c>
      <c r="H76" s="27">
        <v>6.79864765493945</v>
      </c>
      <c r="I76" s="26">
        <v>2868.07</v>
      </c>
      <c r="J76" s="26">
        <v>24421.88</v>
      </c>
      <c r="K76" s="25">
        <v>3823.65</v>
      </c>
      <c r="L76" s="25">
        <v>32081.28</v>
      </c>
      <c r="M76" s="12">
        <v>8.51509203052924</v>
      </c>
      <c r="N76" s="12">
        <v>8.39022400062767</v>
      </c>
      <c r="O76" s="26">
        <v>27850.88</v>
      </c>
      <c r="P76" s="26">
        <v>28999.02</v>
      </c>
      <c r="Q76" s="26">
        <v>3906.68</v>
      </c>
      <c r="R76" s="12">
        <v>7.42293200364504</v>
      </c>
      <c r="S76" s="25">
        <v>29909.15</v>
      </c>
      <c r="T76" s="25">
        <v>31528.66</v>
      </c>
      <c r="U76" s="25">
        <v>3347.53</v>
      </c>
      <c r="V76" s="12">
        <v>9.4184846737744</v>
      </c>
      <c r="W76" s="15">
        <v>-0.128261682077947</v>
      </c>
      <c r="X76" s="15">
        <v>0.122554615117522</v>
      </c>
      <c r="Y76" s="26">
        <v>1148.14</v>
      </c>
      <c r="Z76" s="25">
        <v>1619.51</v>
      </c>
      <c r="AA76" s="17">
        <v>-471.37</v>
      </c>
      <c r="AB76" s="18">
        <v>-0.291057171613636</v>
      </c>
      <c r="AC76" s="15">
        <v>0.039592372431896</v>
      </c>
      <c r="AD76" s="15">
        <v>0.0513662807109468</v>
      </c>
      <c r="AE76" s="15">
        <v>-0.0117739082790508</v>
      </c>
      <c r="AF76" s="26">
        <v>-296.6966</v>
      </c>
      <c r="AG76" s="25">
        <v>-1083.1651</v>
      </c>
      <c r="AH76" s="15">
        <v>-0.0106530422018981</v>
      </c>
      <c r="AI76" s="18">
        <v>-0.0343549361120961</v>
      </c>
      <c r="AJ76" s="26">
        <v>-38.79</v>
      </c>
      <c r="AK76" s="25">
        <v>-59.12</v>
      </c>
      <c r="AL76" s="15">
        <v>-0.00992914699949829</v>
      </c>
      <c r="AM76" s="18">
        <v>-0.0176607827263684</v>
      </c>
      <c r="AN76" s="18">
        <v>0.023701893910198</v>
      </c>
      <c r="AO76" s="18">
        <v>0.0077316357268701</v>
      </c>
    </row>
    <row r="77" s="1" customFormat="1" ht="15.9" customHeight="1" spans="1:41">
      <c r="A77" s="23"/>
      <c r="B77" s="24" t="s">
        <v>149</v>
      </c>
      <c r="C77" s="23" t="s">
        <v>150</v>
      </c>
      <c r="D77" s="25">
        <v>3398.2</v>
      </c>
      <c r="E77" s="26">
        <v>19625.59</v>
      </c>
      <c r="F77" s="25">
        <v>3050.2</v>
      </c>
      <c r="G77" s="26">
        <v>19997.72</v>
      </c>
      <c r="H77" s="27">
        <v>8.24513386298656</v>
      </c>
      <c r="I77" s="26">
        <v>2148</v>
      </c>
      <c r="J77" s="26">
        <v>17191.94</v>
      </c>
      <c r="K77" s="25">
        <v>3307.1</v>
      </c>
      <c r="L77" s="25">
        <v>26473.54</v>
      </c>
      <c r="M77" s="12">
        <v>8.00369646182495</v>
      </c>
      <c r="N77" s="12">
        <v>8.00506183665447</v>
      </c>
      <c r="O77" s="26">
        <v>16819.81</v>
      </c>
      <c r="P77" s="26">
        <v>17575.9</v>
      </c>
      <c r="Q77" s="26">
        <v>2247.68</v>
      </c>
      <c r="R77" s="12">
        <v>7.81957396070615</v>
      </c>
      <c r="S77" s="25">
        <v>21596.41</v>
      </c>
      <c r="T77" s="25">
        <v>23478.27</v>
      </c>
      <c r="U77" s="25">
        <v>2345.69</v>
      </c>
      <c r="V77" s="12">
        <v>10.0091103257464</v>
      </c>
      <c r="W77" s="15">
        <v>-0.0230046831482188</v>
      </c>
      <c r="X77" s="15">
        <v>0.250347658767049</v>
      </c>
      <c r="Y77" s="26">
        <v>756.09</v>
      </c>
      <c r="Z77" s="25">
        <v>1881.86</v>
      </c>
      <c r="AA77" s="17">
        <v>-1125.77</v>
      </c>
      <c r="AB77" s="18">
        <v>-0.598221971878886</v>
      </c>
      <c r="AC77" s="15">
        <v>0.0430185651943855</v>
      </c>
      <c r="AD77" s="15">
        <v>0.0801532651255821</v>
      </c>
      <c r="AE77" s="15">
        <v>-0.0371346999311966</v>
      </c>
      <c r="AF77" s="26">
        <v>-1750.2641</v>
      </c>
      <c r="AG77" s="25">
        <v>-1556.3141</v>
      </c>
      <c r="AH77" s="15">
        <v>-0.104059683194994</v>
      </c>
      <c r="AI77" s="18">
        <v>-0.0662874266289637</v>
      </c>
      <c r="AJ77" s="26">
        <v>-248.32</v>
      </c>
      <c r="AK77" s="25">
        <v>-255.11</v>
      </c>
      <c r="AL77" s="15">
        <v>-0.110478359908884</v>
      </c>
      <c r="AM77" s="18">
        <v>-0.108756911612361</v>
      </c>
      <c r="AN77" s="18">
        <v>-0.0377722565660308</v>
      </c>
      <c r="AO77" s="18">
        <v>-0.00172144829652243</v>
      </c>
    </row>
    <row r="78" s="1" customFormat="1" ht="15.9" customHeight="1" spans="1:41">
      <c r="A78" s="23"/>
      <c r="B78" s="28" t="s">
        <v>256</v>
      </c>
      <c r="C78" s="28"/>
      <c r="D78" s="29">
        <v>15923.29</v>
      </c>
      <c r="E78" s="29">
        <v>118722.98</v>
      </c>
      <c r="F78" s="29">
        <v>13954.6</v>
      </c>
      <c r="G78" s="30">
        <v>116017.82</v>
      </c>
      <c r="H78" s="30">
        <v>5.86896184898492</v>
      </c>
      <c r="I78" s="30">
        <v>15269.05</v>
      </c>
      <c r="J78" s="29">
        <v>137504.54</v>
      </c>
      <c r="K78" s="29">
        <v>20727.4</v>
      </c>
      <c r="L78" s="29">
        <v>177099.46</v>
      </c>
      <c r="M78" s="31">
        <v>9.00544172689198</v>
      </c>
      <c r="N78" s="31">
        <v>8.54421972847535</v>
      </c>
      <c r="O78" s="29">
        <v>139989.46</v>
      </c>
      <c r="P78" s="29">
        <v>162367.4</v>
      </c>
      <c r="Q78" s="29">
        <v>16638.67</v>
      </c>
      <c r="R78" s="31">
        <v>9.75843622116431</v>
      </c>
      <c r="S78" s="29">
        <v>176488.83</v>
      </c>
      <c r="T78" s="29">
        <v>201758.01</v>
      </c>
      <c r="U78" s="29">
        <v>19313.19</v>
      </c>
      <c r="V78" s="31">
        <v>10.4466434597288</v>
      </c>
      <c r="W78" s="32">
        <v>0.0836154979520598</v>
      </c>
      <c r="X78" s="32">
        <v>0.222656227450852</v>
      </c>
      <c r="Y78" s="29">
        <v>22377.94</v>
      </c>
      <c r="Z78" s="29">
        <v>25269.18</v>
      </c>
      <c r="AA78" s="33">
        <v>-2891.24</v>
      </c>
      <c r="AB78" s="34">
        <v>-0.114417642361169</v>
      </c>
      <c r="AC78" s="32">
        <v>0.137822863456581</v>
      </c>
      <c r="AD78" s="32">
        <v>0.125244990273249</v>
      </c>
      <c r="AE78" s="32">
        <v>0.012577873183332</v>
      </c>
      <c r="AF78" s="29">
        <v>-4833.4336</v>
      </c>
      <c r="AG78" s="29">
        <v>-13597.7415</v>
      </c>
      <c r="AH78" s="32">
        <v>-0.0345271251135621</v>
      </c>
      <c r="AI78" s="32">
        <v>-0.0673962907346281</v>
      </c>
      <c r="AJ78" s="29">
        <v>-578.92</v>
      </c>
      <c r="AK78" s="29">
        <v>-1168.55</v>
      </c>
      <c r="AL78" s="32">
        <v>-0.0347936463671676</v>
      </c>
      <c r="AM78" s="32">
        <v>-0.0605052816235951</v>
      </c>
      <c r="AN78" s="34">
        <v>0.032869165621066</v>
      </c>
      <c r="AO78" s="34">
        <v>0.0257116352564275</v>
      </c>
    </row>
    <row r="79" s="1" customFormat="1" ht="15.9" customHeight="1" spans="1:41">
      <c r="A79" s="23" t="s">
        <v>89</v>
      </c>
      <c r="B79" s="24" t="s">
        <v>90</v>
      </c>
      <c r="C79" s="23" t="s">
        <v>91</v>
      </c>
      <c r="D79" s="25">
        <v>4420.9</v>
      </c>
      <c r="E79" s="26">
        <v>40309.17</v>
      </c>
      <c r="F79" s="25">
        <v>4597</v>
      </c>
      <c r="G79" s="26">
        <v>48156.44</v>
      </c>
      <c r="H79" s="27">
        <v>4.56395394856993</v>
      </c>
      <c r="I79" s="26">
        <v>7019.21</v>
      </c>
      <c r="J79" s="26">
        <v>76999.28</v>
      </c>
      <c r="K79" s="25">
        <v>6378.6</v>
      </c>
      <c r="L79" s="25">
        <v>92908.32</v>
      </c>
      <c r="M79" s="12">
        <v>10.9697928969214</v>
      </c>
      <c r="N79" s="12">
        <v>14.5656288213715</v>
      </c>
      <c r="O79" s="26">
        <v>67842.41</v>
      </c>
      <c r="P79" s="26">
        <v>76055.86</v>
      </c>
      <c r="Q79" s="26">
        <v>6598.34</v>
      </c>
      <c r="R79" s="12">
        <v>11.5265142444918</v>
      </c>
      <c r="S79" s="25">
        <v>81767.55</v>
      </c>
      <c r="T79" s="25">
        <v>93011.15</v>
      </c>
      <c r="U79" s="25">
        <v>5758.57</v>
      </c>
      <c r="V79" s="12">
        <v>16.1517790006894</v>
      </c>
      <c r="W79" s="15">
        <v>0.0507503972774715</v>
      </c>
      <c r="X79" s="15">
        <v>0.108896787002471</v>
      </c>
      <c r="Y79" s="26">
        <v>8213.45</v>
      </c>
      <c r="Z79" s="25">
        <v>11243.6</v>
      </c>
      <c r="AA79" s="17">
        <v>-3030.15</v>
      </c>
      <c r="AB79" s="18">
        <v>-0.269499982212103</v>
      </c>
      <c r="AC79" s="15">
        <v>0.107992336159239</v>
      </c>
      <c r="AD79" s="15">
        <v>0.120884431597717</v>
      </c>
      <c r="AE79" s="15">
        <v>-0.0128920954384783</v>
      </c>
      <c r="AF79" s="26">
        <v>-2814.209</v>
      </c>
      <c r="AG79" s="25">
        <v>-2761.4048</v>
      </c>
      <c r="AH79" s="15">
        <v>-0.0414815599858555</v>
      </c>
      <c r="AI79" s="18">
        <v>-0.0296889652477149</v>
      </c>
      <c r="AJ79" s="26">
        <v>-180.77</v>
      </c>
      <c r="AK79" s="25">
        <v>-162.23</v>
      </c>
      <c r="AL79" s="15">
        <v>-0.027396284520046</v>
      </c>
      <c r="AM79" s="18">
        <v>-0.028171924627121</v>
      </c>
      <c r="AN79" s="18">
        <v>-0.0117925947381405</v>
      </c>
      <c r="AO79" s="18">
        <v>0.000775640107075018</v>
      </c>
    </row>
    <row r="80" s="1" customFormat="1" ht="15.9" customHeight="1" spans="1:41">
      <c r="A80" s="23"/>
      <c r="B80" s="24" t="s">
        <v>160</v>
      </c>
      <c r="C80" s="23" t="s">
        <v>161</v>
      </c>
      <c r="D80" s="25">
        <v>1947.5</v>
      </c>
      <c r="E80" s="26">
        <v>13908.58</v>
      </c>
      <c r="F80" s="25">
        <v>1619.8</v>
      </c>
      <c r="G80" s="26">
        <v>14268.1</v>
      </c>
      <c r="H80" s="27">
        <v>5.96734907266163</v>
      </c>
      <c r="I80" s="26">
        <v>1833.14</v>
      </c>
      <c r="J80" s="26">
        <v>18105.8</v>
      </c>
      <c r="K80" s="25">
        <v>1833.83</v>
      </c>
      <c r="L80" s="25">
        <v>20219.55</v>
      </c>
      <c r="M80" s="12">
        <v>9.87693247651571</v>
      </c>
      <c r="N80" s="12">
        <v>11.0258584492565</v>
      </c>
      <c r="O80" s="26">
        <v>16526.33</v>
      </c>
      <c r="P80" s="26">
        <v>16949.04</v>
      </c>
      <c r="Q80" s="26">
        <v>2019.11</v>
      </c>
      <c r="R80" s="12">
        <v>8.39431234553838</v>
      </c>
      <c r="S80" s="25">
        <v>18666.9</v>
      </c>
      <c r="T80" s="25">
        <v>19006.15</v>
      </c>
      <c r="U80" s="25">
        <v>1838.44</v>
      </c>
      <c r="V80" s="12">
        <v>10.3381943386784</v>
      </c>
      <c r="W80" s="15">
        <v>-0.150109371963668</v>
      </c>
      <c r="X80" s="15">
        <v>-0.0623683057190347</v>
      </c>
      <c r="Y80" s="26">
        <v>422.71</v>
      </c>
      <c r="Z80" s="25">
        <v>339.25</v>
      </c>
      <c r="AA80" s="17">
        <v>83.46</v>
      </c>
      <c r="AB80" s="18">
        <v>0.246013264554164</v>
      </c>
      <c r="AC80" s="15">
        <v>0.0249400556019692</v>
      </c>
      <c r="AD80" s="15">
        <v>0.0178494855612525</v>
      </c>
      <c r="AE80" s="15">
        <v>0.00709057004071665</v>
      </c>
      <c r="AF80" s="26">
        <v>-1345.9416</v>
      </c>
      <c r="AG80" s="25">
        <v>-2176.4441</v>
      </c>
      <c r="AH80" s="15">
        <v>-0.0814422560846843</v>
      </c>
      <c r="AI80" s="18">
        <v>-0.114512623545537</v>
      </c>
      <c r="AJ80" s="26">
        <v>-80.73</v>
      </c>
      <c r="AK80" s="25">
        <v>-99.7</v>
      </c>
      <c r="AL80" s="15">
        <v>-0.0399829627905364</v>
      </c>
      <c r="AM80" s="18">
        <v>-0.0542307608624704</v>
      </c>
      <c r="AN80" s="18">
        <v>0.0330703674608523</v>
      </c>
      <c r="AO80" s="18">
        <v>0.0142477980719339</v>
      </c>
    </row>
    <row r="81" s="1" customFormat="1" ht="15.9" customHeight="1" spans="1:41">
      <c r="A81" s="23"/>
      <c r="B81" s="24" t="s">
        <v>125</v>
      </c>
      <c r="C81" s="23" t="s">
        <v>126</v>
      </c>
      <c r="D81" s="25">
        <v>7438.2</v>
      </c>
      <c r="E81" s="26">
        <v>56547.54</v>
      </c>
      <c r="F81" s="25">
        <v>6849.1</v>
      </c>
      <c r="G81" s="26">
        <v>52621.18</v>
      </c>
      <c r="H81" s="27">
        <v>5.84040160215316</v>
      </c>
      <c r="I81" s="26">
        <v>6604.59</v>
      </c>
      <c r="J81" s="26">
        <v>63255.88</v>
      </c>
      <c r="K81" s="25">
        <v>6630.4</v>
      </c>
      <c r="L81" s="25">
        <v>101780.95</v>
      </c>
      <c r="M81" s="12">
        <v>9.57756348236605</v>
      </c>
      <c r="N81" s="12">
        <v>15.3506500361969</v>
      </c>
      <c r="O81" s="26">
        <v>65421.96</v>
      </c>
      <c r="P81" s="26">
        <v>69147.73</v>
      </c>
      <c r="Q81" s="26">
        <v>6779.38</v>
      </c>
      <c r="R81" s="12">
        <v>10.1997129531019</v>
      </c>
      <c r="S81" s="25">
        <v>87639.1</v>
      </c>
      <c r="T81" s="25">
        <v>93046.01</v>
      </c>
      <c r="U81" s="25">
        <v>5565.71</v>
      </c>
      <c r="V81" s="12">
        <v>16.7177251419855</v>
      </c>
      <c r="W81" s="15">
        <v>0.0649590547618232</v>
      </c>
      <c r="X81" s="15">
        <v>0.0890564961460914</v>
      </c>
      <c r="Y81" s="26">
        <v>3725.77</v>
      </c>
      <c r="Z81" s="25">
        <v>5406.91</v>
      </c>
      <c r="AA81" s="17">
        <v>-1681.14</v>
      </c>
      <c r="AB81" s="18">
        <v>-0.310924354206007</v>
      </c>
      <c r="AC81" s="15">
        <v>0.0538813060096116</v>
      </c>
      <c r="AD81" s="15">
        <v>0.0581100683414582</v>
      </c>
      <c r="AE81" s="15">
        <v>-0.00422876233184657</v>
      </c>
      <c r="AF81" s="26">
        <v>19292.0838</v>
      </c>
      <c r="AG81" s="25">
        <v>-9338.134</v>
      </c>
      <c r="AH81" s="15">
        <v>0.294886973731756</v>
      </c>
      <c r="AI81" s="18">
        <v>-0.100360391595513</v>
      </c>
      <c r="AJ81" s="26">
        <v>-381.31</v>
      </c>
      <c r="AK81" s="25">
        <v>-927.89</v>
      </c>
      <c r="AL81" s="15">
        <v>-0.0562455563783119</v>
      </c>
      <c r="AM81" s="18">
        <v>-0.166715477450316</v>
      </c>
      <c r="AN81" s="18">
        <v>0.395247365327269</v>
      </c>
      <c r="AO81" s="18">
        <v>0.110469921072004</v>
      </c>
    </row>
    <row r="82" s="1" customFormat="1" ht="15.9" customHeight="1" spans="1:41">
      <c r="A82" s="23"/>
      <c r="B82" s="28" t="s">
        <v>256</v>
      </c>
      <c r="C82" s="28"/>
      <c r="D82" s="29">
        <v>13806.6</v>
      </c>
      <c r="E82" s="29">
        <v>110765.29</v>
      </c>
      <c r="F82" s="29">
        <v>13065.9</v>
      </c>
      <c r="G82" s="30">
        <v>115045.72</v>
      </c>
      <c r="H82" s="30">
        <v>5.27628574404152</v>
      </c>
      <c r="I82" s="30">
        <v>15456.94</v>
      </c>
      <c r="J82" s="29">
        <v>158360.96</v>
      </c>
      <c r="K82" s="29">
        <v>14842.83</v>
      </c>
      <c r="L82" s="29">
        <v>214908.82</v>
      </c>
      <c r="M82" s="31">
        <v>10.245298228498</v>
      </c>
      <c r="N82" s="31">
        <v>14.4789652647103</v>
      </c>
      <c r="O82" s="29">
        <v>149790.7</v>
      </c>
      <c r="P82" s="29">
        <v>162152.63</v>
      </c>
      <c r="Q82" s="29">
        <v>15396.83</v>
      </c>
      <c r="R82" s="31">
        <v>10.5315594183998</v>
      </c>
      <c r="S82" s="29">
        <v>188073.55</v>
      </c>
      <c r="T82" s="29">
        <v>205063.31</v>
      </c>
      <c r="U82" s="29">
        <v>13162.72</v>
      </c>
      <c r="V82" s="31">
        <v>15.5790983930373</v>
      </c>
      <c r="W82" s="32">
        <v>0.0279407376454402</v>
      </c>
      <c r="X82" s="32">
        <v>0.0759814743812092</v>
      </c>
      <c r="Y82" s="29">
        <v>12361.93</v>
      </c>
      <c r="Z82" s="29">
        <v>16989.76</v>
      </c>
      <c r="AA82" s="33">
        <v>-4627.83</v>
      </c>
      <c r="AB82" s="34">
        <v>-0.272389368655002</v>
      </c>
      <c r="AC82" s="32">
        <v>0.0762363829683182</v>
      </c>
      <c r="AD82" s="32">
        <v>0.082851291145159</v>
      </c>
      <c r="AE82" s="32">
        <v>-0.00661490817684084</v>
      </c>
      <c r="AF82" s="29">
        <v>15131.9332</v>
      </c>
      <c r="AG82" s="29">
        <v>-14275.9829</v>
      </c>
      <c r="AH82" s="32">
        <v>0.101020511954347</v>
      </c>
      <c r="AI82" s="32">
        <v>-0.069617441072223</v>
      </c>
      <c r="AJ82" s="29">
        <v>-642.81</v>
      </c>
      <c r="AK82" s="29">
        <v>-1189.82</v>
      </c>
      <c r="AL82" s="32">
        <v>-0.0417495029821074</v>
      </c>
      <c r="AM82" s="32">
        <v>-0.0903931710163249</v>
      </c>
      <c r="AN82" s="34">
        <v>0.17063795302657</v>
      </c>
      <c r="AO82" s="34">
        <v>0.0486436680342175</v>
      </c>
    </row>
    <row r="83" s="1" customFormat="1" ht="15.9" customHeight="1" spans="1:41">
      <c r="A83" s="9" t="s">
        <v>61</v>
      </c>
      <c r="B83" s="9"/>
      <c r="C83" s="9"/>
      <c r="D83" s="10">
        <v>275047.41</v>
      </c>
      <c r="E83" s="10">
        <v>2593100.74</v>
      </c>
      <c r="F83" s="10">
        <v>247384.55</v>
      </c>
      <c r="G83" s="10">
        <v>2499504.38</v>
      </c>
      <c r="H83" s="10">
        <v>6.36341900256787</v>
      </c>
      <c r="I83" s="10">
        <v>280336.27</v>
      </c>
      <c r="J83" s="10">
        <v>2723139.61</v>
      </c>
      <c r="K83" s="10">
        <v>349178.83</v>
      </c>
      <c r="L83" s="10">
        <v>3546345.84</v>
      </c>
      <c r="M83" s="13">
        <v>9.71383264106353</v>
      </c>
      <c r="N83" s="13">
        <v>10.1562452683629</v>
      </c>
      <c r="O83" s="10">
        <v>2801028.49</v>
      </c>
      <c r="P83" s="10">
        <v>3031530.5</v>
      </c>
      <c r="Q83" s="10">
        <v>295211.16</v>
      </c>
      <c r="R83" s="13">
        <v>10.269024043671</v>
      </c>
      <c r="S83" s="10">
        <v>3496475.65</v>
      </c>
      <c r="T83" s="10">
        <v>3827581.72</v>
      </c>
      <c r="U83" s="10">
        <v>309043.9</v>
      </c>
      <c r="V83" s="13">
        <v>12.3852362722578</v>
      </c>
      <c r="W83" s="16">
        <v>0.0571547218407357</v>
      </c>
      <c r="X83" s="16">
        <v>0.219469985708029</v>
      </c>
      <c r="Y83" s="10">
        <v>230502.01</v>
      </c>
      <c r="Z83" s="10">
        <v>331106.07</v>
      </c>
      <c r="AA83" s="19">
        <v>-100604.06</v>
      </c>
      <c r="AB83" s="20">
        <v>-0.303842391050095</v>
      </c>
      <c r="AC83" s="16">
        <v>0.0760348642377175</v>
      </c>
      <c r="AD83" s="16">
        <v>0.0865052908654815</v>
      </c>
      <c r="AE83" s="16">
        <v>-0.010470426627764</v>
      </c>
      <c r="AF83" s="10">
        <v>-90778.1307</v>
      </c>
      <c r="AG83" s="10">
        <v>-329369.6383</v>
      </c>
      <c r="AH83" s="16">
        <v>-0.0324088566125223</v>
      </c>
      <c r="AI83" s="16">
        <v>-0.0860516279976381</v>
      </c>
      <c r="AJ83" s="10">
        <v>-10151.99</v>
      </c>
      <c r="AK83" s="10">
        <v>-27471.25</v>
      </c>
      <c r="AL83" s="16">
        <v>-0.0343889099585531</v>
      </c>
      <c r="AM83" s="16">
        <v>-0.0888910928188519</v>
      </c>
      <c r="AN83" s="20">
        <v>0.0536427713851158</v>
      </c>
      <c r="AO83" s="20">
        <v>0.0545021828602989</v>
      </c>
    </row>
    <row r="84" s="1" customFormat="1" ht="14.3" customHeight="1"/>
    <row r="85" s="1" customFormat="1" ht="14.3" customHeight="1"/>
    <row r="86" s="1" customFormat="1" ht="14.3" customHeight="1"/>
    <row r="87" s="1" customFormat="1" ht="14.3" customHeight="1"/>
    <row r="88" s="1" customFormat="1" ht="14.3" customHeight="1"/>
    <row r="89" s="1" customFormat="1" ht="14.3" customHeight="1"/>
    <row r="90" s="1" customFormat="1" ht="14.3" customHeight="1"/>
    <row r="91" s="1" customFormat="1" ht="14.3" customHeight="1"/>
    <row r="92" s="1" customFormat="1" ht="14.3" customHeight="1" spans="29:29">
      <c r="AC92" s="21"/>
    </row>
  </sheetData>
  <mergeCells count="33">
    <mergeCell ref="A1:AO1"/>
    <mergeCell ref="A2:V2"/>
    <mergeCell ref="Y2:AE2"/>
    <mergeCell ref="D3:E3"/>
    <mergeCell ref="F3:G3"/>
    <mergeCell ref="I3:N3"/>
    <mergeCell ref="O3:X3"/>
    <mergeCell ref="Y3:AB3"/>
    <mergeCell ref="AC3:AE3"/>
    <mergeCell ref="AF3:AO3"/>
    <mergeCell ref="B9:C9"/>
    <mergeCell ref="B18:C18"/>
    <mergeCell ref="B36:C36"/>
    <mergeCell ref="B56:C56"/>
    <mergeCell ref="B62:C62"/>
    <mergeCell ref="B66:C66"/>
    <mergeCell ref="B73:C73"/>
    <mergeCell ref="B78:C78"/>
    <mergeCell ref="B82:C82"/>
    <mergeCell ref="A83:C83"/>
    <mergeCell ref="A3:A4"/>
    <mergeCell ref="A5:A9"/>
    <mergeCell ref="A10:A18"/>
    <mergeCell ref="A19:A36"/>
    <mergeCell ref="A37:A56"/>
    <mergeCell ref="A57:A62"/>
    <mergeCell ref="A63:A66"/>
    <mergeCell ref="A67:A73"/>
    <mergeCell ref="A74:A78"/>
    <mergeCell ref="A79:A82"/>
    <mergeCell ref="B3:B4"/>
    <mergeCell ref="C3:C4"/>
    <mergeCell ref="H3:H4"/>
  </mergeCells>
  <pageMargins left="0.75" right="0.75" top="1" bottom="1" header="0.5" footer="0.5"/>
  <pageSetup paperSize="9" orientation="portrait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2"/>
  <dimension ref="A1:AO91"/>
  <sheetViews>
    <sheetView workbookViewId="0">
      <selection activeCell="F3" sqref="F3:G3"/>
    </sheetView>
  </sheetViews>
  <sheetFormatPr defaultColWidth="10" defaultRowHeight="13.5"/>
  <cols>
    <col min="1" max="1" width="6.65" style="1" customWidth="1"/>
    <col min="2" max="2" width="6.10833333333333" style="1" customWidth="1"/>
    <col min="3" max="3" width="8.68333333333333" style="1" customWidth="1"/>
    <col min="4" max="7" width="9.63333333333333" style="1" customWidth="1"/>
    <col min="8" max="8" width="6.91666666666667" style="1" customWidth="1"/>
    <col min="9" max="9" width="9.225" style="1" customWidth="1"/>
    <col min="10" max="10" width="10.175" style="1" customWidth="1"/>
    <col min="11" max="11" width="9.63333333333333" style="1" customWidth="1"/>
    <col min="12" max="12" width="9.5" style="1" customWidth="1"/>
    <col min="13" max="13" width="9.225" style="1" customWidth="1"/>
    <col min="14" max="14" width="9.76666666666667" style="1" customWidth="1"/>
    <col min="15" max="15" width="12.2083333333333" style="1" customWidth="1"/>
    <col min="16" max="17" width="10.7666666666667" style="1" customWidth="1"/>
    <col min="18" max="18" width="9.5" style="1" customWidth="1"/>
    <col min="19" max="21" width="10.7666666666667" style="1" customWidth="1"/>
    <col min="22" max="22" width="9.5" style="1" customWidth="1"/>
    <col min="23" max="23" width="6.78333333333333" style="1" customWidth="1"/>
    <col min="24" max="24" width="6.24166666666667" style="1" customWidth="1"/>
    <col min="25" max="25" width="9.74166666666667" style="1" customWidth="1"/>
    <col min="26" max="27" width="9.76666666666667" style="1" customWidth="1"/>
    <col min="28" max="28" width="7.6" style="1" customWidth="1"/>
    <col min="29" max="29" width="6.65" style="1" customWidth="1"/>
    <col min="30" max="30" width="5.83333333333333" style="1" customWidth="1"/>
    <col min="31" max="31" width="6.10833333333333" style="1" customWidth="1"/>
    <col min="32" max="32" width="9.74166666666667" style="1" customWidth="1"/>
    <col min="33" max="33" width="8.95" style="1" customWidth="1"/>
    <col min="34" max="35" width="6.91666666666667" style="1" customWidth="1"/>
    <col min="36" max="37" width="9.74166666666667" style="1" customWidth="1"/>
    <col min="38" max="39" width="7.73333333333333" style="1" customWidth="1"/>
    <col min="40" max="40" width="6.10833333333333" style="1" customWidth="1"/>
    <col min="41" max="41" width="6.50833333333333" style="1" customWidth="1"/>
    <col min="42" max="47" width="9.76666666666667" style="1" customWidth="1"/>
    <col min="48" max="16384" width="10" style="1"/>
  </cols>
  <sheetData>
    <row r="1" s="1" customFormat="1" ht="21.85" customHeight="1" spans="1:41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="1" customFormat="1" ht="19.55" customHeight="1" spans="1:31">
      <c r="A2" s="3" t="s">
        <v>260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Y2" s="14" t="s">
        <v>233</v>
      </c>
      <c r="Z2" s="14"/>
      <c r="AA2" s="14"/>
      <c r="AB2" s="14"/>
      <c r="AC2" s="14"/>
      <c r="AD2" s="14"/>
      <c r="AE2" s="14"/>
    </row>
    <row r="3" s="1" customFormat="1" ht="19.55" customHeight="1" spans="1:41">
      <c r="A3" s="4" t="s">
        <v>49</v>
      </c>
      <c r="B3" s="4" t="s">
        <v>234</v>
      </c>
      <c r="C3" s="4" t="s">
        <v>235</v>
      </c>
      <c r="D3" s="4" t="s">
        <v>236</v>
      </c>
      <c r="E3" s="4"/>
      <c r="F3" s="4" t="s">
        <v>209</v>
      </c>
      <c r="G3" s="4"/>
      <c r="H3" s="5" t="s">
        <v>210</v>
      </c>
      <c r="I3" s="4" t="s">
        <v>237</v>
      </c>
      <c r="J3" s="4"/>
      <c r="K3" s="4"/>
      <c r="L3" s="4"/>
      <c r="M3" s="4"/>
      <c r="N3" s="4"/>
      <c r="O3" s="4" t="s">
        <v>238</v>
      </c>
      <c r="P3" s="4"/>
      <c r="Q3" s="4"/>
      <c r="R3" s="4"/>
      <c r="S3" s="4"/>
      <c r="T3" s="4"/>
      <c r="U3" s="4"/>
      <c r="V3" s="4"/>
      <c r="W3" s="4"/>
      <c r="X3" s="4"/>
      <c r="Y3" s="4" t="s">
        <v>7</v>
      </c>
      <c r="Z3" s="4"/>
      <c r="AA3" s="4"/>
      <c r="AB3" s="4"/>
      <c r="AC3" s="4" t="s">
        <v>8</v>
      </c>
      <c r="AD3" s="4"/>
      <c r="AE3" s="4"/>
      <c r="AF3" s="4" t="s">
        <v>239</v>
      </c>
      <c r="AG3" s="4"/>
      <c r="AH3" s="4"/>
      <c r="AI3" s="4"/>
      <c r="AJ3" s="4"/>
      <c r="AK3" s="4"/>
      <c r="AL3" s="4"/>
      <c r="AM3" s="4"/>
      <c r="AN3" s="4"/>
      <c r="AO3" s="4"/>
    </row>
    <row r="4" s="1" customFormat="1" ht="22.6" customHeight="1" spans="1:41">
      <c r="A4" s="4"/>
      <c r="B4" s="4"/>
      <c r="C4" s="4"/>
      <c r="D4" s="4" t="s">
        <v>214</v>
      </c>
      <c r="E4" s="4" t="s">
        <v>215</v>
      </c>
      <c r="F4" s="4" t="s">
        <v>214</v>
      </c>
      <c r="G4" s="4" t="s">
        <v>215</v>
      </c>
      <c r="H4" s="5"/>
      <c r="I4" s="4" t="s">
        <v>240</v>
      </c>
      <c r="J4" s="4" t="s">
        <v>241</v>
      </c>
      <c r="K4" s="4" t="s">
        <v>242</v>
      </c>
      <c r="L4" s="4" t="s">
        <v>243</v>
      </c>
      <c r="M4" s="4" t="s">
        <v>244</v>
      </c>
      <c r="N4" s="11" t="s">
        <v>245</v>
      </c>
      <c r="O4" s="4" t="s">
        <v>246</v>
      </c>
      <c r="P4" s="4" t="s">
        <v>241</v>
      </c>
      <c r="Q4" s="4" t="s">
        <v>240</v>
      </c>
      <c r="R4" s="4" t="s">
        <v>244</v>
      </c>
      <c r="S4" s="4" t="s">
        <v>247</v>
      </c>
      <c r="T4" s="4" t="s">
        <v>243</v>
      </c>
      <c r="U4" s="4" t="s">
        <v>242</v>
      </c>
      <c r="V4" s="4" t="s">
        <v>245</v>
      </c>
      <c r="W4" s="4" t="s">
        <v>248</v>
      </c>
      <c r="X4" s="4" t="s">
        <v>249</v>
      </c>
      <c r="Y4" s="4" t="s">
        <v>11</v>
      </c>
      <c r="Z4" s="4" t="s">
        <v>12</v>
      </c>
      <c r="AA4" s="4" t="s">
        <v>13</v>
      </c>
      <c r="AB4" s="4" t="s">
        <v>14</v>
      </c>
      <c r="AC4" s="4" t="s">
        <v>11</v>
      </c>
      <c r="AD4" s="4" t="s">
        <v>12</v>
      </c>
      <c r="AE4" s="4" t="s">
        <v>15</v>
      </c>
      <c r="AF4" s="4" t="s">
        <v>241</v>
      </c>
      <c r="AG4" s="4" t="s">
        <v>243</v>
      </c>
      <c r="AH4" s="4" t="s">
        <v>250</v>
      </c>
      <c r="AI4" s="4" t="s">
        <v>251</v>
      </c>
      <c r="AJ4" s="4" t="s">
        <v>240</v>
      </c>
      <c r="AK4" s="4" t="s">
        <v>242</v>
      </c>
      <c r="AL4" s="4" t="s">
        <v>252</v>
      </c>
      <c r="AM4" s="4" t="s">
        <v>253</v>
      </c>
      <c r="AN4" s="4" t="s">
        <v>254</v>
      </c>
      <c r="AO4" s="4" t="s">
        <v>255</v>
      </c>
    </row>
    <row r="5" s="1" customFormat="1" ht="15.9" customHeight="1" spans="1:41">
      <c r="A5" s="23" t="s">
        <v>155</v>
      </c>
      <c r="B5" s="24" t="s">
        <v>172</v>
      </c>
      <c r="C5" s="23" t="s">
        <v>173</v>
      </c>
      <c r="D5" s="25">
        <v>7886.49</v>
      </c>
      <c r="E5" s="26">
        <v>51542.17</v>
      </c>
      <c r="F5" s="25">
        <v>6526.6</v>
      </c>
      <c r="G5" s="26">
        <v>43765.69</v>
      </c>
      <c r="H5" s="27">
        <v>92.0747874940945</v>
      </c>
      <c r="I5" s="26">
        <v>848.4</v>
      </c>
      <c r="J5" s="26">
        <v>8267.78</v>
      </c>
      <c r="K5" s="25">
        <v>1902.7</v>
      </c>
      <c r="L5" s="25">
        <v>11500.42</v>
      </c>
      <c r="M5" s="12">
        <v>9.7451438000943</v>
      </c>
      <c r="N5" s="12">
        <v>6.0442634151469</v>
      </c>
      <c r="O5" s="26">
        <v>16044.26</v>
      </c>
      <c r="P5" s="26">
        <v>18226.52</v>
      </c>
      <c r="Q5" s="26">
        <v>2070.21</v>
      </c>
      <c r="R5" s="12">
        <v>8.80418894701504</v>
      </c>
      <c r="S5" s="25">
        <v>14830.45</v>
      </c>
      <c r="T5" s="25">
        <v>19324.09</v>
      </c>
      <c r="U5" s="25">
        <v>2207.41</v>
      </c>
      <c r="V5" s="12">
        <v>8.75419156386897</v>
      </c>
      <c r="W5" s="15">
        <v>-0.0965562820191687</v>
      </c>
      <c r="X5" s="15">
        <v>0.448347128937333</v>
      </c>
      <c r="Y5" s="26">
        <v>2182.26</v>
      </c>
      <c r="Z5" s="25">
        <v>4493.64</v>
      </c>
      <c r="AA5" s="17">
        <v>-2311.38</v>
      </c>
      <c r="AB5" s="18">
        <v>-0.514366971987075</v>
      </c>
      <c r="AC5" s="15">
        <v>0.119729931989211</v>
      </c>
      <c r="AD5" s="15">
        <v>0.232540833746893</v>
      </c>
      <c r="AE5" s="15">
        <v>-0.112810901757682</v>
      </c>
      <c r="AF5" s="26">
        <v>-1680.9102</v>
      </c>
      <c r="AG5" s="25">
        <v>-605.7826</v>
      </c>
      <c r="AH5" s="15">
        <v>-0.104767075577185</v>
      </c>
      <c r="AI5" s="18">
        <v>-0.0313485706183318</v>
      </c>
      <c r="AJ5" s="26">
        <v>-138.08</v>
      </c>
      <c r="AK5" s="25">
        <v>-95.58</v>
      </c>
      <c r="AL5" s="15">
        <v>-0.0666985474903512</v>
      </c>
      <c r="AM5" s="18">
        <v>-0.0432996135742794</v>
      </c>
      <c r="AN5" s="18">
        <v>-0.0734185049588528</v>
      </c>
      <c r="AO5" s="18">
        <v>-0.0233989339160719</v>
      </c>
    </row>
    <row r="6" s="1" customFormat="1" ht="15.9" customHeight="1" spans="1:41">
      <c r="A6" s="23"/>
      <c r="B6" s="24" t="s">
        <v>156</v>
      </c>
      <c r="C6" s="23" t="s">
        <v>157</v>
      </c>
      <c r="D6" s="25">
        <v>781.1</v>
      </c>
      <c r="E6" s="26">
        <v>5577.12</v>
      </c>
      <c r="F6" s="25">
        <v>783.9</v>
      </c>
      <c r="G6" s="26">
        <v>6514.99</v>
      </c>
      <c r="H6" s="27">
        <v>42.8404224437831</v>
      </c>
      <c r="I6" s="26">
        <v>671.7</v>
      </c>
      <c r="J6" s="26">
        <v>5428.92</v>
      </c>
      <c r="K6" s="25">
        <v>45</v>
      </c>
      <c r="L6" s="25">
        <v>450.64</v>
      </c>
      <c r="M6" s="12">
        <v>8.08235819562305</v>
      </c>
      <c r="N6" s="12">
        <v>10.0142222222222</v>
      </c>
      <c r="O6" s="26">
        <v>4375.02</v>
      </c>
      <c r="P6" s="26">
        <v>5184.08</v>
      </c>
      <c r="Q6" s="26">
        <v>633.24</v>
      </c>
      <c r="R6" s="12">
        <v>8.18659591939865</v>
      </c>
      <c r="S6" s="25">
        <v>3635.89</v>
      </c>
      <c r="T6" s="25">
        <v>4084.72</v>
      </c>
      <c r="U6" s="25">
        <v>453.35</v>
      </c>
      <c r="V6" s="12">
        <v>9.01008051174589</v>
      </c>
      <c r="W6" s="15">
        <v>0.0128969443388505</v>
      </c>
      <c r="X6" s="15">
        <v>-0.100271562603042</v>
      </c>
      <c r="Y6" s="26">
        <v>809.06</v>
      </c>
      <c r="Z6" s="25">
        <v>448.83</v>
      </c>
      <c r="AA6" s="17">
        <v>360.23</v>
      </c>
      <c r="AB6" s="18">
        <v>0.802597865561571</v>
      </c>
      <c r="AC6" s="15">
        <v>0.1560662644095</v>
      </c>
      <c r="AD6" s="15">
        <v>0.109880236589044</v>
      </c>
      <c r="AE6" s="15">
        <v>0.0461860278204558</v>
      </c>
      <c r="AF6" s="26">
        <v>-107.1115</v>
      </c>
      <c r="AG6" s="25">
        <v>-494.9625</v>
      </c>
      <c r="AH6" s="15">
        <v>-0.0244825166513525</v>
      </c>
      <c r="AI6" s="18">
        <v>-0.121174156368123</v>
      </c>
      <c r="AJ6" s="26">
        <v>-26.16</v>
      </c>
      <c r="AK6" s="25">
        <v>-22.55</v>
      </c>
      <c r="AL6" s="15">
        <v>-0.0413113511464847</v>
      </c>
      <c r="AM6" s="18">
        <v>-0.0497408183522665</v>
      </c>
      <c r="AN6" s="18">
        <v>0.0966916397167707</v>
      </c>
      <c r="AO6" s="18">
        <v>0.00842946720578172</v>
      </c>
    </row>
    <row r="7" s="1" customFormat="1" ht="15.9" customHeight="1" spans="1:41">
      <c r="A7" s="23"/>
      <c r="B7" s="24" t="s">
        <v>162</v>
      </c>
      <c r="C7" s="23" t="s">
        <v>163</v>
      </c>
      <c r="D7" s="25">
        <v>2951.02</v>
      </c>
      <c r="E7" s="26">
        <v>24295.52</v>
      </c>
      <c r="F7" s="25">
        <v>2421.8</v>
      </c>
      <c r="G7" s="26">
        <v>18841.86</v>
      </c>
      <c r="H7" s="27">
        <v>45.583322255014</v>
      </c>
      <c r="I7" s="26">
        <v>1106.7</v>
      </c>
      <c r="J7" s="26">
        <v>9214.63</v>
      </c>
      <c r="K7" s="25">
        <v>2348.6</v>
      </c>
      <c r="L7" s="25">
        <v>18248.43</v>
      </c>
      <c r="M7" s="12">
        <v>8.32622210174392</v>
      </c>
      <c r="N7" s="12">
        <v>7.76991824916972</v>
      </c>
      <c r="O7" s="26">
        <v>14668.29</v>
      </c>
      <c r="P7" s="26">
        <v>18224.83</v>
      </c>
      <c r="Q7" s="26">
        <v>1598.64</v>
      </c>
      <c r="R7" s="12">
        <v>11.4002089275884</v>
      </c>
      <c r="S7" s="25">
        <v>20023.64</v>
      </c>
      <c r="T7" s="25">
        <v>24950.06</v>
      </c>
      <c r="U7" s="25">
        <v>2751.03</v>
      </c>
      <c r="V7" s="12">
        <v>9.06935220626456</v>
      </c>
      <c r="W7" s="15">
        <v>0.369193469532921</v>
      </c>
      <c r="X7" s="15">
        <v>0.167239077095013</v>
      </c>
      <c r="Y7" s="26">
        <v>3556.54</v>
      </c>
      <c r="Z7" s="25">
        <v>4926.42</v>
      </c>
      <c r="AA7" s="17">
        <v>-1369.88</v>
      </c>
      <c r="AB7" s="18">
        <v>-0.278068049415194</v>
      </c>
      <c r="AC7" s="15">
        <v>0.195148048020201</v>
      </c>
      <c r="AD7" s="15">
        <v>0.1974512285742</v>
      </c>
      <c r="AE7" s="15">
        <v>-0.00230318055399881</v>
      </c>
      <c r="AF7" s="26">
        <v>-1524.3772</v>
      </c>
      <c r="AG7" s="25">
        <v>-1063.2763</v>
      </c>
      <c r="AH7" s="15">
        <v>-0.103923306670375</v>
      </c>
      <c r="AI7" s="18">
        <v>-0.0426161820853337</v>
      </c>
      <c r="AJ7" s="26">
        <v>-37.28</v>
      </c>
      <c r="AK7" s="25">
        <v>-116.77</v>
      </c>
      <c r="AL7" s="15">
        <v>-0.0233198218485713</v>
      </c>
      <c r="AM7" s="18">
        <v>-0.0424459202553226</v>
      </c>
      <c r="AN7" s="18">
        <v>-0.0613071245850417</v>
      </c>
      <c r="AO7" s="18">
        <v>0.0191260984067513</v>
      </c>
    </row>
    <row r="8" s="1" customFormat="1" ht="15.9" customHeight="1" spans="1:41">
      <c r="A8" s="23"/>
      <c r="B8" s="24" t="s">
        <v>174</v>
      </c>
      <c r="C8" s="23" t="s">
        <v>175</v>
      </c>
      <c r="D8" s="25">
        <v>2100</v>
      </c>
      <c r="E8" s="26">
        <v>14645.89</v>
      </c>
      <c r="F8" s="25">
        <v>1588.2</v>
      </c>
      <c r="G8" s="26">
        <v>14838.3</v>
      </c>
      <c r="H8" s="27">
        <v>72.8164765810724</v>
      </c>
      <c r="I8" s="26">
        <v>647.4</v>
      </c>
      <c r="J8" s="26">
        <v>6468.53</v>
      </c>
      <c r="K8" s="25">
        <v>24.5</v>
      </c>
      <c r="L8" s="25">
        <v>1541.24</v>
      </c>
      <c r="M8" s="12">
        <v>9.99155081865925</v>
      </c>
      <c r="N8" s="12">
        <v>62.9077551020408</v>
      </c>
      <c r="O8" s="26">
        <v>6276.12</v>
      </c>
      <c r="P8" s="26">
        <v>7848.48</v>
      </c>
      <c r="Q8" s="26">
        <v>1151.99</v>
      </c>
      <c r="R8" s="12">
        <v>6.81297580708166</v>
      </c>
      <c r="S8" s="25">
        <v>5991.16</v>
      </c>
      <c r="T8" s="25">
        <v>7682.92</v>
      </c>
      <c r="U8" s="25">
        <v>759.08</v>
      </c>
      <c r="V8" s="12">
        <v>10.1213574326817</v>
      </c>
      <c r="W8" s="15">
        <v>-0.318126291830653</v>
      </c>
      <c r="X8" s="15">
        <v>-0.839107953919765</v>
      </c>
      <c r="Y8" s="26">
        <v>1572.36</v>
      </c>
      <c r="Z8" s="25">
        <v>1691.76</v>
      </c>
      <c r="AA8" s="17">
        <v>-119.4</v>
      </c>
      <c r="AB8" s="18">
        <v>-0.0705773868633849</v>
      </c>
      <c r="AC8" s="15">
        <v>0.200339428781114</v>
      </c>
      <c r="AD8" s="15">
        <v>0.22019752906447</v>
      </c>
      <c r="AE8" s="15">
        <v>-0.019858100283356</v>
      </c>
      <c r="AF8" s="26">
        <v>634.0224</v>
      </c>
      <c r="AG8" s="25">
        <v>-383.9386</v>
      </c>
      <c r="AH8" s="15">
        <v>0.101021395384409</v>
      </c>
      <c r="AI8" s="18">
        <v>-0.0499730050553696</v>
      </c>
      <c r="AJ8" s="26">
        <v>-7.21</v>
      </c>
      <c r="AK8" s="25">
        <v>-71.63</v>
      </c>
      <c r="AL8" s="15">
        <v>-0.00625873488485143</v>
      </c>
      <c r="AM8" s="18">
        <v>-0.0943642303841492</v>
      </c>
      <c r="AN8" s="18">
        <v>0.150994400439779</v>
      </c>
      <c r="AO8" s="18">
        <v>0.0881054954992978</v>
      </c>
    </row>
    <row r="9" s="1" customFormat="1" ht="15.9" customHeight="1" spans="1:41">
      <c r="A9" s="23"/>
      <c r="B9" s="28" t="s">
        <v>256</v>
      </c>
      <c r="C9" s="28"/>
      <c r="D9" s="29">
        <v>13718.61</v>
      </c>
      <c r="E9" s="29">
        <v>96060.7</v>
      </c>
      <c r="F9" s="29">
        <v>11320.5</v>
      </c>
      <c r="G9" s="30">
        <v>83960.84</v>
      </c>
      <c r="H9" s="30">
        <v>67.4585335592642</v>
      </c>
      <c r="I9" s="30">
        <v>3274.2</v>
      </c>
      <c r="J9" s="29">
        <v>29379.86</v>
      </c>
      <c r="K9" s="29">
        <v>4320.8</v>
      </c>
      <c r="L9" s="29">
        <v>31740.73</v>
      </c>
      <c r="M9" s="31">
        <v>8.9731415307556</v>
      </c>
      <c r="N9" s="31">
        <v>7.34603082762451</v>
      </c>
      <c r="O9" s="29">
        <v>41363.69</v>
      </c>
      <c r="P9" s="29">
        <v>49483.91</v>
      </c>
      <c r="Q9" s="29">
        <v>5454.08</v>
      </c>
      <c r="R9" s="31">
        <v>9.07282438101385</v>
      </c>
      <c r="S9" s="29">
        <v>44481.14</v>
      </c>
      <c r="T9" s="29">
        <v>56041.79</v>
      </c>
      <c r="U9" s="29">
        <v>6170.87</v>
      </c>
      <c r="V9" s="31">
        <v>9.08166757685707</v>
      </c>
      <c r="W9" s="32">
        <v>0.011109024628284</v>
      </c>
      <c r="X9" s="32">
        <v>0.236268644926693</v>
      </c>
      <c r="Y9" s="29">
        <v>8120.22</v>
      </c>
      <c r="Z9" s="29">
        <v>11560.65</v>
      </c>
      <c r="AA9" s="33">
        <v>-3440.43</v>
      </c>
      <c r="AB9" s="34">
        <v>-0.297598318433652</v>
      </c>
      <c r="AC9" s="32">
        <v>0.164098188683958</v>
      </c>
      <c r="AD9" s="32">
        <v>0.206286237466719</v>
      </c>
      <c r="AE9" s="32">
        <v>-0.042188048782761</v>
      </c>
      <c r="AF9" s="29">
        <v>-2678.3765</v>
      </c>
      <c r="AG9" s="29">
        <v>-2547.96</v>
      </c>
      <c r="AH9" s="32">
        <v>-0.0647518753766891</v>
      </c>
      <c r="AI9" s="32">
        <v>-0.0454653571914816</v>
      </c>
      <c r="AJ9" s="29">
        <v>-208.73</v>
      </c>
      <c r="AK9" s="29">
        <v>-306.53</v>
      </c>
      <c r="AL9" s="32">
        <v>-0.0382704324102323</v>
      </c>
      <c r="AM9" s="32">
        <v>-0.0496737088935596</v>
      </c>
      <c r="AN9" s="34">
        <v>-0.0192865181852075</v>
      </c>
      <c r="AO9" s="34">
        <v>0.0114032764833272</v>
      </c>
    </row>
    <row r="10" s="1" customFormat="1" ht="15.9" customHeight="1" spans="1:41">
      <c r="A10" s="23" t="s">
        <v>118</v>
      </c>
      <c r="B10" s="24" t="s">
        <v>119</v>
      </c>
      <c r="C10" s="23" t="s">
        <v>120</v>
      </c>
      <c r="D10" s="25">
        <v>5485.96</v>
      </c>
      <c r="E10" s="26">
        <v>35495.32</v>
      </c>
      <c r="F10" s="25">
        <v>3809.7</v>
      </c>
      <c r="G10" s="26">
        <v>25304.8</v>
      </c>
      <c r="H10" s="27">
        <v>30.7659063241376</v>
      </c>
      <c r="I10" s="26">
        <v>2862.3</v>
      </c>
      <c r="J10" s="26">
        <v>21696.58</v>
      </c>
      <c r="K10" s="25">
        <v>3053</v>
      </c>
      <c r="L10" s="25">
        <v>22303.88</v>
      </c>
      <c r="M10" s="12">
        <v>7.58012088180834</v>
      </c>
      <c r="N10" s="12">
        <v>7.30556174254831</v>
      </c>
      <c r="O10" s="26">
        <v>30631.37</v>
      </c>
      <c r="P10" s="26">
        <v>39245.05</v>
      </c>
      <c r="Q10" s="26">
        <v>4109.2</v>
      </c>
      <c r="R10" s="12">
        <v>9.55053295045264</v>
      </c>
      <c r="S10" s="25">
        <v>29461.26</v>
      </c>
      <c r="T10" s="25">
        <v>39248.73</v>
      </c>
      <c r="U10" s="25">
        <v>4393.37</v>
      </c>
      <c r="V10" s="12">
        <v>8.93362726107749</v>
      </c>
      <c r="W10" s="15">
        <v>0.259944676261448</v>
      </c>
      <c r="X10" s="15">
        <v>0.222852886048058</v>
      </c>
      <c r="Y10" s="26">
        <v>8613.68</v>
      </c>
      <c r="Z10" s="25">
        <v>9787.47</v>
      </c>
      <c r="AA10" s="17">
        <v>-1173.79</v>
      </c>
      <c r="AB10" s="18">
        <v>-0.119927826087845</v>
      </c>
      <c r="AC10" s="15">
        <v>0.219484495496884</v>
      </c>
      <c r="AD10" s="15">
        <v>0.249370361792598</v>
      </c>
      <c r="AE10" s="15">
        <v>-0.0298858662957138</v>
      </c>
      <c r="AF10" s="26">
        <v>-1354.151</v>
      </c>
      <c r="AG10" s="25">
        <v>-344.2663</v>
      </c>
      <c r="AH10" s="15">
        <v>-0.044207980250312</v>
      </c>
      <c r="AI10" s="18">
        <v>-0.0087713997370106</v>
      </c>
      <c r="AJ10" s="26">
        <v>-258.86</v>
      </c>
      <c r="AK10" s="25">
        <v>-12.67</v>
      </c>
      <c r="AL10" s="15">
        <v>-0.062995230215127</v>
      </c>
      <c r="AM10" s="18">
        <v>-0.00288389095386913</v>
      </c>
      <c r="AN10" s="18">
        <v>-0.0354365805133014</v>
      </c>
      <c r="AO10" s="18">
        <v>-0.0601113392612579</v>
      </c>
    </row>
    <row r="11" s="1" customFormat="1" ht="15.9" customHeight="1" spans="1:41">
      <c r="A11" s="23"/>
      <c r="B11" s="24" t="s">
        <v>137</v>
      </c>
      <c r="C11" s="23" t="s">
        <v>138</v>
      </c>
      <c r="D11" s="25">
        <v>5708</v>
      </c>
      <c r="E11" s="26">
        <v>28956.35</v>
      </c>
      <c r="F11" s="25">
        <v>4523.6</v>
      </c>
      <c r="G11" s="26">
        <v>22623.67</v>
      </c>
      <c r="H11" s="27">
        <v>47.5965566941692</v>
      </c>
      <c r="I11" s="26">
        <v>1295</v>
      </c>
      <c r="J11" s="26">
        <v>11388.22</v>
      </c>
      <c r="K11" s="25">
        <v>1702.3</v>
      </c>
      <c r="L11" s="25">
        <v>11881.5</v>
      </c>
      <c r="M11" s="12">
        <v>8.79399227799228</v>
      </c>
      <c r="N11" s="12">
        <v>6.97967455795101</v>
      </c>
      <c r="O11" s="26">
        <v>16797.23</v>
      </c>
      <c r="P11" s="26">
        <v>20333.23</v>
      </c>
      <c r="Q11" s="26">
        <v>2348.2</v>
      </c>
      <c r="R11" s="12">
        <v>8.6590707776169</v>
      </c>
      <c r="S11" s="25">
        <v>13932.05</v>
      </c>
      <c r="T11" s="25">
        <v>17217.81</v>
      </c>
      <c r="U11" s="25">
        <v>1936.31</v>
      </c>
      <c r="V11" s="12">
        <v>8.89207306681265</v>
      </c>
      <c r="W11" s="15">
        <v>-0.0153424629122125</v>
      </c>
      <c r="X11" s="15">
        <v>0.27399536940918</v>
      </c>
      <c r="Y11" s="26">
        <v>3536</v>
      </c>
      <c r="Z11" s="25">
        <v>3285.76</v>
      </c>
      <c r="AA11" s="17">
        <v>250.24</v>
      </c>
      <c r="AB11" s="18">
        <v>0.076158940397351</v>
      </c>
      <c r="AC11" s="15">
        <v>0.173902523111183</v>
      </c>
      <c r="AD11" s="15">
        <v>0.190834955200458</v>
      </c>
      <c r="AE11" s="15">
        <v>-0.0169324320892751</v>
      </c>
      <c r="AF11" s="26">
        <v>-978.609</v>
      </c>
      <c r="AG11" s="25">
        <v>-1122.3551</v>
      </c>
      <c r="AH11" s="15">
        <v>-0.0582601417019354</v>
      </c>
      <c r="AI11" s="18">
        <v>-0.0651857059637666</v>
      </c>
      <c r="AJ11" s="26">
        <v>-56.2</v>
      </c>
      <c r="AK11" s="25">
        <v>-136.99</v>
      </c>
      <c r="AL11" s="15">
        <v>-0.0239332254492803</v>
      </c>
      <c r="AM11" s="18">
        <v>-0.0707479690751997</v>
      </c>
      <c r="AN11" s="18">
        <v>0.00692556426183121</v>
      </c>
      <c r="AO11" s="18">
        <v>0.0468147436259194</v>
      </c>
    </row>
    <row r="12" s="1" customFormat="1" ht="15.9" customHeight="1" spans="1:41">
      <c r="A12" s="23"/>
      <c r="B12" s="24" t="s">
        <v>195</v>
      </c>
      <c r="C12" s="23" t="s">
        <v>196</v>
      </c>
      <c r="D12" s="25">
        <v>4566.9</v>
      </c>
      <c r="E12" s="26">
        <v>29547.26</v>
      </c>
      <c r="F12" s="25">
        <v>6503.7</v>
      </c>
      <c r="G12" s="26">
        <v>36009.36</v>
      </c>
      <c r="H12" s="27">
        <v>11.2574263370974</v>
      </c>
      <c r="I12" s="26">
        <v>22464</v>
      </c>
      <c r="J12" s="26">
        <v>97052.18</v>
      </c>
      <c r="K12" s="25">
        <v>1145.6</v>
      </c>
      <c r="L12" s="25">
        <v>9160.5</v>
      </c>
      <c r="M12" s="12">
        <v>4.32034277065527</v>
      </c>
      <c r="N12" s="12">
        <v>7.99624650837989</v>
      </c>
      <c r="O12" s="26">
        <v>90262.87</v>
      </c>
      <c r="P12" s="26">
        <v>93917.01</v>
      </c>
      <c r="Q12" s="26">
        <v>20132.85</v>
      </c>
      <c r="R12" s="12">
        <v>4.66486413995038</v>
      </c>
      <c r="S12" s="25">
        <v>10346.74</v>
      </c>
      <c r="T12" s="25">
        <v>14586.65</v>
      </c>
      <c r="U12" s="25">
        <v>1435.46</v>
      </c>
      <c r="V12" s="12">
        <v>10.1616554971925</v>
      </c>
      <c r="W12" s="15">
        <v>0.0797439896748875</v>
      </c>
      <c r="X12" s="15">
        <v>0.270803180785303</v>
      </c>
      <c r="Y12" s="26">
        <v>3654.14</v>
      </c>
      <c r="Z12" s="25">
        <v>4239.91</v>
      </c>
      <c r="AA12" s="17">
        <v>-585.77</v>
      </c>
      <c r="AB12" s="18">
        <v>-0.138156234448373</v>
      </c>
      <c r="AC12" s="15">
        <v>0.038908180743829</v>
      </c>
      <c r="AD12" s="15">
        <v>0.290670578919766</v>
      </c>
      <c r="AE12" s="15">
        <v>-0.251762398175937</v>
      </c>
      <c r="AF12" s="26">
        <v>-1843.7679</v>
      </c>
      <c r="AG12" s="25">
        <v>-86.5007</v>
      </c>
      <c r="AH12" s="15">
        <v>-0.0204266482995721</v>
      </c>
      <c r="AI12" s="18">
        <v>-0.00593012789091395</v>
      </c>
      <c r="AJ12" s="26">
        <v>-359.45</v>
      </c>
      <c r="AK12" s="25">
        <v>-33.64</v>
      </c>
      <c r="AL12" s="15">
        <v>-0.0178539054331602</v>
      </c>
      <c r="AM12" s="18">
        <v>-0.0234349964471319</v>
      </c>
      <c r="AN12" s="18">
        <v>-0.0144965204086582</v>
      </c>
      <c r="AO12" s="18">
        <v>0.0055810910139717</v>
      </c>
    </row>
    <row r="13" s="1" customFormat="1" ht="15.9" customHeight="1" spans="1:41">
      <c r="A13" s="23"/>
      <c r="B13" s="24" t="s">
        <v>149</v>
      </c>
      <c r="C13" s="23" t="s">
        <v>150</v>
      </c>
      <c r="D13" s="25">
        <v>4671</v>
      </c>
      <c r="E13" s="26">
        <v>32587.76</v>
      </c>
      <c r="F13" s="25">
        <v>3980.1</v>
      </c>
      <c r="G13" s="26">
        <v>28442.81</v>
      </c>
      <c r="H13" s="27">
        <v>79.2316026416848</v>
      </c>
      <c r="I13" s="26">
        <v>1016.3</v>
      </c>
      <c r="J13" s="26">
        <v>7794.4</v>
      </c>
      <c r="K13" s="25">
        <v>991.8</v>
      </c>
      <c r="L13" s="25">
        <v>6847.13</v>
      </c>
      <c r="M13" s="12">
        <v>7.66938895995277</v>
      </c>
      <c r="N13" s="12">
        <v>6.90374067352289</v>
      </c>
      <c r="O13" s="26">
        <v>11939.35</v>
      </c>
      <c r="P13" s="26">
        <v>15018.24</v>
      </c>
      <c r="Q13" s="26">
        <v>1726.7</v>
      </c>
      <c r="R13" s="12">
        <v>8.69765448543464</v>
      </c>
      <c r="S13" s="25">
        <v>13482.97</v>
      </c>
      <c r="T13" s="25">
        <v>16552.81</v>
      </c>
      <c r="U13" s="25">
        <v>1854.82</v>
      </c>
      <c r="V13" s="12">
        <v>8.9242136703292</v>
      </c>
      <c r="W13" s="15">
        <v>0.134073983057994</v>
      </c>
      <c r="X13" s="15">
        <v>0.29266351277579</v>
      </c>
      <c r="Y13" s="26">
        <v>3078.89</v>
      </c>
      <c r="Z13" s="25">
        <v>3069.84</v>
      </c>
      <c r="AA13" s="17">
        <v>9.05</v>
      </c>
      <c r="AB13" s="18">
        <v>0.00294803637974618</v>
      </c>
      <c r="AC13" s="15">
        <v>0.205010041123327</v>
      </c>
      <c r="AD13" s="15">
        <v>0.185457333226201</v>
      </c>
      <c r="AE13" s="15">
        <v>0.0195527078971259</v>
      </c>
      <c r="AF13" s="26">
        <v>212.4761</v>
      </c>
      <c r="AG13" s="25">
        <v>-592.6666</v>
      </c>
      <c r="AH13" s="15">
        <v>0.0177962870675539</v>
      </c>
      <c r="AI13" s="18">
        <v>-0.0358045914862794</v>
      </c>
      <c r="AJ13" s="26">
        <v>19.5</v>
      </c>
      <c r="AK13" s="25">
        <v>-90.38</v>
      </c>
      <c r="AL13" s="15">
        <v>0.0112932182776394</v>
      </c>
      <c r="AM13" s="18">
        <v>-0.0487271002037934</v>
      </c>
      <c r="AN13" s="18">
        <v>0.0536008785538333</v>
      </c>
      <c r="AO13" s="18">
        <v>0.0600203184814328</v>
      </c>
    </row>
    <row r="14" s="1" customFormat="1" ht="15.9" customHeight="1" spans="1:41">
      <c r="A14" s="23"/>
      <c r="B14" s="28" t="s">
        <v>256</v>
      </c>
      <c r="C14" s="28"/>
      <c r="D14" s="29">
        <v>20431.86</v>
      </c>
      <c r="E14" s="29">
        <v>126586.69</v>
      </c>
      <c r="F14" s="29">
        <v>18817.1</v>
      </c>
      <c r="G14" s="30">
        <v>112380.64</v>
      </c>
      <c r="H14" s="30">
        <v>24.7542158426987</v>
      </c>
      <c r="I14" s="30">
        <v>27637.6</v>
      </c>
      <c r="J14" s="29">
        <v>137931.38</v>
      </c>
      <c r="K14" s="29">
        <v>6892.7</v>
      </c>
      <c r="L14" s="29">
        <v>50193.01</v>
      </c>
      <c r="M14" s="31">
        <v>4.99071482328422</v>
      </c>
      <c r="N14" s="31">
        <v>7.28205347686683</v>
      </c>
      <c r="O14" s="29">
        <v>149630.82</v>
      </c>
      <c r="P14" s="29">
        <v>168513.53</v>
      </c>
      <c r="Q14" s="29">
        <v>28316.95</v>
      </c>
      <c r="R14" s="31">
        <v>5.95097741811883</v>
      </c>
      <c r="S14" s="29">
        <v>67223.02</v>
      </c>
      <c r="T14" s="29">
        <v>87606</v>
      </c>
      <c r="U14" s="29">
        <v>9619.96</v>
      </c>
      <c r="V14" s="31">
        <v>9.10669067231049</v>
      </c>
      <c r="W14" s="32">
        <v>0.192409830823131</v>
      </c>
      <c r="X14" s="32">
        <v>0.250566299909778</v>
      </c>
      <c r="Y14" s="29">
        <v>18882.71</v>
      </c>
      <c r="Z14" s="29">
        <v>20382.98</v>
      </c>
      <c r="AA14" s="33">
        <v>-1500.27</v>
      </c>
      <c r="AB14" s="34">
        <v>-0.0736040559329401</v>
      </c>
      <c r="AC14" s="32">
        <v>0.112054563215191</v>
      </c>
      <c r="AD14" s="32">
        <v>0.232666484030774</v>
      </c>
      <c r="AE14" s="32">
        <v>-0.120611920815583</v>
      </c>
      <c r="AF14" s="29">
        <v>-3964.0518</v>
      </c>
      <c r="AG14" s="29">
        <v>-2145.7887</v>
      </c>
      <c r="AH14" s="32">
        <v>-0.0264922146386687</v>
      </c>
      <c r="AI14" s="32">
        <v>-0.0244936271488254</v>
      </c>
      <c r="AJ14" s="29">
        <v>-655.01</v>
      </c>
      <c r="AK14" s="29">
        <v>-273.68</v>
      </c>
      <c r="AL14" s="32">
        <v>-0.0231313753776448</v>
      </c>
      <c r="AM14" s="32">
        <v>-0.0284491827408846</v>
      </c>
      <c r="AN14" s="34">
        <v>-0.00199858748984327</v>
      </c>
      <c r="AO14" s="34">
        <v>0.00531780736323974</v>
      </c>
    </row>
    <row r="15" s="1" customFormat="1" ht="15.9" customHeight="1" spans="1:41">
      <c r="A15" s="23" t="s">
        <v>84</v>
      </c>
      <c r="B15" s="24" t="s">
        <v>207</v>
      </c>
      <c r="C15" s="23" t="s">
        <v>208</v>
      </c>
      <c r="D15" s="25">
        <v>35756.24</v>
      </c>
      <c r="E15" s="26">
        <v>191970.22</v>
      </c>
      <c r="F15" s="25">
        <v>3725.55</v>
      </c>
      <c r="G15" s="26">
        <v>26823.99</v>
      </c>
      <c r="H15" s="27">
        <v>19.7202346917729</v>
      </c>
      <c r="I15" s="26">
        <v>917.8</v>
      </c>
      <c r="J15" s="26">
        <v>7389.17</v>
      </c>
      <c r="K15" s="25">
        <v>4298.3</v>
      </c>
      <c r="L15" s="25">
        <v>30425.27</v>
      </c>
      <c r="M15" s="12">
        <v>8.05095881455655</v>
      </c>
      <c r="N15" s="12">
        <v>7.07844264011353</v>
      </c>
      <c r="O15" s="26">
        <v>171971.09</v>
      </c>
      <c r="P15" s="26">
        <v>197425.19</v>
      </c>
      <c r="Q15" s="26">
        <v>32365.06</v>
      </c>
      <c r="R15" s="12">
        <v>6.09994821576107</v>
      </c>
      <c r="S15" s="25">
        <v>30057.38</v>
      </c>
      <c r="T15" s="25">
        <v>39373.28</v>
      </c>
      <c r="U15" s="25">
        <v>4268.73</v>
      </c>
      <c r="V15" s="12">
        <v>9.22365199954085</v>
      </c>
      <c r="W15" s="15">
        <v>-0.242332701450161</v>
      </c>
      <c r="X15" s="15">
        <v>0.303062335671185</v>
      </c>
      <c r="Y15" s="26">
        <v>25454.1</v>
      </c>
      <c r="Z15" s="25">
        <v>9315.9</v>
      </c>
      <c r="AA15" s="17">
        <v>16138.2</v>
      </c>
      <c r="AB15" s="18">
        <v>1.73232859949119</v>
      </c>
      <c r="AC15" s="15">
        <v>0.128930355847701</v>
      </c>
      <c r="AD15" s="15">
        <v>0.236604621205041</v>
      </c>
      <c r="AE15" s="15">
        <v>-0.107674265357339</v>
      </c>
      <c r="AF15" s="26">
        <v>-3654.5565</v>
      </c>
      <c r="AG15" s="25">
        <v>-1727.3796</v>
      </c>
      <c r="AH15" s="15">
        <v>-0.0212509934082525</v>
      </c>
      <c r="AI15" s="18">
        <v>-0.0438718745301382</v>
      </c>
      <c r="AJ15" s="26">
        <v>-468.93</v>
      </c>
      <c r="AK15" s="25">
        <v>-219.87</v>
      </c>
      <c r="AL15" s="15">
        <v>-0.0144887727691529</v>
      </c>
      <c r="AM15" s="18">
        <v>-0.0515071227273686</v>
      </c>
      <c r="AN15" s="18">
        <v>0.0226208811218857</v>
      </c>
      <c r="AO15" s="18">
        <v>0.0370183499582157</v>
      </c>
    </row>
    <row r="16" s="1" customFormat="1" ht="15.9" customHeight="1" spans="1:41">
      <c r="A16" s="23"/>
      <c r="B16" s="24" t="s">
        <v>143</v>
      </c>
      <c r="C16" s="23" t="s">
        <v>144</v>
      </c>
      <c r="D16" s="25">
        <v>2461.3</v>
      </c>
      <c r="E16" s="26">
        <v>18150.43</v>
      </c>
      <c r="F16" s="25">
        <v>1963.2</v>
      </c>
      <c r="G16" s="26">
        <v>14631.52</v>
      </c>
      <c r="H16" s="27">
        <v>33.4005936405329</v>
      </c>
      <c r="I16" s="26">
        <v>1842</v>
      </c>
      <c r="J16" s="26">
        <v>11694</v>
      </c>
      <c r="K16" s="25">
        <v>1572.9</v>
      </c>
      <c r="L16" s="25">
        <v>7908.05</v>
      </c>
      <c r="M16" s="12">
        <v>6.3485342019544</v>
      </c>
      <c r="N16" s="12">
        <v>5.02768771059826</v>
      </c>
      <c r="O16" s="26">
        <v>15212.91</v>
      </c>
      <c r="P16" s="26">
        <v>16319.79</v>
      </c>
      <c r="Q16" s="26">
        <v>2205.37</v>
      </c>
      <c r="R16" s="12">
        <v>7.4000235788099</v>
      </c>
      <c r="S16" s="25">
        <v>6394.49</v>
      </c>
      <c r="T16" s="25">
        <v>10773.31</v>
      </c>
      <c r="U16" s="25">
        <v>1468.96</v>
      </c>
      <c r="V16" s="12">
        <v>7.33397097266093</v>
      </c>
      <c r="W16" s="15">
        <v>0.16562711066939</v>
      </c>
      <c r="X16" s="15">
        <v>0.458716490525272</v>
      </c>
      <c r="Y16" s="26">
        <v>1106.88</v>
      </c>
      <c r="Z16" s="25">
        <v>4378.82</v>
      </c>
      <c r="AA16" s="17">
        <v>-3271.94</v>
      </c>
      <c r="AB16" s="18">
        <v>-0.74721957056924</v>
      </c>
      <c r="AC16" s="15">
        <v>0.0678244021522336</v>
      </c>
      <c r="AD16" s="15">
        <v>0.406450756545574</v>
      </c>
      <c r="AE16" s="15">
        <v>-0.338626354393341</v>
      </c>
      <c r="AF16" s="26">
        <v>-1954.5055</v>
      </c>
      <c r="AG16" s="25">
        <v>2109.1913</v>
      </c>
      <c r="AH16" s="15">
        <v>-0.128476767429769</v>
      </c>
      <c r="AI16" s="18">
        <v>0.195779319447783</v>
      </c>
      <c r="AJ16" s="26">
        <v>-134.73</v>
      </c>
      <c r="AK16" s="25">
        <v>365.96</v>
      </c>
      <c r="AL16" s="15">
        <v>-0.0610917895863279</v>
      </c>
      <c r="AM16" s="18">
        <v>0.249128635224921</v>
      </c>
      <c r="AN16" s="18">
        <v>-0.324256086877552</v>
      </c>
      <c r="AO16" s="18">
        <v>-0.310220424811249</v>
      </c>
    </row>
    <row r="17" s="1" customFormat="1" ht="15.9" customHeight="1" spans="1:41">
      <c r="A17" s="23"/>
      <c r="B17" s="24" t="s">
        <v>106</v>
      </c>
      <c r="C17" s="23" t="s">
        <v>107</v>
      </c>
      <c r="D17" s="25">
        <v>5224</v>
      </c>
      <c r="E17" s="26">
        <v>33365.95</v>
      </c>
      <c r="F17" s="25">
        <v>4090.2</v>
      </c>
      <c r="G17" s="26">
        <v>28363.82</v>
      </c>
      <c r="H17" s="27">
        <v>54.2456545316521</v>
      </c>
      <c r="I17" s="26">
        <v>1627.8</v>
      </c>
      <c r="J17" s="26">
        <v>13739.59</v>
      </c>
      <c r="K17" s="25">
        <v>1377.7</v>
      </c>
      <c r="L17" s="25">
        <v>8078.14</v>
      </c>
      <c r="M17" s="12">
        <v>8.44058852438875</v>
      </c>
      <c r="N17" s="12">
        <v>5.86349713290266</v>
      </c>
      <c r="O17" s="26">
        <v>17638.49</v>
      </c>
      <c r="P17" s="26">
        <v>23476.82</v>
      </c>
      <c r="Q17" s="26">
        <v>2550.75</v>
      </c>
      <c r="R17" s="12">
        <v>9.20388905223954</v>
      </c>
      <c r="S17" s="25">
        <v>18913.62</v>
      </c>
      <c r="T17" s="25">
        <v>23342.31</v>
      </c>
      <c r="U17" s="25">
        <v>2622.1</v>
      </c>
      <c r="V17" s="12">
        <v>8.9021433202395</v>
      </c>
      <c r="W17" s="15">
        <v>0.0904321452994972</v>
      </c>
      <c r="X17" s="15">
        <v>0.518231034903327</v>
      </c>
      <c r="Y17" s="26">
        <v>5838.33</v>
      </c>
      <c r="Z17" s="25">
        <v>4428.69</v>
      </c>
      <c r="AA17" s="17">
        <v>1409.64</v>
      </c>
      <c r="AB17" s="18">
        <v>0.318297284298517</v>
      </c>
      <c r="AC17" s="15">
        <v>0.248684872993872</v>
      </c>
      <c r="AD17" s="15">
        <v>0.189728008924567</v>
      </c>
      <c r="AE17" s="15">
        <v>0.0589568640693057</v>
      </c>
      <c r="AF17" s="26">
        <v>-402.9806</v>
      </c>
      <c r="AG17" s="25">
        <v>-2010.3174</v>
      </c>
      <c r="AH17" s="15">
        <v>-0.022846660910316</v>
      </c>
      <c r="AI17" s="18">
        <v>-0.0861233271257215</v>
      </c>
      <c r="AJ17" s="26">
        <v>-51.4</v>
      </c>
      <c r="AK17" s="25">
        <v>-259.5</v>
      </c>
      <c r="AL17" s="15">
        <v>-0.0201509359992159</v>
      </c>
      <c r="AM17" s="18">
        <v>-0.0989664772510583</v>
      </c>
      <c r="AN17" s="18">
        <v>0.0632766662154055</v>
      </c>
      <c r="AO17" s="18">
        <v>0.0788155412518424</v>
      </c>
    </row>
    <row r="18" s="1" customFormat="1" ht="15.9" customHeight="1" spans="1:41">
      <c r="A18" s="23"/>
      <c r="B18" s="24" t="s">
        <v>180</v>
      </c>
      <c r="C18" s="23" t="s">
        <v>181</v>
      </c>
      <c r="D18" s="25">
        <v>2366</v>
      </c>
      <c r="E18" s="26">
        <v>17689.54</v>
      </c>
      <c r="F18" s="25">
        <v>1853.5</v>
      </c>
      <c r="G18" s="26">
        <v>15093.56</v>
      </c>
      <c r="H18" s="27">
        <v>51.894243142221</v>
      </c>
      <c r="I18" s="26">
        <v>1036.4</v>
      </c>
      <c r="J18" s="26">
        <v>7269.19</v>
      </c>
      <c r="K18" s="25">
        <v>1044.1</v>
      </c>
      <c r="L18" s="25">
        <v>8879.25</v>
      </c>
      <c r="M18" s="12">
        <v>7.01388460054033</v>
      </c>
      <c r="N18" s="12">
        <v>8.50421415573221</v>
      </c>
      <c r="O18" s="26">
        <v>9791.8</v>
      </c>
      <c r="P18" s="26">
        <v>12293.56</v>
      </c>
      <c r="Q18" s="26">
        <v>1527.89</v>
      </c>
      <c r="R18" s="12">
        <v>8.0461027953583</v>
      </c>
      <c r="S18" s="25">
        <v>13284.84</v>
      </c>
      <c r="T18" s="25">
        <v>17204.3</v>
      </c>
      <c r="U18" s="25">
        <v>1776.69</v>
      </c>
      <c r="V18" s="12">
        <v>9.68334374595456</v>
      </c>
      <c r="W18" s="15">
        <v>0.147167832607119</v>
      </c>
      <c r="X18" s="15">
        <v>0.138652386761399</v>
      </c>
      <c r="Y18" s="26">
        <v>2501.76</v>
      </c>
      <c r="Z18" s="25">
        <v>3919.46</v>
      </c>
      <c r="AA18" s="17">
        <v>-1417.7</v>
      </c>
      <c r="AB18" s="18">
        <v>-0.361707990386431</v>
      </c>
      <c r="AC18" s="15">
        <v>0.203501670793489</v>
      </c>
      <c r="AD18" s="15">
        <v>0.227818626738664</v>
      </c>
      <c r="AE18" s="15">
        <v>-0.0243169559451755</v>
      </c>
      <c r="AF18" s="26">
        <v>-208.8454</v>
      </c>
      <c r="AG18" s="25">
        <v>-155.7247</v>
      </c>
      <c r="AH18" s="15">
        <v>-0.0213286014828734</v>
      </c>
      <c r="AI18" s="18">
        <v>-0.00905149875321867</v>
      </c>
      <c r="AJ18" s="26">
        <v>-15.01</v>
      </c>
      <c r="AK18" s="25">
        <v>-3.51</v>
      </c>
      <c r="AL18" s="15">
        <v>-0.00982400565485735</v>
      </c>
      <c r="AM18" s="18">
        <v>-0.00197558381034395</v>
      </c>
      <c r="AN18" s="18">
        <v>-0.0122771027296548</v>
      </c>
      <c r="AO18" s="18">
        <v>-0.0078484218445134</v>
      </c>
    </row>
    <row r="19" s="1" customFormat="1" ht="15.9" customHeight="1" spans="1:41">
      <c r="A19" s="23"/>
      <c r="B19" s="24" t="s">
        <v>129</v>
      </c>
      <c r="C19" s="23" t="s">
        <v>130</v>
      </c>
      <c r="D19" s="25">
        <v>5978.9</v>
      </c>
      <c r="E19" s="26">
        <v>40448.66</v>
      </c>
      <c r="F19" s="25">
        <v>3517.1</v>
      </c>
      <c r="G19" s="26">
        <v>24606.1</v>
      </c>
      <c r="H19" s="27">
        <v>44.6160378998955</v>
      </c>
      <c r="I19" s="26">
        <v>922.4</v>
      </c>
      <c r="J19" s="26">
        <v>7122.58</v>
      </c>
      <c r="K19" s="25">
        <v>5023.3</v>
      </c>
      <c r="L19" s="25">
        <v>32329.42</v>
      </c>
      <c r="M19" s="12">
        <v>7.72179098005204</v>
      </c>
      <c r="N19" s="12">
        <v>6.43589273983238</v>
      </c>
      <c r="O19" s="26">
        <v>22600.59</v>
      </c>
      <c r="P19" s="26">
        <v>28122.99</v>
      </c>
      <c r="Q19" s="26">
        <v>3278.02</v>
      </c>
      <c r="R19" s="12">
        <v>8.57926126137119</v>
      </c>
      <c r="S19" s="25">
        <v>30122.07</v>
      </c>
      <c r="T19" s="25">
        <v>35653.92</v>
      </c>
      <c r="U19" s="25">
        <v>4108.46</v>
      </c>
      <c r="V19" s="12">
        <v>8.67817138295128</v>
      </c>
      <c r="W19" s="15">
        <v>0.111045518265683</v>
      </c>
      <c r="X19" s="15">
        <v>0.348402115100708</v>
      </c>
      <c r="Y19" s="26">
        <v>5522.4</v>
      </c>
      <c r="Z19" s="25">
        <v>5531.85</v>
      </c>
      <c r="AA19" s="17">
        <v>-9.45</v>
      </c>
      <c r="AB19" s="18">
        <v>-0.00170828927031644</v>
      </c>
      <c r="AC19" s="15">
        <v>0.19636603362587</v>
      </c>
      <c r="AD19" s="15">
        <v>0.155154047577377</v>
      </c>
      <c r="AE19" s="15">
        <v>0.0412119860484926</v>
      </c>
      <c r="AF19" s="26">
        <v>-925.4947</v>
      </c>
      <c r="AG19" s="25">
        <v>-4108.726</v>
      </c>
      <c r="AH19" s="15">
        <v>-0.0409500238710582</v>
      </c>
      <c r="AI19" s="18">
        <v>-0.115239109752869</v>
      </c>
      <c r="AJ19" s="26">
        <v>-74.89</v>
      </c>
      <c r="AK19" s="25">
        <v>-290.64</v>
      </c>
      <c r="AL19" s="15">
        <v>-0.0228461083214868</v>
      </c>
      <c r="AM19" s="18">
        <v>-0.0707418351401742</v>
      </c>
      <c r="AN19" s="18">
        <v>0.0742890858818104</v>
      </c>
      <c r="AO19" s="18">
        <v>0.0478957268186874</v>
      </c>
    </row>
    <row r="20" s="1" customFormat="1" ht="15.9" customHeight="1" spans="1:41">
      <c r="A20" s="23"/>
      <c r="B20" s="24" t="s">
        <v>193</v>
      </c>
      <c r="C20" s="23" t="s">
        <v>194</v>
      </c>
      <c r="D20" s="25">
        <v>3669.4</v>
      </c>
      <c r="E20" s="26">
        <v>24802.29</v>
      </c>
      <c r="F20" s="25">
        <v>2613.7</v>
      </c>
      <c r="G20" s="26">
        <v>19434.16</v>
      </c>
      <c r="H20" s="27">
        <v>36.70829016931</v>
      </c>
      <c r="I20" s="26">
        <v>1993.5</v>
      </c>
      <c r="J20" s="26">
        <v>13310.62</v>
      </c>
      <c r="K20" s="25">
        <v>2623.4</v>
      </c>
      <c r="L20" s="25">
        <v>14652.02</v>
      </c>
      <c r="M20" s="12">
        <v>6.67701028342112</v>
      </c>
      <c r="N20" s="12">
        <v>5.58512617214302</v>
      </c>
      <c r="O20" s="26">
        <v>18678.75</v>
      </c>
      <c r="P20" s="26">
        <v>22953.45</v>
      </c>
      <c r="Q20" s="26">
        <v>3030.73</v>
      </c>
      <c r="R20" s="12">
        <v>7.57357138379202</v>
      </c>
      <c r="S20" s="25">
        <v>17737.08</v>
      </c>
      <c r="T20" s="25">
        <v>23290.56</v>
      </c>
      <c r="U20" s="25">
        <v>3012.52</v>
      </c>
      <c r="V20" s="12">
        <v>7.73125489623305</v>
      </c>
      <c r="W20" s="15">
        <v>0.134275830396285</v>
      </c>
      <c r="X20" s="15">
        <v>0.384257876714459</v>
      </c>
      <c r="Y20" s="26">
        <v>4274.7</v>
      </c>
      <c r="Z20" s="25">
        <v>5553.48</v>
      </c>
      <c r="AA20" s="17">
        <v>-1278.78</v>
      </c>
      <c r="AB20" s="18">
        <v>-0.230266427537328</v>
      </c>
      <c r="AC20" s="15">
        <v>0.18623344203159</v>
      </c>
      <c r="AD20" s="15">
        <v>0.23844338650509</v>
      </c>
      <c r="AE20" s="15">
        <v>-0.0522099444735005</v>
      </c>
      <c r="AF20" s="26">
        <v>14.1804</v>
      </c>
      <c r="AG20" s="25">
        <v>234.0445</v>
      </c>
      <c r="AH20" s="15">
        <v>0.000759172856856053</v>
      </c>
      <c r="AI20" s="18">
        <v>0.0100488996400258</v>
      </c>
      <c r="AJ20" s="26">
        <v>-18.47</v>
      </c>
      <c r="AK20" s="25">
        <v>-2.68</v>
      </c>
      <c r="AL20" s="15">
        <v>-0.00609424132139781</v>
      </c>
      <c r="AM20" s="18">
        <v>-0.000889620649821412</v>
      </c>
      <c r="AN20" s="18">
        <v>-0.00928972678316978</v>
      </c>
      <c r="AO20" s="18">
        <v>-0.0052046206715764</v>
      </c>
    </row>
    <row r="21" s="1" customFormat="1" ht="15.9" customHeight="1" spans="1:41">
      <c r="A21" s="23"/>
      <c r="B21" s="24" t="s">
        <v>85</v>
      </c>
      <c r="C21" s="23" t="s">
        <v>86</v>
      </c>
      <c r="D21" s="25">
        <v>4325.48</v>
      </c>
      <c r="E21" s="26">
        <v>28939.58</v>
      </c>
      <c r="F21" s="25">
        <v>4200</v>
      </c>
      <c r="G21" s="26">
        <v>30274.01</v>
      </c>
      <c r="H21" s="27">
        <v>44.865841300537</v>
      </c>
      <c r="I21" s="26">
        <v>3238.4</v>
      </c>
      <c r="J21" s="26">
        <v>22810.78</v>
      </c>
      <c r="K21" s="25">
        <v>4091.7</v>
      </c>
      <c r="L21" s="25">
        <v>24615.91</v>
      </c>
      <c r="M21" s="12">
        <v>7.04384263833992</v>
      </c>
      <c r="N21" s="12">
        <v>6.01605933963878</v>
      </c>
      <c r="O21" s="26">
        <v>20456.78</v>
      </c>
      <c r="P21" s="26">
        <v>25852.73</v>
      </c>
      <c r="Q21" s="26">
        <v>3050.99</v>
      </c>
      <c r="R21" s="12">
        <v>8.4735544855932</v>
      </c>
      <c r="S21" s="25">
        <v>20874.77</v>
      </c>
      <c r="T21" s="25">
        <v>26149.98</v>
      </c>
      <c r="U21" s="25">
        <v>3161.44</v>
      </c>
      <c r="V21" s="12">
        <v>8.27154081684296</v>
      </c>
      <c r="W21" s="15">
        <v>0.202973280446571</v>
      </c>
      <c r="X21" s="15">
        <v>0.374910111398536</v>
      </c>
      <c r="Y21" s="26">
        <v>5395.95</v>
      </c>
      <c r="Z21" s="25">
        <v>5275.21</v>
      </c>
      <c r="AA21" s="17">
        <v>120.74</v>
      </c>
      <c r="AB21" s="18">
        <v>0.0228881883375259</v>
      </c>
      <c r="AC21" s="15">
        <v>0.208718769739211</v>
      </c>
      <c r="AD21" s="15">
        <v>0.201729026178988</v>
      </c>
      <c r="AE21" s="15">
        <v>0.00698974356022378</v>
      </c>
      <c r="AF21" s="26">
        <v>-1270.9818</v>
      </c>
      <c r="AG21" s="25">
        <v>-1632.6906</v>
      </c>
      <c r="AH21" s="15">
        <v>-0.0621301006316732</v>
      </c>
      <c r="AI21" s="18">
        <v>-0.0624356347500075</v>
      </c>
      <c r="AJ21" s="26">
        <v>-142.85</v>
      </c>
      <c r="AK21" s="25">
        <v>-189.86</v>
      </c>
      <c r="AL21" s="15">
        <v>-0.0468208679805571</v>
      </c>
      <c r="AM21" s="18">
        <v>-0.0600549116858141</v>
      </c>
      <c r="AN21" s="18">
        <v>0.000305534118334242</v>
      </c>
      <c r="AO21" s="18">
        <v>0.0132340437052569</v>
      </c>
    </row>
    <row r="22" s="1" customFormat="1" ht="15.9" customHeight="1" spans="1:41">
      <c r="A22" s="23"/>
      <c r="B22" s="24" t="s">
        <v>87</v>
      </c>
      <c r="C22" s="23" t="s">
        <v>88</v>
      </c>
      <c r="D22" s="25">
        <v>150</v>
      </c>
      <c r="E22" s="26">
        <v>1443.5</v>
      </c>
      <c r="F22" s="25">
        <v>40</v>
      </c>
      <c r="G22" s="26">
        <v>822.7</v>
      </c>
      <c r="H22" s="27">
        <v>56.7089649828062</v>
      </c>
      <c r="I22" s="26">
        <v>8</v>
      </c>
      <c r="J22" s="26">
        <v>37.6</v>
      </c>
      <c r="K22" s="25">
        <v>45</v>
      </c>
      <c r="L22" s="25">
        <v>438.69</v>
      </c>
      <c r="M22" s="12">
        <v>4.7</v>
      </c>
      <c r="N22" s="12">
        <v>9.74866666666667</v>
      </c>
      <c r="O22" s="26">
        <v>619.41</v>
      </c>
      <c r="P22" s="26">
        <v>785.1</v>
      </c>
      <c r="Q22" s="26">
        <v>110</v>
      </c>
      <c r="R22" s="12">
        <v>7.13727272727273</v>
      </c>
      <c r="S22" s="25">
        <v>80.16</v>
      </c>
      <c r="T22" s="25">
        <v>140.87</v>
      </c>
      <c r="U22" s="25">
        <v>8.74</v>
      </c>
      <c r="V22" s="12">
        <v>16.1178489702517</v>
      </c>
      <c r="W22" s="15">
        <v>0.518568665377176</v>
      </c>
      <c r="X22" s="15">
        <v>0.653338812512998</v>
      </c>
      <c r="Y22" s="26">
        <v>165.69</v>
      </c>
      <c r="Z22" s="25">
        <v>60.71</v>
      </c>
      <c r="AA22" s="17">
        <v>104.98</v>
      </c>
      <c r="AB22" s="18">
        <v>1.72920441442925</v>
      </c>
      <c r="AC22" s="15">
        <v>0.211043179212839</v>
      </c>
      <c r="AD22" s="15">
        <v>0.430964719244694</v>
      </c>
      <c r="AE22" s="15">
        <v>-0.219921540031855</v>
      </c>
      <c r="AF22" s="26">
        <v>0</v>
      </c>
      <c r="AG22" s="25">
        <v>14.468</v>
      </c>
      <c r="AH22" s="15">
        <v>0</v>
      </c>
      <c r="AI22" s="18">
        <v>0.102704621282033</v>
      </c>
      <c r="AJ22" s="26">
        <v>0</v>
      </c>
      <c r="AK22" s="25">
        <v>3.74</v>
      </c>
      <c r="AL22" s="15">
        <v>0</v>
      </c>
      <c r="AM22" s="18">
        <v>0.4279176201373</v>
      </c>
      <c r="AN22" s="18">
        <v>-0.102704621282033</v>
      </c>
      <c r="AO22" s="18">
        <v>-0.4279176201373</v>
      </c>
    </row>
    <row r="23" s="1" customFormat="1" ht="15.9" customHeight="1" spans="1:41">
      <c r="A23" s="23"/>
      <c r="B23" s="28" t="s">
        <v>256</v>
      </c>
      <c r="C23" s="28"/>
      <c r="D23" s="29">
        <v>59931.32</v>
      </c>
      <c r="E23" s="29">
        <v>356810.17</v>
      </c>
      <c r="F23" s="29">
        <v>22003.25</v>
      </c>
      <c r="G23" s="30">
        <v>160049.86</v>
      </c>
      <c r="H23" s="30">
        <v>28.9249220907895</v>
      </c>
      <c r="I23" s="30">
        <v>11586.3</v>
      </c>
      <c r="J23" s="29">
        <v>83373.53</v>
      </c>
      <c r="K23" s="29">
        <v>20076.4</v>
      </c>
      <c r="L23" s="29">
        <v>127326.75</v>
      </c>
      <c r="M23" s="31">
        <v>7.19587184864884</v>
      </c>
      <c r="N23" s="31">
        <v>6.34211063736526</v>
      </c>
      <c r="O23" s="29">
        <v>276969.82</v>
      </c>
      <c r="P23" s="29">
        <v>327229.63</v>
      </c>
      <c r="Q23" s="29">
        <v>48118.81</v>
      </c>
      <c r="R23" s="31">
        <v>6.80045142429748</v>
      </c>
      <c r="S23" s="29">
        <v>137464.41</v>
      </c>
      <c r="T23" s="29">
        <v>175928.53</v>
      </c>
      <c r="U23" s="29">
        <v>20427.64</v>
      </c>
      <c r="V23" s="31">
        <v>8.61227875564676</v>
      </c>
      <c r="W23" s="32">
        <v>-0.054951009782866</v>
      </c>
      <c r="X23" s="32">
        <v>0.357951516157183</v>
      </c>
      <c r="Y23" s="29">
        <v>50259.81</v>
      </c>
      <c r="Z23" s="29">
        <v>38464.12</v>
      </c>
      <c r="AA23" s="33">
        <v>11795.69</v>
      </c>
      <c r="AB23" s="34">
        <v>0.306667356487033</v>
      </c>
      <c r="AC23" s="32">
        <v>0.153591867582407</v>
      </c>
      <c r="AD23" s="32">
        <v>0.218634919532381</v>
      </c>
      <c r="AE23" s="32">
        <v>-0.0650430519499737</v>
      </c>
      <c r="AF23" s="29">
        <v>-8403.1841</v>
      </c>
      <c r="AG23" s="29">
        <v>-7277.1345</v>
      </c>
      <c r="AH23" s="32">
        <v>-0.0303397102976779</v>
      </c>
      <c r="AI23" s="32">
        <v>-0.0413641522497801</v>
      </c>
      <c r="AJ23" s="29">
        <v>-906.28</v>
      </c>
      <c r="AK23" s="29">
        <v>-596.36</v>
      </c>
      <c r="AL23" s="32">
        <v>-0.0188342147280866</v>
      </c>
      <c r="AM23" s="32">
        <v>-0.029193778625431</v>
      </c>
      <c r="AN23" s="34">
        <v>0.0110244419521021</v>
      </c>
      <c r="AO23" s="34">
        <v>0.0103595638973444</v>
      </c>
    </row>
    <row r="24" s="1" customFormat="1" ht="15.9" customHeight="1" spans="1:41">
      <c r="A24" s="23" t="s">
        <v>94</v>
      </c>
      <c r="B24" s="24" t="s">
        <v>121</v>
      </c>
      <c r="C24" s="23" t="s">
        <v>122</v>
      </c>
      <c r="D24" s="25">
        <v>8310.3</v>
      </c>
      <c r="E24" s="26">
        <v>58352.77</v>
      </c>
      <c r="F24" s="25">
        <v>6224.9</v>
      </c>
      <c r="G24" s="26">
        <v>44443.29</v>
      </c>
      <c r="H24" s="27">
        <v>60.2011693091487</v>
      </c>
      <c r="I24" s="26">
        <v>1705.7</v>
      </c>
      <c r="J24" s="26">
        <v>12557.43</v>
      </c>
      <c r="K24" s="25">
        <v>3040.6</v>
      </c>
      <c r="L24" s="25">
        <v>23380.28</v>
      </c>
      <c r="M24" s="12">
        <v>7.36203904555315</v>
      </c>
      <c r="N24" s="12">
        <v>7.68936394132737</v>
      </c>
      <c r="O24" s="26">
        <v>26466.91</v>
      </c>
      <c r="P24" s="26">
        <v>32782.4</v>
      </c>
      <c r="Q24" s="26">
        <v>3671.45</v>
      </c>
      <c r="R24" s="12">
        <v>8.92900625093628</v>
      </c>
      <c r="S24" s="25">
        <v>27081.67</v>
      </c>
      <c r="T24" s="25">
        <v>35455</v>
      </c>
      <c r="U24" s="25">
        <v>4329.1</v>
      </c>
      <c r="V24" s="12">
        <v>8.18992400267954</v>
      </c>
      <c r="W24" s="15">
        <v>0.212844185651205</v>
      </c>
      <c r="X24" s="15">
        <v>0.0650977200678269</v>
      </c>
      <c r="Y24" s="26">
        <v>6315.49</v>
      </c>
      <c r="Z24" s="25">
        <v>8373.33</v>
      </c>
      <c r="AA24" s="17">
        <v>-2057.84</v>
      </c>
      <c r="AB24" s="18">
        <v>-0.245761244331706</v>
      </c>
      <c r="AC24" s="15">
        <v>0.192648799355752</v>
      </c>
      <c r="AD24" s="15">
        <v>0.236167818361303</v>
      </c>
      <c r="AE24" s="15">
        <v>-0.0435190190055512</v>
      </c>
      <c r="AF24" s="26">
        <v>-1151.8044</v>
      </c>
      <c r="AG24" s="25">
        <v>288.0508</v>
      </c>
      <c r="AH24" s="15">
        <v>-0.0435186578259419</v>
      </c>
      <c r="AI24" s="18">
        <v>0.00812440558454379</v>
      </c>
      <c r="AJ24" s="26">
        <v>-119.65</v>
      </c>
      <c r="AK24" s="25">
        <v>31.6</v>
      </c>
      <c r="AL24" s="15">
        <v>-0.0325893039534789</v>
      </c>
      <c r="AM24" s="18">
        <v>0.00729943868240512</v>
      </c>
      <c r="AN24" s="18">
        <v>-0.0516430634104857</v>
      </c>
      <c r="AO24" s="18">
        <v>-0.039888742635884</v>
      </c>
    </row>
    <row r="25" s="1" customFormat="1" ht="15.9" customHeight="1" spans="1:41">
      <c r="A25" s="23"/>
      <c r="B25" s="24" t="s">
        <v>95</v>
      </c>
      <c r="C25" s="23" t="s">
        <v>96</v>
      </c>
      <c r="D25" s="25">
        <v>3117.7</v>
      </c>
      <c r="E25" s="26">
        <v>20803.45</v>
      </c>
      <c r="F25" s="25">
        <v>2530.5</v>
      </c>
      <c r="G25" s="26">
        <v>17258.67</v>
      </c>
      <c r="H25" s="27">
        <v>52.7729324007739</v>
      </c>
      <c r="I25" s="26">
        <v>855</v>
      </c>
      <c r="J25" s="26">
        <v>7634.49</v>
      </c>
      <c r="K25" s="25">
        <v>1101.2</v>
      </c>
      <c r="L25" s="25">
        <v>8551.53</v>
      </c>
      <c r="M25" s="12">
        <v>8.92922807017544</v>
      </c>
      <c r="N25" s="12">
        <v>7.76564656738104</v>
      </c>
      <c r="O25" s="26">
        <v>11179.27</v>
      </c>
      <c r="P25" s="26">
        <v>13552.81</v>
      </c>
      <c r="Q25" s="26">
        <v>1411.71</v>
      </c>
      <c r="R25" s="12">
        <v>9.60027909414823</v>
      </c>
      <c r="S25" s="25">
        <v>8975.6</v>
      </c>
      <c r="T25" s="25">
        <v>11171.31</v>
      </c>
      <c r="U25" s="25">
        <v>1214.03</v>
      </c>
      <c r="V25" s="12">
        <v>9.20184015222029</v>
      </c>
      <c r="W25" s="15">
        <v>0.0751521877030081</v>
      </c>
      <c r="X25" s="15">
        <v>0.184941919823118</v>
      </c>
      <c r="Y25" s="26">
        <v>2373.54</v>
      </c>
      <c r="Z25" s="25">
        <v>2195.71</v>
      </c>
      <c r="AA25" s="17">
        <v>177.83</v>
      </c>
      <c r="AB25" s="18">
        <v>0.0809897481907902</v>
      </c>
      <c r="AC25" s="15">
        <v>0.175132684660967</v>
      </c>
      <c r="AD25" s="15">
        <v>0.19654901708036</v>
      </c>
      <c r="AE25" s="15">
        <v>-0.0214163324193933</v>
      </c>
      <c r="AF25" s="26">
        <v>-1114.9338</v>
      </c>
      <c r="AG25" s="25">
        <v>-316.4155</v>
      </c>
      <c r="AH25" s="15">
        <v>-0.09973225443164</v>
      </c>
      <c r="AI25" s="18">
        <v>-0.028323938732342</v>
      </c>
      <c r="AJ25" s="26">
        <v>-30.49</v>
      </c>
      <c r="AK25" s="25">
        <v>-47.27</v>
      </c>
      <c r="AL25" s="15">
        <v>-0.0215979202527431</v>
      </c>
      <c r="AM25" s="18">
        <v>-0.0389364348492212</v>
      </c>
      <c r="AN25" s="18">
        <v>-0.071408315699298</v>
      </c>
      <c r="AO25" s="18">
        <v>0.0173385145964781</v>
      </c>
    </row>
    <row r="26" s="1" customFormat="1" ht="15.9" customHeight="1" spans="1:41">
      <c r="A26" s="23"/>
      <c r="B26" s="24" t="s">
        <v>205</v>
      </c>
      <c r="C26" s="23" t="s">
        <v>206</v>
      </c>
      <c r="D26" s="25">
        <v>4617.72</v>
      </c>
      <c r="E26" s="26">
        <v>29145.9</v>
      </c>
      <c r="F26" s="25">
        <v>2741.3</v>
      </c>
      <c r="G26" s="26">
        <v>20390.85</v>
      </c>
      <c r="H26" s="27">
        <v>29.5695550353994</v>
      </c>
      <c r="I26" s="26">
        <v>1794.9</v>
      </c>
      <c r="J26" s="26">
        <v>17211.51</v>
      </c>
      <c r="K26" s="25">
        <v>2069.7</v>
      </c>
      <c r="L26" s="25">
        <v>17687.91</v>
      </c>
      <c r="M26" s="12">
        <v>9.58911917098446</v>
      </c>
      <c r="N26" s="12">
        <v>8.5461226264676</v>
      </c>
      <c r="O26" s="26">
        <v>25966.56</v>
      </c>
      <c r="P26" s="26">
        <v>34543.74</v>
      </c>
      <c r="Q26" s="26">
        <v>3607.08</v>
      </c>
      <c r="R26" s="12">
        <v>9.57664925646229</v>
      </c>
      <c r="S26" s="25">
        <v>22066.07</v>
      </c>
      <c r="T26" s="25">
        <v>32838.85</v>
      </c>
      <c r="U26" s="25">
        <v>3287.21</v>
      </c>
      <c r="V26" s="12">
        <v>9.98988503928864</v>
      </c>
      <c r="W26" s="15">
        <v>-0.00130042335482675</v>
      </c>
      <c r="X26" s="15">
        <v>0.168937713150717</v>
      </c>
      <c r="Y26" s="26">
        <v>8577.18</v>
      </c>
      <c r="Z26" s="25">
        <v>10772.78</v>
      </c>
      <c r="AA26" s="17">
        <v>-2195.6</v>
      </c>
      <c r="AB26" s="18">
        <v>-0.203809972913213</v>
      </c>
      <c r="AC26" s="15">
        <v>0.248299112950711</v>
      </c>
      <c r="AD26" s="15">
        <v>0.328049855582641</v>
      </c>
      <c r="AE26" s="15">
        <v>-0.0797507426319295</v>
      </c>
      <c r="AF26" s="26">
        <v>-480.2152</v>
      </c>
      <c r="AG26" s="25">
        <v>854.4864</v>
      </c>
      <c r="AH26" s="15">
        <v>-0.0184936010006716</v>
      </c>
      <c r="AI26" s="18">
        <v>0.0260205945092474</v>
      </c>
      <c r="AJ26" s="26">
        <v>-64.24</v>
      </c>
      <c r="AK26" s="25">
        <v>4.31</v>
      </c>
      <c r="AL26" s="15">
        <v>-0.0178094192532464</v>
      </c>
      <c r="AM26" s="18">
        <v>0.00131114227566842</v>
      </c>
      <c r="AN26" s="18">
        <v>-0.0445141955099191</v>
      </c>
      <c r="AO26" s="18">
        <v>-0.0191205615289148</v>
      </c>
    </row>
    <row r="27" s="1" customFormat="1" ht="15.9" customHeight="1" spans="1:41">
      <c r="A27" s="23"/>
      <c r="B27" s="24" t="s">
        <v>164</v>
      </c>
      <c r="C27" s="23" t="s">
        <v>165</v>
      </c>
      <c r="D27" s="25">
        <v>6220.7</v>
      </c>
      <c r="E27" s="26">
        <v>37748.89</v>
      </c>
      <c r="F27" s="25">
        <v>3823</v>
      </c>
      <c r="G27" s="26">
        <v>18740.2</v>
      </c>
      <c r="H27" s="27">
        <v>25.0892554838813</v>
      </c>
      <c r="I27" s="26">
        <v>1761.6</v>
      </c>
      <c r="J27" s="26">
        <v>15889.95</v>
      </c>
      <c r="K27" s="25">
        <v>3879.5</v>
      </c>
      <c r="L27" s="25">
        <v>28189.91</v>
      </c>
      <c r="M27" s="12">
        <v>9.02018051771117</v>
      </c>
      <c r="N27" s="12">
        <v>7.26637711045238</v>
      </c>
      <c r="O27" s="26">
        <v>34898.64</v>
      </c>
      <c r="P27" s="26">
        <v>44989.68</v>
      </c>
      <c r="Q27" s="26">
        <v>4111.64</v>
      </c>
      <c r="R27" s="12">
        <v>10.9420279985602</v>
      </c>
      <c r="S27" s="25">
        <v>28400.04</v>
      </c>
      <c r="T27" s="25">
        <v>41933.88</v>
      </c>
      <c r="U27" s="25">
        <v>4325.71</v>
      </c>
      <c r="V27" s="12">
        <v>9.69410339574313</v>
      </c>
      <c r="W27" s="15">
        <v>0.213060866916738</v>
      </c>
      <c r="X27" s="15">
        <v>0.334104086312637</v>
      </c>
      <c r="Y27" s="26">
        <v>10091.04</v>
      </c>
      <c r="Z27" s="25">
        <v>13533.84</v>
      </c>
      <c r="AA27" s="17">
        <v>-3442.8</v>
      </c>
      <c r="AB27" s="18">
        <v>-0.254384564912841</v>
      </c>
      <c r="AC27" s="15">
        <v>0.224296772059726</v>
      </c>
      <c r="AD27" s="15">
        <v>0.322742374423736</v>
      </c>
      <c r="AE27" s="15">
        <v>-0.09844560236401</v>
      </c>
      <c r="AF27" s="26">
        <v>281.5029</v>
      </c>
      <c r="AG27" s="25">
        <v>-69.2696</v>
      </c>
      <c r="AH27" s="15">
        <v>0.00806630000481394</v>
      </c>
      <c r="AI27" s="18">
        <v>-0.00165187671639257</v>
      </c>
      <c r="AJ27" s="26">
        <v>-47.66</v>
      </c>
      <c r="AK27" s="25">
        <v>-39.04</v>
      </c>
      <c r="AL27" s="15">
        <v>-0.0115914817445107</v>
      </c>
      <c r="AM27" s="18">
        <v>-0.00902510801694982</v>
      </c>
      <c r="AN27" s="18">
        <v>0.00971817672120651</v>
      </c>
      <c r="AO27" s="18">
        <v>-0.00256637372756089</v>
      </c>
    </row>
    <row r="28" s="1" customFormat="1" ht="15.9" customHeight="1" spans="1:41">
      <c r="A28" s="23"/>
      <c r="B28" s="24" t="s">
        <v>201</v>
      </c>
      <c r="C28" s="23" t="s">
        <v>202</v>
      </c>
      <c r="D28" s="25">
        <v>2048</v>
      </c>
      <c r="E28" s="26">
        <v>13251.53</v>
      </c>
      <c r="F28" s="25">
        <v>1482.1</v>
      </c>
      <c r="G28" s="26">
        <v>9971.62</v>
      </c>
      <c r="H28" s="27">
        <v>35.1218061113079</v>
      </c>
      <c r="I28" s="26">
        <v>892.1</v>
      </c>
      <c r="J28" s="26">
        <v>6968.96</v>
      </c>
      <c r="K28" s="25">
        <v>2082.2</v>
      </c>
      <c r="L28" s="25">
        <v>15353.05</v>
      </c>
      <c r="M28" s="12">
        <v>7.81185965698913</v>
      </c>
      <c r="N28" s="12">
        <v>7.37347517049275</v>
      </c>
      <c r="O28" s="26">
        <v>10248.87</v>
      </c>
      <c r="P28" s="26">
        <v>12361.76</v>
      </c>
      <c r="Q28" s="26">
        <v>1394.64</v>
      </c>
      <c r="R28" s="12">
        <v>8.86376412550909</v>
      </c>
      <c r="S28" s="25">
        <v>14468.54</v>
      </c>
      <c r="T28" s="25">
        <v>15563.36</v>
      </c>
      <c r="U28" s="25">
        <v>2001.38</v>
      </c>
      <c r="V28" s="12">
        <v>7.77631434310326</v>
      </c>
      <c r="W28" s="15">
        <v>0.134654808804565</v>
      </c>
      <c r="X28" s="15">
        <v>0.0546335565382517</v>
      </c>
      <c r="Y28" s="26">
        <v>2112.89</v>
      </c>
      <c r="Z28" s="25">
        <v>1094.82</v>
      </c>
      <c r="AA28" s="17">
        <v>1018.07</v>
      </c>
      <c r="AB28" s="18">
        <v>0.929897152043258</v>
      </c>
      <c r="AC28" s="15">
        <v>0.170921454550161</v>
      </c>
      <c r="AD28" s="15">
        <v>0.0703459921250938</v>
      </c>
      <c r="AE28" s="15">
        <v>0.100575462425067</v>
      </c>
      <c r="AF28" s="26">
        <v>-582.4039</v>
      </c>
      <c r="AG28" s="25">
        <v>-1214.2558</v>
      </c>
      <c r="AH28" s="15">
        <v>-0.0568261574202815</v>
      </c>
      <c r="AI28" s="18">
        <v>-0.0780201576009294</v>
      </c>
      <c r="AJ28" s="26">
        <v>-63.36</v>
      </c>
      <c r="AK28" s="25">
        <v>-196.82</v>
      </c>
      <c r="AL28" s="15">
        <v>-0.045431078988126</v>
      </c>
      <c r="AM28" s="18">
        <v>-0.0983421439206947</v>
      </c>
      <c r="AN28" s="18">
        <v>0.0211940001806479</v>
      </c>
      <c r="AO28" s="18">
        <v>0.0529110649325688</v>
      </c>
    </row>
    <row r="29" s="1" customFormat="1" ht="15.9" customHeight="1" spans="1:41">
      <c r="A29" s="23"/>
      <c r="B29" s="28" t="s">
        <v>256</v>
      </c>
      <c r="C29" s="28"/>
      <c r="D29" s="29">
        <v>24314.42</v>
      </c>
      <c r="E29" s="29">
        <v>159302.54</v>
      </c>
      <c r="F29" s="29">
        <v>16801.8</v>
      </c>
      <c r="G29" s="30">
        <v>110804.63</v>
      </c>
      <c r="H29" s="30">
        <v>38.4944052169796</v>
      </c>
      <c r="I29" s="30">
        <v>7009.3</v>
      </c>
      <c r="J29" s="29">
        <v>60262.34</v>
      </c>
      <c r="K29" s="29">
        <v>12173.2</v>
      </c>
      <c r="L29" s="29">
        <v>93162.68</v>
      </c>
      <c r="M29" s="31">
        <v>8.59748334355784</v>
      </c>
      <c r="N29" s="31">
        <v>7.65309696710807</v>
      </c>
      <c r="O29" s="29">
        <v>108760.25</v>
      </c>
      <c r="P29" s="29">
        <v>138230.39</v>
      </c>
      <c r="Q29" s="29">
        <v>14196.52</v>
      </c>
      <c r="R29" s="31">
        <v>9.73692073832179</v>
      </c>
      <c r="S29" s="29">
        <v>100991.92</v>
      </c>
      <c r="T29" s="29">
        <v>136962.4</v>
      </c>
      <c r="U29" s="29">
        <v>15157.43</v>
      </c>
      <c r="V29" s="31">
        <v>9.0359909298608</v>
      </c>
      <c r="W29" s="32">
        <v>0.132531503607708</v>
      </c>
      <c r="X29" s="32">
        <v>0.180697300543324</v>
      </c>
      <c r="Y29" s="29">
        <v>29470.14</v>
      </c>
      <c r="Z29" s="29">
        <v>35970.48</v>
      </c>
      <c r="AA29" s="33">
        <v>-6500.34</v>
      </c>
      <c r="AB29" s="34">
        <v>-0.180713184811545</v>
      </c>
      <c r="AC29" s="32">
        <v>0.213195810270086</v>
      </c>
      <c r="AD29" s="32">
        <v>0.262630327739584</v>
      </c>
      <c r="AE29" s="32">
        <v>-0.049434517469498</v>
      </c>
      <c r="AF29" s="29">
        <v>-3047.8544</v>
      </c>
      <c r="AG29" s="29">
        <v>-457.4037</v>
      </c>
      <c r="AH29" s="32">
        <v>-0.0280236060509239</v>
      </c>
      <c r="AI29" s="32">
        <v>-0.00333962970859156</v>
      </c>
      <c r="AJ29" s="29">
        <v>-325.4</v>
      </c>
      <c r="AK29" s="29">
        <v>-247.22</v>
      </c>
      <c r="AL29" s="32">
        <v>-0.0229211102439189</v>
      </c>
      <c r="AM29" s="32">
        <v>-0.0163101528425333</v>
      </c>
      <c r="AN29" s="34">
        <v>-0.0246839763423324</v>
      </c>
      <c r="AO29" s="34">
        <v>-0.0066109574013856</v>
      </c>
    </row>
    <row r="30" s="1" customFormat="1" ht="15.9" customHeight="1" spans="1:41">
      <c r="A30" s="23" t="s">
        <v>89</v>
      </c>
      <c r="B30" s="24" t="s">
        <v>90</v>
      </c>
      <c r="C30" s="23" t="s">
        <v>91</v>
      </c>
      <c r="D30" s="25">
        <v>3925.9</v>
      </c>
      <c r="E30" s="26">
        <v>25967.11</v>
      </c>
      <c r="F30" s="25">
        <v>2938.5</v>
      </c>
      <c r="G30" s="26">
        <v>18350.82</v>
      </c>
      <c r="H30" s="27">
        <v>59.8084288235484</v>
      </c>
      <c r="I30" s="26">
        <v>389</v>
      </c>
      <c r="J30" s="26">
        <v>3869.18</v>
      </c>
      <c r="K30" s="25">
        <v>5753.8</v>
      </c>
      <c r="L30" s="25">
        <v>34440.28</v>
      </c>
      <c r="M30" s="12">
        <v>9.94647814910026</v>
      </c>
      <c r="N30" s="12">
        <v>5.98565817372867</v>
      </c>
      <c r="O30" s="26">
        <v>11485.47</v>
      </c>
      <c r="P30" s="26">
        <v>15163.33</v>
      </c>
      <c r="Q30" s="26">
        <v>1324.64</v>
      </c>
      <c r="R30" s="12">
        <v>11.4471328058944</v>
      </c>
      <c r="S30" s="25">
        <v>26605.25</v>
      </c>
      <c r="T30" s="25">
        <v>33026.71</v>
      </c>
      <c r="U30" s="25">
        <v>3954.62</v>
      </c>
      <c r="V30" s="12">
        <v>8.35142440993066</v>
      </c>
      <c r="W30" s="15">
        <v>0.150872965717008</v>
      </c>
      <c r="X30" s="15">
        <v>0.395239114486266</v>
      </c>
      <c r="Y30" s="26">
        <v>3677.86</v>
      </c>
      <c r="Z30" s="25">
        <v>6421.46</v>
      </c>
      <c r="AA30" s="17">
        <v>-2743.6</v>
      </c>
      <c r="AB30" s="18">
        <v>-0.427254861044062</v>
      </c>
      <c r="AC30" s="15">
        <v>0.242549624653688</v>
      </c>
      <c r="AD30" s="15">
        <v>0.194432324624524</v>
      </c>
      <c r="AE30" s="15">
        <v>0.0481173000291639</v>
      </c>
      <c r="AF30" s="26">
        <v>-706.7556</v>
      </c>
      <c r="AG30" s="25">
        <v>-4451.0661</v>
      </c>
      <c r="AH30" s="15">
        <v>-0.0615347565228066</v>
      </c>
      <c r="AI30" s="18">
        <v>-0.134771707505834</v>
      </c>
      <c r="AJ30" s="26">
        <v>-51.76</v>
      </c>
      <c r="AK30" s="25">
        <v>-757.58</v>
      </c>
      <c r="AL30" s="15">
        <v>-0.0390747674839957</v>
      </c>
      <c r="AM30" s="18">
        <v>-0.191568342849629</v>
      </c>
      <c r="AN30" s="18">
        <v>0.0732369509830273</v>
      </c>
      <c r="AO30" s="18">
        <v>0.152493575365633</v>
      </c>
    </row>
    <row r="31" s="1" customFormat="1" ht="15.9" customHeight="1" spans="1:41">
      <c r="A31" s="23"/>
      <c r="B31" s="24" t="s">
        <v>160</v>
      </c>
      <c r="C31" s="23" t="s">
        <v>161</v>
      </c>
      <c r="D31" s="25">
        <v>2010.9</v>
      </c>
      <c r="E31" s="26">
        <v>13549.05</v>
      </c>
      <c r="F31" s="25">
        <v>1633</v>
      </c>
      <c r="G31" s="26">
        <v>10991.76</v>
      </c>
      <c r="H31" s="27">
        <v>51.5550657479216</v>
      </c>
      <c r="I31" s="26">
        <v>470</v>
      </c>
      <c r="J31" s="26">
        <v>4820.89</v>
      </c>
      <c r="K31" s="25">
        <v>323.7</v>
      </c>
      <c r="L31" s="25">
        <v>3555.02</v>
      </c>
      <c r="M31" s="12">
        <v>10.2572127659574</v>
      </c>
      <c r="N31" s="12">
        <v>10.982452888477</v>
      </c>
      <c r="O31" s="26">
        <v>7378.18</v>
      </c>
      <c r="P31" s="26">
        <v>8146.91</v>
      </c>
      <c r="Q31" s="26">
        <v>819.05</v>
      </c>
      <c r="R31" s="12">
        <v>9.94677980587266</v>
      </c>
      <c r="S31" s="25">
        <v>6075.4</v>
      </c>
      <c r="T31" s="25">
        <v>7367.34</v>
      </c>
      <c r="U31" s="25">
        <v>657.5</v>
      </c>
      <c r="V31" s="12">
        <v>11.2050798479087</v>
      </c>
      <c r="W31" s="15">
        <v>-0.0302648455450863</v>
      </c>
      <c r="X31" s="15">
        <v>0.020271150870617</v>
      </c>
      <c r="Y31" s="26">
        <v>768.73</v>
      </c>
      <c r="Z31" s="25">
        <v>1291.94</v>
      </c>
      <c r="AA31" s="17">
        <v>-523.21</v>
      </c>
      <c r="AB31" s="18">
        <v>-0.40498010743533</v>
      </c>
      <c r="AC31" s="15">
        <v>0.0943584745627483</v>
      </c>
      <c r="AD31" s="15">
        <v>0.175360442167729</v>
      </c>
      <c r="AE31" s="15">
        <v>-0.0810019676049811</v>
      </c>
      <c r="AF31" s="26">
        <v>-956.9467</v>
      </c>
      <c r="AG31" s="25">
        <v>-941.9484</v>
      </c>
      <c r="AH31" s="15">
        <v>-0.129699560054105</v>
      </c>
      <c r="AI31" s="18">
        <v>-0.127854612383845</v>
      </c>
      <c r="AJ31" s="26">
        <v>-28.85</v>
      </c>
      <c r="AK31" s="25">
        <v>-304.1</v>
      </c>
      <c r="AL31" s="15">
        <v>-0.0352237348147244</v>
      </c>
      <c r="AM31" s="18">
        <v>-0.462509505703422</v>
      </c>
      <c r="AN31" s="18">
        <v>-0.00184494767026003</v>
      </c>
      <c r="AO31" s="18">
        <v>0.427285770888698</v>
      </c>
    </row>
    <row r="32" s="1" customFormat="1" ht="15.9" customHeight="1" spans="1:41">
      <c r="A32" s="23"/>
      <c r="B32" s="24" t="s">
        <v>125</v>
      </c>
      <c r="C32" s="23" t="s">
        <v>126</v>
      </c>
      <c r="D32" s="25">
        <v>3406</v>
      </c>
      <c r="E32" s="26">
        <v>25969.11</v>
      </c>
      <c r="F32" s="25">
        <v>2536.8</v>
      </c>
      <c r="G32" s="26">
        <v>22748.02</v>
      </c>
      <c r="H32" s="27">
        <v>65.0103626162367</v>
      </c>
      <c r="I32" s="26">
        <v>1007.9</v>
      </c>
      <c r="J32" s="26">
        <v>8394.22</v>
      </c>
      <c r="K32" s="25">
        <v>3898.4</v>
      </c>
      <c r="L32" s="25">
        <v>32419.07</v>
      </c>
      <c r="M32" s="12">
        <v>8.32842543903165</v>
      </c>
      <c r="N32" s="12">
        <v>8.31599374102196</v>
      </c>
      <c r="O32" s="26">
        <v>11615.31</v>
      </c>
      <c r="P32" s="26">
        <v>16656.22</v>
      </c>
      <c r="Q32" s="26">
        <v>1920.79</v>
      </c>
      <c r="R32" s="12">
        <v>8.67154660322055</v>
      </c>
      <c r="S32" s="25">
        <v>15235.29</v>
      </c>
      <c r="T32" s="25">
        <v>19469.52</v>
      </c>
      <c r="U32" s="25">
        <v>2327.74</v>
      </c>
      <c r="V32" s="12">
        <v>8.36413001452052</v>
      </c>
      <c r="W32" s="15">
        <v>0.0411988036274951</v>
      </c>
      <c r="X32" s="15">
        <v>0.00578839703319075</v>
      </c>
      <c r="Y32" s="26">
        <v>5040.91</v>
      </c>
      <c r="Z32" s="25">
        <v>4234.23</v>
      </c>
      <c r="AA32" s="17">
        <v>806.68</v>
      </c>
      <c r="AB32" s="18">
        <v>0.19051397774802</v>
      </c>
      <c r="AC32" s="15">
        <v>0.302644297445639</v>
      </c>
      <c r="AD32" s="15">
        <v>0.21747993787212</v>
      </c>
      <c r="AE32" s="15">
        <v>0.0851643595735188</v>
      </c>
      <c r="AF32" s="26">
        <v>1218.6138</v>
      </c>
      <c r="AG32" s="25">
        <v>-800.3986</v>
      </c>
      <c r="AH32" s="15">
        <v>0.104914444814645</v>
      </c>
      <c r="AI32" s="18">
        <v>-0.0411103406760927</v>
      </c>
      <c r="AJ32" s="26">
        <v>43.69</v>
      </c>
      <c r="AK32" s="25">
        <v>598.94</v>
      </c>
      <c r="AL32" s="15">
        <v>0.0227458493640637</v>
      </c>
      <c r="AM32" s="18">
        <v>0.257305369156349</v>
      </c>
      <c r="AN32" s="18">
        <v>0.146024785490738</v>
      </c>
      <c r="AO32" s="18">
        <v>-0.234559519792285</v>
      </c>
    </row>
    <row r="33" s="1" customFormat="1" ht="15.9" customHeight="1" spans="1:41">
      <c r="A33" s="23"/>
      <c r="B33" s="28" t="s">
        <v>256</v>
      </c>
      <c r="C33" s="28"/>
      <c r="D33" s="29">
        <v>9342.8</v>
      </c>
      <c r="E33" s="29">
        <v>65485.27</v>
      </c>
      <c r="F33" s="29">
        <v>7108.3</v>
      </c>
      <c r="G33" s="30">
        <v>52090.6</v>
      </c>
      <c r="H33" s="30">
        <v>59.7929189513028</v>
      </c>
      <c r="I33" s="30">
        <v>1866.9</v>
      </c>
      <c r="J33" s="29">
        <v>17084.29</v>
      </c>
      <c r="K33" s="29">
        <v>9975.9</v>
      </c>
      <c r="L33" s="29">
        <v>70414.37</v>
      </c>
      <c r="M33" s="31">
        <v>9.15115431999572</v>
      </c>
      <c r="N33" s="31">
        <v>7.05844785934101</v>
      </c>
      <c r="O33" s="29">
        <v>30478.96</v>
      </c>
      <c r="P33" s="29">
        <v>39966.46</v>
      </c>
      <c r="Q33" s="29">
        <v>4064.48</v>
      </c>
      <c r="R33" s="31">
        <v>9.83310534188875</v>
      </c>
      <c r="S33" s="29">
        <v>47915.94</v>
      </c>
      <c r="T33" s="29">
        <v>59863.57</v>
      </c>
      <c r="U33" s="29">
        <v>6939.86</v>
      </c>
      <c r="V33" s="31">
        <v>8.62604865227829</v>
      </c>
      <c r="W33" s="32">
        <v>0.0745207651457633</v>
      </c>
      <c r="X33" s="32">
        <v>0.222088598538381</v>
      </c>
      <c r="Y33" s="29">
        <v>9487.5</v>
      </c>
      <c r="Z33" s="29">
        <v>11947.63</v>
      </c>
      <c r="AA33" s="33">
        <v>-2460.13</v>
      </c>
      <c r="AB33" s="34">
        <v>-0.205909456519829</v>
      </c>
      <c r="AC33" s="32">
        <v>0.237386548621019</v>
      </c>
      <c r="AD33" s="32">
        <v>0.199580980552947</v>
      </c>
      <c r="AE33" s="32">
        <v>0.0378055680680714</v>
      </c>
      <c r="AF33" s="29">
        <v>-445.0885</v>
      </c>
      <c r="AG33" s="29">
        <v>-6193.4131</v>
      </c>
      <c r="AH33" s="32">
        <v>-0.0146031393459619</v>
      </c>
      <c r="AI33" s="32">
        <v>-0.103458799734129</v>
      </c>
      <c r="AJ33" s="29">
        <v>-36.92</v>
      </c>
      <c r="AK33" s="29">
        <v>-462.74</v>
      </c>
      <c r="AL33" s="32">
        <v>-0.00908357280636145</v>
      </c>
      <c r="AM33" s="32">
        <v>-0.0666785785304026</v>
      </c>
      <c r="AN33" s="34">
        <v>0.0888556603881668</v>
      </c>
      <c r="AO33" s="34">
        <v>0.0575950057240412</v>
      </c>
    </row>
    <row r="34" s="1" customFormat="1" ht="15.9" customHeight="1" spans="1:41">
      <c r="A34" s="23" t="s">
        <v>186</v>
      </c>
      <c r="B34" s="24" t="s">
        <v>197</v>
      </c>
      <c r="C34" s="23" t="s">
        <v>198</v>
      </c>
      <c r="D34" s="25">
        <v>3669.5</v>
      </c>
      <c r="E34" s="26">
        <v>21611.25</v>
      </c>
      <c r="F34" s="25">
        <v>2587.5</v>
      </c>
      <c r="G34" s="26">
        <v>14945.51</v>
      </c>
      <c r="H34" s="27">
        <v>25.5881455349768</v>
      </c>
      <c r="I34" s="26">
        <v>1785.8</v>
      </c>
      <c r="J34" s="26">
        <v>15439.92</v>
      </c>
      <c r="K34" s="25">
        <v>3165.8</v>
      </c>
      <c r="L34" s="25">
        <v>25133.22</v>
      </c>
      <c r="M34" s="12">
        <v>8.64594019487065</v>
      </c>
      <c r="N34" s="12">
        <v>7.93897908901384</v>
      </c>
      <c r="O34" s="26">
        <v>22144.23</v>
      </c>
      <c r="P34" s="26">
        <v>28234.73</v>
      </c>
      <c r="Q34" s="26">
        <v>2765.14</v>
      </c>
      <c r="R34" s="12">
        <v>10.2109585771426</v>
      </c>
      <c r="S34" s="25">
        <v>18978.87</v>
      </c>
      <c r="T34" s="25">
        <v>24793.63</v>
      </c>
      <c r="U34" s="25">
        <v>2097.46</v>
      </c>
      <c r="V34" s="12">
        <v>11.8207880007247</v>
      </c>
      <c r="W34" s="15">
        <v>0.181011937047679</v>
      </c>
      <c r="X34" s="15">
        <v>0.48895567908506</v>
      </c>
      <c r="Y34" s="26">
        <v>6090.5</v>
      </c>
      <c r="Z34" s="25">
        <v>5814.76</v>
      </c>
      <c r="AA34" s="17">
        <v>275.74</v>
      </c>
      <c r="AB34" s="18">
        <v>0.0474207018002463</v>
      </c>
      <c r="AC34" s="15">
        <v>0.215709518029746</v>
      </c>
      <c r="AD34" s="15">
        <v>0.234526368264752</v>
      </c>
      <c r="AE34" s="15">
        <v>-0.0188168502350062</v>
      </c>
      <c r="AF34" s="26">
        <v>323.6766</v>
      </c>
      <c r="AG34" s="25">
        <v>-2324.6366</v>
      </c>
      <c r="AH34" s="15">
        <v>0.0146167466649326</v>
      </c>
      <c r="AI34" s="18">
        <v>-0.0937594293372935</v>
      </c>
      <c r="AJ34" s="26">
        <v>-108.66</v>
      </c>
      <c r="AK34" s="25">
        <v>-148.84</v>
      </c>
      <c r="AL34" s="15">
        <v>-0.0392963828232929</v>
      </c>
      <c r="AM34" s="18">
        <v>-0.0709620207298351</v>
      </c>
      <c r="AN34" s="18">
        <v>0.108376176002226</v>
      </c>
      <c r="AO34" s="18">
        <v>0.0316656379065423</v>
      </c>
    </row>
    <row r="35" s="1" customFormat="1" ht="15.9" customHeight="1" spans="1:41">
      <c r="A35" s="23"/>
      <c r="B35" s="24" t="s">
        <v>187</v>
      </c>
      <c r="C35" s="23" t="s">
        <v>188</v>
      </c>
      <c r="D35" s="25">
        <v>8831.7</v>
      </c>
      <c r="E35" s="26">
        <v>53468.51</v>
      </c>
      <c r="F35" s="25">
        <v>4743.5</v>
      </c>
      <c r="G35" s="26">
        <v>33270.61</v>
      </c>
      <c r="H35" s="27">
        <v>50.354981746897</v>
      </c>
      <c r="I35" s="26">
        <v>727.3</v>
      </c>
      <c r="J35" s="26">
        <v>6938.33</v>
      </c>
      <c r="K35" s="25">
        <v>1887.6</v>
      </c>
      <c r="L35" s="25">
        <v>14646.97</v>
      </c>
      <c r="M35" s="12">
        <v>9.53984600577478</v>
      </c>
      <c r="N35" s="12">
        <v>7.75957300275482</v>
      </c>
      <c r="O35" s="26">
        <v>26699.57</v>
      </c>
      <c r="P35" s="26">
        <v>29860.58</v>
      </c>
      <c r="Q35" s="26">
        <v>4613.64</v>
      </c>
      <c r="R35" s="12">
        <v>6.47223883961471</v>
      </c>
      <c r="S35" s="25">
        <v>24972.8</v>
      </c>
      <c r="T35" s="25">
        <v>30213.41</v>
      </c>
      <c r="U35" s="25">
        <v>3869.86</v>
      </c>
      <c r="V35" s="12">
        <v>7.80736512431974</v>
      </c>
      <c r="W35" s="15">
        <v>-0.321557304415936</v>
      </c>
      <c r="X35" s="15">
        <v>0.00615911746019461</v>
      </c>
      <c r="Y35" s="26">
        <v>3161.01</v>
      </c>
      <c r="Z35" s="25">
        <v>5240.61</v>
      </c>
      <c r="AA35" s="17">
        <v>-2079.6</v>
      </c>
      <c r="AB35" s="18">
        <v>-0.396824033843388</v>
      </c>
      <c r="AC35" s="15">
        <v>0.105858961882187</v>
      </c>
      <c r="AD35" s="15">
        <v>0.173453112376259</v>
      </c>
      <c r="AE35" s="15">
        <v>-0.0675941504940723</v>
      </c>
      <c r="AF35" s="26">
        <v>-705.8985</v>
      </c>
      <c r="AG35" s="25">
        <v>-636.9183</v>
      </c>
      <c r="AH35" s="15">
        <v>-0.0264385718571498</v>
      </c>
      <c r="AI35" s="18">
        <v>-0.0210806492878493</v>
      </c>
      <c r="AJ35" s="26">
        <v>-146.86</v>
      </c>
      <c r="AK35" s="25">
        <v>-40.24</v>
      </c>
      <c r="AL35" s="15">
        <v>-0.0318316990489072</v>
      </c>
      <c r="AM35" s="18">
        <v>-0.0103983089827539</v>
      </c>
      <c r="AN35" s="18">
        <v>-0.00535792256930042</v>
      </c>
      <c r="AO35" s="18">
        <v>-0.0214333900661533</v>
      </c>
    </row>
    <row r="36" s="1" customFormat="1" ht="15.9" customHeight="1" spans="1:41">
      <c r="A36" s="23"/>
      <c r="B36" s="24" t="s">
        <v>189</v>
      </c>
      <c r="C36" s="23" t="s">
        <v>190</v>
      </c>
      <c r="D36" s="25">
        <v>4699.95</v>
      </c>
      <c r="E36" s="26">
        <v>30603.4</v>
      </c>
      <c r="F36" s="25">
        <v>2294.8</v>
      </c>
      <c r="G36" s="26">
        <v>16221.35</v>
      </c>
      <c r="H36" s="27">
        <v>63.6378771405273</v>
      </c>
      <c r="I36" s="26">
        <v>-1020.9</v>
      </c>
      <c r="J36" s="26">
        <v>-2977.15</v>
      </c>
      <c r="K36" s="25">
        <v>640.3</v>
      </c>
      <c r="L36" s="25">
        <v>5061.31</v>
      </c>
      <c r="M36" s="12">
        <v>2.91620139092957</v>
      </c>
      <c r="N36" s="12">
        <v>7.90459159768858</v>
      </c>
      <c r="O36" s="26">
        <v>11404.9</v>
      </c>
      <c r="P36" s="26">
        <v>14650.72</v>
      </c>
      <c r="Q36" s="26">
        <v>1360.06</v>
      </c>
      <c r="R36" s="12">
        <v>10.7721129950149</v>
      </c>
      <c r="S36" s="25">
        <v>9064.05</v>
      </c>
      <c r="T36" s="25">
        <v>11908.39</v>
      </c>
      <c r="U36" s="25">
        <v>1271.35</v>
      </c>
      <c r="V36" s="12">
        <v>9.36672828096118</v>
      </c>
      <c r="W36" s="15">
        <v>2.69388514405077</v>
      </c>
      <c r="X36" s="15">
        <v>0.184973083707468</v>
      </c>
      <c r="Y36" s="26">
        <v>3245.82</v>
      </c>
      <c r="Z36" s="25">
        <v>2844.34</v>
      </c>
      <c r="AA36" s="17">
        <v>401.48</v>
      </c>
      <c r="AB36" s="18">
        <v>0.141150495369752</v>
      </c>
      <c r="AC36" s="15">
        <v>0.221546790874442</v>
      </c>
      <c r="AD36" s="15">
        <v>0.238851767535326</v>
      </c>
      <c r="AE36" s="15">
        <v>-0.0173049766608843</v>
      </c>
      <c r="AF36" s="26">
        <v>-559.9128</v>
      </c>
      <c r="AG36" s="25">
        <v>-376.1335</v>
      </c>
      <c r="AH36" s="15">
        <v>-0.0490940560636218</v>
      </c>
      <c r="AI36" s="18">
        <v>-0.0315855879762084</v>
      </c>
      <c r="AJ36" s="26">
        <v>-24.19</v>
      </c>
      <c r="AK36" s="25">
        <v>-63.65</v>
      </c>
      <c r="AL36" s="15">
        <v>-0.0177859800302928</v>
      </c>
      <c r="AM36" s="18">
        <v>-0.0500648916506076</v>
      </c>
      <c r="AN36" s="18">
        <v>-0.0175084680874134</v>
      </c>
      <c r="AO36" s="18">
        <v>0.0322789116203148</v>
      </c>
    </row>
    <row r="37" s="1" customFormat="1" ht="15.9" customHeight="1" spans="1:41">
      <c r="A37" s="23"/>
      <c r="B37" s="28" t="s">
        <v>256</v>
      </c>
      <c r="C37" s="28"/>
      <c r="D37" s="29">
        <v>17201.15</v>
      </c>
      <c r="E37" s="29">
        <v>105683.16</v>
      </c>
      <c r="F37" s="29">
        <v>9625.8</v>
      </c>
      <c r="G37" s="30">
        <v>64437.47</v>
      </c>
      <c r="H37" s="30">
        <v>43.7664176156498</v>
      </c>
      <c r="I37" s="30">
        <v>1492.2</v>
      </c>
      <c r="J37" s="29">
        <v>19401.1</v>
      </c>
      <c r="K37" s="29">
        <v>5693.7</v>
      </c>
      <c r="L37" s="29">
        <v>44841.5</v>
      </c>
      <c r="M37" s="31">
        <v>13.0016753786356</v>
      </c>
      <c r="N37" s="31">
        <v>7.87563447318967</v>
      </c>
      <c r="O37" s="29">
        <v>60248.7</v>
      </c>
      <c r="P37" s="29">
        <v>72746.03</v>
      </c>
      <c r="Q37" s="29">
        <v>8738.84</v>
      </c>
      <c r="R37" s="31">
        <v>8.32444924040262</v>
      </c>
      <c r="S37" s="29">
        <v>53015.72</v>
      </c>
      <c r="T37" s="29">
        <v>66915.43</v>
      </c>
      <c r="U37" s="29">
        <v>7238.67</v>
      </c>
      <c r="V37" s="31">
        <v>9.24416087485684</v>
      </c>
      <c r="W37" s="32">
        <v>-0.359740264390741</v>
      </c>
      <c r="X37" s="32">
        <v>0.173767130296096</v>
      </c>
      <c r="Y37" s="29">
        <v>12497.33</v>
      </c>
      <c r="Z37" s="29">
        <v>13899.71</v>
      </c>
      <c r="AA37" s="33">
        <v>-1402.38</v>
      </c>
      <c r="AB37" s="34">
        <v>-0.10089275243872</v>
      </c>
      <c r="AC37" s="32">
        <v>0.171793979685214</v>
      </c>
      <c r="AD37" s="32">
        <v>0.207720551149414</v>
      </c>
      <c r="AE37" s="32">
        <v>-0.0359265714641991</v>
      </c>
      <c r="AF37" s="29">
        <v>-942.1347</v>
      </c>
      <c r="AG37" s="29">
        <v>-3337.6884</v>
      </c>
      <c r="AH37" s="32">
        <v>-0.015637427861514</v>
      </c>
      <c r="AI37" s="32">
        <v>-0.0498792042433262</v>
      </c>
      <c r="AJ37" s="29">
        <v>-279.71</v>
      </c>
      <c r="AK37" s="29">
        <v>-252.73</v>
      </c>
      <c r="AL37" s="32">
        <v>-0.0320076806532675</v>
      </c>
      <c r="AM37" s="32">
        <v>-0.0349138722997457</v>
      </c>
      <c r="AN37" s="34">
        <v>0.0342417763818122</v>
      </c>
      <c r="AO37" s="34">
        <v>0.00290619164647819</v>
      </c>
    </row>
    <row r="38" s="1" customFormat="1" ht="15.9" customHeight="1" spans="1:41">
      <c r="A38" s="23" t="s">
        <v>67</v>
      </c>
      <c r="B38" s="24" t="s">
        <v>72</v>
      </c>
      <c r="C38" s="23" t="s">
        <v>73</v>
      </c>
      <c r="D38" s="25">
        <v>4363.34</v>
      </c>
      <c r="E38" s="26">
        <v>26194.31</v>
      </c>
      <c r="F38" s="25">
        <v>2292.2</v>
      </c>
      <c r="G38" s="26">
        <v>16469.64</v>
      </c>
      <c r="H38" s="27">
        <v>20.1017541315839</v>
      </c>
      <c r="I38" s="26">
        <v>2872.4</v>
      </c>
      <c r="J38" s="26">
        <v>23172.52</v>
      </c>
      <c r="K38" s="25">
        <v>3560</v>
      </c>
      <c r="L38" s="25">
        <v>23716.46</v>
      </c>
      <c r="M38" s="12">
        <v>8.06730260409414</v>
      </c>
      <c r="N38" s="12">
        <v>6.66192696629213</v>
      </c>
      <c r="O38" s="26">
        <v>32897.19</v>
      </c>
      <c r="P38" s="26">
        <v>39735</v>
      </c>
      <c r="Q38" s="26">
        <v>4803.32</v>
      </c>
      <c r="R38" s="12">
        <v>8.2724032544157</v>
      </c>
      <c r="S38" s="25">
        <v>30588.15</v>
      </c>
      <c r="T38" s="25">
        <v>38042.99</v>
      </c>
      <c r="U38" s="25">
        <v>4498.35</v>
      </c>
      <c r="V38" s="12">
        <v>8.4570987139729</v>
      </c>
      <c r="W38" s="15">
        <v>0.0254236961704486</v>
      </c>
      <c r="X38" s="15">
        <v>0.269467341320902</v>
      </c>
      <c r="Y38" s="26">
        <v>6837.81</v>
      </c>
      <c r="Z38" s="25">
        <v>7454.84</v>
      </c>
      <c r="AA38" s="17">
        <v>-617.03</v>
      </c>
      <c r="AB38" s="18">
        <v>-0.082769046686448</v>
      </c>
      <c r="AC38" s="15">
        <v>0.172085315213288</v>
      </c>
      <c r="AD38" s="15">
        <v>0.195958309270644</v>
      </c>
      <c r="AE38" s="15">
        <v>-0.0238729940573555</v>
      </c>
      <c r="AF38" s="26">
        <v>-1889.4796</v>
      </c>
      <c r="AG38" s="25">
        <v>-2687.5982</v>
      </c>
      <c r="AH38" s="15">
        <v>-0.0574358965005826</v>
      </c>
      <c r="AI38" s="18">
        <v>-0.0706463450953776</v>
      </c>
      <c r="AJ38" s="26">
        <v>-140.22</v>
      </c>
      <c r="AK38" s="25">
        <v>-169.93</v>
      </c>
      <c r="AL38" s="15">
        <v>-0.0291923086531816</v>
      </c>
      <c r="AM38" s="18">
        <v>-0.0377760734491536</v>
      </c>
      <c r="AN38" s="18">
        <v>0.0132104485947951</v>
      </c>
      <c r="AO38" s="18">
        <v>0.00858376479597203</v>
      </c>
    </row>
    <row r="39" s="1" customFormat="1" ht="15.9" customHeight="1" spans="1:41">
      <c r="A39" s="23"/>
      <c r="B39" s="24" t="s">
        <v>112</v>
      </c>
      <c r="C39" s="23" t="s">
        <v>113</v>
      </c>
      <c r="D39" s="25">
        <v>4437</v>
      </c>
      <c r="E39" s="26">
        <v>28100.45</v>
      </c>
      <c r="F39" s="25">
        <v>2752.9</v>
      </c>
      <c r="G39" s="26">
        <v>21035.75</v>
      </c>
      <c r="H39" s="27">
        <v>34.9689801750444</v>
      </c>
      <c r="I39" s="26">
        <v>1540</v>
      </c>
      <c r="J39" s="26">
        <v>14714.92</v>
      </c>
      <c r="K39" s="25">
        <v>2235.8</v>
      </c>
      <c r="L39" s="25">
        <v>16573.62</v>
      </c>
      <c r="M39" s="12">
        <v>9.55514285714286</v>
      </c>
      <c r="N39" s="12">
        <v>7.41283656856606</v>
      </c>
      <c r="O39" s="26">
        <v>21779.62</v>
      </c>
      <c r="P39" s="26">
        <v>26533.1</v>
      </c>
      <c r="Q39" s="26">
        <v>3126.4</v>
      </c>
      <c r="R39" s="12">
        <v>8.48678991811668</v>
      </c>
      <c r="S39" s="25">
        <v>25147.8</v>
      </c>
      <c r="T39" s="25">
        <v>33307.29</v>
      </c>
      <c r="U39" s="25">
        <v>3585.18</v>
      </c>
      <c r="V39" s="12">
        <v>9.29026994460529</v>
      </c>
      <c r="W39" s="15">
        <v>-0.111809206308992</v>
      </c>
      <c r="X39" s="15">
        <v>0.253267876429441</v>
      </c>
      <c r="Y39" s="26">
        <v>4753.48</v>
      </c>
      <c r="Z39" s="25">
        <v>8159.49</v>
      </c>
      <c r="AA39" s="17">
        <v>-3406.01</v>
      </c>
      <c r="AB39" s="18">
        <v>-0.417429275604235</v>
      </c>
      <c r="AC39" s="15">
        <v>0.179152831746008</v>
      </c>
      <c r="AD39" s="15">
        <v>0.244976099826795</v>
      </c>
      <c r="AE39" s="15">
        <v>-0.0658232680807869</v>
      </c>
      <c r="AF39" s="26">
        <v>-1412.7842</v>
      </c>
      <c r="AG39" s="25">
        <v>-1268.0024</v>
      </c>
      <c r="AH39" s="15">
        <v>-0.0648672566371681</v>
      </c>
      <c r="AI39" s="18">
        <v>-0.0380698159471995</v>
      </c>
      <c r="AJ39" s="26">
        <v>-97.7</v>
      </c>
      <c r="AK39" s="25">
        <v>-113.02</v>
      </c>
      <c r="AL39" s="15">
        <v>-0.03125</v>
      </c>
      <c r="AM39" s="18">
        <v>-0.0315242191465979</v>
      </c>
      <c r="AN39" s="18">
        <v>-0.0267974406899686</v>
      </c>
      <c r="AO39" s="18">
        <v>0.000274219146597939</v>
      </c>
    </row>
    <row r="40" s="1" customFormat="1" ht="15.9" customHeight="1" spans="1:41">
      <c r="A40" s="23"/>
      <c r="B40" s="24" t="s">
        <v>114</v>
      </c>
      <c r="C40" s="23" t="s">
        <v>115</v>
      </c>
      <c r="D40" s="25">
        <v>5116</v>
      </c>
      <c r="E40" s="26">
        <v>29362.34</v>
      </c>
      <c r="F40" s="25">
        <v>3367</v>
      </c>
      <c r="G40" s="26">
        <v>22623.18</v>
      </c>
      <c r="H40" s="27">
        <v>29.0059651579484</v>
      </c>
      <c r="I40" s="26">
        <v>2636.3</v>
      </c>
      <c r="J40" s="26">
        <v>21040.49</v>
      </c>
      <c r="K40" s="25">
        <v>4719.7</v>
      </c>
      <c r="L40" s="25">
        <v>30711</v>
      </c>
      <c r="M40" s="12">
        <v>7.9810681637143</v>
      </c>
      <c r="N40" s="12">
        <v>6.50698137593491</v>
      </c>
      <c r="O40" s="26">
        <v>27779.65</v>
      </c>
      <c r="P40" s="26">
        <v>35220.43</v>
      </c>
      <c r="Q40" s="26">
        <v>4345.79</v>
      </c>
      <c r="R40" s="12">
        <v>8.10449423465009</v>
      </c>
      <c r="S40" s="25">
        <v>37305.47</v>
      </c>
      <c r="T40" s="25">
        <v>46733.25</v>
      </c>
      <c r="U40" s="25">
        <v>5944.95</v>
      </c>
      <c r="V40" s="12">
        <v>7.86099967199051</v>
      </c>
      <c r="W40" s="15">
        <v>0.0154648561325341</v>
      </c>
      <c r="X40" s="15">
        <v>0.208087009602215</v>
      </c>
      <c r="Y40" s="26">
        <v>7440.78</v>
      </c>
      <c r="Z40" s="25">
        <v>9427.78</v>
      </c>
      <c r="AA40" s="17">
        <v>-1987</v>
      </c>
      <c r="AB40" s="18">
        <v>-0.210760115318771</v>
      </c>
      <c r="AC40" s="15">
        <v>0.211263178785722</v>
      </c>
      <c r="AD40" s="15">
        <v>0.201736023067088</v>
      </c>
      <c r="AE40" s="15">
        <v>0.0095271557186336</v>
      </c>
      <c r="AF40" s="26">
        <v>143.4711</v>
      </c>
      <c r="AG40" s="25">
        <v>414.4193</v>
      </c>
      <c r="AH40" s="15">
        <v>0.00516461150518455</v>
      </c>
      <c r="AI40" s="18">
        <v>0.00886776117646429</v>
      </c>
      <c r="AJ40" s="26">
        <v>-39.51</v>
      </c>
      <c r="AK40" s="25">
        <v>100.25</v>
      </c>
      <c r="AL40" s="15">
        <v>-0.00909155757641303</v>
      </c>
      <c r="AM40" s="18">
        <v>0.0168630518339095</v>
      </c>
      <c r="AN40" s="18">
        <v>-0.00370314967127974</v>
      </c>
      <c r="AO40" s="18">
        <v>-0.0259546094103225</v>
      </c>
    </row>
    <row r="41" s="1" customFormat="1" ht="15.9" customHeight="1" spans="1:41">
      <c r="A41" s="23"/>
      <c r="B41" s="24" t="s">
        <v>82</v>
      </c>
      <c r="C41" s="23" t="s">
        <v>83</v>
      </c>
      <c r="D41" s="25">
        <v>1442.2</v>
      </c>
      <c r="E41" s="26">
        <v>10363.24</v>
      </c>
      <c r="F41" s="25">
        <v>1372.1</v>
      </c>
      <c r="G41" s="26">
        <v>10675.96</v>
      </c>
      <c r="H41" s="27">
        <v>71.889881641282</v>
      </c>
      <c r="I41" s="26">
        <v>537.1</v>
      </c>
      <c r="J41" s="26">
        <v>4848.93</v>
      </c>
      <c r="K41" s="25">
        <v>173.6</v>
      </c>
      <c r="L41" s="25">
        <v>1074.07</v>
      </c>
      <c r="M41" s="12">
        <v>9.02798361571402</v>
      </c>
      <c r="N41" s="12">
        <v>6.18703917050691</v>
      </c>
      <c r="O41" s="26">
        <v>4536.21</v>
      </c>
      <c r="P41" s="26">
        <v>6369.92</v>
      </c>
      <c r="Q41" s="26">
        <v>579.41</v>
      </c>
      <c r="R41" s="12">
        <v>10.9938040420428</v>
      </c>
      <c r="S41" s="25">
        <v>3285.57</v>
      </c>
      <c r="T41" s="25">
        <v>5129.94</v>
      </c>
      <c r="U41" s="25">
        <v>362.27</v>
      </c>
      <c r="V41" s="12">
        <v>14.1605432412289</v>
      </c>
      <c r="W41" s="15">
        <v>0.217747451701957</v>
      </c>
      <c r="X41" s="15">
        <v>1.28874310489758</v>
      </c>
      <c r="Y41" s="26">
        <v>1833.71</v>
      </c>
      <c r="Z41" s="25">
        <v>1844.37</v>
      </c>
      <c r="AA41" s="17">
        <v>-10.66</v>
      </c>
      <c r="AB41" s="18">
        <v>-0.00577975135140997</v>
      </c>
      <c r="AC41" s="15">
        <v>0.287870177333467</v>
      </c>
      <c r="AD41" s="15">
        <v>0.359530520824805</v>
      </c>
      <c r="AE41" s="15">
        <v>-0.0716603434913377</v>
      </c>
      <c r="AF41" s="26">
        <v>-161.9619</v>
      </c>
      <c r="AG41" s="25">
        <v>-454.5634</v>
      </c>
      <c r="AH41" s="15">
        <v>-0.0357042332696238</v>
      </c>
      <c r="AI41" s="18">
        <v>-0.088609886275473</v>
      </c>
      <c r="AJ41" s="26">
        <v>-27.79</v>
      </c>
      <c r="AK41" s="25">
        <v>-54.63</v>
      </c>
      <c r="AL41" s="15">
        <v>-0.0479625826271552</v>
      </c>
      <c r="AM41" s="18">
        <v>-0.150799127722417</v>
      </c>
      <c r="AN41" s="18">
        <v>0.0529056530058492</v>
      </c>
      <c r="AO41" s="18">
        <v>0.102836545095262</v>
      </c>
    </row>
    <row r="42" s="1" customFormat="1" ht="15.9" customHeight="1" spans="1:41">
      <c r="A42" s="23"/>
      <c r="B42" s="24" t="s">
        <v>76</v>
      </c>
      <c r="C42" s="23" t="s">
        <v>77</v>
      </c>
      <c r="D42" s="25">
        <v>3675.9</v>
      </c>
      <c r="E42" s="26">
        <v>28004.27</v>
      </c>
      <c r="F42" s="25">
        <v>2477.9</v>
      </c>
      <c r="G42" s="26">
        <v>19706</v>
      </c>
      <c r="H42" s="27">
        <v>45.9577954825819</v>
      </c>
      <c r="I42" s="26">
        <v>1133.8</v>
      </c>
      <c r="J42" s="26">
        <v>7792.78</v>
      </c>
      <c r="K42" s="25">
        <v>2785.6</v>
      </c>
      <c r="L42" s="25">
        <v>19118.3</v>
      </c>
      <c r="M42" s="12">
        <v>6.87315223143412</v>
      </c>
      <c r="N42" s="12">
        <v>6.86326105686387</v>
      </c>
      <c r="O42" s="26">
        <v>16091.05</v>
      </c>
      <c r="P42" s="26">
        <v>19800.82</v>
      </c>
      <c r="Q42" s="26">
        <v>2246.29</v>
      </c>
      <c r="R42" s="12">
        <v>8.81489923384781</v>
      </c>
      <c r="S42" s="25">
        <v>21571.61</v>
      </c>
      <c r="T42" s="25">
        <v>28782.76</v>
      </c>
      <c r="U42" s="25">
        <v>3191.99</v>
      </c>
      <c r="V42" s="12">
        <v>9.01718363779335</v>
      </c>
      <c r="W42" s="15">
        <v>0.282511857300815</v>
      </c>
      <c r="X42" s="15">
        <v>0.313833695539727</v>
      </c>
      <c r="Y42" s="26">
        <v>3709.77</v>
      </c>
      <c r="Z42" s="25">
        <v>7211.15</v>
      </c>
      <c r="AA42" s="17">
        <v>-3501.38</v>
      </c>
      <c r="AB42" s="18">
        <v>-0.485550848339031</v>
      </c>
      <c r="AC42" s="15">
        <v>0.187354362092075</v>
      </c>
      <c r="AD42" s="15">
        <v>0.250537127085797</v>
      </c>
      <c r="AE42" s="15">
        <v>-0.0631827649937222</v>
      </c>
      <c r="AF42" s="26">
        <v>-1358.5345</v>
      </c>
      <c r="AG42" s="25">
        <v>-1009.1482</v>
      </c>
      <c r="AH42" s="15">
        <v>-0.0844279583992344</v>
      </c>
      <c r="AI42" s="18">
        <v>-0.0350608558734465</v>
      </c>
      <c r="AJ42" s="26">
        <v>-85.51</v>
      </c>
      <c r="AK42" s="25">
        <v>-118.91</v>
      </c>
      <c r="AL42" s="15">
        <v>-0.038067213049072</v>
      </c>
      <c r="AM42" s="18">
        <v>-0.0372526229718765</v>
      </c>
      <c r="AN42" s="18">
        <v>-0.0493671025257879</v>
      </c>
      <c r="AO42" s="18">
        <v>-0.000814590077195547</v>
      </c>
    </row>
    <row r="43" s="1" customFormat="1" ht="15.9" customHeight="1" spans="1:41">
      <c r="A43" s="23"/>
      <c r="B43" s="24" t="s">
        <v>70</v>
      </c>
      <c r="C43" s="23" t="s">
        <v>71</v>
      </c>
      <c r="D43" s="25">
        <v>4488</v>
      </c>
      <c r="E43" s="26">
        <v>34474.79</v>
      </c>
      <c r="F43" s="25">
        <v>3100</v>
      </c>
      <c r="G43" s="26">
        <v>25471.18</v>
      </c>
      <c r="H43" s="27">
        <v>46.9862047046758</v>
      </c>
      <c r="I43" s="26">
        <v>1399.8</v>
      </c>
      <c r="J43" s="26">
        <v>11769.73</v>
      </c>
      <c r="K43" s="25">
        <v>2576.65</v>
      </c>
      <c r="L43" s="25">
        <v>19534.3</v>
      </c>
      <c r="M43" s="12">
        <v>8.40815116445206</v>
      </c>
      <c r="N43" s="12">
        <v>7.58127801602856</v>
      </c>
      <c r="O43" s="26">
        <v>19775.22</v>
      </c>
      <c r="P43" s="26">
        <v>25966.09</v>
      </c>
      <c r="Q43" s="26">
        <v>2523.85</v>
      </c>
      <c r="R43" s="12">
        <v>10.2882857539077</v>
      </c>
      <c r="S43" s="25">
        <v>24082.2</v>
      </c>
      <c r="T43" s="25">
        <v>30601.64</v>
      </c>
      <c r="U43" s="25">
        <v>3081.83</v>
      </c>
      <c r="V43" s="12">
        <v>9.92969761472891</v>
      </c>
      <c r="W43" s="15">
        <v>0.223608561820877</v>
      </c>
      <c r="X43" s="15">
        <v>0.309765661374672</v>
      </c>
      <c r="Y43" s="26">
        <v>6190.87</v>
      </c>
      <c r="Z43" s="25">
        <v>6519.44</v>
      </c>
      <c r="AA43" s="17">
        <v>-328.57</v>
      </c>
      <c r="AB43" s="18">
        <v>-0.0503985004847042</v>
      </c>
      <c r="AC43" s="15">
        <v>0.238421341064442</v>
      </c>
      <c r="AD43" s="15">
        <v>0.21304217682451</v>
      </c>
      <c r="AE43" s="15">
        <v>0.0253791642399321</v>
      </c>
      <c r="AF43" s="26">
        <v>-1058.5913</v>
      </c>
      <c r="AG43" s="25">
        <v>-1993.1397</v>
      </c>
      <c r="AH43" s="15">
        <v>-0.0535312021813158</v>
      </c>
      <c r="AI43" s="18">
        <v>-0.0651317935901475</v>
      </c>
      <c r="AJ43" s="26">
        <v>-138.95</v>
      </c>
      <c r="AK43" s="25">
        <v>-286.32</v>
      </c>
      <c r="AL43" s="15">
        <v>-0.0550547774233809</v>
      </c>
      <c r="AM43" s="18">
        <v>-0.092905838414189</v>
      </c>
      <c r="AN43" s="18">
        <v>0.0116005914088316</v>
      </c>
      <c r="AO43" s="18">
        <v>0.037851060990808</v>
      </c>
    </row>
    <row r="44" s="1" customFormat="1" ht="15.9" customHeight="1" spans="1:41">
      <c r="A44" s="23"/>
      <c r="B44" s="24" t="s">
        <v>127</v>
      </c>
      <c r="C44" s="23" t="s">
        <v>128</v>
      </c>
      <c r="D44" s="25">
        <v>4</v>
      </c>
      <c r="E44" s="26">
        <v>58</v>
      </c>
      <c r="F44" s="25">
        <v>0</v>
      </c>
      <c r="G44" s="26">
        <v>0</v>
      </c>
      <c r="H44" s="27">
        <v>15.5</v>
      </c>
      <c r="I44" s="26">
        <v>0</v>
      </c>
      <c r="J44" s="26">
        <v>0</v>
      </c>
      <c r="K44" s="25">
        <v>0</v>
      </c>
      <c r="L44" s="25">
        <v>0</v>
      </c>
      <c r="M44" s="12">
        <v>0</v>
      </c>
      <c r="N44" s="12">
        <v>0</v>
      </c>
      <c r="O44" s="26">
        <v>58</v>
      </c>
      <c r="P44" s="26">
        <v>95.4</v>
      </c>
      <c r="Q44" s="26">
        <v>5.14</v>
      </c>
      <c r="R44" s="12">
        <v>18.5603112840467</v>
      </c>
      <c r="S44" s="25">
        <v>760.96</v>
      </c>
      <c r="T44" s="25">
        <v>1053.36</v>
      </c>
      <c r="U44" s="25">
        <v>59.22</v>
      </c>
      <c r="V44" s="12">
        <v>17.7872340425532</v>
      </c>
      <c r="W44" s="15" t="e">
        <v>#DIV/0!</v>
      </c>
      <c r="X44" s="15" t="e">
        <v>#DIV/0!</v>
      </c>
      <c r="Y44" s="26">
        <v>37.4</v>
      </c>
      <c r="Z44" s="25">
        <v>292.4</v>
      </c>
      <c r="AA44" s="17">
        <v>-255</v>
      </c>
      <c r="AB44" s="18">
        <v>-0.872093023255814</v>
      </c>
      <c r="AC44" s="15">
        <v>0.392033542976939</v>
      </c>
      <c r="AD44" s="15">
        <v>0.277587909166857</v>
      </c>
      <c r="AE44" s="15">
        <v>0.114445633810083</v>
      </c>
      <c r="AF44" s="26">
        <v>9.12</v>
      </c>
      <c r="AG44" s="25">
        <v>-290.8664</v>
      </c>
      <c r="AH44" s="15">
        <v>0.157241379310345</v>
      </c>
      <c r="AI44" s="18">
        <v>-0.276131996658312</v>
      </c>
      <c r="AJ44" s="26">
        <v>1.14</v>
      </c>
      <c r="AK44" s="25">
        <v>-19.08</v>
      </c>
      <c r="AL44" s="15">
        <v>0.221789883268482</v>
      </c>
      <c r="AM44" s="18">
        <v>-0.322188449848024</v>
      </c>
      <c r="AN44" s="18">
        <v>0.433373375968657</v>
      </c>
      <c r="AO44" s="18">
        <v>0.543978333116507</v>
      </c>
    </row>
    <row r="45" s="1" customFormat="1" ht="15.9" customHeight="1" spans="1:41">
      <c r="A45" s="23"/>
      <c r="B45" s="24" t="s">
        <v>199</v>
      </c>
      <c r="C45" s="23" t="s">
        <v>200</v>
      </c>
      <c r="D45" s="25">
        <v>3921.5</v>
      </c>
      <c r="E45" s="26">
        <v>29220.81</v>
      </c>
      <c r="F45" s="25">
        <v>3076.4</v>
      </c>
      <c r="G45" s="26">
        <v>23031.53</v>
      </c>
      <c r="H45" s="27">
        <v>32.681986782118</v>
      </c>
      <c r="I45" s="26">
        <v>2655.9</v>
      </c>
      <c r="J45" s="26">
        <v>18592.3</v>
      </c>
      <c r="K45" s="25">
        <v>4107.55</v>
      </c>
      <c r="L45" s="25">
        <v>28276.14</v>
      </c>
      <c r="M45" s="12">
        <v>7.00037652020031</v>
      </c>
      <c r="N45" s="12">
        <v>6.88394298304342</v>
      </c>
      <c r="O45" s="26">
        <v>24781.58</v>
      </c>
      <c r="P45" s="26">
        <v>30627.92</v>
      </c>
      <c r="Q45" s="26">
        <v>3400.38</v>
      </c>
      <c r="R45" s="12">
        <v>9.00720507707962</v>
      </c>
      <c r="S45" s="25">
        <v>25826.05</v>
      </c>
      <c r="T45" s="25">
        <v>31651.57</v>
      </c>
      <c r="U45" s="25">
        <v>3642.66</v>
      </c>
      <c r="V45" s="12">
        <v>8.68913651013271</v>
      </c>
      <c r="W45" s="15">
        <v>0.286674374026654</v>
      </c>
      <c r="X45" s="15">
        <v>0.26223249256071</v>
      </c>
      <c r="Y45" s="26">
        <v>5846.34</v>
      </c>
      <c r="Z45" s="25">
        <v>5825.52</v>
      </c>
      <c r="AA45" s="17">
        <v>20.82</v>
      </c>
      <c r="AB45" s="18">
        <v>0.00357392988093767</v>
      </c>
      <c r="AC45" s="15">
        <v>0.190882697878276</v>
      </c>
      <c r="AD45" s="15">
        <v>0.184051533620607</v>
      </c>
      <c r="AE45" s="15">
        <v>0.00683116425766864</v>
      </c>
      <c r="AF45" s="26">
        <v>-1746.3623</v>
      </c>
      <c r="AG45" s="25">
        <v>-3233.4889</v>
      </c>
      <c r="AH45" s="15">
        <v>-0.0704701758322109</v>
      </c>
      <c r="AI45" s="18">
        <v>-0.102158878690694</v>
      </c>
      <c r="AJ45" s="26">
        <v>-100.62</v>
      </c>
      <c r="AK45" s="25">
        <v>-459.19</v>
      </c>
      <c r="AL45" s="15">
        <v>-0.0295908104388333</v>
      </c>
      <c r="AM45" s="18">
        <v>-0.126058978878073</v>
      </c>
      <c r="AN45" s="18">
        <v>0.0316887028584828</v>
      </c>
      <c r="AO45" s="18">
        <v>0.0964681684392393</v>
      </c>
    </row>
    <row r="46" s="1" customFormat="1" ht="15.9" customHeight="1" spans="1:41">
      <c r="A46" s="23"/>
      <c r="B46" s="24" t="s">
        <v>135</v>
      </c>
      <c r="C46" s="23" t="s">
        <v>136</v>
      </c>
      <c r="D46" s="25">
        <v>5032.8</v>
      </c>
      <c r="E46" s="26">
        <v>36729.55</v>
      </c>
      <c r="F46" s="25">
        <v>3104.6</v>
      </c>
      <c r="G46" s="26">
        <v>24482.1</v>
      </c>
      <c r="H46" s="27">
        <v>18.5571732238448</v>
      </c>
      <c r="I46" s="26">
        <v>4806.5</v>
      </c>
      <c r="J46" s="26">
        <v>39915.52</v>
      </c>
      <c r="K46" s="25">
        <v>5965.8</v>
      </c>
      <c r="L46" s="25">
        <v>40831.2</v>
      </c>
      <c r="M46" s="12">
        <v>8.30448767294289</v>
      </c>
      <c r="N46" s="12">
        <v>6.84421200844815</v>
      </c>
      <c r="O46" s="26">
        <v>51127.43</v>
      </c>
      <c r="P46" s="26">
        <v>74865.54</v>
      </c>
      <c r="Q46" s="26">
        <v>6590.21</v>
      </c>
      <c r="R46" s="12">
        <v>11.3601144728317</v>
      </c>
      <c r="S46" s="25">
        <v>48968.5</v>
      </c>
      <c r="T46" s="25">
        <v>71454.65</v>
      </c>
      <c r="U46" s="25">
        <v>7075.48</v>
      </c>
      <c r="V46" s="12">
        <v>10.0989120172766</v>
      </c>
      <c r="W46" s="15">
        <v>0.367948863341012</v>
      </c>
      <c r="X46" s="15">
        <v>0.475540501201741</v>
      </c>
      <c r="Y46" s="26">
        <v>23738.11</v>
      </c>
      <c r="Z46" s="25">
        <v>22486.15</v>
      </c>
      <c r="AA46" s="17">
        <v>1251.96</v>
      </c>
      <c r="AB46" s="18">
        <v>0.0556769389157326</v>
      </c>
      <c r="AC46" s="15">
        <v>0.317076588240731</v>
      </c>
      <c r="AD46" s="15">
        <v>0.314691206240602</v>
      </c>
      <c r="AE46" s="15">
        <v>0.00238538200012976</v>
      </c>
      <c r="AF46" s="26">
        <v>-724.23</v>
      </c>
      <c r="AG46" s="25">
        <v>-1586.71</v>
      </c>
      <c r="AH46" s="15">
        <v>-0.0141651946909907</v>
      </c>
      <c r="AI46" s="18">
        <v>-0.0222058326504993</v>
      </c>
      <c r="AJ46" s="26">
        <v>55.51</v>
      </c>
      <c r="AK46" s="25">
        <v>-266.62</v>
      </c>
      <c r="AL46" s="15">
        <v>0.00842310032608976</v>
      </c>
      <c r="AM46" s="18">
        <v>-0.0376822491194944</v>
      </c>
      <c r="AN46" s="18">
        <v>0.00804063795950858</v>
      </c>
      <c r="AO46" s="18">
        <v>0.0461053494455841</v>
      </c>
    </row>
    <row r="47" s="1" customFormat="1" ht="15.9" customHeight="1" spans="1:41">
      <c r="A47" s="23"/>
      <c r="B47" s="24" t="s">
        <v>203</v>
      </c>
      <c r="C47" s="23" t="s">
        <v>204</v>
      </c>
      <c r="D47" s="25">
        <v>5416.3</v>
      </c>
      <c r="E47" s="26">
        <v>36316.43</v>
      </c>
      <c r="F47" s="25">
        <v>3694</v>
      </c>
      <c r="G47" s="26">
        <v>26171.01</v>
      </c>
      <c r="H47" s="27">
        <v>44.4564899784684</v>
      </c>
      <c r="I47" s="26">
        <v>1837.4</v>
      </c>
      <c r="J47" s="26">
        <v>11641.17</v>
      </c>
      <c r="K47" s="25">
        <v>1162.5</v>
      </c>
      <c r="L47" s="25">
        <v>7897.08</v>
      </c>
      <c r="M47" s="12">
        <v>6.33567541090672</v>
      </c>
      <c r="N47" s="12">
        <v>6.79318709677419</v>
      </c>
      <c r="O47" s="26">
        <v>21786.59</v>
      </c>
      <c r="P47" s="26">
        <v>27634.12</v>
      </c>
      <c r="Q47" s="26">
        <v>3485.64</v>
      </c>
      <c r="R47" s="12">
        <v>7.92799026864507</v>
      </c>
      <c r="S47" s="25">
        <v>23924.56</v>
      </c>
      <c r="T47" s="25">
        <v>29917.73</v>
      </c>
      <c r="U47" s="25">
        <v>4072.42</v>
      </c>
      <c r="V47" s="12">
        <v>7.34642546692139</v>
      </c>
      <c r="W47" s="15">
        <v>0.251325194942471</v>
      </c>
      <c r="X47" s="15">
        <v>0.0814401785591781</v>
      </c>
      <c r="Y47" s="26">
        <v>5847.53</v>
      </c>
      <c r="Z47" s="25">
        <v>5993.17</v>
      </c>
      <c r="AA47" s="17">
        <v>-145.64</v>
      </c>
      <c r="AB47" s="18">
        <v>-0.0243009959670759</v>
      </c>
      <c r="AC47" s="15">
        <v>0.21160543559918</v>
      </c>
      <c r="AD47" s="15">
        <v>0.200321682159709</v>
      </c>
      <c r="AE47" s="15">
        <v>0.0112837534394703</v>
      </c>
      <c r="AF47" s="26">
        <v>-612.0554</v>
      </c>
      <c r="AG47" s="25">
        <v>-20.9519</v>
      </c>
      <c r="AH47" s="15">
        <v>-0.0280932169742947</v>
      </c>
      <c r="AI47" s="18">
        <v>-0.000700317169785274</v>
      </c>
      <c r="AJ47" s="26">
        <v>-74.06</v>
      </c>
      <c r="AK47" s="25">
        <v>20.82</v>
      </c>
      <c r="AL47" s="15">
        <v>-0.0212471741201042</v>
      </c>
      <c r="AM47" s="18">
        <v>0.00511243928671404</v>
      </c>
      <c r="AN47" s="18">
        <v>-0.0273928998045095</v>
      </c>
      <c r="AO47" s="18">
        <v>-0.0263596134068182</v>
      </c>
    </row>
    <row r="48" s="1" customFormat="1" ht="15.9" customHeight="1" spans="1:41">
      <c r="A48" s="23"/>
      <c r="B48" s="24" t="s">
        <v>168</v>
      </c>
      <c r="C48" s="23" t="s">
        <v>169</v>
      </c>
      <c r="D48" s="25">
        <v>1698.7</v>
      </c>
      <c r="E48" s="26">
        <v>12568.76</v>
      </c>
      <c r="F48" s="25">
        <v>1817</v>
      </c>
      <c r="G48" s="26">
        <v>14552.08</v>
      </c>
      <c r="H48" s="27">
        <v>42.7680366746226</v>
      </c>
      <c r="I48" s="26">
        <v>1564.5</v>
      </c>
      <c r="J48" s="26">
        <v>11976</v>
      </c>
      <c r="K48" s="25">
        <v>2499.4</v>
      </c>
      <c r="L48" s="25">
        <v>19379.36</v>
      </c>
      <c r="M48" s="12">
        <v>7.65484180249281</v>
      </c>
      <c r="N48" s="12">
        <v>7.75360486516764</v>
      </c>
      <c r="O48" s="26">
        <v>9829.14</v>
      </c>
      <c r="P48" s="26">
        <v>13571.24</v>
      </c>
      <c r="Q48" s="26">
        <v>1409.91</v>
      </c>
      <c r="R48" s="12">
        <v>9.6256073082679</v>
      </c>
      <c r="S48" s="25">
        <v>17594.11</v>
      </c>
      <c r="T48" s="25">
        <v>24843.64</v>
      </c>
      <c r="U48" s="25">
        <v>2275.34</v>
      </c>
      <c r="V48" s="12">
        <v>10.9186495205112</v>
      </c>
      <c r="W48" s="15">
        <v>0.257453459734898</v>
      </c>
      <c r="X48" s="15">
        <v>0.408202985628305</v>
      </c>
      <c r="Y48" s="26">
        <v>3742.1</v>
      </c>
      <c r="Z48" s="25">
        <v>7249.53</v>
      </c>
      <c r="AA48" s="17">
        <v>-3507.43</v>
      </c>
      <c r="AB48" s="18">
        <v>-0.483814812822349</v>
      </c>
      <c r="AC48" s="15">
        <v>0.275737515510742</v>
      </c>
      <c r="AD48" s="15">
        <v>0.291806273154819</v>
      </c>
      <c r="AE48" s="15">
        <v>-0.0160687576440777</v>
      </c>
      <c r="AF48" s="26">
        <v>122.5463</v>
      </c>
      <c r="AG48" s="25">
        <v>-801.7322</v>
      </c>
      <c r="AH48" s="15">
        <v>0.0124676523073229</v>
      </c>
      <c r="AI48" s="18">
        <v>-0.0322711245212054</v>
      </c>
      <c r="AJ48" s="26">
        <v>-23</v>
      </c>
      <c r="AK48" s="25">
        <v>-57.27</v>
      </c>
      <c r="AL48" s="15">
        <v>-0.0163130979991631</v>
      </c>
      <c r="AM48" s="18">
        <v>-0.0251698647235138</v>
      </c>
      <c r="AN48" s="18">
        <v>0.0447387768285283</v>
      </c>
      <c r="AO48" s="18">
        <v>0.00885676672435078</v>
      </c>
    </row>
    <row r="49" s="1" customFormat="1" ht="15.9" customHeight="1" spans="1:41">
      <c r="A49" s="23"/>
      <c r="B49" s="24" t="s">
        <v>166</v>
      </c>
      <c r="C49" s="23" t="s">
        <v>167</v>
      </c>
      <c r="D49" s="25">
        <v>1242</v>
      </c>
      <c r="E49" s="26">
        <v>8430.93</v>
      </c>
      <c r="F49" s="25">
        <v>1160.5</v>
      </c>
      <c r="G49" s="26">
        <v>9381.87</v>
      </c>
      <c r="H49" s="27">
        <v>27.4373141685084</v>
      </c>
      <c r="I49" s="26">
        <v>1312.5</v>
      </c>
      <c r="J49" s="26">
        <v>11013.82</v>
      </c>
      <c r="K49" s="25">
        <v>1702.6</v>
      </c>
      <c r="L49" s="25">
        <v>11791.27</v>
      </c>
      <c r="M49" s="12">
        <v>8.39148190476191</v>
      </c>
      <c r="N49" s="12">
        <v>6.92544931281569</v>
      </c>
      <c r="O49" s="26">
        <v>10062.88</v>
      </c>
      <c r="P49" s="26">
        <v>14177.37</v>
      </c>
      <c r="Q49" s="26">
        <v>1362.33</v>
      </c>
      <c r="R49" s="12">
        <v>10.4067076259056</v>
      </c>
      <c r="S49" s="25">
        <v>11693.3</v>
      </c>
      <c r="T49" s="25">
        <v>16475.35</v>
      </c>
      <c r="U49" s="25">
        <v>1692.04</v>
      </c>
      <c r="V49" s="12">
        <v>9.73697430320796</v>
      </c>
      <c r="W49" s="15">
        <v>0.24015135157476</v>
      </c>
      <c r="X49" s="15">
        <v>0.405970048064532</v>
      </c>
      <c r="Y49" s="26">
        <v>4114.49</v>
      </c>
      <c r="Z49" s="25">
        <v>4782.05</v>
      </c>
      <c r="AA49" s="17">
        <v>-667.56</v>
      </c>
      <c r="AB49" s="18">
        <v>-0.139597034744513</v>
      </c>
      <c r="AC49" s="15">
        <v>0.29021532202376</v>
      </c>
      <c r="AD49" s="15">
        <v>0.290254835253879</v>
      </c>
      <c r="AE49" s="15">
        <v>-3.9513230118879e-5</v>
      </c>
      <c r="AF49" s="26">
        <v>-153.5408</v>
      </c>
      <c r="AG49" s="25">
        <v>-576.0046</v>
      </c>
      <c r="AH49" s="15">
        <v>-0.0152581368355779</v>
      </c>
      <c r="AI49" s="18">
        <v>-0.0349616002087968</v>
      </c>
      <c r="AJ49" s="26">
        <v>-31.67</v>
      </c>
      <c r="AK49" s="25">
        <v>8.44</v>
      </c>
      <c r="AL49" s="15">
        <v>-0.0232469372325354</v>
      </c>
      <c r="AM49" s="18">
        <v>0.00498806174794922</v>
      </c>
      <c r="AN49" s="18">
        <v>0.0197034633732189</v>
      </c>
      <c r="AO49" s="18">
        <v>-0.0282349989804847</v>
      </c>
    </row>
    <row r="50" s="1" customFormat="1" ht="15.9" customHeight="1" spans="1:41">
      <c r="A50" s="23"/>
      <c r="B50" s="24" t="s">
        <v>116</v>
      </c>
      <c r="C50" s="23" t="s">
        <v>117</v>
      </c>
      <c r="D50" s="25">
        <v>5071.1</v>
      </c>
      <c r="E50" s="26">
        <v>34957.81</v>
      </c>
      <c r="F50" s="25">
        <v>5232.3</v>
      </c>
      <c r="G50" s="26">
        <v>36690.11</v>
      </c>
      <c r="H50" s="27">
        <v>44.0338252402239</v>
      </c>
      <c r="I50" s="26">
        <v>3399</v>
      </c>
      <c r="J50" s="26">
        <v>26952.52</v>
      </c>
      <c r="K50" s="25">
        <v>3807.3</v>
      </c>
      <c r="L50" s="25">
        <v>27530.48</v>
      </c>
      <c r="M50" s="12">
        <v>7.92954398352457</v>
      </c>
      <c r="N50" s="12">
        <v>7.23097207995167</v>
      </c>
      <c r="O50" s="26">
        <v>25220.22</v>
      </c>
      <c r="P50" s="26">
        <v>32009.38</v>
      </c>
      <c r="Q50" s="26">
        <v>3180.09</v>
      </c>
      <c r="R50" s="12">
        <v>10.0655578930156</v>
      </c>
      <c r="S50" s="25">
        <v>29991.9</v>
      </c>
      <c r="T50" s="25">
        <v>38028.87</v>
      </c>
      <c r="U50" s="25">
        <v>4167.22</v>
      </c>
      <c r="V50" s="12">
        <v>9.12571690479504</v>
      </c>
      <c r="W50" s="15">
        <v>0.269374117090352</v>
      </c>
      <c r="X50" s="15">
        <v>0.262031826965101</v>
      </c>
      <c r="Y50" s="26">
        <v>6789.16</v>
      </c>
      <c r="Z50" s="25">
        <v>8036.97</v>
      </c>
      <c r="AA50" s="17">
        <v>-1247.81</v>
      </c>
      <c r="AB50" s="18">
        <v>-0.155258760453255</v>
      </c>
      <c r="AC50" s="15">
        <v>0.212099078457627</v>
      </c>
      <c r="AD50" s="15">
        <v>0.211338648768685</v>
      </c>
      <c r="AE50" s="15">
        <v>0.000760429688941633</v>
      </c>
      <c r="AF50" s="26">
        <v>-1530.9158</v>
      </c>
      <c r="AG50" s="25">
        <v>-2768.4237</v>
      </c>
      <c r="AH50" s="15">
        <v>-0.0607019209190086</v>
      </c>
      <c r="AI50" s="18">
        <v>-0.0727979479800478</v>
      </c>
      <c r="AJ50" s="26">
        <v>-57.71</v>
      </c>
      <c r="AK50" s="25">
        <v>-177.28</v>
      </c>
      <c r="AL50" s="15">
        <v>-0.0181472851397287</v>
      </c>
      <c r="AM50" s="18">
        <v>-0.042541550482096</v>
      </c>
      <c r="AN50" s="18">
        <v>0.0120960270610392</v>
      </c>
      <c r="AO50" s="18">
        <v>0.0243942653423672</v>
      </c>
    </row>
    <row r="51" s="1" customFormat="1" ht="15.9" customHeight="1" spans="1:41">
      <c r="A51" s="23"/>
      <c r="B51" s="24" t="s">
        <v>68</v>
      </c>
      <c r="C51" s="23" t="s">
        <v>69</v>
      </c>
      <c r="D51" s="25">
        <v>4861.4</v>
      </c>
      <c r="E51" s="26">
        <v>26524.38</v>
      </c>
      <c r="F51" s="25">
        <v>2034.9</v>
      </c>
      <c r="G51" s="26">
        <v>13524.14</v>
      </c>
      <c r="H51" s="27">
        <v>30.5679569100342</v>
      </c>
      <c r="I51" s="26">
        <v>97.7</v>
      </c>
      <c r="J51" s="26">
        <v>7307.04</v>
      </c>
      <c r="K51" s="25">
        <v>3311.8</v>
      </c>
      <c r="L51" s="25">
        <v>22584.33</v>
      </c>
      <c r="M51" s="12">
        <v>74.7905834186285</v>
      </c>
      <c r="N51" s="12">
        <v>6.81935201401051</v>
      </c>
      <c r="O51" s="26">
        <v>20307.28</v>
      </c>
      <c r="P51" s="26">
        <v>25852.67</v>
      </c>
      <c r="Q51" s="26">
        <v>2865.2</v>
      </c>
      <c r="R51" s="12">
        <v>9.02298966913304</v>
      </c>
      <c r="S51" s="25">
        <v>24158.96</v>
      </c>
      <c r="T51" s="25">
        <v>31290.32</v>
      </c>
      <c r="U51" s="25">
        <v>3503.53</v>
      </c>
      <c r="V51" s="12">
        <v>8.931083792632</v>
      </c>
      <c r="W51" s="15">
        <v>-0.879356608055478</v>
      </c>
      <c r="X51" s="15">
        <v>0.309667513025123</v>
      </c>
      <c r="Y51" s="26">
        <v>5545.39</v>
      </c>
      <c r="Z51" s="25">
        <v>7131.36</v>
      </c>
      <c r="AA51" s="17">
        <v>-1585.97</v>
      </c>
      <c r="AB51" s="18">
        <v>-0.222393765004151</v>
      </c>
      <c r="AC51" s="15">
        <v>0.214499701578212</v>
      </c>
      <c r="AD51" s="15">
        <v>0.227909462095626</v>
      </c>
      <c r="AE51" s="15">
        <v>-0.0134097605174135</v>
      </c>
      <c r="AF51" s="26">
        <v>-299.0716</v>
      </c>
      <c r="AG51" s="25">
        <v>-1004.3555</v>
      </c>
      <c r="AH51" s="15">
        <v>-0.014727309615074</v>
      </c>
      <c r="AI51" s="18">
        <v>-0.0320979619256051</v>
      </c>
      <c r="AJ51" s="26">
        <v>-59</v>
      </c>
      <c r="AK51" s="25">
        <v>-92.87</v>
      </c>
      <c r="AL51" s="15">
        <v>-0.0205919307552701</v>
      </c>
      <c r="AM51" s="18">
        <v>-0.0265075509557503</v>
      </c>
      <c r="AN51" s="18">
        <v>0.0173706523105311</v>
      </c>
      <c r="AO51" s="18">
        <v>0.00591562020048021</v>
      </c>
    </row>
    <row r="52" s="1" customFormat="1" ht="15.9" customHeight="1" spans="1:41">
      <c r="A52" s="23"/>
      <c r="B52" s="24" t="s">
        <v>191</v>
      </c>
      <c r="C52" s="23" t="s">
        <v>192</v>
      </c>
      <c r="D52" s="25">
        <v>1711.5</v>
      </c>
      <c r="E52" s="26">
        <v>10259.84</v>
      </c>
      <c r="F52" s="25">
        <v>1848.8</v>
      </c>
      <c r="G52" s="26">
        <v>11479.31</v>
      </c>
      <c r="H52" s="27">
        <v>53.449238131797</v>
      </c>
      <c r="I52" s="26">
        <v>948.1</v>
      </c>
      <c r="J52" s="26">
        <v>7523.71</v>
      </c>
      <c r="K52" s="25">
        <v>596.9</v>
      </c>
      <c r="L52" s="25">
        <v>3286.69</v>
      </c>
      <c r="M52" s="12">
        <v>7.93556586857926</v>
      </c>
      <c r="N52" s="12">
        <v>5.50626570614843</v>
      </c>
      <c r="O52" s="26">
        <v>6304.24</v>
      </c>
      <c r="P52" s="26">
        <v>6793.85</v>
      </c>
      <c r="Q52" s="26">
        <v>796.63</v>
      </c>
      <c r="R52" s="12">
        <v>8.5282377013168</v>
      </c>
      <c r="S52" s="25">
        <v>5398.51</v>
      </c>
      <c r="T52" s="25">
        <v>6116.87</v>
      </c>
      <c r="U52" s="25">
        <v>726.95</v>
      </c>
      <c r="V52" s="12">
        <v>8.41443015338056</v>
      </c>
      <c r="W52" s="15">
        <v>0.0746855161374449</v>
      </c>
      <c r="X52" s="15">
        <v>0.528155487299641</v>
      </c>
      <c r="Y52" s="26">
        <v>489.61</v>
      </c>
      <c r="Z52" s="25">
        <v>718.36</v>
      </c>
      <c r="AA52" s="17">
        <v>-228.75</v>
      </c>
      <c r="AB52" s="18">
        <v>-0.318433654435102</v>
      </c>
      <c r="AC52" s="15">
        <v>0.0720666485129934</v>
      </c>
      <c r="AD52" s="15">
        <v>0.117439147799446</v>
      </c>
      <c r="AE52" s="15">
        <v>-0.0453724992864531</v>
      </c>
      <c r="AF52" s="26">
        <v>-771.4309</v>
      </c>
      <c r="AG52" s="25">
        <v>-758.9467</v>
      </c>
      <c r="AH52" s="15">
        <v>-0.122366994276868</v>
      </c>
      <c r="AI52" s="18">
        <v>-0.124074355021441</v>
      </c>
      <c r="AJ52" s="26">
        <v>-14.17</v>
      </c>
      <c r="AK52" s="25">
        <v>-149.45</v>
      </c>
      <c r="AL52" s="15">
        <v>-0.0177874295469666</v>
      </c>
      <c r="AM52" s="18">
        <v>-0.205584978334136</v>
      </c>
      <c r="AN52" s="18">
        <v>0.00170736074457307</v>
      </c>
      <c r="AO52" s="18">
        <v>0.187797548787169</v>
      </c>
    </row>
    <row r="53" s="1" customFormat="1" ht="15.9" customHeight="1" spans="1:41">
      <c r="A53" s="23"/>
      <c r="B53" s="24" t="s">
        <v>80</v>
      </c>
      <c r="C53" s="23" t="s">
        <v>81</v>
      </c>
      <c r="D53" s="25">
        <v>4574.6</v>
      </c>
      <c r="E53" s="26">
        <v>31523.15</v>
      </c>
      <c r="F53" s="25">
        <v>3826.8</v>
      </c>
      <c r="G53" s="26">
        <v>30005.31</v>
      </c>
      <c r="H53" s="27">
        <v>22.9426675760102</v>
      </c>
      <c r="I53" s="26">
        <v>5128.2</v>
      </c>
      <c r="J53" s="26">
        <v>41756.7</v>
      </c>
      <c r="K53" s="25">
        <v>5781.4</v>
      </c>
      <c r="L53" s="25">
        <v>39924.36</v>
      </c>
      <c r="M53" s="12">
        <v>8.14256464256464</v>
      </c>
      <c r="N53" s="12">
        <v>6.90565606946414</v>
      </c>
      <c r="O53" s="26">
        <v>41568.45</v>
      </c>
      <c r="P53" s="26">
        <v>55380.23</v>
      </c>
      <c r="Q53" s="26">
        <v>5495.54</v>
      </c>
      <c r="R53" s="12">
        <v>10.0773045051078</v>
      </c>
      <c r="S53" s="25">
        <v>38458.84</v>
      </c>
      <c r="T53" s="25">
        <v>55048.9</v>
      </c>
      <c r="U53" s="25">
        <v>5471.68</v>
      </c>
      <c r="V53" s="12">
        <v>10.0606943388502</v>
      </c>
      <c r="W53" s="15">
        <v>0.237608167386161</v>
      </c>
      <c r="X53" s="15">
        <v>0.456877411450771</v>
      </c>
      <c r="Y53" s="26">
        <v>13811.78</v>
      </c>
      <c r="Z53" s="25">
        <v>16590.06</v>
      </c>
      <c r="AA53" s="17">
        <v>-2778.28</v>
      </c>
      <c r="AB53" s="18">
        <v>-0.167466543219253</v>
      </c>
      <c r="AC53" s="15">
        <v>0.249399108671091</v>
      </c>
      <c r="AD53" s="15">
        <v>0.301369509654144</v>
      </c>
      <c r="AE53" s="15">
        <v>-0.0519704009830531</v>
      </c>
      <c r="AF53" s="26">
        <v>-1011.0497</v>
      </c>
      <c r="AG53" s="25">
        <v>-1451.491</v>
      </c>
      <c r="AH53" s="15">
        <v>-0.0243225258579524</v>
      </c>
      <c r="AI53" s="18">
        <v>-0.0263673025255727</v>
      </c>
      <c r="AJ53" s="26">
        <v>-205.46</v>
      </c>
      <c r="AK53" s="25">
        <v>-259.52</v>
      </c>
      <c r="AL53" s="15">
        <v>-0.0373866808357322</v>
      </c>
      <c r="AM53" s="18">
        <v>-0.0474296742499561</v>
      </c>
      <c r="AN53" s="18">
        <v>0.00204477666762035</v>
      </c>
      <c r="AO53" s="18">
        <v>0.0100429934142239</v>
      </c>
    </row>
    <row r="54" s="1" customFormat="1" ht="15.9" customHeight="1" spans="1:41">
      <c r="A54" s="23"/>
      <c r="B54" s="28" t="s">
        <v>256</v>
      </c>
      <c r="C54" s="28"/>
      <c r="D54" s="29">
        <v>57056.34</v>
      </c>
      <c r="E54" s="29">
        <v>383089.06</v>
      </c>
      <c r="F54" s="29">
        <v>41157.4</v>
      </c>
      <c r="G54" s="30">
        <v>305299.17</v>
      </c>
      <c r="H54" s="30">
        <v>31.9552733676295</v>
      </c>
      <c r="I54" s="30">
        <v>31869.2</v>
      </c>
      <c r="J54" s="29">
        <v>260018.15</v>
      </c>
      <c r="K54" s="29">
        <v>44986.6</v>
      </c>
      <c r="L54" s="29">
        <v>312228.66</v>
      </c>
      <c r="M54" s="31">
        <v>8.1589167597555</v>
      </c>
      <c r="N54" s="31">
        <v>6.94048138779103</v>
      </c>
      <c r="O54" s="29">
        <v>333904.75</v>
      </c>
      <c r="P54" s="29">
        <v>434633.08</v>
      </c>
      <c r="Q54" s="29">
        <v>46216.13</v>
      </c>
      <c r="R54" s="31">
        <v>9.40435904088032</v>
      </c>
      <c r="S54" s="29">
        <v>368756.49</v>
      </c>
      <c r="T54" s="29">
        <v>488479.13</v>
      </c>
      <c r="U54" s="29">
        <v>53351.11</v>
      </c>
      <c r="V54" s="31">
        <v>9.15593190094827</v>
      </c>
      <c r="W54" s="32">
        <v>0.152647994555853</v>
      </c>
      <c r="X54" s="32">
        <v>0.319207039018133</v>
      </c>
      <c r="Y54" s="29">
        <v>100728.33</v>
      </c>
      <c r="Z54" s="29">
        <v>119722.64</v>
      </c>
      <c r="AA54" s="33">
        <v>-18994.31</v>
      </c>
      <c r="AB54" s="34">
        <v>-0.158652615745861</v>
      </c>
      <c r="AC54" s="32">
        <v>0.231754863205534</v>
      </c>
      <c r="AD54" s="32">
        <v>0.245092640907709</v>
      </c>
      <c r="AE54" s="32">
        <v>-0.0133377777021746</v>
      </c>
      <c r="AF54" s="29">
        <v>-12454.8706</v>
      </c>
      <c r="AG54" s="29">
        <v>-19491.0035</v>
      </c>
      <c r="AH54" s="32">
        <v>-0.0373006691279474</v>
      </c>
      <c r="AI54" s="32">
        <v>-0.0399014047949193</v>
      </c>
      <c r="AJ54" s="29">
        <v>-1038.72</v>
      </c>
      <c r="AK54" s="29">
        <v>-2094.58</v>
      </c>
      <c r="AL54" s="32">
        <v>-0.0224752699977259</v>
      </c>
      <c r="AM54" s="32">
        <v>-0.0392602890549044</v>
      </c>
      <c r="AN54" s="34">
        <v>0.00260073566697186</v>
      </c>
      <c r="AO54" s="34">
        <v>0.0167850190571785</v>
      </c>
    </row>
    <row r="55" s="1" customFormat="1" ht="15.9" customHeight="1" spans="1:41">
      <c r="A55" s="23" t="s">
        <v>62</v>
      </c>
      <c r="B55" s="24" t="s">
        <v>63</v>
      </c>
      <c r="C55" s="23" t="s">
        <v>64</v>
      </c>
      <c r="D55" s="25">
        <v>7917.25</v>
      </c>
      <c r="E55" s="26">
        <v>50299.9</v>
      </c>
      <c r="F55" s="25">
        <v>5098</v>
      </c>
      <c r="G55" s="26">
        <v>36574.93</v>
      </c>
      <c r="H55" s="27">
        <v>27.9243085800649</v>
      </c>
      <c r="I55" s="26">
        <v>5060.3</v>
      </c>
      <c r="J55" s="26">
        <v>35554.46</v>
      </c>
      <c r="K55" s="25">
        <v>7438.7</v>
      </c>
      <c r="L55" s="25">
        <v>45163.03</v>
      </c>
      <c r="M55" s="12">
        <v>7.02615655198308</v>
      </c>
      <c r="N55" s="12">
        <v>6.07136058719938</v>
      </c>
      <c r="O55" s="26">
        <v>48221.78</v>
      </c>
      <c r="P55" s="26">
        <v>62201.83</v>
      </c>
      <c r="Q55" s="26">
        <v>7639.7</v>
      </c>
      <c r="R55" s="12">
        <v>8.14192049426025</v>
      </c>
      <c r="S55" s="25">
        <v>52268.71</v>
      </c>
      <c r="T55" s="25">
        <v>67230.49</v>
      </c>
      <c r="U55" s="25">
        <v>8178.35</v>
      </c>
      <c r="V55" s="12">
        <v>8.22054448635727</v>
      </c>
      <c r="W55" s="15">
        <v>0.158801463363671</v>
      </c>
      <c r="X55" s="15">
        <v>0.353987194186613</v>
      </c>
      <c r="Y55" s="26">
        <v>13980.05</v>
      </c>
      <c r="Z55" s="25">
        <v>14961.78</v>
      </c>
      <c r="AA55" s="17">
        <v>-981.73</v>
      </c>
      <c r="AB55" s="18">
        <v>-0.0656158558674168</v>
      </c>
      <c r="AC55" s="15">
        <v>0.224753033793379</v>
      </c>
      <c r="AD55" s="15">
        <v>0.222544562742291</v>
      </c>
      <c r="AE55" s="15">
        <v>0.00220847105108727</v>
      </c>
      <c r="AF55" s="26">
        <v>-468.3117</v>
      </c>
      <c r="AG55" s="25">
        <v>-2834.0298</v>
      </c>
      <c r="AH55" s="15">
        <v>-0.00971162200980553</v>
      </c>
      <c r="AI55" s="18">
        <v>-0.0421539364059372</v>
      </c>
      <c r="AJ55" s="26">
        <v>-85.85</v>
      </c>
      <c r="AK55" s="25">
        <v>-369.45</v>
      </c>
      <c r="AL55" s="15">
        <v>-0.0112373522520518</v>
      </c>
      <c r="AM55" s="18">
        <v>-0.0451741488197497</v>
      </c>
      <c r="AN55" s="18">
        <v>0.0324423143961317</v>
      </c>
      <c r="AO55" s="18">
        <v>0.0339367965676979</v>
      </c>
    </row>
    <row r="56" s="1" customFormat="1" ht="15.9" customHeight="1" spans="1:41">
      <c r="A56" s="23"/>
      <c r="B56" s="24" t="s">
        <v>92</v>
      </c>
      <c r="C56" s="23" t="s">
        <v>93</v>
      </c>
      <c r="D56" s="25">
        <v>9873.1</v>
      </c>
      <c r="E56" s="26">
        <v>61516.95</v>
      </c>
      <c r="F56" s="25">
        <v>5172.2</v>
      </c>
      <c r="G56" s="26">
        <v>36871.23</v>
      </c>
      <c r="H56" s="27">
        <v>36.0277661164598</v>
      </c>
      <c r="I56" s="26">
        <v>2038.7</v>
      </c>
      <c r="J56" s="26">
        <v>18092.61</v>
      </c>
      <c r="K56" s="25">
        <v>7104.4</v>
      </c>
      <c r="L56" s="25">
        <v>45445.27</v>
      </c>
      <c r="M56" s="12">
        <v>8.8745818413695</v>
      </c>
      <c r="N56" s="12">
        <v>6.39677805303755</v>
      </c>
      <c r="O56" s="26">
        <v>42328.93</v>
      </c>
      <c r="P56" s="26">
        <v>54749.68</v>
      </c>
      <c r="Q56" s="26">
        <v>6734.55</v>
      </c>
      <c r="R56" s="12">
        <v>8.12967161874216</v>
      </c>
      <c r="S56" s="25">
        <v>43146.96</v>
      </c>
      <c r="T56" s="25">
        <v>56364.89</v>
      </c>
      <c r="U56" s="25">
        <v>6988.25</v>
      </c>
      <c r="V56" s="12">
        <v>8.06566593925518</v>
      </c>
      <c r="W56" s="15">
        <v>-0.0839375010498962</v>
      </c>
      <c r="X56" s="15">
        <v>0.260895074423466</v>
      </c>
      <c r="Y56" s="26">
        <v>12420.75</v>
      </c>
      <c r="Z56" s="25">
        <v>13217.93</v>
      </c>
      <c r="AA56" s="17">
        <v>-797.18</v>
      </c>
      <c r="AB56" s="18">
        <v>-0.0603105024765603</v>
      </c>
      <c r="AC56" s="15">
        <v>0.22686433966372</v>
      </c>
      <c r="AD56" s="15">
        <v>0.234506445413093</v>
      </c>
      <c r="AE56" s="15">
        <v>-0.00764210574937274</v>
      </c>
      <c r="AF56" s="26">
        <v>467.9237</v>
      </c>
      <c r="AG56" s="25">
        <v>-157.1971</v>
      </c>
      <c r="AH56" s="15">
        <v>0.0110544655865386</v>
      </c>
      <c r="AI56" s="18">
        <v>-0.00278891877550014</v>
      </c>
      <c r="AJ56" s="26">
        <v>52.41</v>
      </c>
      <c r="AK56" s="25">
        <v>-43.45</v>
      </c>
      <c r="AL56" s="15">
        <v>0.0077822571664031</v>
      </c>
      <c r="AM56" s="18">
        <v>-0.00621757950846063</v>
      </c>
      <c r="AN56" s="18">
        <v>0.0138433843620387</v>
      </c>
      <c r="AO56" s="18">
        <v>0.0139998366748637</v>
      </c>
    </row>
    <row r="57" s="1" customFormat="1" ht="15.9" customHeight="1" spans="1:41">
      <c r="A57" s="23"/>
      <c r="B57" s="24" t="s">
        <v>145</v>
      </c>
      <c r="C57" s="23" t="s">
        <v>146</v>
      </c>
      <c r="D57" s="25">
        <v>3306</v>
      </c>
      <c r="E57" s="26">
        <v>23685.57</v>
      </c>
      <c r="F57" s="25">
        <v>2804.7</v>
      </c>
      <c r="G57" s="26">
        <v>21536.08</v>
      </c>
      <c r="H57" s="27">
        <v>31.8762403771292</v>
      </c>
      <c r="I57" s="26">
        <v>2372.2</v>
      </c>
      <c r="J57" s="26">
        <v>20085.66</v>
      </c>
      <c r="K57" s="25">
        <v>3097.9</v>
      </c>
      <c r="L57" s="25">
        <v>22320.23</v>
      </c>
      <c r="M57" s="12">
        <v>8.46710226793694</v>
      </c>
      <c r="N57" s="12">
        <v>7.20495496949547</v>
      </c>
      <c r="O57" s="26">
        <v>21989.28</v>
      </c>
      <c r="P57" s="26">
        <v>29730.38</v>
      </c>
      <c r="Q57" s="26">
        <v>2832.55</v>
      </c>
      <c r="R57" s="12">
        <v>10.495977123087</v>
      </c>
      <c r="S57" s="25">
        <v>21826.38</v>
      </c>
      <c r="T57" s="25">
        <v>32437.97</v>
      </c>
      <c r="U57" s="25">
        <v>3093.93</v>
      </c>
      <c r="V57" s="12">
        <v>10.4843904031442</v>
      </c>
      <c r="W57" s="15">
        <v>0.239618560275685</v>
      </c>
      <c r="X57" s="15">
        <v>0.455163904220543</v>
      </c>
      <c r="Y57" s="26">
        <v>7741.1</v>
      </c>
      <c r="Z57" s="25">
        <v>10611.59</v>
      </c>
      <c r="AA57" s="17">
        <v>-2870.49</v>
      </c>
      <c r="AB57" s="18">
        <v>-0.270505174059684</v>
      </c>
      <c r="AC57" s="15">
        <v>0.260376759395608</v>
      </c>
      <c r="AD57" s="15">
        <v>0.327134836119523</v>
      </c>
      <c r="AE57" s="15">
        <v>-0.0667580767239148</v>
      </c>
      <c r="AF57" s="26">
        <v>-265.8695</v>
      </c>
      <c r="AG57" s="25">
        <v>-61.8397</v>
      </c>
      <c r="AH57" s="15">
        <v>-0.0120908688233539</v>
      </c>
      <c r="AI57" s="18">
        <v>-0.00190639858166217</v>
      </c>
      <c r="AJ57" s="26">
        <v>-20.95</v>
      </c>
      <c r="AK57" s="25">
        <v>-18.57</v>
      </c>
      <c r="AL57" s="15">
        <v>-0.00739616246844716</v>
      </c>
      <c r="AM57" s="18">
        <v>-0.00600207503078609</v>
      </c>
      <c r="AN57" s="18">
        <v>-0.0101844702416918</v>
      </c>
      <c r="AO57" s="18">
        <v>-0.00139408743766107</v>
      </c>
    </row>
    <row r="58" s="1" customFormat="1" ht="15.9" customHeight="1" spans="1:41">
      <c r="A58" s="23"/>
      <c r="B58" s="24" t="s">
        <v>99</v>
      </c>
      <c r="C58" s="23" t="s">
        <v>100</v>
      </c>
      <c r="D58" s="25">
        <v>6092.3</v>
      </c>
      <c r="E58" s="26">
        <v>41140.31</v>
      </c>
      <c r="F58" s="25">
        <v>2299.6</v>
      </c>
      <c r="G58" s="26">
        <v>16821.6</v>
      </c>
      <c r="H58" s="27">
        <v>40.3045421082406</v>
      </c>
      <c r="I58" s="26">
        <v>-633.5</v>
      </c>
      <c r="J58" s="26">
        <v>-2028.18</v>
      </c>
      <c r="K58" s="25">
        <v>3225.8</v>
      </c>
      <c r="L58" s="25">
        <v>19202.96</v>
      </c>
      <c r="M58" s="12">
        <v>3.20154696132597</v>
      </c>
      <c r="N58" s="12">
        <v>5.95292950585901</v>
      </c>
      <c r="O58" s="26">
        <v>22290.53</v>
      </c>
      <c r="P58" s="26">
        <v>28262.34</v>
      </c>
      <c r="Q58" s="26">
        <v>3050.14</v>
      </c>
      <c r="R58" s="12">
        <v>9.26591566288761</v>
      </c>
      <c r="S58" s="25">
        <v>26184.98</v>
      </c>
      <c r="T58" s="25">
        <v>32084.43</v>
      </c>
      <c r="U58" s="25">
        <v>3963.04</v>
      </c>
      <c r="V58" s="12">
        <v>8.09591374298518</v>
      </c>
      <c r="W58" s="15">
        <v>1.89419951505256</v>
      </c>
      <c r="X58" s="15">
        <v>0.35998817641247</v>
      </c>
      <c r="Y58" s="26">
        <v>5971.81</v>
      </c>
      <c r="Z58" s="25">
        <v>5899.45</v>
      </c>
      <c r="AA58" s="17">
        <v>72.36</v>
      </c>
      <c r="AB58" s="18">
        <v>0.0122655501784065</v>
      </c>
      <c r="AC58" s="15">
        <v>0.211299205939777</v>
      </c>
      <c r="AD58" s="15">
        <v>0.183872675936584</v>
      </c>
      <c r="AE58" s="15">
        <v>0.0274265300031935</v>
      </c>
      <c r="AF58" s="26">
        <v>-1172.0642</v>
      </c>
      <c r="AG58" s="25">
        <v>-2875.7117</v>
      </c>
      <c r="AH58" s="15">
        <v>-0.0525812620875322</v>
      </c>
      <c r="AI58" s="18">
        <v>-0.08962950876796</v>
      </c>
      <c r="AJ58" s="26">
        <v>-109.06</v>
      </c>
      <c r="AK58" s="25">
        <v>-384.56</v>
      </c>
      <c r="AL58" s="15">
        <v>-0.035755735802291</v>
      </c>
      <c r="AM58" s="18">
        <v>-0.0970366183535872</v>
      </c>
      <c r="AN58" s="18">
        <v>0.0370482466804278</v>
      </c>
      <c r="AO58" s="18">
        <v>0.0612808825512961</v>
      </c>
    </row>
    <row r="59" s="1" customFormat="1" ht="15.9" customHeight="1" spans="1:41">
      <c r="A59" s="23"/>
      <c r="B59" s="24" t="s">
        <v>108</v>
      </c>
      <c r="C59" s="23" t="s">
        <v>109</v>
      </c>
      <c r="D59" s="25">
        <v>5496.5</v>
      </c>
      <c r="E59" s="26">
        <v>36274.21</v>
      </c>
      <c r="F59" s="25">
        <v>2475.2</v>
      </c>
      <c r="G59" s="26">
        <v>19287.7</v>
      </c>
      <c r="H59" s="27">
        <v>28.8832420037878</v>
      </c>
      <c r="I59" s="26">
        <v>1553.5</v>
      </c>
      <c r="J59" s="26">
        <v>12830.42</v>
      </c>
      <c r="K59" s="25">
        <v>5524.3</v>
      </c>
      <c r="L59" s="25">
        <v>34965.63</v>
      </c>
      <c r="M59" s="12">
        <v>8.25904087544255</v>
      </c>
      <c r="N59" s="12">
        <v>6.32942273229187</v>
      </c>
      <c r="O59" s="26">
        <v>29816.93</v>
      </c>
      <c r="P59" s="26">
        <v>36186.9</v>
      </c>
      <c r="Q59" s="26">
        <v>4481.96</v>
      </c>
      <c r="R59" s="12">
        <v>8.07390070415622</v>
      </c>
      <c r="S59" s="25">
        <v>30182.97</v>
      </c>
      <c r="T59" s="25">
        <v>39583.22</v>
      </c>
      <c r="U59" s="25">
        <v>4677.26</v>
      </c>
      <c r="V59" s="12">
        <v>8.46290777078888</v>
      </c>
      <c r="W59" s="15">
        <v>-0.022416667271478</v>
      </c>
      <c r="X59" s="15">
        <v>0.337074189659074</v>
      </c>
      <c r="Y59" s="26">
        <v>6369.97</v>
      </c>
      <c r="Z59" s="25">
        <v>9400.25</v>
      </c>
      <c r="AA59" s="17">
        <v>-3030.28</v>
      </c>
      <c r="AB59" s="18">
        <v>-0.322361639318103</v>
      </c>
      <c r="AC59" s="15">
        <v>0.176029723463463</v>
      </c>
      <c r="AD59" s="15">
        <v>0.237480679944684</v>
      </c>
      <c r="AE59" s="15">
        <v>-0.0614509564812203</v>
      </c>
      <c r="AF59" s="26">
        <v>-1294.3728</v>
      </c>
      <c r="AG59" s="25">
        <v>-459.4122</v>
      </c>
      <c r="AH59" s="15">
        <v>-0.0434106663563284</v>
      </c>
      <c r="AI59" s="18">
        <v>-0.0116062361778552</v>
      </c>
      <c r="AJ59" s="26">
        <v>-92.84</v>
      </c>
      <c r="AK59" s="25">
        <v>-160.34</v>
      </c>
      <c r="AL59" s="15">
        <v>-0.0207141518442824</v>
      </c>
      <c r="AM59" s="18">
        <v>-0.0342807541167265</v>
      </c>
      <c r="AN59" s="18">
        <v>-0.0318044301784733</v>
      </c>
      <c r="AO59" s="18">
        <v>0.013566602272444</v>
      </c>
    </row>
    <row r="60" s="1" customFormat="1" ht="15.9" customHeight="1" spans="1:41">
      <c r="A60" s="23"/>
      <c r="B60" s="24" t="s">
        <v>123</v>
      </c>
      <c r="C60" s="23" t="s">
        <v>124</v>
      </c>
      <c r="D60" s="25">
        <v>3467.5</v>
      </c>
      <c r="E60" s="26">
        <v>25235.24</v>
      </c>
      <c r="F60" s="25">
        <v>4473</v>
      </c>
      <c r="G60" s="26">
        <v>35446.75</v>
      </c>
      <c r="H60" s="27">
        <v>44.5609358655114</v>
      </c>
      <c r="I60" s="26">
        <v>3800.4</v>
      </c>
      <c r="J60" s="26">
        <v>31833.78</v>
      </c>
      <c r="K60" s="25">
        <v>3556.7</v>
      </c>
      <c r="L60" s="25">
        <v>25298.12</v>
      </c>
      <c r="M60" s="12">
        <v>8.37642879696874</v>
      </c>
      <c r="N60" s="12">
        <v>7.11280681530632</v>
      </c>
      <c r="O60" s="26">
        <v>21107.52</v>
      </c>
      <c r="P60" s="26">
        <v>25963.41</v>
      </c>
      <c r="Q60" s="26">
        <v>2656.01</v>
      </c>
      <c r="R60" s="12">
        <v>9.77534346632731</v>
      </c>
      <c r="S60" s="25">
        <v>23915.07</v>
      </c>
      <c r="T60" s="25">
        <v>32148.56</v>
      </c>
      <c r="U60" s="25">
        <v>3306.77</v>
      </c>
      <c r="V60" s="12">
        <v>9.72204296035104</v>
      </c>
      <c r="W60" s="15">
        <v>0.167006095708091</v>
      </c>
      <c r="X60" s="15">
        <v>0.366836357685098</v>
      </c>
      <c r="Y60" s="26">
        <v>4855.89</v>
      </c>
      <c r="Z60" s="25">
        <v>8233.49</v>
      </c>
      <c r="AA60" s="17">
        <v>-3377.6</v>
      </c>
      <c r="AB60" s="18">
        <v>-0.410227011874673</v>
      </c>
      <c r="AC60" s="15">
        <v>0.187028206233311</v>
      </c>
      <c r="AD60" s="15">
        <v>0.25610758304571</v>
      </c>
      <c r="AE60" s="15">
        <v>-0.0690793768123996</v>
      </c>
      <c r="AF60" s="26">
        <v>-583.7108</v>
      </c>
      <c r="AG60" s="25">
        <v>-170.3206</v>
      </c>
      <c r="AH60" s="15">
        <v>-0.0276541630660542</v>
      </c>
      <c r="AI60" s="18">
        <v>-0.00529792314181413</v>
      </c>
      <c r="AJ60" s="26">
        <v>-58.89</v>
      </c>
      <c r="AK60" s="25">
        <v>-52.73</v>
      </c>
      <c r="AL60" s="15">
        <v>-0.0221723562787791</v>
      </c>
      <c r="AM60" s="18">
        <v>-0.0159460742658244</v>
      </c>
      <c r="AN60" s="18">
        <v>-0.0223562399242401</v>
      </c>
      <c r="AO60" s="18">
        <v>-0.00622628201295472</v>
      </c>
    </row>
    <row r="61" s="1" customFormat="1" ht="15.9" customHeight="1" spans="1:41">
      <c r="A61" s="23"/>
      <c r="B61" s="24" t="s">
        <v>74</v>
      </c>
      <c r="C61" s="23" t="s">
        <v>75</v>
      </c>
      <c r="D61" s="25">
        <v>458.3</v>
      </c>
      <c r="E61" s="26">
        <v>2576.87</v>
      </c>
      <c r="F61" s="25">
        <v>620.8</v>
      </c>
      <c r="G61" s="26">
        <v>4837.88</v>
      </c>
      <c r="H61" s="27">
        <v>66.3648319349567</v>
      </c>
      <c r="I61" s="26">
        <v>503.5</v>
      </c>
      <c r="J61" s="26">
        <v>3992.78</v>
      </c>
      <c r="K61" s="25">
        <v>1069.5</v>
      </c>
      <c r="L61" s="25">
        <v>5575.98</v>
      </c>
      <c r="M61" s="12">
        <v>7.93004965243297</v>
      </c>
      <c r="N61" s="12">
        <v>5.21363253856943</v>
      </c>
      <c r="O61" s="26">
        <v>1731.77</v>
      </c>
      <c r="P61" s="26">
        <v>1963.53</v>
      </c>
      <c r="Q61" s="26">
        <v>332.14</v>
      </c>
      <c r="R61" s="12">
        <v>5.91175407960499</v>
      </c>
      <c r="S61" s="25">
        <v>3883.58</v>
      </c>
      <c r="T61" s="25">
        <v>4774.93</v>
      </c>
      <c r="U61" s="25">
        <v>738.64</v>
      </c>
      <c r="V61" s="12">
        <v>6.46448879020903</v>
      </c>
      <c r="W61" s="15">
        <v>-0.254512350021511</v>
      </c>
      <c r="X61" s="15">
        <v>0.239920294034154</v>
      </c>
      <c r="Y61" s="26">
        <v>231.76</v>
      </c>
      <c r="Z61" s="25">
        <v>891.35</v>
      </c>
      <c r="AA61" s="17">
        <v>-659.59</v>
      </c>
      <c r="AB61" s="18">
        <v>-0.73998990295619</v>
      </c>
      <c r="AC61" s="15">
        <v>0.118032319343224</v>
      </c>
      <c r="AD61" s="15">
        <v>0.186672893634043</v>
      </c>
      <c r="AE61" s="15">
        <v>-0.0686405742908191</v>
      </c>
      <c r="AF61" s="26">
        <v>16.5859</v>
      </c>
      <c r="AG61" s="25">
        <v>77.1047</v>
      </c>
      <c r="AH61" s="15">
        <v>0.00957742656357368</v>
      </c>
      <c r="AI61" s="18">
        <v>0.0161478178737699</v>
      </c>
      <c r="AJ61" s="26">
        <v>-8.86</v>
      </c>
      <c r="AK61" s="25">
        <v>5.84</v>
      </c>
      <c r="AL61" s="15">
        <v>-0.0266754982838562</v>
      </c>
      <c r="AM61" s="18">
        <v>0.00790642261453482</v>
      </c>
      <c r="AN61" s="18">
        <v>-0.00657039131019619</v>
      </c>
      <c r="AO61" s="18">
        <v>-0.034581920898391</v>
      </c>
    </row>
    <row r="62" s="1" customFormat="1" ht="15.9" customHeight="1" spans="1:41">
      <c r="A62" s="23"/>
      <c r="B62" s="24" t="s">
        <v>78</v>
      </c>
      <c r="C62" s="23" t="s">
        <v>79</v>
      </c>
      <c r="D62" s="25">
        <v>5653</v>
      </c>
      <c r="E62" s="26">
        <v>36233.3</v>
      </c>
      <c r="F62" s="25">
        <v>3367</v>
      </c>
      <c r="G62" s="26">
        <v>26365.5</v>
      </c>
      <c r="H62" s="27">
        <v>31.3877920725139</v>
      </c>
      <c r="I62" s="26">
        <v>2401.1</v>
      </c>
      <c r="J62" s="26">
        <v>21044.9</v>
      </c>
      <c r="K62" s="25">
        <v>4522.6</v>
      </c>
      <c r="L62" s="25">
        <v>29288.45</v>
      </c>
      <c r="M62" s="12">
        <v>8.7646911832077</v>
      </c>
      <c r="N62" s="12">
        <v>6.47602043072569</v>
      </c>
      <c r="O62" s="26">
        <v>30912.7</v>
      </c>
      <c r="P62" s="26">
        <v>39595.83</v>
      </c>
      <c r="Q62" s="26">
        <v>4612.56</v>
      </c>
      <c r="R62" s="12">
        <v>8.58435012227483</v>
      </c>
      <c r="S62" s="25">
        <v>29938.09</v>
      </c>
      <c r="T62" s="25">
        <v>41108.86</v>
      </c>
      <c r="U62" s="25">
        <v>4854.35</v>
      </c>
      <c r="V62" s="12">
        <v>8.46845818698693</v>
      </c>
      <c r="W62" s="15">
        <v>-0.0205758602514576</v>
      </c>
      <c r="X62" s="15">
        <v>0.307663908348413</v>
      </c>
      <c r="Y62" s="26">
        <v>8683.13</v>
      </c>
      <c r="Z62" s="25">
        <v>11170.77</v>
      </c>
      <c r="AA62" s="17">
        <v>-2487.64</v>
      </c>
      <c r="AB62" s="18">
        <v>-0.222691900379293</v>
      </c>
      <c r="AC62" s="15">
        <v>0.219294051924155</v>
      </c>
      <c r="AD62" s="15">
        <v>0.271736311831561</v>
      </c>
      <c r="AE62" s="15">
        <v>-0.0524422599074067</v>
      </c>
      <c r="AF62" s="26">
        <v>-932.882</v>
      </c>
      <c r="AG62" s="25">
        <v>-459.2076</v>
      </c>
      <c r="AH62" s="15">
        <v>-0.0301779527508112</v>
      </c>
      <c r="AI62" s="18">
        <v>-0.0111705262563837</v>
      </c>
      <c r="AJ62" s="26">
        <v>-74.54</v>
      </c>
      <c r="AK62" s="25">
        <v>-16.25</v>
      </c>
      <c r="AL62" s="15">
        <v>-0.016160223390048</v>
      </c>
      <c r="AM62" s="18">
        <v>-0.00334751305530092</v>
      </c>
      <c r="AN62" s="18">
        <v>-0.0190074264944275</v>
      </c>
      <c r="AO62" s="18">
        <v>-0.0128127103347471</v>
      </c>
    </row>
    <row r="63" s="1" customFormat="1" ht="15.9" customHeight="1" spans="1:41">
      <c r="A63" s="23"/>
      <c r="B63" s="24" t="s">
        <v>65</v>
      </c>
      <c r="C63" s="23" t="s">
        <v>66</v>
      </c>
      <c r="D63" s="25">
        <v>3083.5</v>
      </c>
      <c r="E63" s="26">
        <v>25028.93</v>
      </c>
      <c r="F63" s="25">
        <v>1459.9</v>
      </c>
      <c r="G63" s="26">
        <v>16038.63</v>
      </c>
      <c r="H63" s="27">
        <v>39.039041053884</v>
      </c>
      <c r="I63" s="26">
        <v>702.4</v>
      </c>
      <c r="J63" s="26">
        <v>7315.1</v>
      </c>
      <c r="K63" s="25">
        <v>1505.7</v>
      </c>
      <c r="L63" s="25">
        <v>11631.1</v>
      </c>
      <c r="M63" s="12">
        <v>10.4144362186788</v>
      </c>
      <c r="N63" s="12">
        <v>7.72471275818556</v>
      </c>
      <c r="O63" s="26">
        <v>16305.4</v>
      </c>
      <c r="P63" s="26">
        <v>20668.25</v>
      </c>
      <c r="Q63" s="26">
        <v>2295.22</v>
      </c>
      <c r="R63" s="12">
        <v>9.00491020468626</v>
      </c>
      <c r="S63" s="25">
        <v>20661.33</v>
      </c>
      <c r="T63" s="25">
        <v>26037.24</v>
      </c>
      <c r="U63" s="25">
        <v>2827.68</v>
      </c>
      <c r="V63" s="12">
        <v>9.20798675946359</v>
      </c>
      <c r="W63" s="15">
        <v>-0.135343477495642</v>
      </c>
      <c r="X63" s="15">
        <v>0.192016719289175</v>
      </c>
      <c r="Y63" s="26">
        <v>4362.85</v>
      </c>
      <c r="Z63" s="25">
        <v>5375.91</v>
      </c>
      <c r="AA63" s="17">
        <v>-1013.06</v>
      </c>
      <c r="AB63" s="18">
        <v>-0.188444374998837</v>
      </c>
      <c r="AC63" s="15">
        <v>0.211089472983925</v>
      </c>
      <c r="AD63" s="15">
        <v>0.206470040603382</v>
      </c>
      <c r="AE63" s="15">
        <v>0.00461943238054269</v>
      </c>
      <c r="AF63" s="26">
        <v>-691.9427</v>
      </c>
      <c r="AG63" s="25">
        <v>-2473.1335</v>
      </c>
      <c r="AH63" s="15">
        <v>-0.0424364137034357</v>
      </c>
      <c r="AI63" s="18">
        <v>-0.0949844722405293</v>
      </c>
      <c r="AJ63" s="26">
        <v>-30.78</v>
      </c>
      <c r="AK63" s="25">
        <v>-138.62</v>
      </c>
      <c r="AL63" s="15">
        <v>-0.0134104791697528</v>
      </c>
      <c r="AM63" s="18">
        <v>-0.0490225202285973</v>
      </c>
      <c r="AN63" s="18">
        <v>0.0525480585370937</v>
      </c>
      <c r="AO63" s="18">
        <v>0.0356120410588445</v>
      </c>
    </row>
    <row r="64" s="1" customFormat="1" ht="15.9" customHeight="1" spans="1:41">
      <c r="A64" s="23"/>
      <c r="B64" s="24" t="s">
        <v>97</v>
      </c>
      <c r="C64" s="23" t="s">
        <v>98</v>
      </c>
      <c r="D64" s="25">
        <v>4098</v>
      </c>
      <c r="E64" s="26">
        <v>27636.25</v>
      </c>
      <c r="F64" s="25">
        <v>2630</v>
      </c>
      <c r="G64" s="26">
        <v>18673.94</v>
      </c>
      <c r="H64" s="27">
        <v>50.6489774706979</v>
      </c>
      <c r="I64" s="26">
        <v>640.2</v>
      </c>
      <c r="J64" s="26">
        <v>5209.9</v>
      </c>
      <c r="K64" s="25">
        <v>4056.9</v>
      </c>
      <c r="L64" s="25">
        <v>30718.46</v>
      </c>
      <c r="M64" s="12">
        <v>8.13792564823493</v>
      </c>
      <c r="N64" s="12">
        <v>7.57190465626464</v>
      </c>
      <c r="O64" s="26">
        <v>14172.21</v>
      </c>
      <c r="P64" s="26">
        <v>17888.52</v>
      </c>
      <c r="Q64" s="26">
        <v>2016.28</v>
      </c>
      <c r="R64" s="12">
        <v>8.87204158152637</v>
      </c>
      <c r="S64" s="25">
        <v>23356.65</v>
      </c>
      <c r="T64" s="25">
        <v>29895.77</v>
      </c>
      <c r="U64" s="25">
        <v>3359.66</v>
      </c>
      <c r="V64" s="12">
        <v>8.89845103373556</v>
      </c>
      <c r="W64" s="15">
        <v>0.0902092210010145</v>
      </c>
      <c r="X64" s="15">
        <v>0.175193222536604</v>
      </c>
      <c r="Y64" s="26">
        <v>3716.31</v>
      </c>
      <c r="Z64" s="25">
        <v>6539.12</v>
      </c>
      <c r="AA64" s="17">
        <v>-2822.81</v>
      </c>
      <c r="AB64" s="18">
        <v>-0.431680409596398</v>
      </c>
      <c r="AC64" s="15">
        <v>0.207748321269731</v>
      </c>
      <c r="AD64" s="15">
        <v>0.21873060971502</v>
      </c>
      <c r="AE64" s="15">
        <v>-0.0109822884452894</v>
      </c>
      <c r="AF64" s="26">
        <v>-796.8949</v>
      </c>
      <c r="AG64" s="25">
        <v>-2195.7637</v>
      </c>
      <c r="AH64" s="15">
        <v>-0.0562294024714565</v>
      </c>
      <c r="AI64" s="18">
        <v>-0.0734473037489919</v>
      </c>
      <c r="AJ64" s="26">
        <v>-91.92</v>
      </c>
      <c r="AK64" s="25">
        <v>-186.14</v>
      </c>
      <c r="AL64" s="15">
        <v>-0.0455889063026961</v>
      </c>
      <c r="AM64" s="18">
        <v>-0.0554044159230398</v>
      </c>
      <c r="AN64" s="18">
        <v>0.0172179012775355</v>
      </c>
      <c r="AO64" s="18">
        <v>0.00981550962034378</v>
      </c>
    </row>
    <row r="65" s="1" customFormat="1" ht="15.9" customHeight="1" spans="1:41">
      <c r="A65" s="23"/>
      <c r="B65" s="24" t="s">
        <v>178</v>
      </c>
      <c r="C65" s="23" t="s">
        <v>179</v>
      </c>
      <c r="D65" s="25">
        <v>4</v>
      </c>
      <c r="E65" s="26">
        <v>77.36</v>
      </c>
      <c r="F65" s="25">
        <v>14</v>
      </c>
      <c r="G65" s="26">
        <v>228.2</v>
      </c>
      <c r="H65" s="27">
        <v>55.2904506187252</v>
      </c>
      <c r="I65" s="26">
        <v>15</v>
      </c>
      <c r="J65" s="26">
        <v>236.5</v>
      </c>
      <c r="K65" s="25">
        <v>13</v>
      </c>
      <c r="L65" s="25">
        <v>58.5</v>
      </c>
      <c r="M65" s="12">
        <v>15.7666666666667</v>
      </c>
      <c r="N65" s="12">
        <v>4.5</v>
      </c>
      <c r="O65" s="26">
        <v>85.66</v>
      </c>
      <c r="P65" s="26">
        <v>104.4</v>
      </c>
      <c r="Q65" s="26">
        <v>5</v>
      </c>
      <c r="R65" s="12">
        <v>20.88</v>
      </c>
      <c r="S65" s="25">
        <v>288.7</v>
      </c>
      <c r="T65" s="25">
        <v>427.22</v>
      </c>
      <c r="U65" s="25">
        <v>42</v>
      </c>
      <c r="V65" s="12">
        <v>10.1719047619048</v>
      </c>
      <c r="W65" s="15">
        <v>0.32431289640592</v>
      </c>
      <c r="X65" s="15">
        <v>1.26042328042328</v>
      </c>
      <c r="Y65" s="26">
        <v>18.74</v>
      </c>
      <c r="Z65" s="25">
        <v>138.52</v>
      </c>
      <c r="AA65" s="17">
        <v>-119.78</v>
      </c>
      <c r="AB65" s="18">
        <v>-0.864712676869766</v>
      </c>
      <c r="AC65" s="15">
        <v>0.179501915708812</v>
      </c>
      <c r="AD65" s="15">
        <v>0.324235756752961</v>
      </c>
      <c r="AE65" s="15">
        <v>-0.144733841044149</v>
      </c>
      <c r="AF65" s="26">
        <v>0</v>
      </c>
      <c r="AG65" s="25">
        <v>16.5</v>
      </c>
      <c r="AH65" s="15">
        <v>0</v>
      </c>
      <c r="AI65" s="18">
        <v>0.0386217873695052</v>
      </c>
      <c r="AJ65" s="26">
        <v>0</v>
      </c>
      <c r="AK65" s="25">
        <v>1</v>
      </c>
      <c r="AL65" s="15">
        <v>0</v>
      </c>
      <c r="AM65" s="18">
        <v>0.0238095238095238</v>
      </c>
      <c r="AN65" s="18">
        <v>-0.0386217873695052</v>
      </c>
      <c r="AO65" s="18">
        <v>-0.0238095238095238</v>
      </c>
    </row>
    <row r="66" s="1" customFormat="1" ht="15.9" customHeight="1" spans="1:41">
      <c r="A66" s="23"/>
      <c r="B66" s="24" t="s">
        <v>133</v>
      </c>
      <c r="C66" s="23" t="s">
        <v>134</v>
      </c>
      <c r="D66" s="25">
        <v>1914</v>
      </c>
      <c r="E66" s="26">
        <v>13349.17</v>
      </c>
      <c r="F66" s="25">
        <v>1726</v>
      </c>
      <c r="G66" s="26">
        <v>13880.63</v>
      </c>
      <c r="H66" s="27">
        <v>24.8152446735892</v>
      </c>
      <c r="I66" s="26">
        <v>2369.4</v>
      </c>
      <c r="J66" s="26">
        <v>17539.63</v>
      </c>
      <c r="K66" s="25">
        <v>2126.9</v>
      </c>
      <c r="L66" s="25">
        <v>14011.76</v>
      </c>
      <c r="M66" s="12">
        <v>7.40256182999916</v>
      </c>
      <c r="N66" s="12">
        <v>6.587879072829</v>
      </c>
      <c r="O66" s="26">
        <v>17008.17</v>
      </c>
      <c r="P66" s="26">
        <v>20530.68</v>
      </c>
      <c r="Q66" s="26">
        <v>2436.38</v>
      </c>
      <c r="R66" s="12">
        <v>8.42671504445119</v>
      </c>
      <c r="S66" s="25">
        <v>17267.37</v>
      </c>
      <c r="T66" s="25">
        <v>22307.73</v>
      </c>
      <c r="U66" s="25">
        <v>2691.67</v>
      </c>
      <c r="V66" s="12">
        <v>8.28769128459284</v>
      </c>
      <c r="W66" s="15">
        <v>0.138351186788014</v>
      </c>
      <c r="X66" s="15">
        <v>0.258021161738461</v>
      </c>
      <c r="Y66" s="26">
        <v>3522.51</v>
      </c>
      <c r="Z66" s="25">
        <v>5040.36</v>
      </c>
      <c r="AA66" s="17">
        <v>-1517.85</v>
      </c>
      <c r="AB66" s="18">
        <v>-0.301139204342547</v>
      </c>
      <c r="AC66" s="15">
        <v>0.171572982482801</v>
      </c>
      <c r="AD66" s="15">
        <v>0.22594679064163</v>
      </c>
      <c r="AE66" s="15">
        <v>-0.0543738081588283</v>
      </c>
      <c r="AF66" s="26">
        <v>-879.3972</v>
      </c>
      <c r="AG66" s="25">
        <v>-88.3242</v>
      </c>
      <c r="AH66" s="15">
        <v>-0.0517043985331755</v>
      </c>
      <c r="AI66" s="18">
        <v>-0.00395935399971221</v>
      </c>
      <c r="AJ66" s="26">
        <v>-121.02</v>
      </c>
      <c r="AK66" s="25">
        <v>-132.23</v>
      </c>
      <c r="AL66" s="15">
        <v>-0.0496720544414254</v>
      </c>
      <c r="AM66" s="18">
        <v>-0.0491256357577266</v>
      </c>
      <c r="AN66" s="18">
        <v>-0.0477450445334633</v>
      </c>
      <c r="AO66" s="18">
        <v>-0.000546418683698778</v>
      </c>
    </row>
    <row r="67" s="1" customFormat="1" ht="15.9" customHeight="1" spans="1:41">
      <c r="A67" s="23"/>
      <c r="B67" s="24" t="s">
        <v>104</v>
      </c>
      <c r="C67" s="23" t="s">
        <v>105</v>
      </c>
      <c r="D67" s="25">
        <v>4199.1</v>
      </c>
      <c r="E67" s="26">
        <v>28750.39</v>
      </c>
      <c r="F67" s="25">
        <v>3200.3</v>
      </c>
      <c r="G67" s="26">
        <v>24490.18</v>
      </c>
      <c r="H67" s="27">
        <v>30.2516767612041</v>
      </c>
      <c r="I67" s="26">
        <v>3307.5</v>
      </c>
      <c r="J67" s="26">
        <v>24528.24</v>
      </c>
      <c r="K67" s="25">
        <v>3630.2</v>
      </c>
      <c r="L67" s="25">
        <v>20669.32</v>
      </c>
      <c r="M67" s="12">
        <v>7.41594557823129</v>
      </c>
      <c r="N67" s="12">
        <v>5.69371384496722</v>
      </c>
      <c r="O67" s="26">
        <v>27278.78</v>
      </c>
      <c r="P67" s="26">
        <v>34490.77</v>
      </c>
      <c r="Q67" s="26">
        <v>3879.75</v>
      </c>
      <c r="R67" s="12">
        <v>8.8899465171725</v>
      </c>
      <c r="S67" s="25">
        <v>27417.25</v>
      </c>
      <c r="T67" s="25">
        <v>35330.26</v>
      </c>
      <c r="U67" s="25">
        <v>4174.97</v>
      </c>
      <c r="V67" s="12">
        <v>8.46239853220502</v>
      </c>
      <c r="W67" s="15">
        <v>0.198761024254004</v>
      </c>
      <c r="X67" s="15">
        <v>0.486270431325785</v>
      </c>
      <c r="Y67" s="26">
        <v>7211.99</v>
      </c>
      <c r="Z67" s="25">
        <v>7913.01</v>
      </c>
      <c r="AA67" s="17">
        <v>-701.02</v>
      </c>
      <c r="AB67" s="18">
        <v>-0.0885908143677311</v>
      </c>
      <c r="AC67" s="15">
        <v>0.209099129999127</v>
      </c>
      <c r="AD67" s="15">
        <v>0.223972594597379</v>
      </c>
      <c r="AE67" s="15">
        <v>-0.0148734645982518</v>
      </c>
      <c r="AF67" s="26">
        <v>-1200.7833</v>
      </c>
      <c r="AG67" s="25">
        <v>-1345.0131</v>
      </c>
      <c r="AH67" s="15">
        <v>-0.0440189517273133</v>
      </c>
      <c r="AI67" s="18">
        <v>-0.0380697198378953</v>
      </c>
      <c r="AJ67" s="26">
        <v>-76.55</v>
      </c>
      <c r="AK67" s="25">
        <v>-145.33</v>
      </c>
      <c r="AL67" s="15">
        <v>-0.0197306527482441</v>
      </c>
      <c r="AM67" s="18">
        <v>-0.0348098309688453</v>
      </c>
      <c r="AN67" s="18">
        <v>-0.00594923188941798</v>
      </c>
      <c r="AO67" s="18">
        <v>0.0150791782206012</v>
      </c>
    </row>
    <row r="68" s="1" customFormat="1" ht="15.9" customHeight="1" spans="1:41">
      <c r="A68" s="23"/>
      <c r="B68" s="24" t="s">
        <v>184</v>
      </c>
      <c r="C68" s="23" t="s">
        <v>185</v>
      </c>
      <c r="D68" s="25">
        <v>1527.9</v>
      </c>
      <c r="E68" s="26">
        <v>8316.41</v>
      </c>
      <c r="F68" s="25">
        <v>1606.5</v>
      </c>
      <c r="G68" s="26">
        <v>11106.13</v>
      </c>
      <c r="H68" s="27">
        <v>34.6799907381595</v>
      </c>
      <c r="I68" s="26">
        <v>1090.4</v>
      </c>
      <c r="J68" s="26">
        <v>11470.5</v>
      </c>
      <c r="K68" s="25">
        <v>1406.1</v>
      </c>
      <c r="L68" s="25">
        <v>9274.21</v>
      </c>
      <c r="M68" s="12">
        <v>10.5195341159208</v>
      </c>
      <c r="N68" s="12">
        <v>6.59569731882512</v>
      </c>
      <c r="O68" s="26">
        <v>8680.78</v>
      </c>
      <c r="P68" s="26">
        <v>10988.45</v>
      </c>
      <c r="Q68" s="26">
        <v>910.96</v>
      </c>
      <c r="R68" s="12">
        <v>12.0624945112848</v>
      </c>
      <c r="S68" s="25">
        <v>8976.59</v>
      </c>
      <c r="T68" s="25">
        <v>11634.87</v>
      </c>
      <c r="U68" s="25">
        <v>1441.37</v>
      </c>
      <c r="V68" s="12">
        <v>8.0720911355169</v>
      </c>
      <c r="W68" s="15">
        <v>0.146675734719929</v>
      </c>
      <c r="X68" s="15">
        <v>0.223841960193948</v>
      </c>
      <c r="Y68" s="26">
        <v>2307.67</v>
      </c>
      <c r="Z68" s="25">
        <v>2658.28</v>
      </c>
      <c r="AA68" s="17">
        <v>-350.61</v>
      </c>
      <c r="AB68" s="18">
        <v>-0.131893555231202</v>
      </c>
      <c r="AC68" s="15">
        <v>0.210008690943673</v>
      </c>
      <c r="AD68" s="15">
        <v>0.228475264442147</v>
      </c>
      <c r="AE68" s="15">
        <v>-0.0184665734984741</v>
      </c>
      <c r="AF68" s="26">
        <v>-610.3035</v>
      </c>
      <c r="AG68" s="25">
        <v>-316.1233</v>
      </c>
      <c r="AH68" s="15">
        <v>-0.0703051453901608</v>
      </c>
      <c r="AI68" s="18">
        <v>-0.0271703336607972</v>
      </c>
      <c r="AJ68" s="26">
        <v>-100.84</v>
      </c>
      <c r="AK68" s="25">
        <v>-42.63</v>
      </c>
      <c r="AL68" s="15">
        <v>-0.110696408184772</v>
      </c>
      <c r="AM68" s="18">
        <v>-0.0295760283619057</v>
      </c>
      <c r="AN68" s="18">
        <v>-0.0431348117293636</v>
      </c>
      <c r="AO68" s="18">
        <v>-0.0811203798228664</v>
      </c>
    </row>
    <row r="69" s="1" customFormat="1" ht="15.9" customHeight="1" spans="1:41">
      <c r="A69" s="23"/>
      <c r="B69" s="24" t="s">
        <v>139</v>
      </c>
      <c r="C69" s="23" t="s">
        <v>140</v>
      </c>
      <c r="D69" s="25">
        <v>1594</v>
      </c>
      <c r="E69" s="26">
        <v>9752.72</v>
      </c>
      <c r="F69" s="25">
        <v>933</v>
      </c>
      <c r="G69" s="26">
        <v>6466.64</v>
      </c>
      <c r="H69" s="27">
        <v>31.6798346701278</v>
      </c>
      <c r="I69" s="26">
        <v>672.6</v>
      </c>
      <c r="J69" s="26">
        <v>5512.16</v>
      </c>
      <c r="K69" s="25">
        <v>942.4</v>
      </c>
      <c r="L69" s="25">
        <v>5718.96</v>
      </c>
      <c r="M69" s="12">
        <v>8.19530181385668</v>
      </c>
      <c r="N69" s="12">
        <v>6.06850594227504</v>
      </c>
      <c r="O69" s="26">
        <v>7935.65</v>
      </c>
      <c r="P69" s="26">
        <v>10018.83</v>
      </c>
      <c r="Q69" s="26">
        <v>1121.87</v>
      </c>
      <c r="R69" s="12">
        <v>8.93047322773583</v>
      </c>
      <c r="S69" s="25">
        <v>9251.08</v>
      </c>
      <c r="T69" s="25">
        <v>11669.13</v>
      </c>
      <c r="U69" s="25">
        <v>1339.53</v>
      </c>
      <c r="V69" s="12">
        <v>8.71136144767194</v>
      </c>
      <c r="W69" s="15">
        <v>0.0897064477401095</v>
      </c>
      <c r="X69" s="15">
        <v>0.435503488096794</v>
      </c>
      <c r="Y69" s="26">
        <v>2083.18</v>
      </c>
      <c r="Z69" s="25">
        <v>2418.05</v>
      </c>
      <c r="AA69" s="17">
        <v>-334.87</v>
      </c>
      <c r="AB69" s="18">
        <v>-0.138487624325386</v>
      </c>
      <c r="AC69" s="15">
        <v>0.207926474448613</v>
      </c>
      <c r="AD69" s="15">
        <v>0.207217676039259</v>
      </c>
      <c r="AE69" s="15">
        <v>0.000708798409354122</v>
      </c>
      <c r="AF69" s="26">
        <v>-169.2124</v>
      </c>
      <c r="AG69" s="25">
        <v>-181.3098</v>
      </c>
      <c r="AH69" s="15">
        <v>-0.0213230674235885</v>
      </c>
      <c r="AI69" s="18">
        <v>-0.0155375593553247</v>
      </c>
      <c r="AJ69" s="26">
        <v>-11.73</v>
      </c>
      <c r="AK69" s="25">
        <v>-30.87</v>
      </c>
      <c r="AL69" s="15">
        <v>-0.0104557569058804</v>
      </c>
      <c r="AM69" s="18">
        <v>-0.0230453965196748</v>
      </c>
      <c r="AN69" s="18">
        <v>-0.0057855080682638</v>
      </c>
      <c r="AO69" s="18">
        <v>0.0125896396137945</v>
      </c>
    </row>
    <row r="70" s="1" customFormat="1" ht="15.9" customHeight="1" spans="1:41">
      <c r="A70" s="23"/>
      <c r="B70" s="24" t="s">
        <v>153</v>
      </c>
      <c r="C70" s="23" t="s">
        <v>154</v>
      </c>
      <c r="D70" s="25">
        <v>1774</v>
      </c>
      <c r="E70" s="26">
        <v>13134.86</v>
      </c>
      <c r="F70" s="25">
        <v>1095</v>
      </c>
      <c r="G70" s="26">
        <v>8800.53</v>
      </c>
      <c r="H70" s="27">
        <v>62.1821918584874</v>
      </c>
      <c r="I70" s="26">
        <v>59.8</v>
      </c>
      <c r="J70" s="26">
        <v>1133.45</v>
      </c>
      <c r="K70" s="25">
        <v>304.6</v>
      </c>
      <c r="L70" s="25">
        <v>1986.14</v>
      </c>
      <c r="M70" s="12">
        <v>18.9540133779264</v>
      </c>
      <c r="N70" s="12">
        <v>6.52048588312541</v>
      </c>
      <c r="O70" s="26">
        <v>5467.78</v>
      </c>
      <c r="P70" s="26">
        <v>6458.66</v>
      </c>
      <c r="Q70" s="26">
        <v>718.86</v>
      </c>
      <c r="R70" s="12">
        <v>8.9845867067301</v>
      </c>
      <c r="S70" s="25">
        <v>4452.76</v>
      </c>
      <c r="T70" s="25">
        <v>5549.49</v>
      </c>
      <c r="U70" s="25">
        <v>566.45</v>
      </c>
      <c r="V70" s="12">
        <v>9.79696354488481</v>
      </c>
      <c r="W70" s="15">
        <v>-0.525979721150064</v>
      </c>
      <c r="X70" s="15">
        <v>0.502489802215308</v>
      </c>
      <c r="Y70" s="26">
        <v>990.88</v>
      </c>
      <c r="Z70" s="25">
        <v>1096.73</v>
      </c>
      <c r="AA70" s="17">
        <v>-105.85</v>
      </c>
      <c r="AB70" s="18">
        <v>-0.0965141830714944</v>
      </c>
      <c r="AC70" s="15">
        <v>0.153418820622234</v>
      </c>
      <c r="AD70" s="15">
        <v>0.197627169343489</v>
      </c>
      <c r="AE70" s="15">
        <v>-0.0442083487212549</v>
      </c>
      <c r="AF70" s="26">
        <v>-107.7541</v>
      </c>
      <c r="AG70" s="25">
        <v>-204.2745</v>
      </c>
      <c r="AH70" s="15">
        <v>-0.0197071023340368</v>
      </c>
      <c r="AI70" s="18">
        <v>-0.0368095987198824</v>
      </c>
      <c r="AJ70" s="26">
        <v>-19.94</v>
      </c>
      <c r="AK70" s="25">
        <v>-16.15</v>
      </c>
      <c r="AL70" s="15">
        <v>-0.0277383635200178</v>
      </c>
      <c r="AM70" s="18">
        <v>-0.0285109012269397</v>
      </c>
      <c r="AN70" s="18">
        <v>0.0171024963858455</v>
      </c>
      <c r="AO70" s="18">
        <v>0.000772537706921906</v>
      </c>
    </row>
    <row r="71" s="1" customFormat="1" ht="15.9" customHeight="1" spans="1:41">
      <c r="A71" s="23"/>
      <c r="B71" s="24" t="s">
        <v>110</v>
      </c>
      <c r="C71" s="23" t="s">
        <v>111</v>
      </c>
      <c r="D71" s="25">
        <v>3325.8</v>
      </c>
      <c r="E71" s="26">
        <v>21762.7</v>
      </c>
      <c r="F71" s="25">
        <v>2085.5</v>
      </c>
      <c r="G71" s="26">
        <v>15162.08</v>
      </c>
      <c r="H71" s="27">
        <v>34.0876332929921</v>
      </c>
      <c r="I71" s="26">
        <v>1406.7</v>
      </c>
      <c r="J71" s="26">
        <v>11242.29</v>
      </c>
      <c r="K71" s="25">
        <v>2822.2</v>
      </c>
      <c r="L71" s="25">
        <v>16531.98</v>
      </c>
      <c r="M71" s="12">
        <v>7.99195990616336</v>
      </c>
      <c r="N71" s="12">
        <v>5.85783431365601</v>
      </c>
      <c r="O71" s="26">
        <v>16790.08</v>
      </c>
      <c r="P71" s="26">
        <v>19476.41</v>
      </c>
      <c r="Q71" s="26">
        <v>2452.06</v>
      </c>
      <c r="R71" s="12">
        <v>7.94287660171448</v>
      </c>
      <c r="S71" s="25">
        <v>15394.04</v>
      </c>
      <c r="T71" s="25">
        <v>18959.69</v>
      </c>
      <c r="U71" s="25">
        <v>2551.67</v>
      </c>
      <c r="V71" s="12">
        <v>7.43030642677149</v>
      </c>
      <c r="W71" s="15">
        <v>-0.00614158542149735</v>
      </c>
      <c r="X71" s="15">
        <v>0.268439158384809</v>
      </c>
      <c r="Y71" s="26">
        <v>2686.33</v>
      </c>
      <c r="Z71" s="25">
        <v>3565.65</v>
      </c>
      <c r="AA71" s="17">
        <v>-879.32</v>
      </c>
      <c r="AB71" s="18">
        <v>-0.246608612735406</v>
      </c>
      <c r="AC71" s="15">
        <v>0.137927369571702</v>
      </c>
      <c r="AD71" s="15">
        <v>0.18806478375965</v>
      </c>
      <c r="AE71" s="15">
        <v>-0.0501374141879477</v>
      </c>
      <c r="AF71" s="26">
        <v>-758.7817</v>
      </c>
      <c r="AG71" s="25">
        <v>-365.778</v>
      </c>
      <c r="AH71" s="15">
        <v>-0.0451922623358555</v>
      </c>
      <c r="AI71" s="18">
        <v>-0.0192924040424712</v>
      </c>
      <c r="AJ71" s="26">
        <v>-94.94</v>
      </c>
      <c r="AK71" s="25">
        <v>-24.33</v>
      </c>
      <c r="AL71" s="15">
        <v>-0.0387184652904089</v>
      </c>
      <c r="AM71" s="18">
        <v>-0.00953493202490918</v>
      </c>
      <c r="AN71" s="18">
        <v>-0.0258998582933843</v>
      </c>
      <c r="AO71" s="18">
        <v>-0.0291835332654997</v>
      </c>
    </row>
    <row r="72" s="1" customFormat="1" ht="15.9" customHeight="1" spans="1:41">
      <c r="A72" s="23"/>
      <c r="B72" s="24" t="s">
        <v>151</v>
      </c>
      <c r="C72" s="23" t="s">
        <v>152</v>
      </c>
      <c r="D72" s="25">
        <v>1408.9</v>
      </c>
      <c r="E72" s="26">
        <v>7908.4</v>
      </c>
      <c r="F72" s="25">
        <v>722.2</v>
      </c>
      <c r="G72" s="26">
        <v>4957.4</v>
      </c>
      <c r="H72" s="27">
        <v>21.1344148184731</v>
      </c>
      <c r="I72" s="26">
        <v>809.5</v>
      </c>
      <c r="J72" s="26">
        <v>6484.79</v>
      </c>
      <c r="K72" s="25">
        <v>573.8</v>
      </c>
      <c r="L72" s="25">
        <v>3964.93</v>
      </c>
      <c r="M72" s="12">
        <v>8.01085855466337</v>
      </c>
      <c r="N72" s="12">
        <v>6.90995120250959</v>
      </c>
      <c r="O72" s="26">
        <v>9435.79</v>
      </c>
      <c r="P72" s="26">
        <v>11260.18</v>
      </c>
      <c r="Q72" s="26">
        <v>1475.99</v>
      </c>
      <c r="R72" s="12">
        <v>7.62889992479624</v>
      </c>
      <c r="S72" s="25">
        <v>7668.4</v>
      </c>
      <c r="T72" s="25">
        <v>9779.84</v>
      </c>
      <c r="U72" s="25">
        <v>1203.84</v>
      </c>
      <c r="V72" s="12">
        <v>8.12387028176502</v>
      </c>
      <c r="W72" s="15">
        <v>-0.0476801115961265</v>
      </c>
      <c r="X72" s="15">
        <v>0.175676939486137</v>
      </c>
      <c r="Y72" s="26">
        <v>1824.39</v>
      </c>
      <c r="Z72" s="25">
        <v>2111.44</v>
      </c>
      <c r="AA72" s="17">
        <v>-287.05</v>
      </c>
      <c r="AB72" s="18">
        <v>-0.135949873072406</v>
      </c>
      <c r="AC72" s="15">
        <v>0.162021388645652</v>
      </c>
      <c r="AD72" s="15">
        <v>0.215897192592108</v>
      </c>
      <c r="AE72" s="15">
        <v>-0.0538758039464556</v>
      </c>
      <c r="AF72" s="26">
        <v>-158.6481</v>
      </c>
      <c r="AG72" s="25">
        <v>9.6327</v>
      </c>
      <c r="AH72" s="15">
        <v>-0.0168134411639089</v>
      </c>
      <c r="AI72" s="18">
        <v>0.00098495476408612</v>
      </c>
      <c r="AJ72" s="26">
        <v>-20.21</v>
      </c>
      <c r="AK72" s="25">
        <v>-7.66</v>
      </c>
      <c r="AL72" s="15">
        <v>-0.0136925046917662</v>
      </c>
      <c r="AM72" s="18">
        <v>-0.00636297182349814</v>
      </c>
      <c r="AN72" s="18">
        <v>-0.017798395927995</v>
      </c>
      <c r="AO72" s="18">
        <v>-0.00732953286826806</v>
      </c>
    </row>
    <row r="73" s="1" customFormat="1" ht="15.9" customHeight="1" spans="1:41">
      <c r="A73" s="23"/>
      <c r="B73" s="24" t="s">
        <v>158</v>
      </c>
      <c r="C73" s="23" t="s">
        <v>159</v>
      </c>
      <c r="D73" s="25">
        <v>1204.7</v>
      </c>
      <c r="E73" s="26">
        <v>8382.05</v>
      </c>
      <c r="F73" s="25">
        <v>927</v>
      </c>
      <c r="G73" s="26">
        <v>6862.87</v>
      </c>
      <c r="H73" s="27">
        <v>20.2683788557062</v>
      </c>
      <c r="I73" s="26">
        <v>1483.3</v>
      </c>
      <c r="J73" s="26">
        <v>10139.19</v>
      </c>
      <c r="K73" s="25">
        <v>1574.8</v>
      </c>
      <c r="L73" s="25">
        <v>9306.98</v>
      </c>
      <c r="M73" s="12">
        <v>6.83556259691229</v>
      </c>
      <c r="N73" s="12">
        <v>5.90994411988824</v>
      </c>
      <c r="O73" s="26">
        <v>11658.37</v>
      </c>
      <c r="P73" s="26">
        <v>13612.28</v>
      </c>
      <c r="Q73" s="26">
        <v>1685.52</v>
      </c>
      <c r="R73" s="12">
        <v>8.07601215055294</v>
      </c>
      <c r="S73" s="25">
        <v>9328.62</v>
      </c>
      <c r="T73" s="25">
        <v>11880.4</v>
      </c>
      <c r="U73" s="25">
        <v>1470.39</v>
      </c>
      <c r="V73" s="12">
        <v>8.07976115180326</v>
      </c>
      <c r="W73" s="15">
        <v>0.181470001342828</v>
      </c>
      <c r="X73" s="15">
        <v>0.367146793251923</v>
      </c>
      <c r="Y73" s="26">
        <v>1953.91</v>
      </c>
      <c r="Z73" s="25">
        <v>2551.78</v>
      </c>
      <c r="AA73" s="17">
        <v>-597.87</v>
      </c>
      <c r="AB73" s="18">
        <v>-0.234295276238547</v>
      </c>
      <c r="AC73" s="15">
        <v>0.143540244543897</v>
      </c>
      <c r="AD73" s="15">
        <v>0.214789064341268</v>
      </c>
      <c r="AE73" s="15">
        <v>-0.0712488197973708</v>
      </c>
      <c r="AF73" s="26">
        <v>-732.7195</v>
      </c>
      <c r="AG73" s="25">
        <v>-185.1251</v>
      </c>
      <c r="AH73" s="15">
        <v>-0.0628492233476893</v>
      </c>
      <c r="AI73" s="18">
        <v>-0.0155823962156156</v>
      </c>
      <c r="AJ73" s="26">
        <v>-75.48</v>
      </c>
      <c r="AK73" s="25">
        <v>-43.91</v>
      </c>
      <c r="AL73" s="15">
        <v>-0.0447814324362808</v>
      </c>
      <c r="AM73" s="18">
        <v>-0.0298628255088786</v>
      </c>
      <c r="AN73" s="18">
        <v>-0.0472668271320736</v>
      </c>
      <c r="AO73" s="18">
        <v>-0.0149186069274022</v>
      </c>
    </row>
    <row r="74" s="1" customFormat="1" ht="15.9" customHeight="1" spans="1:41">
      <c r="A74" s="23"/>
      <c r="B74" s="28" t="s">
        <v>256</v>
      </c>
      <c r="C74" s="28"/>
      <c r="D74" s="29">
        <v>66397.85</v>
      </c>
      <c r="E74" s="29">
        <v>441061.59</v>
      </c>
      <c r="F74" s="29">
        <v>42709.9</v>
      </c>
      <c r="G74" s="30">
        <v>324408.9</v>
      </c>
      <c r="H74" s="30">
        <v>33.5905556909299</v>
      </c>
      <c r="I74" s="30">
        <v>29653</v>
      </c>
      <c r="J74" s="29">
        <v>242218.18</v>
      </c>
      <c r="K74" s="29">
        <v>54496.5</v>
      </c>
      <c r="L74" s="29">
        <v>351132.01</v>
      </c>
      <c r="M74" s="31">
        <v>8.16842073314673</v>
      </c>
      <c r="N74" s="31">
        <v>6.44320295798813</v>
      </c>
      <c r="O74" s="29">
        <v>353218.11</v>
      </c>
      <c r="P74" s="29">
        <v>444151.33</v>
      </c>
      <c r="Q74" s="29">
        <v>51337.5</v>
      </c>
      <c r="R74" s="31">
        <v>8.6515963963964</v>
      </c>
      <c r="S74" s="29">
        <v>375409.53</v>
      </c>
      <c r="T74" s="29">
        <v>489204.99</v>
      </c>
      <c r="U74" s="29">
        <v>57469.82</v>
      </c>
      <c r="V74" s="31">
        <v>8.51238075915324</v>
      </c>
      <c r="W74" s="32">
        <v>0.0591516621186005</v>
      </c>
      <c r="X74" s="32">
        <v>0.321141180039935</v>
      </c>
      <c r="Y74" s="29">
        <v>90933.22</v>
      </c>
      <c r="Z74" s="29">
        <v>113795.46</v>
      </c>
      <c r="AA74" s="33">
        <v>-22862.24</v>
      </c>
      <c r="AB74" s="34">
        <v>-0.200906433349801</v>
      </c>
      <c r="AC74" s="32">
        <v>0.204734769115743</v>
      </c>
      <c r="AD74" s="32">
        <v>0.232613040189962</v>
      </c>
      <c r="AE74" s="32">
        <v>-0.0278782710742195</v>
      </c>
      <c r="AF74" s="29">
        <v>-10339.1388</v>
      </c>
      <c r="AG74" s="29">
        <v>-14269.3265</v>
      </c>
      <c r="AH74" s="32">
        <v>-0.0292712590529404</v>
      </c>
      <c r="AI74" s="32">
        <v>-0.0291683993247902</v>
      </c>
      <c r="AJ74" s="29">
        <v>-1041.99</v>
      </c>
      <c r="AK74" s="29">
        <v>-1806.38</v>
      </c>
      <c r="AL74" s="32">
        <v>-0.0202968590211833</v>
      </c>
      <c r="AM74" s="32">
        <v>-0.0314318019440465</v>
      </c>
      <c r="AN74" s="34">
        <v>-0.000102859728150204</v>
      </c>
      <c r="AO74" s="34">
        <v>0.0111349429228631</v>
      </c>
    </row>
    <row r="75" s="1" customFormat="1" ht="15.9" customHeight="1" spans="1:41">
      <c r="A75" s="23" t="s">
        <v>101</v>
      </c>
      <c r="B75" s="24" t="s">
        <v>182</v>
      </c>
      <c r="C75" s="23" t="s">
        <v>183</v>
      </c>
      <c r="D75" s="25">
        <v>9178.9</v>
      </c>
      <c r="E75" s="26">
        <v>41901.1</v>
      </c>
      <c r="F75" s="25">
        <v>5996.7</v>
      </c>
      <c r="G75" s="26">
        <v>31719.73</v>
      </c>
      <c r="H75" s="27">
        <v>97.1913667416461</v>
      </c>
      <c r="I75" s="26">
        <v>307.7</v>
      </c>
      <c r="J75" s="26">
        <v>1559.62</v>
      </c>
      <c r="K75" s="25">
        <v>533.4</v>
      </c>
      <c r="L75" s="25">
        <v>4711.21</v>
      </c>
      <c r="M75" s="12">
        <v>5.0686382840429</v>
      </c>
      <c r="N75" s="12">
        <v>8.83241469816273</v>
      </c>
      <c r="O75" s="26">
        <v>11740.99</v>
      </c>
      <c r="P75" s="26">
        <v>12809.78</v>
      </c>
      <c r="Q75" s="26">
        <v>3453.49</v>
      </c>
      <c r="R75" s="12">
        <v>3.70922747713183</v>
      </c>
      <c r="S75" s="25">
        <v>6679.93</v>
      </c>
      <c r="T75" s="25">
        <v>7353.43</v>
      </c>
      <c r="U75" s="25">
        <v>773.71</v>
      </c>
      <c r="V75" s="12">
        <v>9.50411652944902</v>
      </c>
      <c r="W75" s="15">
        <v>-0.268200398357636</v>
      </c>
      <c r="X75" s="15">
        <v>0.0760496256392957</v>
      </c>
      <c r="Y75" s="26">
        <v>1068.79</v>
      </c>
      <c r="Z75" s="25">
        <v>673.5</v>
      </c>
      <c r="AA75" s="17">
        <v>395.29</v>
      </c>
      <c r="AB75" s="18">
        <v>0.586919079435783</v>
      </c>
      <c r="AC75" s="15">
        <v>0.0834354688370917</v>
      </c>
      <c r="AD75" s="15">
        <v>0.0915899111027099</v>
      </c>
      <c r="AE75" s="15">
        <v>-0.00815444226561823</v>
      </c>
      <c r="AF75" s="26">
        <v>3845.4314</v>
      </c>
      <c r="AG75" s="25">
        <v>-1315.4679</v>
      </c>
      <c r="AH75" s="15">
        <v>0.327521904030239</v>
      </c>
      <c r="AI75" s="18">
        <v>-0.178891741677013</v>
      </c>
      <c r="AJ75" s="26">
        <v>-36.41</v>
      </c>
      <c r="AK75" s="25">
        <v>-158.19</v>
      </c>
      <c r="AL75" s="15">
        <v>-0.0105429579932185</v>
      </c>
      <c r="AM75" s="18">
        <v>-0.204456450091119</v>
      </c>
      <c r="AN75" s="18">
        <v>0.506413645707253</v>
      </c>
      <c r="AO75" s="18">
        <v>0.193913492097901</v>
      </c>
    </row>
    <row r="76" s="1" customFormat="1" ht="15.9" customHeight="1" spans="1:41">
      <c r="A76" s="23"/>
      <c r="B76" s="24" t="s">
        <v>141</v>
      </c>
      <c r="C76" s="23" t="s">
        <v>142</v>
      </c>
      <c r="D76" s="25">
        <v>3760.5</v>
      </c>
      <c r="E76" s="26">
        <v>28005.59</v>
      </c>
      <c r="F76" s="25">
        <v>2919.3</v>
      </c>
      <c r="G76" s="26">
        <v>21861.88</v>
      </c>
      <c r="H76" s="27">
        <v>35.4402805434802</v>
      </c>
      <c r="I76" s="26">
        <v>1805.7</v>
      </c>
      <c r="J76" s="26">
        <v>15666.1</v>
      </c>
      <c r="K76" s="25">
        <v>2522.4</v>
      </c>
      <c r="L76" s="25">
        <v>24124.24</v>
      </c>
      <c r="M76" s="12">
        <v>8.67591515755663</v>
      </c>
      <c r="N76" s="12">
        <v>9.5640025372661</v>
      </c>
      <c r="O76" s="26">
        <v>21809.81</v>
      </c>
      <c r="P76" s="26">
        <v>27564.03</v>
      </c>
      <c r="Q76" s="26">
        <v>2573.93</v>
      </c>
      <c r="R76" s="12">
        <v>10.7089275932135</v>
      </c>
      <c r="S76" s="25">
        <v>21318.98</v>
      </c>
      <c r="T76" s="25">
        <v>28562.73</v>
      </c>
      <c r="U76" s="25">
        <v>2766.79</v>
      </c>
      <c r="V76" s="12">
        <v>10.3234181126865</v>
      </c>
      <c r="W76" s="15">
        <v>0.234328298368171</v>
      </c>
      <c r="X76" s="15">
        <v>0.0794035313626682</v>
      </c>
      <c r="Y76" s="26">
        <v>5754.22</v>
      </c>
      <c r="Z76" s="25">
        <v>7243.75</v>
      </c>
      <c r="AA76" s="17">
        <v>-1489.53</v>
      </c>
      <c r="AB76" s="18">
        <v>-0.205629680759275</v>
      </c>
      <c r="AC76" s="15">
        <v>0.208758298405567</v>
      </c>
      <c r="AD76" s="15">
        <v>0.253608461095981</v>
      </c>
      <c r="AE76" s="15">
        <v>-0.0448501626904137</v>
      </c>
      <c r="AF76" s="26">
        <v>-638.4609</v>
      </c>
      <c r="AG76" s="25">
        <v>-314.1455</v>
      </c>
      <c r="AH76" s="15">
        <v>-0.0292740239369348</v>
      </c>
      <c r="AI76" s="18">
        <v>-0.0109984409753549</v>
      </c>
      <c r="AJ76" s="26">
        <v>-72.97</v>
      </c>
      <c r="AK76" s="25">
        <v>-4.81</v>
      </c>
      <c r="AL76" s="15">
        <v>-0.0283496443182216</v>
      </c>
      <c r="AM76" s="18">
        <v>-0.00173847671850773</v>
      </c>
      <c r="AN76" s="18">
        <v>-0.0182755829615799</v>
      </c>
      <c r="AO76" s="18">
        <v>-0.0266111675997138</v>
      </c>
    </row>
    <row r="77" s="1" customFormat="1" ht="15.9" customHeight="1" spans="1:41">
      <c r="A77" s="23"/>
      <c r="B77" s="24" t="s">
        <v>147</v>
      </c>
      <c r="C77" s="23" t="s">
        <v>148</v>
      </c>
      <c r="D77" s="25">
        <v>4880</v>
      </c>
      <c r="E77" s="26">
        <v>35144.01</v>
      </c>
      <c r="F77" s="25">
        <v>3409.35</v>
      </c>
      <c r="G77" s="26">
        <v>25372.11</v>
      </c>
      <c r="H77" s="27">
        <v>69.0934728756516</v>
      </c>
      <c r="I77" s="26">
        <v>420.3</v>
      </c>
      <c r="J77" s="26">
        <v>3803.91</v>
      </c>
      <c r="K77" s="25">
        <v>1411.9</v>
      </c>
      <c r="L77" s="25">
        <v>11197.06</v>
      </c>
      <c r="M77" s="12">
        <v>9.05046395431834</v>
      </c>
      <c r="N77" s="12">
        <v>7.93049082796232</v>
      </c>
      <c r="O77" s="26">
        <v>13575.81</v>
      </c>
      <c r="P77" s="26">
        <v>16497.86</v>
      </c>
      <c r="Q77" s="26">
        <v>1863.53</v>
      </c>
      <c r="R77" s="12">
        <v>8.85301551356834</v>
      </c>
      <c r="S77" s="25">
        <v>13312.63</v>
      </c>
      <c r="T77" s="25">
        <v>16459.88</v>
      </c>
      <c r="U77" s="25">
        <v>1651.75</v>
      </c>
      <c r="V77" s="12">
        <v>9.96511578628727</v>
      </c>
      <c r="W77" s="15">
        <v>-0.0218163888333921</v>
      </c>
      <c r="X77" s="15">
        <v>0.2565572550883</v>
      </c>
      <c r="Y77" s="26">
        <v>2922.05</v>
      </c>
      <c r="Z77" s="25">
        <v>3147.25</v>
      </c>
      <c r="AA77" s="17">
        <v>-225.2</v>
      </c>
      <c r="AB77" s="18">
        <v>-0.0715545317340535</v>
      </c>
      <c r="AC77" s="15">
        <v>0.177116910920568</v>
      </c>
      <c r="AD77" s="15">
        <v>0.191207347805695</v>
      </c>
      <c r="AE77" s="15">
        <v>-0.0140904368851269</v>
      </c>
      <c r="AF77" s="26">
        <v>-323.4513</v>
      </c>
      <c r="AG77" s="25">
        <v>-1688.5345</v>
      </c>
      <c r="AH77" s="15">
        <v>-0.0238255617896833</v>
      </c>
      <c r="AI77" s="18">
        <v>-0.102584860885985</v>
      </c>
      <c r="AJ77" s="26">
        <v>-27.42</v>
      </c>
      <c r="AK77" s="25">
        <v>-11.25</v>
      </c>
      <c r="AL77" s="15">
        <v>-0.0147140105069411</v>
      </c>
      <c r="AM77" s="18">
        <v>-0.00681095807476918</v>
      </c>
      <c r="AN77" s="18">
        <v>0.0787592990963013</v>
      </c>
      <c r="AO77" s="18">
        <v>-0.00790305243217194</v>
      </c>
    </row>
    <row r="78" s="1" customFormat="1" ht="15.9" customHeight="1" spans="1:41">
      <c r="A78" s="23"/>
      <c r="B78" s="24" t="s">
        <v>102</v>
      </c>
      <c r="C78" s="23" t="s">
        <v>103</v>
      </c>
      <c r="D78" s="25">
        <v>13509.06</v>
      </c>
      <c r="E78" s="26">
        <v>73480.29</v>
      </c>
      <c r="F78" s="25">
        <v>6413.53</v>
      </c>
      <c r="G78" s="26">
        <v>38261.8</v>
      </c>
      <c r="H78" s="27">
        <v>33.6072109293914</v>
      </c>
      <c r="I78" s="26">
        <v>3076.3</v>
      </c>
      <c r="J78" s="26">
        <v>16355.88</v>
      </c>
      <c r="K78" s="25">
        <v>8541.3</v>
      </c>
      <c r="L78" s="25">
        <v>40905.73</v>
      </c>
      <c r="M78" s="12">
        <v>5.31673763937197</v>
      </c>
      <c r="N78" s="12">
        <v>4.78916909603924</v>
      </c>
      <c r="O78" s="26">
        <v>51536.63</v>
      </c>
      <c r="P78" s="26">
        <v>60056.75</v>
      </c>
      <c r="Q78" s="26">
        <v>10047.54</v>
      </c>
      <c r="R78" s="12">
        <v>5.97725911019016</v>
      </c>
      <c r="S78" s="25">
        <v>52759.04</v>
      </c>
      <c r="T78" s="25">
        <v>63176.35</v>
      </c>
      <c r="U78" s="25">
        <v>10591.04</v>
      </c>
      <c r="V78" s="12">
        <v>5.96507519563707</v>
      </c>
      <c r="W78" s="15">
        <v>0.124234354903434</v>
      </c>
      <c r="X78" s="15">
        <v>0.245534470806287</v>
      </c>
      <c r="Y78" s="26">
        <v>8520.12</v>
      </c>
      <c r="Z78" s="25">
        <v>10417.31</v>
      </c>
      <c r="AA78" s="17">
        <v>-1897.19</v>
      </c>
      <c r="AB78" s="18">
        <v>-0.182118992331034</v>
      </c>
      <c r="AC78" s="15">
        <v>0.141867816690047</v>
      </c>
      <c r="AD78" s="15">
        <v>0.164892558686914</v>
      </c>
      <c r="AE78" s="15">
        <v>-0.0230247419968664</v>
      </c>
      <c r="AF78" s="26">
        <v>-1199.0257</v>
      </c>
      <c r="AG78" s="25">
        <v>-1671.3898</v>
      </c>
      <c r="AH78" s="15">
        <v>-0.0232655045547216</v>
      </c>
      <c r="AI78" s="18">
        <v>-0.0264559411868524</v>
      </c>
      <c r="AJ78" s="26">
        <v>-120.79</v>
      </c>
      <c r="AK78" s="25">
        <v>-445.16</v>
      </c>
      <c r="AL78" s="15">
        <v>-0.0120218481339711</v>
      </c>
      <c r="AM78" s="18">
        <v>-0.0420317551439708</v>
      </c>
      <c r="AN78" s="18">
        <v>0.00319043663213079</v>
      </c>
      <c r="AO78" s="18">
        <v>0.0300099070099997</v>
      </c>
    </row>
    <row r="79" s="1" customFormat="1" ht="15.9" customHeight="1" spans="1:41">
      <c r="A79" s="23"/>
      <c r="B79" s="24" t="s">
        <v>131</v>
      </c>
      <c r="C79" s="23" t="s">
        <v>132</v>
      </c>
      <c r="D79" s="25">
        <v>2312</v>
      </c>
      <c r="E79" s="26">
        <v>17211.14</v>
      </c>
      <c r="F79" s="25">
        <v>2275</v>
      </c>
      <c r="G79" s="26">
        <v>17907.49</v>
      </c>
      <c r="H79" s="27">
        <v>44.7933231184729</v>
      </c>
      <c r="I79" s="26">
        <v>1546.7</v>
      </c>
      <c r="J79" s="26">
        <v>12848.58</v>
      </c>
      <c r="K79" s="25">
        <v>1726.9</v>
      </c>
      <c r="L79" s="25">
        <v>12139.99</v>
      </c>
      <c r="M79" s="12">
        <v>8.30709251955777</v>
      </c>
      <c r="N79" s="12">
        <v>7.02993224853784</v>
      </c>
      <c r="O79" s="26">
        <v>12152.23</v>
      </c>
      <c r="P79" s="26">
        <v>13755.94</v>
      </c>
      <c r="Q79" s="26">
        <v>1543.29</v>
      </c>
      <c r="R79" s="12">
        <v>8.91338633698138</v>
      </c>
      <c r="S79" s="25">
        <v>15055.52</v>
      </c>
      <c r="T79" s="25">
        <v>18647.39</v>
      </c>
      <c r="U79" s="25">
        <v>1991.36</v>
      </c>
      <c r="V79" s="12">
        <v>9.36414811987787</v>
      </c>
      <c r="W79" s="15">
        <v>0.0729850806399701</v>
      </c>
      <c r="X79" s="15">
        <v>0.332039597085096</v>
      </c>
      <c r="Y79" s="26">
        <v>1603.71</v>
      </c>
      <c r="Z79" s="25">
        <v>3591.87</v>
      </c>
      <c r="AA79" s="17">
        <v>-1988.16</v>
      </c>
      <c r="AB79" s="18">
        <v>-0.553516691862456</v>
      </c>
      <c r="AC79" s="15">
        <v>0.116583090650294</v>
      </c>
      <c r="AD79" s="15">
        <v>0.19262052222858</v>
      </c>
      <c r="AE79" s="15">
        <v>-0.0760374315782864</v>
      </c>
      <c r="AF79" s="26">
        <v>-1557.7131</v>
      </c>
      <c r="AG79" s="25">
        <v>-1027.2611</v>
      </c>
      <c r="AH79" s="15">
        <v>-0.128183312856982</v>
      </c>
      <c r="AI79" s="18">
        <v>-0.0550887335975705</v>
      </c>
      <c r="AJ79" s="26">
        <v>-40.41</v>
      </c>
      <c r="AK79" s="25">
        <v>-84.54</v>
      </c>
      <c r="AL79" s="15">
        <v>-0.0261843205100791</v>
      </c>
      <c r="AM79" s="18">
        <v>-0.0424533986823076</v>
      </c>
      <c r="AN79" s="18">
        <v>-0.0730945792594113</v>
      </c>
      <c r="AO79" s="18">
        <v>0.0162690781722285</v>
      </c>
    </row>
    <row r="80" s="1" customFormat="1" ht="15.9" customHeight="1" spans="1:41">
      <c r="A80" s="23"/>
      <c r="B80" s="24" t="s">
        <v>170</v>
      </c>
      <c r="C80" s="23" t="s">
        <v>171</v>
      </c>
      <c r="D80" s="25">
        <v>3719.5</v>
      </c>
      <c r="E80" s="26">
        <v>22791.57</v>
      </c>
      <c r="F80" s="25">
        <v>3161.4</v>
      </c>
      <c r="G80" s="26">
        <v>19742.18</v>
      </c>
      <c r="H80" s="27">
        <v>113.493235403483</v>
      </c>
      <c r="I80" s="26">
        <v>235.9</v>
      </c>
      <c r="J80" s="26">
        <v>2759.53</v>
      </c>
      <c r="K80" s="25"/>
      <c r="L80" s="25"/>
      <c r="M80" s="12">
        <v>11.6978804578211</v>
      </c>
      <c r="N80" s="12">
        <v>0</v>
      </c>
      <c r="O80" s="26">
        <v>5808.92</v>
      </c>
      <c r="P80" s="26">
        <v>6297.37</v>
      </c>
      <c r="Q80" s="26">
        <v>757</v>
      </c>
      <c r="R80" s="12">
        <v>8.31885072655218</v>
      </c>
      <c r="S80" s="25"/>
      <c r="T80" s="25"/>
      <c r="U80" s="25"/>
      <c r="V80" s="12">
        <v>0</v>
      </c>
      <c r="W80" s="15">
        <v>-0.288858288768863</v>
      </c>
      <c r="X80" s="15">
        <v>0</v>
      </c>
      <c r="Y80" s="26">
        <v>488.45</v>
      </c>
      <c r="Z80" s="25"/>
      <c r="AA80" s="17">
        <v>488.45</v>
      </c>
      <c r="AB80" s="18" t="e">
        <v>#DIV/0!</v>
      </c>
      <c r="AC80" s="15">
        <v>0.0775641259763997</v>
      </c>
      <c r="AD80" s="15">
        <v>0</v>
      </c>
      <c r="AE80" s="15">
        <v>0.0775641259763997</v>
      </c>
      <c r="AF80" s="26">
        <v>-722.9795</v>
      </c>
      <c r="AG80" s="25"/>
      <c r="AH80" s="15">
        <v>-0.124460226685856</v>
      </c>
      <c r="AI80" s="18">
        <v>0</v>
      </c>
      <c r="AJ80" s="26">
        <v>-37</v>
      </c>
      <c r="AK80" s="25"/>
      <c r="AL80" s="15">
        <v>-0.0488771466314399</v>
      </c>
      <c r="AM80" s="18">
        <v>0</v>
      </c>
      <c r="AN80" s="18">
        <v>-0.124460226685856</v>
      </c>
      <c r="AO80" s="18">
        <v>-0.0488771466314399</v>
      </c>
    </row>
    <row r="81" s="1" customFormat="1" ht="15.9" customHeight="1" spans="1:41">
      <c r="A81" s="23"/>
      <c r="B81" s="28" t="s">
        <v>256</v>
      </c>
      <c r="C81" s="28"/>
      <c r="D81" s="29">
        <v>37359.96</v>
      </c>
      <c r="E81" s="29">
        <v>218533.7</v>
      </c>
      <c r="F81" s="29">
        <v>24175.28</v>
      </c>
      <c r="G81" s="30">
        <v>154865.19</v>
      </c>
      <c r="H81" s="30">
        <v>49.6266929670543</v>
      </c>
      <c r="I81" s="30">
        <v>7392.6</v>
      </c>
      <c r="J81" s="29">
        <v>52993.62</v>
      </c>
      <c r="K81" s="29">
        <v>14735.9</v>
      </c>
      <c r="L81" s="29">
        <v>93078.23</v>
      </c>
      <c r="M81" s="31">
        <v>7.16846846846847</v>
      </c>
      <c r="N81" s="31">
        <v>6.31642655012588</v>
      </c>
      <c r="O81" s="29">
        <v>116624.39</v>
      </c>
      <c r="P81" s="29">
        <v>136981.73</v>
      </c>
      <c r="Q81" s="29">
        <v>20238.78</v>
      </c>
      <c r="R81" s="31">
        <v>6.76828000502007</v>
      </c>
      <c r="S81" s="29">
        <v>109126.1</v>
      </c>
      <c r="T81" s="29">
        <v>134199.78</v>
      </c>
      <c r="U81" s="29">
        <v>17774.65</v>
      </c>
      <c r="V81" s="31">
        <v>7.55006596473067</v>
      </c>
      <c r="W81" s="32">
        <v>-0.0558262152102208</v>
      </c>
      <c r="X81" s="32">
        <v>0.195306539989799</v>
      </c>
      <c r="Y81" s="29">
        <v>20357.34</v>
      </c>
      <c r="Z81" s="29">
        <v>25073.68</v>
      </c>
      <c r="AA81" s="33">
        <v>-4716.34</v>
      </c>
      <c r="AB81" s="34">
        <v>-0.188099233937739</v>
      </c>
      <c r="AC81" s="32">
        <v>0.148613541382489</v>
      </c>
      <c r="AD81" s="32">
        <v>0.186838458304477</v>
      </c>
      <c r="AE81" s="32">
        <v>-0.0382249169219876</v>
      </c>
      <c r="AF81" s="29">
        <v>-596.1991</v>
      </c>
      <c r="AG81" s="29">
        <v>-6016.7988</v>
      </c>
      <c r="AH81" s="32">
        <v>-0.00511213049002872</v>
      </c>
      <c r="AI81" s="32">
        <v>-0.0448346398183365</v>
      </c>
      <c r="AJ81" s="29">
        <v>-335</v>
      </c>
      <c r="AK81" s="29">
        <v>-703.95</v>
      </c>
      <c r="AL81" s="32">
        <v>-0.016552381121787</v>
      </c>
      <c r="AM81" s="32">
        <v>-0.039604155356083</v>
      </c>
      <c r="AN81" s="34">
        <v>0.0397225093283078</v>
      </c>
      <c r="AO81" s="34">
        <v>0.023051774234296</v>
      </c>
    </row>
    <row r="82" s="1" customFormat="1" ht="15.9" customHeight="1" spans="1:41">
      <c r="A82" s="9" t="s">
        <v>61</v>
      </c>
      <c r="B82" s="9"/>
      <c r="C82" s="9"/>
      <c r="D82" s="10">
        <v>305754.31</v>
      </c>
      <c r="E82" s="10">
        <v>1952612.88</v>
      </c>
      <c r="F82" s="10">
        <v>193719.33</v>
      </c>
      <c r="G82" s="10">
        <v>1368297.3</v>
      </c>
      <c r="H82" s="10">
        <v>34.9878504851847</v>
      </c>
      <c r="I82" s="10">
        <v>121781.3</v>
      </c>
      <c r="J82" s="10">
        <v>902662.45</v>
      </c>
      <c r="K82" s="10">
        <v>173351.7</v>
      </c>
      <c r="L82" s="10">
        <v>1174117.94</v>
      </c>
      <c r="M82" s="13">
        <v>7.4121597486642</v>
      </c>
      <c r="N82" s="13">
        <v>6.77303966445094</v>
      </c>
      <c r="O82" s="10">
        <v>1471199.49</v>
      </c>
      <c r="P82" s="10">
        <v>1811936.09</v>
      </c>
      <c r="Q82" s="10">
        <v>226682.09</v>
      </c>
      <c r="R82" s="13">
        <v>7.99329179468921</v>
      </c>
      <c r="S82" s="10">
        <v>1304384.27</v>
      </c>
      <c r="T82" s="10">
        <v>1695201.62</v>
      </c>
      <c r="U82" s="10">
        <v>194150.01</v>
      </c>
      <c r="V82" s="13">
        <v>8.73140114697908</v>
      </c>
      <c r="W82" s="16">
        <v>0.0784025258130375</v>
      </c>
      <c r="X82" s="16">
        <v>0.289140707798719</v>
      </c>
      <c r="Y82" s="10">
        <v>340736.6</v>
      </c>
      <c r="Z82" s="10">
        <v>390817.35</v>
      </c>
      <c r="AA82" s="19">
        <v>-50080.75</v>
      </c>
      <c r="AB82" s="20">
        <v>-0.128143620031199</v>
      </c>
      <c r="AC82" s="16">
        <v>0.188051113877863</v>
      </c>
      <c r="AD82" s="16">
        <v>0.230543284874869</v>
      </c>
      <c r="AE82" s="16">
        <v>-0.0424921709970062</v>
      </c>
      <c r="AF82" s="10">
        <v>-42870.8985</v>
      </c>
      <c r="AG82" s="10">
        <v>-61736.5172</v>
      </c>
      <c r="AH82" s="16">
        <v>-0.0291400988046835</v>
      </c>
      <c r="AI82" s="16">
        <v>-0.0364183920494366</v>
      </c>
      <c r="AJ82" s="10">
        <v>-4827.76</v>
      </c>
      <c r="AK82" s="10">
        <v>-6744.17</v>
      </c>
      <c r="AL82" s="16">
        <v>-0.0212974920074188</v>
      </c>
      <c r="AM82" s="16">
        <v>-0.0347369026661394</v>
      </c>
      <c r="AN82" s="20">
        <v>0.00727829324475305</v>
      </c>
      <c r="AO82" s="20">
        <v>0.0134394106587206</v>
      </c>
    </row>
    <row r="83" s="1" customFormat="1" ht="14.3" customHeight="1"/>
    <row r="84" s="1" customFormat="1" ht="14.3" customHeight="1"/>
    <row r="85" s="1" customFormat="1" ht="14.3" customHeight="1"/>
    <row r="86" s="1" customFormat="1" ht="14.3" customHeight="1"/>
    <row r="87" s="1" customFormat="1" ht="14.3" customHeight="1"/>
    <row r="88" s="1" customFormat="1" ht="14.3" customHeight="1"/>
    <row r="89" s="1" customFormat="1" ht="14.3" customHeight="1"/>
    <row r="90" s="1" customFormat="1" ht="14.3" customHeight="1"/>
    <row r="91" s="1" customFormat="1" ht="14.3" customHeight="1" spans="29:29">
      <c r="AC91" s="21"/>
    </row>
  </sheetData>
  <mergeCells count="33">
    <mergeCell ref="A1:AO1"/>
    <mergeCell ref="A2:V2"/>
    <mergeCell ref="Y2:AE2"/>
    <mergeCell ref="D3:E3"/>
    <mergeCell ref="F3:G3"/>
    <mergeCell ref="I3:N3"/>
    <mergeCell ref="O3:X3"/>
    <mergeCell ref="Y3:AB3"/>
    <mergeCell ref="AC3:AE3"/>
    <mergeCell ref="AF3:AO3"/>
    <mergeCell ref="B9:C9"/>
    <mergeCell ref="B14:C14"/>
    <mergeCell ref="B23:C23"/>
    <mergeCell ref="B29:C29"/>
    <mergeCell ref="B33:C33"/>
    <mergeCell ref="B37:C37"/>
    <mergeCell ref="B54:C54"/>
    <mergeCell ref="B74:C74"/>
    <mergeCell ref="B81:C81"/>
    <mergeCell ref="A82:C82"/>
    <mergeCell ref="A3:A4"/>
    <mergeCell ref="A5:A9"/>
    <mergeCell ref="A10:A14"/>
    <mergeCell ref="A15:A23"/>
    <mergeCell ref="A24:A29"/>
    <mergeCell ref="A30:A33"/>
    <mergeCell ref="A34:A37"/>
    <mergeCell ref="A38:A54"/>
    <mergeCell ref="A55:A74"/>
    <mergeCell ref="A75:A81"/>
    <mergeCell ref="B3:B4"/>
    <mergeCell ref="C3:C4"/>
    <mergeCell ref="H3:H4"/>
  </mergeCells>
  <pageMargins left="0.75" right="0.75" top="1" bottom="1" header="0.5" footer="0.5"/>
  <pageSetup paperSize="9" orientation="portrait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3"/>
  <dimension ref="A1:AO92"/>
  <sheetViews>
    <sheetView workbookViewId="0">
      <selection activeCell="J23" sqref="J23"/>
    </sheetView>
  </sheetViews>
  <sheetFormatPr defaultColWidth="10" defaultRowHeight="13.5"/>
  <cols>
    <col min="1" max="1" width="6.65" style="1" customWidth="1"/>
    <col min="2" max="2" width="6.10833333333333" style="1" customWidth="1"/>
    <col min="3" max="3" width="8.68333333333333" style="1" customWidth="1"/>
    <col min="4" max="7" width="9.63333333333333" style="1" customWidth="1"/>
    <col min="8" max="8" width="6.91666666666667" style="1" customWidth="1"/>
    <col min="9" max="9" width="9.225" style="1" customWidth="1"/>
    <col min="10" max="10" width="10.175" style="1" customWidth="1"/>
    <col min="11" max="11" width="9.63333333333333" style="1" customWidth="1"/>
    <col min="12" max="12" width="9.5" style="1" customWidth="1"/>
    <col min="13" max="13" width="9.225" style="1" customWidth="1"/>
    <col min="14" max="14" width="9.76666666666667" style="1" customWidth="1"/>
    <col min="15" max="15" width="12.2083333333333" style="1" customWidth="1"/>
    <col min="16" max="17" width="10.7666666666667" style="1" customWidth="1"/>
    <col min="18" max="18" width="9.5" style="1" customWidth="1"/>
    <col min="19" max="21" width="10.7666666666667" style="1" customWidth="1"/>
    <col min="22" max="22" width="9.5" style="1" customWidth="1"/>
    <col min="23" max="23" width="6.78333333333333" style="1" customWidth="1"/>
    <col min="24" max="24" width="6.24166666666667" style="1" customWidth="1"/>
    <col min="25" max="25" width="9.74166666666667" style="1" customWidth="1"/>
    <col min="26" max="27" width="9.76666666666667" style="1" customWidth="1"/>
    <col min="28" max="28" width="7.6" style="1" customWidth="1"/>
    <col min="29" max="29" width="6.65" style="1" customWidth="1"/>
    <col min="30" max="30" width="5.83333333333333" style="1" customWidth="1"/>
    <col min="31" max="31" width="6.10833333333333" style="1" customWidth="1"/>
    <col min="32" max="32" width="9.74166666666667" style="1" customWidth="1"/>
    <col min="33" max="33" width="8.95" style="1" customWidth="1"/>
    <col min="34" max="35" width="6.91666666666667" style="1" customWidth="1"/>
    <col min="36" max="37" width="9.74166666666667" style="1" customWidth="1"/>
    <col min="38" max="39" width="7.73333333333333" style="1" customWidth="1"/>
    <col min="40" max="40" width="6.10833333333333" style="1" customWidth="1"/>
    <col min="41" max="41" width="6.50833333333333" style="1" customWidth="1"/>
    <col min="42" max="47" width="9.76666666666667" style="1" customWidth="1"/>
    <col min="48" max="16384" width="10" style="1"/>
  </cols>
  <sheetData>
    <row r="1" s="1" customFormat="1" ht="21.85" customHeight="1" spans="1:41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="1" customFormat="1" ht="19.55" customHeight="1" spans="1:31">
      <c r="A2" s="3" t="s">
        <v>260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Y2" s="14" t="s">
        <v>233</v>
      </c>
      <c r="Z2" s="14"/>
      <c r="AA2" s="14"/>
      <c r="AB2" s="14"/>
      <c r="AC2" s="14"/>
      <c r="AD2" s="14"/>
      <c r="AE2" s="14"/>
    </row>
    <row r="3" s="1" customFormat="1" ht="19.55" customHeight="1" spans="1:41">
      <c r="A3" s="4" t="s">
        <v>49</v>
      </c>
      <c r="B3" s="4" t="s">
        <v>234</v>
      </c>
      <c r="C3" s="4" t="s">
        <v>235</v>
      </c>
      <c r="D3" s="4" t="s">
        <v>236</v>
      </c>
      <c r="E3" s="4"/>
      <c r="F3" s="4" t="s">
        <v>209</v>
      </c>
      <c r="G3" s="4"/>
      <c r="H3" s="5" t="s">
        <v>210</v>
      </c>
      <c r="I3" s="4" t="s">
        <v>237</v>
      </c>
      <c r="J3" s="4"/>
      <c r="K3" s="4"/>
      <c r="L3" s="4"/>
      <c r="M3" s="4"/>
      <c r="N3" s="4"/>
      <c r="O3" s="4" t="s">
        <v>238</v>
      </c>
      <c r="P3" s="4"/>
      <c r="Q3" s="4"/>
      <c r="R3" s="4"/>
      <c r="S3" s="4"/>
      <c r="T3" s="4"/>
      <c r="U3" s="4"/>
      <c r="V3" s="4"/>
      <c r="W3" s="4"/>
      <c r="X3" s="4"/>
      <c r="Y3" s="4" t="s">
        <v>7</v>
      </c>
      <c r="Z3" s="4"/>
      <c r="AA3" s="4"/>
      <c r="AB3" s="4"/>
      <c r="AC3" s="4" t="s">
        <v>8</v>
      </c>
      <c r="AD3" s="4"/>
      <c r="AE3" s="4"/>
      <c r="AF3" s="4" t="s">
        <v>239</v>
      </c>
      <c r="AG3" s="4"/>
      <c r="AH3" s="4"/>
      <c r="AI3" s="4"/>
      <c r="AJ3" s="4"/>
      <c r="AK3" s="4"/>
      <c r="AL3" s="4"/>
      <c r="AM3" s="4"/>
      <c r="AN3" s="4"/>
      <c r="AO3" s="4"/>
    </row>
    <row r="4" s="1" customFormat="1" ht="22.6" customHeight="1" spans="1:41">
      <c r="A4" s="4"/>
      <c r="B4" s="4"/>
      <c r="C4" s="4"/>
      <c r="D4" s="4" t="s">
        <v>214</v>
      </c>
      <c r="E4" s="4" t="s">
        <v>215</v>
      </c>
      <c r="F4" s="4" t="s">
        <v>214</v>
      </c>
      <c r="G4" s="4" t="s">
        <v>215</v>
      </c>
      <c r="H4" s="5"/>
      <c r="I4" s="4" t="s">
        <v>240</v>
      </c>
      <c r="J4" s="4" t="s">
        <v>241</v>
      </c>
      <c r="K4" s="4" t="s">
        <v>242</v>
      </c>
      <c r="L4" s="4" t="s">
        <v>243</v>
      </c>
      <c r="M4" s="4" t="s">
        <v>244</v>
      </c>
      <c r="N4" s="11" t="s">
        <v>245</v>
      </c>
      <c r="O4" s="4" t="s">
        <v>246</v>
      </c>
      <c r="P4" s="4" t="s">
        <v>241</v>
      </c>
      <c r="Q4" s="4" t="s">
        <v>240</v>
      </c>
      <c r="R4" s="4" t="s">
        <v>244</v>
      </c>
      <c r="S4" s="4" t="s">
        <v>247</v>
      </c>
      <c r="T4" s="4" t="s">
        <v>243</v>
      </c>
      <c r="U4" s="4" t="s">
        <v>242</v>
      </c>
      <c r="V4" s="4" t="s">
        <v>245</v>
      </c>
      <c r="W4" s="4" t="s">
        <v>248</v>
      </c>
      <c r="X4" s="4" t="s">
        <v>249</v>
      </c>
      <c r="Y4" s="4" t="s">
        <v>11</v>
      </c>
      <c r="Z4" s="4" t="s">
        <v>12</v>
      </c>
      <c r="AA4" s="4" t="s">
        <v>13</v>
      </c>
      <c r="AB4" s="4" t="s">
        <v>14</v>
      </c>
      <c r="AC4" s="4" t="s">
        <v>11</v>
      </c>
      <c r="AD4" s="4" t="s">
        <v>12</v>
      </c>
      <c r="AE4" s="4" t="s">
        <v>15</v>
      </c>
      <c r="AF4" s="4" t="s">
        <v>241</v>
      </c>
      <c r="AG4" s="4" t="s">
        <v>243</v>
      </c>
      <c r="AH4" s="4" t="s">
        <v>250</v>
      </c>
      <c r="AI4" s="4" t="s">
        <v>251</v>
      </c>
      <c r="AJ4" s="4" t="s">
        <v>240</v>
      </c>
      <c r="AK4" s="4" t="s">
        <v>242</v>
      </c>
      <c r="AL4" s="4" t="s">
        <v>252</v>
      </c>
      <c r="AM4" s="4" t="s">
        <v>253</v>
      </c>
      <c r="AN4" s="4" t="s">
        <v>254</v>
      </c>
      <c r="AO4" s="4" t="s">
        <v>255</v>
      </c>
    </row>
    <row r="5" s="1" customFormat="1" ht="15.9" customHeight="1" spans="1:41">
      <c r="A5" s="23" t="s">
        <v>155</v>
      </c>
      <c r="B5" s="24" t="s">
        <v>172</v>
      </c>
      <c r="C5" s="23" t="s">
        <v>173</v>
      </c>
      <c r="D5" s="25">
        <v>9218.31</v>
      </c>
      <c r="E5" s="26">
        <v>127993.64</v>
      </c>
      <c r="F5" s="25">
        <v>7650.4</v>
      </c>
      <c r="G5" s="26">
        <v>114572.42</v>
      </c>
      <c r="H5" s="27">
        <v>77.3131157660792</v>
      </c>
      <c r="I5" s="26">
        <v>1758.7</v>
      </c>
      <c r="J5" s="26">
        <v>41100.92</v>
      </c>
      <c r="K5" s="25">
        <v>2633.8</v>
      </c>
      <c r="L5" s="25">
        <v>45561.77</v>
      </c>
      <c r="M5" s="12">
        <v>23.3700574287826</v>
      </c>
      <c r="N5" s="12">
        <v>17.2988723517351</v>
      </c>
      <c r="O5" s="26">
        <v>48630.48</v>
      </c>
      <c r="P5" s="26">
        <v>68243.07</v>
      </c>
      <c r="Q5" s="26">
        <v>2403.29</v>
      </c>
      <c r="R5" s="12">
        <v>28.3956867460856</v>
      </c>
      <c r="S5" s="25">
        <v>39889.03</v>
      </c>
      <c r="T5" s="25">
        <v>71523.44</v>
      </c>
      <c r="U5" s="25">
        <v>2838.6</v>
      </c>
      <c r="V5" s="12">
        <v>25.1967307827802</v>
      </c>
      <c r="W5" s="15">
        <v>0.215045655434007</v>
      </c>
      <c r="X5" s="15">
        <v>0.456553367783706</v>
      </c>
      <c r="Y5" s="26">
        <v>19612.59</v>
      </c>
      <c r="Z5" s="25">
        <v>31634.41</v>
      </c>
      <c r="AA5" s="17">
        <v>-12021.82</v>
      </c>
      <c r="AB5" s="18">
        <v>-0.380023525015956</v>
      </c>
      <c r="AC5" s="15">
        <v>0.287393137500995</v>
      </c>
      <c r="AD5" s="15">
        <v>0.442294302399325</v>
      </c>
      <c r="AE5" s="15">
        <v>-0.154901164898331</v>
      </c>
      <c r="AF5" s="26">
        <v>-1897.0097</v>
      </c>
      <c r="AG5" s="25">
        <v>6897.7075</v>
      </c>
      <c r="AH5" s="15">
        <v>-0.0390086567107707</v>
      </c>
      <c r="AI5" s="18">
        <v>0.0964398174919998</v>
      </c>
      <c r="AJ5" s="26">
        <v>76.68</v>
      </c>
      <c r="AK5" s="25">
        <v>81.52</v>
      </c>
      <c r="AL5" s="15">
        <v>0.0319062618327376</v>
      </c>
      <c r="AM5" s="18">
        <v>0.0287183823011344</v>
      </c>
      <c r="AN5" s="18">
        <v>-0.135448474202771</v>
      </c>
      <c r="AO5" s="18">
        <v>0.00318787953160326</v>
      </c>
    </row>
    <row r="6" s="1" customFormat="1" ht="15.9" customHeight="1" spans="1:41">
      <c r="A6" s="23"/>
      <c r="B6" s="24" t="s">
        <v>156</v>
      </c>
      <c r="C6" s="23" t="s">
        <v>157</v>
      </c>
      <c r="D6" s="25">
        <v>2086.7</v>
      </c>
      <c r="E6" s="26">
        <v>46838.2</v>
      </c>
      <c r="F6" s="25">
        <v>1949.12</v>
      </c>
      <c r="G6" s="26">
        <v>38431.26</v>
      </c>
      <c r="H6" s="27">
        <v>103.059690215044</v>
      </c>
      <c r="I6" s="26">
        <v>630.2</v>
      </c>
      <c r="J6" s="26">
        <v>4671.17</v>
      </c>
      <c r="K6" s="25">
        <v>-47</v>
      </c>
      <c r="L6" s="25">
        <v>-4112.57</v>
      </c>
      <c r="M6" s="12">
        <v>7.41220247540463</v>
      </c>
      <c r="N6" s="12">
        <v>87.5014893617021</v>
      </c>
      <c r="O6" s="26">
        <v>12824.38</v>
      </c>
      <c r="P6" s="26">
        <v>15876.08</v>
      </c>
      <c r="Q6" s="26">
        <v>742.54</v>
      </c>
      <c r="R6" s="12">
        <v>21.3807740997118</v>
      </c>
      <c r="S6" s="25">
        <v>11657.05</v>
      </c>
      <c r="T6" s="25">
        <v>15660.46</v>
      </c>
      <c r="U6" s="25">
        <v>644.87</v>
      </c>
      <c r="V6" s="12">
        <v>24.2846775319057</v>
      </c>
      <c r="W6" s="15">
        <v>1.88453724391071</v>
      </c>
      <c r="X6" s="15">
        <v>-0.722465552197393</v>
      </c>
      <c r="Y6" s="26">
        <v>3051.7</v>
      </c>
      <c r="Z6" s="25">
        <v>4003.41</v>
      </c>
      <c r="AA6" s="17">
        <v>-951.71</v>
      </c>
      <c r="AB6" s="18">
        <v>-0.237724839574263</v>
      </c>
      <c r="AC6" s="15">
        <v>0.192219993852387</v>
      </c>
      <c r="AD6" s="15">
        <v>0.255638084705047</v>
      </c>
      <c r="AE6" s="15">
        <v>-0.0634180908526602</v>
      </c>
      <c r="AF6" s="26">
        <v>-1234.7824</v>
      </c>
      <c r="AG6" s="25">
        <v>-753.9939</v>
      </c>
      <c r="AH6" s="15">
        <v>-0.0962839840990364</v>
      </c>
      <c r="AI6" s="18">
        <v>-0.0481463443602551</v>
      </c>
      <c r="AJ6" s="26">
        <v>-15.74</v>
      </c>
      <c r="AK6" s="25">
        <v>-70.79</v>
      </c>
      <c r="AL6" s="15">
        <v>-0.0211975112451854</v>
      </c>
      <c r="AM6" s="18">
        <v>-0.10977406298944</v>
      </c>
      <c r="AN6" s="18">
        <v>-0.0481376397387813</v>
      </c>
      <c r="AO6" s="18">
        <v>0.0885765517442543</v>
      </c>
    </row>
    <row r="7" s="1" customFormat="1" ht="15.9" customHeight="1" spans="1:41">
      <c r="A7" s="23"/>
      <c r="B7" s="24" t="s">
        <v>162</v>
      </c>
      <c r="C7" s="23" t="s">
        <v>163</v>
      </c>
      <c r="D7" s="25">
        <v>11121.6</v>
      </c>
      <c r="E7" s="26">
        <v>267832.18</v>
      </c>
      <c r="F7" s="25">
        <v>6724.57</v>
      </c>
      <c r="G7" s="26">
        <v>157094.86</v>
      </c>
      <c r="H7" s="27">
        <v>105.994093888188</v>
      </c>
      <c r="I7" s="26">
        <v>-1612.9</v>
      </c>
      <c r="J7" s="26">
        <v>-48598.3</v>
      </c>
      <c r="K7" s="25">
        <v>2793.5</v>
      </c>
      <c r="L7" s="25">
        <v>29879.33</v>
      </c>
      <c r="M7" s="12">
        <v>30.1310062620125</v>
      </c>
      <c r="N7" s="12">
        <v>10.6960193305889</v>
      </c>
      <c r="O7" s="26">
        <v>62139.02</v>
      </c>
      <c r="P7" s="26">
        <v>80286.06</v>
      </c>
      <c r="Q7" s="26">
        <v>2721.42</v>
      </c>
      <c r="R7" s="12">
        <v>29.5015322882907</v>
      </c>
      <c r="S7" s="25">
        <v>53748.33</v>
      </c>
      <c r="T7" s="25">
        <v>69193.75</v>
      </c>
      <c r="U7" s="25">
        <v>2631.97</v>
      </c>
      <c r="V7" s="12">
        <v>26.2897183478535</v>
      </c>
      <c r="W7" s="15">
        <v>-0.0208912363645637</v>
      </c>
      <c r="X7" s="15">
        <v>1.45789742289164</v>
      </c>
      <c r="Y7" s="26">
        <v>18147.04</v>
      </c>
      <c r="Z7" s="25">
        <v>15445.42</v>
      </c>
      <c r="AA7" s="17">
        <v>2701.62</v>
      </c>
      <c r="AB7" s="18">
        <v>0.174913987447412</v>
      </c>
      <c r="AC7" s="15">
        <v>0.226029774035493</v>
      </c>
      <c r="AD7" s="15">
        <v>0.22321987173697</v>
      </c>
      <c r="AE7" s="15">
        <v>0.00280990229852212</v>
      </c>
      <c r="AF7" s="26">
        <v>-6028.0672</v>
      </c>
      <c r="AG7" s="25">
        <v>-3219.4091</v>
      </c>
      <c r="AH7" s="15">
        <v>-0.0970093702797373</v>
      </c>
      <c r="AI7" s="18">
        <v>-0.0465274551531027</v>
      </c>
      <c r="AJ7" s="26">
        <v>-62.71</v>
      </c>
      <c r="AK7" s="25">
        <v>-498.9</v>
      </c>
      <c r="AL7" s="15">
        <v>-0.0230431171961696</v>
      </c>
      <c r="AM7" s="18">
        <v>-0.18955383230052</v>
      </c>
      <c r="AN7" s="18">
        <v>-0.0504819151266346</v>
      </c>
      <c r="AO7" s="18">
        <v>0.166510715104351</v>
      </c>
    </row>
    <row r="8" s="1" customFormat="1" ht="22.6" customHeight="1" spans="1:41">
      <c r="A8" s="23"/>
      <c r="B8" s="24" t="s">
        <v>174</v>
      </c>
      <c r="C8" s="23" t="s">
        <v>175</v>
      </c>
      <c r="D8" s="25">
        <v>3769.5</v>
      </c>
      <c r="E8" s="26">
        <v>79929.11</v>
      </c>
      <c r="F8" s="25">
        <v>1460.64</v>
      </c>
      <c r="G8" s="26">
        <v>37000.65</v>
      </c>
      <c r="H8" s="27">
        <v>96.7936775814335</v>
      </c>
      <c r="I8" s="26">
        <v>-217.4</v>
      </c>
      <c r="J8" s="26">
        <v>-24203.98</v>
      </c>
      <c r="K8" s="25">
        <v>343</v>
      </c>
      <c r="L8" s="25">
        <v>-284.81</v>
      </c>
      <c r="M8" s="12">
        <v>111.333854645814</v>
      </c>
      <c r="N8" s="12">
        <v>-0.830349854227405</v>
      </c>
      <c r="O8" s="26">
        <v>18724.48</v>
      </c>
      <c r="P8" s="26">
        <v>24055.4</v>
      </c>
      <c r="Q8" s="26">
        <v>2055.64</v>
      </c>
      <c r="R8" s="12">
        <v>11.7021462902065</v>
      </c>
      <c r="S8" s="25">
        <v>14192.48</v>
      </c>
      <c r="T8" s="25">
        <v>18403.86</v>
      </c>
      <c r="U8" s="25">
        <v>695.47</v>
      </c>
      <c r="V8" s="12">
        <v>26.4624786115864</v>
      </c>
      <c r="W8" s="15">
        <v>-0.894891393750495</v>
      </c>
      <c r="X8" s="15">
        <v>-32.8690711835053</v>
      </c>
      <c r="Y8" s="26">
        <v>5330.92</v>
      </c>
      <c r="Z8" s="25">
        <v>4211.38</v>
      </c>
      <c r="AA8" s="17">
        <v>1119.54</v>
      </c>
      <c r="AB8" s="18">
        <v>0.265836851578342</v>
      </c>
      <c r="AC8" s="15">
        <v>0.221610116647406</v>
      </c>
      <c r="AD8" s="15">
        <v>0.228831342990003</v>
      </c>
      <c r="AE8" s="15">
        <v>-0.00722122634259761</v>
      </c>
      <c r="AF8" s="26">
        <v>6821.2122</v>
      </c>
      <c r="AG8" s="25">
        <v>-1919.8461</v>
      </c>
      <c r="AH8" s="15">
        <v>0.36429381216461</v>
      </c>
      <c r="AI8" s="18">
        <v>-0.104317577942888</v>
      </c>
      <c r="AJ8" s="26">
        <v>-35.82</v>
      </c>
      <c r="AK8" s="25">
        <v>231.31</v>
      </c>
      <c r="AL8" s="15">
        <v>-0.0174252300986554</v>
      </c>
      <c r="AM8" s="18">
        <v>0.332595223374121</v>
      </c>
      <c r="AN8" s="18">
        <v>0.468611390107498</v>
      </c>
      <c r="AO8" s="18">
        <v>-0.350020453472776</v>
      </c>
    </row>
    <row r="9" s="1" customFormat="1" ht="15.9" customHeight="1" spans="1:41">
      <c r="A9" s="23"/>
      <c r="B9" s="28" t="s">
        <v>256</v>
      </c>
      <c r="C9" s="28"/>
      <c r="D9" s="29">
        <v>26196.11</v>
      </c>
      <c r="E9" s="29">
        <v>522593.13</v>
      </c>
      <c r="F9" s="29">
        <v>17784.73</v>
      </c>
      <c r="G9" s="30">
        <v>347099.19</v>
      </c>
      <c r="H9" s="30">
        <v>94.7188469569211</v>
      </c>
      <c r="I9" s="30">
        <v>558.6</v>
      </c>
      <c r="J9" s="29">
        <v>-27030.19</v>
      </c>
      <c r="K9" s="29">
        <v>5723.3</v>
      </c>
      <c r="L9" s="29">
        <v>71043.72</v>
      </c>
      <c r="M9" s="31">
        <v>-48.3891693519513</v>
      </c>
      <c r="N9" s="31">
        <v>12.4130693830482</v>
      </c>
      <c r="O9" s="29">
        <v>142318.36</v>
      </c>
      <c r="P9" s="29">
        <v>188460.61</v>
      </c>
      <c r="Q9" s="29">
        <v>7922.89</v>
      </c>
      <c r="R9" s="31">
        <v>23.7868517674737</v>
      </c>
      <c r="S9" s="29">
        <v>119486.89</v>
      </c>
      <c r="T9" s="29">
        <v>174781.51</v>
      </c>
      <c r="U9" s="29">
        <v>6810.91</v>
      </c>
      <c r="V9" s="31">
        <v>25.6619908352922</v>
      </c>
      <c r="W9" s="32">
        <v>-1.49157388080923</v>
      </c>
      <c r="X9" s="32">
        <v>1.06733645349128</v>
      </c>
      <c r="Y9" s="29">
        <v>46142.25</v>
      </c>
      <c r="Z9" s="29">
        <v>55294.62</v>
      </c>
      <c r="AA9" s="33">
        <v>-9152.37</v>
      </c>
      <c r="AB9" s="34">
        <v>-0.165520081338836</v>
      </c>
      <c r="AC9" s="32">
        <v>0.244837634771531</v>
      </c>
      <c r="AD9" s="32">
        <v>0.316364242419006</v>
      </c>
      <c r="AE9" s="32">
        <v>-0.0715266076474751</v>
      </c>
      <c r="AF9" s="29">
        <v>-2338.6471</v>
      </c>
      <c r="AG9" s="29">
        <v>1004.4584</v>
      </c>
      <c r="AH9" s="32">
        <v>-0.0164325045623066</v>
      </c>
      <c r="AI9" s="32">
        <v>0.00574693741918124</v>
      </c>
      <c r="AJ9" s="29">
        <v>-37.59</v>
      </c>
      <c r="AK9" s="29">
        <v>-256.86</v>
      </c>
      <c r="AL9" s="32">
        <v>-0.00474448086493691</v>
      </c>
      <c r="AM9" s="32">
        <v>-0.037713022195272</v>
      </c>
      <c r="AN9" s="34">
        <v>-0.0221794419814879</v>
      </c>
      <c r="AO9" s="34">
        <v>0.0329685413303351</v>
      </c>
    </row>
    <row r="10" s="1" customFormat="1" ht="15.9" customHeight="1" spans="1:41">
      <c r="A10" s="23" t="s">
        <v>118</v>
      </c>
      <c r="B10" s="24" t="s">
        <v>119</v>
      </c>
      <c r="C10" s="23" t="s">
        <v>120</v>
      </c>
      <c r="D10" s="25">
        <v>15384.5</v>
      </c>
      <c r="E10" s="26">
        <v>188104.46</v>
      </c>
      <c r="F10" s="25">
        <v>8178.75</v>
      </c>
      <c r="G10" s="26">
        <v>87709.44</v>
      </c>
      <c r="H10" s="27">
        <v>54.4369077360715</v>
      </c>
      <c r="I10" s="26">
        <v>-661.1</v>
      </c>
      <c r="J10" s="26">
        <v>-20764.63</v>
      </c>
      <c r="K10" s="25">
        <v>27202.3</v>
      </c>
      <c r="L10" s="25">
        <v>191758.97</v>
      </c>
      <c r="M10" s="12">
        <v>31.4092119195281</v>
      </c>
      <c r="N10" s="12">
        <v>7.04936604625344</v>
      </c>
      <c r="O10" s="26">
        <v>78533.4</v>
      </c>
      <c r="P10" s="26">
        <v>106320.6</v>
      </c>
      <c r="Q10" s="26">
        <v>6394.51</v>
      </c>
      <c r="R10" s="12">
        <v>16.6268564753202</v>
      </c>
      <c r="S10" s="25">
        <v>215741.39</v>
      </c>
      <c r="T10" s="25">
        <v>247676.9</v>
      </c>
      <c r="U10" s="25">
        <v>27486.7</v>
      </c>
      <c r="V10" s="12">
        <v>9.01079067330745</v>
      </c>
      <c r="W10" s="15">
        <v>-0.470637578621232</v>
      </c>
      <c r="X10" s="15">
        <v>0.278241279312834</v>
      </c>
      <c r="Y10" s="26">
        <v>27787.2</v>
      </c>
      <c r="Z10" s="25">
        <v>31935.51</v>
      </c>
      <c r="AA10" s="17">
        <v>-4148.31</v>
      </c>
      <c r="AB10" s="18">
        <v>-0.129896469478646</v>
      </c>
      <c r="AC10" s="15">
        <v>0.261352926902218</v>
      </c>
      <c r="AD10" s="15">
        <v>0.128940203951196</v>
      </c>
      <c r="AE10" s="15">
        <v>0.132412722951022</v>
      </c>
      <c r="AF10" s="26">
        <v>4914.8025</v>
      </c>
      <c r="AG10" s="25">
        <v>620.2822</v>
      </c>
      <c r="AH10" s="15">
        <v>0.0625823216618662</v>
      </c>
      <c r="AI10" s="18">
        <v>0.00250440069299963</v>
      </c>
      <c r="AJ10" s="26">
        <v>-35.71</v>
      </c>
      <c r="AK10" s="25">
        <v>135.45</v>
      </c>
      <c r="AL10" s="15">
        <v>-0.0055844779349786</v>
      </c>
      <c r="AM10" s="18">
        <v>0.0049278378270218</v>
      </c>
      <c r="AN10" s="18">
        <v>0.0600779209688665</v>
      </c>
      <c r="AO10" s="18">
        <v>-0.0105123157620004</v>
      </c>
    </row>
    <row r="11" s="1" customFormat="1" ht="15.9" customHeight="1" spans="1:41">
      <c r="A11" s="23"/>
      <c r="B11" s="24" t="s">
        <v>137</v>
      </c>
      <c r="C11" s="23" t="s">
        <v>138</v>
      </c>
      <c r="D11" s="25">
        <v>4462</v>
      </c>
      <c r="E11" s="26">
        <v>81942.32</v>
      </c>
      <c r="F11" s="25">
        <v>6292.4</v>
      </c>
      <c r="G11" s="26">
        <v>64942.48</v>
      </c>
      <c r="H11" s="27">
        <v>29.4792129292858</v>
      </c>
      <c r="I11" s="26">
        <v>12130.3</v>
      </c>
      <c r="J11" s="26">
        <v>60231.34</v>
      </c>
      <c r="K11" s="25">
        <v>19193.8</v>
      </c>
      <c r="L11" s="25">
        <v>125585.5</v>
      </c>
      <c r="M11" s="12">
        <v>4.96536276926374</v>
      </c>
      <c r="N11" s="12">
        <v>6.54302430993342</v>
      </c>
      <c r="O11" s="26">
        <v>77231.18</v>
      </c>
      <c r="P11" s="26">
        <v>87341.16</v>
      </c>
      <c r="Q11" s="26">
        <v>10272.82</v>
      </c>
      <c r="R11" s="12">
        <v>8.50216006899761</v>
      </c>
      <c r="S11" s="25">
        <v>131257.33</v>
      </c>
      <c r="T11" s="25">
        <v>146186.01</v>
      </c>
      <c r="U11" s="25">
        <v>18653.89</v>
      </c>
      <c r="V11" s="12">
        <v>7.83675737339504</v>
      </c>
      <c r="W11" s="15">
        <v>0.712293837144611</v>
      </c>
      <c r="X11" s="15">
        <v>0.197727075764875</v>
      </c>
      <c r="Y11" s="26">
        <v>10109.98</v>
      </c>
      <c r="Z11" s="25">
        <v>14928.68</v>
      </c>
      <c r="AA11" s="17">
        <v>-4818.7</v>
      </c>
      <c r="AB11" s="18">
        <v>-0.322781384556438</v>
      </c>
      <c r="AC11" s="15">
        <v>0.115752756203375</v>
      </c>
      <c r="AD11" s="15">
        <v>0.102121126364965</v>
      </c>
      <c r="AE11" s="15">
        <v>0.0136316298384106</v>
      </c>
      <c r="AF11" s="26">
        <v>-1479.0522</v>
      </c>
      <c r="AG11" s="25">
        <v>-973.2411</v>
      </c>
      <c r="AH11" s="15">
        <v>-0.019150972444031</v>
      </c>
      <c r="AI11" s="18">
        <v>-0.006657552935469</v>
      </c>
      <c r="AJ11" s="26">
        <v>-27.08</v>
      </c>
      <c r="AK11" s="25">
        <v>-126.81</v>
      </c>
      <c r="AL11" s="15">
        <v>-0.00263608239996418</v>
      </c>
      <c r="AM11" s="18">
        <v>-0.00679804587675815</v>
      </c>
      <c r="AN11" s="18">
        <v>-0.012493419508562</v>
      </c>
      <c r="AO11" s="18">
        <v>0.00416196347679397</v>
      </c>
    </row>
    <row r="12" s="1" customFormat="1" ht="15.9" customHeight="1" spans="1:41">
      <c r="A12" s="23"/>
      <c r="B12" s="24" t="s">
        <v>195</v>
      </c>
      <c r="C12" s="23" t="s">
        <v>196</v>
      </c>
      <c r="D12" s="25">
        <v>7216.9</v>
      </c>
      <c r="E12" s="26">
        <v>114742.48</v>
      </c>
      <c r="F12" s="25">
        <v>4222.4</v>
      </c>
      <c r="G12" s="26">
        <v>55161.76</v>
      </c>
      <c r="H12" s="27">
        <v>84.6258192202774</v>
      </c>
      <c r="I12" s="26">
        <v>-1174.86</v>
      </c>
      <c r="J12" s="26">
        <v>-27988.19</v>
      </c>
      <c r="K12" s="25">
        <v>10051.1</v>
      </c>
      <c r="L12" s="25">
        <v>70309.34</v>
      </c>
      <c r="M12" s="12">
        <v>23.8225746046337</v>
      </c>
      <c r="N12" s="12">
        <v>6.99518858632389</v>
      </c>
      <c r="O12" s="26">
        <v>31119.53</v>
      </c>
      <c r="P12" s="26">
        <v>35170.21</v>
      </c>
      <c r="Q12" s="26">
        <v>1724.03</v>
      </c>
      <c r="R12" s="12">
        <v>20.3999988399274</v>
      </c>
      <c r="S12" s="25">
        <v>151235.18</v>
      </c>
      <c r="T12" s="25">
        <v>160701.22</v>
      </c>
      <c r="U12" s="25">
        <v>20993.1</v>
      </c>
      <c r="V12" s="12">
        <v>7.65495424687159</v>
      </c>
      <c r="W12" s="15">
        <v>-0.143669432104145</v>
      </c>
      <c r="X12" s="15">
        <v>0.094317065566695</v>
      </c>
      <c r="Y12" s="26">
        <v>4050.68</v>
      </c>
      <c r="Z12" s="25">
        <v>9466.04</v>
      </c>
      <c r="AA12" s="17">
        <v>-5415.36</v>
      </c>
      <c r="AB12" s="18">
        <v>-0.572082940701708</v>
      </c>
      <c r="AC12" s="15">
        <v>0.115173608573847</v>
      </c>
      <c r="AD12" s="15">
        <v>0.0589045932569771</v>
      </c>
      <c r="AE12" s="15">
        <v>0.0562690153168699</v>
      </c>
      <c r="AF12" s="26">
        <v>-3583.8255</v>
      </c>
      <c r="AG12" s="25">
        <v>-3354.4452</v>
      </c>
      <c r="AH12" s="15">
        <v>-0.115163227079586</v>
      </c>
      <c r="AI12" s="18">
        <v>-0.0208738004602579</v>
      </c>
      <c r="AJ12" s="26">
        <v>-32.11</v>
      </c>
      <c r="AK12" s="25">
        <v>-253.6</v>
      </c>
      <c r="AL12" s="15">
        <v>-0.0186249659228668</v>
      </c>
      <c r="AM12" s="18">
        <v>-0.0120801596715111</v>
      </c>
      <c r="AN12" s="18">
        <v>-0.0942894266193285</v>
      </c>
      <c r="AO12" s="18">
        <v>-0.00654480625135566</v>
      </c>
    </row>
    <row r="13" s="1" customFormat="1" ht="15.9" customHeight="1" spans="1:41">
      <c r="A13" s="23"/>
      <c r="B13" s="24" t="s">
        <v>149</v>
      </c>
      <c r="C13" s="23" t="s">
        <v>150</v>
      </c>
      <c r="D13" s="25">
        <v>9144.64</v>
      </c>
      <c r="E13" s="26">
        <v>113984.32</v>
      </c>
      <c r="F13" s="25">
        <v>3518.1</v>
      </c>
      <c r="G13" s="26">
        <v>57468.81</v>
      </c>
      <c r="H13" s="27">
        <v>11.0160935723373</v>
      </c>
      <c r="I13" s="26">
        <v>33167.3</v>
      </c>
      <c r="J13" s="26">
        <v>184724.59</v>
      </c>
      <c r="K13" s="25">
        <v>31379.7</v>
      </c>
      <c r="L13" s="25">
        <v>208325.99</v>
      </c>
      <c r="M13" s="12">
        <v>5.56947927627513</v>
      </c>
      <c r="N13" s="12">
        <v>6.63887768206834</v>
      </c>
      <c r="O13" s="26">
        <v>241240.1</v>
      </c>
      <c r="P13" s="26">
        <v>246782.7</v>
      </c>
      <c r="Q13" s="26">
        <v>38669.53</v>
      </c>
      <c r="R13" s="12">
        <v>6.38183862074352</v>
      </c>
      <c r="S13" s="25">
        <v>213194.25</v>
      </c>
      <c r="T13" s="25">
        <v>226363.62</v>
      </c>
      <c r="U13" s="25">
        <v>30503</v>
      </c>
      <c r="V13" s="12">
        <v>7.42102809559715</v>
      </c>
      <c r="W13" s="15">
        <v>0.145859119707812</v>
      </c>
      <c r="X13" s="15">
        <v>0.117813650286313</v>
      </c>
      <c r="Y13" s="26">
        <v>5542.6</v>
      </c>
      <c r="Z13" s="25">
        <v>13169.37</v>
      </c>
      <c r="AA13" s="17">
        <v>-7626.77</v>
      </c>
      <c r="AB13" s="18">
        <v>-0.579129449624394</v>
      </c>
      <c r="AC13" s="15">
        <v>0.0224594349603923</v>
      </c>
      <c r="AD13" s="15">
        <v>0.0581779439646706</v>
      </c>
      <c r="AE13" s="15">
        <v>-0.0357185090042784</v>
      </c>
      <c r="AF13" s="26">
        <v>-3205.9694</v>
      </c>
      <c r="AG13" s="25">
        <v>-1216.3303</v>
      </c>
      <c r="AH13" s="15">
        <v>-0.0132895376846552</v>
      </c>
      <c r="AI13" s="18">
        <v>-0.00537334709526204</v>
      </c>
      <c r="AJ13" s="26">
        <v>-124.31</v>
      </c>
      <c r="AK13" s="25">
        <v>-62</v>
      </c>
      <c r="AL13" s="15">
        <v>-0.0032146757408223</v>
      </c>
      <c r="AM13" s="18">
        <v>-0.0020325869586598</v>
      </c>
      <c r="AN13" s="18">
        <v>-0.00791619058939321</v>
      </c>
      <c r="AO13" s="18">
        <v>-0.00118208878216249</v>
      </c>
    </row>
    <row r="14" s="1" customFormat="1" ht="15.9" customHeight="1" spans="1:41">
      <c r="A14" s="23"/>
      <c r="B14" s="28" t="s">
        <v>256</v>
      </c>
      <c r="C14" s="28"/>
      <c r="D14" s="29">
        <v>36208.04</v>
      </c>
      <c r="E14" s="29">
        <v>498773.58</v>
      </c>
      <c r="F14" s="29">
        <v>22211.65</v>
      </c>
      <c r="G14" s="30">
        <v>265282.49</v>
      </c>
      <c r="H14" s="30">
        <v>27.6622270088393</v>
      </c>
      <c r="I14" s="30">
        <v>43461.64</v>
      </c>
      <c r="J14" s="29">
        <v>196203.11</v>
      </c>
      <c r="K14" s="29">
        <v>87826.9</v>
      </c>
      <c r="L14" s="29">
        <v>595979.8</v>
      </c>
      <c r="M14" s="31">
        <v>4.51439729379747</v>
      </c>
      <c r="N14" s="31">
        <v>6.78584579439784</v>
      </c>
      <c r="O14" s="29">
        <v>428124.21</v>
      </c>
      <c r="P14" s="29">
        <v>475614.67</v>
      </c>
      <c r="Q14" s="29">
        <v>57060.89</v>
      </c>
      <c r="R14" s="31">
        <v>8.33521296285424</v>
      </c>
      <c r="S14" s="29">
        <v>711428.15</v>
      </c>
      <c r="T14" s="29">
        <v>780927.75</v>
      </c>
      <c r="U14" s="29">
        <v>97636.69</v>
      </c>
      <c r="V14" s="31">
        <v>7.99830217513519</v>
      </c>
      <c r="W14" s="32">
        <v>0.846362298308648</v>
      </c>
      <c r="X14" s="32">
        <v>0.178674319675567</v>
      </c>
      <c r="Y14" s="29">
        <v>47490.46</v>
      </c>
      <c r="Z14" s="29">
        <v>69499.6</v>
      </c>
      <c r="AA14" s="33">
        <v>-22009.14</v>
      </c>
      <c r="AB14" s="34">
        <v>-0.316680096000553</v>
      </c>
      <c r="AC14" s="32">
        <v>0.0998507047732569</v>
      </c>
      <c r="AD14" s="32">
        <v>0.088996197151401</v>
      </c>
      <c r="AE14" s="32">
        <v>0.0108545076218559</v>
      </c>
      <c r="AF14" s="29">
        <v>-3354.0446</v>
      </c>
      <c r="AG14" s="29">
        <v>-4923.7344</v>
      </c>
      <c r="AH14" s="32">
        <v>-0.0078342792153707</v>
      </c>
      <c r="AI14" s="32">
        <v>-0.00630498071044344</v>
      </c>
      <c r="AJ14" s="29">
        <v>-219.21</v>
      </c>
      <c r="AK14" s="29">
        <v>-306.96</v>
      </c>
      <c r="AL14" s="32">
        <v>-0.00384168560988095</v>
      </c>
      <c r="AM14" s="32">
        <v>-0.00314390010558531</v>
      </c>
      <c r="AN14" s="34">
        <v>-0.00152929850492725</v>
      </c>
      <c r="AO14" s="34">
        <v>-0.000697785504295646</v>
      </c>
    </row>
    <row r="15" s="1" customFormat="1" ht="15.9" customHeight="1" spans="1:41">
      <c r="A15" s="23" t="s">
        <v>84</v>
      </c>
      <c r="B15" s="24" t="s">
        <v>207</v>
      </c>
      <c r="C15" s="23" t="s">
        <v>208</v>
      </c>
      <c r="D15" s="25">
        <v>5122.92</v>
      </c>
      <c r="E15" s="26">
        <v>102790.78</v>
      </c>
      <c r="F15" s="25">
        <v>4361.36</v>
      </c>
      <c r="G15" s="26">
        <v>87124.89</v>
      </c>
      <c r="H15" s="27">
        <v>50.0020788528761</v>
      </c>
      <c r="I15" s="26">
        <v>2456.1</v>
      </c>
      <c r="J15" s="26">
        <v>43944.32</v>
      </c>
      <c r="K15" s="25">
        <v>2732.4</v>
      </c>
      <c r="L15" s="25">
        <v>46846.25</v>
      </c>
      <c r="M15" s="12">
        <v>17.8919099385204</v>
      </c>
      <c r="N15" s="12">
        <v>17.1447262479871</v>
      </c>
      <c r="O15" s="26">
        <v>58871.41</v>
      </c>
      <c r="P15" s="26">
        <v>74714.18</v>
      </c>
      <c r="Q15" s="26">
        <v>3010.51</v>
      </c>
      <c r="R15" s="12">
        <v>24.817781704761</v>
      </c>
      <c r="S15" s="25">
        <v>77381.95</v>
      </c>
      <c r="T15" s="25">
        <v>103970.13</v>
      </c>
      <c r="U15" s="25">
        <v>3856.15</v>
      </c>
      <c r="V15" s="12">
        <v>26.9621591483734</v>
      </c>
      <c r="W15" s="15">
        <v>0.387095161446655</v>
      </c>
      <c r="X15" s="15">
        <v>0.572621152323087</v>
      </c>
      <c r="Y15" s="26">
        <v>15842.77</v>
      </c>
      <c r="Z15" s="25">
        <v>26588.18</v>
      </c>
      <c r="AA15" s="17">
        <v>-10745.41</v>
      </c>
      <c r="AB15" s="18">
        <v>-0.404142367021737</v>
      </c>
      <c r="AC15" s="15">
        <v>0.212045022778809</v>
      </c>
      <c r="AD15" s="15">
        <v>0.255729025249848</v>
      </c>
      <c r="AE15" s="15">
        <v>-0.0436840024710397</v>
      </c>
      <c r="AF15" s="26">
        <v>-1132.7567</v>
      </c>
      <c r="AG15" s="25">
        <v>-8276.7245</v>
      </c>
      <c r="AH15" s="15">
        <v>-0.0192412021386952</v>
      </c>
      <c r="AI15" s="18">
        <v>-0.0796067534011932</v>
      </c>
      <c r="AJ15" s="26">
        <v>-99.25</v>
      </c>
      <c r="AK15" s="25">
        <v>-321.16</v>
      </c>
      <c r="AL15" s="15">
        <v>-0.0329678360144959</v>
      </c>
      <c r="AM15" s="18">
        <v>-0.0832851419161599</v>
      </c>
      <c r="AN15" s="18">
        <v>0.060365551262498</v>
      </c>
      <c r="AO15" s="18">
        <v>0.050317305901664</v>
      </c>
    </row>
    <row r="16" s="1" customFormat="1" ht="15.9" customHeight="1" spans="1:41">
      <c r="A16" s="23"/>
      <c r="B16" s="24" t="s">
        <v>143</v>
      </c>
      <c r="C16" s="23" t="s">
        <v>144</v>
      </c>
      <c r="D16" s="25">
        <v>2874.75</v>
      </c>
      <c r="E16" s="26">
        <v>48699.92</v>
      </c>
      <c r="F16" s="25">
        <v>2673.5</v>
      </c>
      <c r="G16" s="26">
        <v>39943.82</v>
      </c>
      <c r="H16" s="27">
        <v>71.5990912918684</v>
      </c>
      <c r="I16" s="26">
        <v>1135.6</v>
      </c>
      <c r="J16" s="26">
        <v>11291.65</v>
      </c>
      <c r="K16" s="25">
        <v>1043</v>
      </c>
      <c r="L16" s="25">
        <v>14555.39</v>
      </c>
      <c r="M16" s="12">
        <v>9.9433339203945</v>
      </c>
      <c r="N16" s="12">
        <v>13.9553116011505</v>
      </c>
      <c r="O16" s="26">
        <v>19189.88</v>
      </c>
      <c r="P16" s="26">
        <v>23806.91</v>
      </c>
      <c r="Q16" s="26">
        <v>1152.88</v>
      </c>
      <c r="R16" s="12">
        <v>20.6499462216362</v>
      </c>
      <c r="S16" s="25">
        <v>14311.7</v>
      </c>
      <c r="T16" s="25">
        <v>19766.81</v>
      </c>
      <c r="U16" s="25">
        <v>1013.98</v>
      </c>
      <c r="V16" s="12">
        <v>19.4942799660743</v>
      </c>
      <c r="W16" s="15">
        <v>1.07676282290809</v>
      </c>
      <c r="X16" s="15">
        <v>0.396907537662369</v>
      </c>
      <c r="Y16" s="26">
        <v>4617.03</v>
      </c>
      <c r="Z16" s="25">
        <v>5455.11</v>
      </c>
      <c r="AA16" s="17">
        <v>-838.08</v>
      </c>
      <c r="AB16" s="18">
        <v>-0.153632099077745</v>
      </c>
      <c r="AC16" s="15">
        <v>0.193936550354498</v>
      </c>
      <c r="AD16" s="15">
        <v>0.275973209637772</v>
      </c>
      <c r="AE16" s="15">
        <v>-0.0820366592832737</v>
      </c>
      <c r="AF16" s="26">
        <v>-555.1446</v>
      </c>
      <c r="AG16" s="25">
        <v>1543.9991</v>
      </c>
      <c r="AH16" s="15">
        <v>-0.028929029259172</v>
      </c>
      <c r="AI16" s="18">
        <v>0.0781106865498277</v>
      </c>
      <c r="AJ16" s="26">
        <v>-33.97</v>
      </c>
      <c r="AK16" s="25">
        <v>17.18</v>
      </c>
      <c r="AL16" s="15">
        <v>-0.0294653389771702</v>
      </c>
      <c r="AM16" s="18">
        <v>0.0169431349730764</v>
      </c>
      <c r="AN16" s="18">
        <v>-0.107039715809</v>
      </c>
      <c r="AO16" s="18">
        <v>-0.0464084739502466</v>
      </c>
    </row>
    <row r="17" s="1" customFormat="1" ht="15.9" customHeight="1" spans="1:41">
      <c r="A17" s="23"/>
      <c r="B17" s="24" t="s">
        <v>106</v>
      </c>
      <c r="C17" s="23" t="s">
        <v>107</v>
      </c>
      <c r="D17" s="25">
        <v>7003.45</v>
      </c>
      <c r="E17" s="26">
        <v>151618.17</v>
      </c>
      <c r="F17" s="25">
        <v>4578.1</v>
      </c>
      <c r="G17" s="26">
        <v>86066.33</v>
      </c>
      <c r="H17" s="27">
        <v>107.815884693117</v>
      </c>
      <c r="I17" s="26">
        <v>-458.11</v>
      </c>
      <c r="J17" s="26">
        <v>-30610.47</v>
      </c>
      <c r="K17" s="25">
        <v>2042.2</v>
      </c>
      <c r="L17" s="25">
        <v>22635.27</v>
      </c>
      <c r="M17" s="12">
        <v>66.8190390954138</v>
      </c>
      <c r="N17" s="12">
        <v>11.0837675056312</v>
      </c>
      <c r="O17" s="26">
        <v>34170.38</v>
      </c>
      <c r="P17" s="26">
        <v>46088.42</v>
      </c>
      <c r="Q17" s="26">
        <v>1716.33</v>
      </c>
      <c r="R17" s="12">
        <v>26.8528895958236</v>
      </c>
      <c r="S17" s="25">
        <v>43049.8</v>
      </c>
      <c r="T17" s="25">
        <v>55950.09</v>
      </c>
      <c r="U17" s="25">
        <v>2654.85</v>
      </c>
      <c r="V17" s="12">
        <v>21.0746708853608</v>
      </c>
      <c r="W17" s="15">
        <v>-0.59812517570809</v>
      </c>
      <c r="X17" s="15">
        <v>0.901399580481423</v>
      </c>
      <c r="Y17" s="26">
        <v>11918.04</v>
      </c>
      <c r="Z17" s="25">
        <v>12900.29</v>
      </c>
      <c r="AA17" s="17">
        <v>-982.25</v>
      </c>
      <c r="AB17" s="18">
        <v>-0.0761416991400968</v>
      </c>
      <c r="AC17" s="15">
        <v>0.258590769655371</v>
      </c>
      <c r="AD17" s="15">
        <v>0.230567814993685</v>
      </c>
      <c r="AE17" s="15">
        <v>0.0280229546616866</v>
      </c>
      <c r="AF17" s="26">
        <v>-795.3231</v>
      </c>
      <c r="AG17" s="25">
        <v>-2566.8288</v>
      </c>
      <c r="AH17" s="15">
        <v>-0.0232752196492986</v>
      </c>
      <c r="AI17" s="18">
        <v>-0.0458771165515551</v>
      </c>
      <c r="AJ17" s="26">
        <v>-134.74</v>
      </c>
      <c r="AK17" s="25">
        <v>-184.26</v>
      </c>
      <c r="AL17" s="15">
        <v>-0.078504716458956</v>
      </c>
      <c r="AM17" s="18">
        <v>-0.0694050511328324</v>
      </c>
      <c r="AN17" s="18">
        <v>0.0226018969022565</v>
      </c>
      <c r="AO17" s="18">
        <v>-0.00909966532612366</v>
      </c>
    </row>
    <row r="18" s="1" customFormat="1" ht="15.9" customHeight="1" spans="1:41">
      <c r="A18" s="23"/>
      <c r="B18" s="24" t="s">
        <v>180</v>
      </c>
      <c r="C18" s="23" t="s">
        <v>181</v>
      </c>
      <c r="D18" s="25">
        <v>3660.8</v>
      </c>
      <c r="E18" s="26">
        <v>75669.29</v>
      </c>
      <c r="F18" s="25">
        <v>2954.9</v>
      </c>
      <c r="G18" s="26">
        <v>57212.7</v>
      </c>
      <c r="H18" s="27">
        <v>109.386886505715</v>
      </c>
      <c r="I18" s="26">
        <v>499.8</v>
      </c>
      <c r="J18" s="26">
        <v>468.06</v>
      </c>
      <c r="K18" s="25">
        <v>1950.6</v>
      </c>
      <c r="L18" s="25">
        <v>21124.28</v>
      </c>
      <c r="M18" s="12">
        <v>0.936494597839136</v>
      </c>
      <c r="N18" s="12">
        <v>10.8296319081308</v>
      </c>
      <c r="O18" s="26">
        <v>18829.23</v>
      </c>
      <c r="P18" s="26">
        <v>24416.2</v>
      </c>
      <c r="Q18" s="26">
        <v>1184.05</v>
      </c>
      <c r="R18" s="12">
        <v>20.6209197246738</v>
      </c>
      <c r="S18" s="25">
        <v>18326.35</v>
      </c>
      <c r="T18" s="25">
        <v>26534.02</v>
      </c>
      <c r="U18" s="25">
        <v>1240.77</v>
      </c>
      <c r="V18" s="12">
        <v>21.385123753798</v>
      </c>
      <c r="W18" s="15">
        <v>21.0192618006067</v>
      </c>
      <c r="X18" s="15">
        <v>0.974686114469154</v>
      </c>
      <c r="Y18" s="26">
        <v>5586.97</v>
      </c>
      <c r="Z18" s="25">
        <v>8207.67</v>
      </c>
      <c r="AA18" s="17">
        <v>-2620.7</v>
      </c>
      <c r="AB18" s="18">
        <v>-0.319298899687731</v>
      </c>
      <c r="AC18" s="15">
        <v>0.228822257353724</v>
      </c>
      <c r="AD18" s="15">
        <v>0.309326291304521</v>
      </c>
      <c r="AE18" s="15">
        <v>-0.0805040339507973</v>
      </c>
      <c r="AF18" s="26">
        <v>-553.6093</v>
      </c>
      <c r="AG18" s="25">
        <v>1548.3131</v>
      </c>
      <c r="AH18" s="15">
        <v>-0.0294015899747361</v>
      </c>
      <c r="AI18" s="18">
        <v>0.0583519986794312</v>
      </c>
      <c r="AJ18" s="26">
        <v>-20.15</v>
      </c>
      <c r="AK18" s="25">
        <v>23.07</v>
      </c>
      <c r="AL18" s="15">
        <v>-0.0170178624213504</v>
      </c>
      <c r="AM18" s="18">
        <v>0.0185932928745859</v>
      </c>
      <c r="AN18" s="18">
        <v>-0.0877535886541673</v>
      </c>
      <c r="AO18" s="18">
        <v>-0.0356111552959364</v>
      </c>
    </row>
    <row r="19" s="1" customFormat="1" ht="15.9" customHeight="1" spans="1:41">
      <c r="A19" s="23"/>
      <c r="B19" s="24" t="s">
        <v>129</v>
      </c>
      <c r="C19" s="23" t="s">
        <v>130</v>
      </c>
      <c r="D19" s="25">
        <v>8618.37</v>
      </c>
      <c r="E19" s="26">
        <v>195971.01</v>
      </c>
      <c r="F19" s="25">
        <v>4549.07</v>
      </c>
      <c r="G19" s="26">
        <v>118028.39</v>
      </c>
      <c r="H19" s="27">
        <v>112.216514419746</v>
      </c>
      <c r="I19" s="26">
        <v>-1318</v>
      </c>
      <c r="J19" s="26">
        <v>-33993.7</v>
      </c>
      <c r="K19" s="25">
        <v>2169.8</v>
      </c>
      <c r="L19" s="25">
        <v>3086.56</v>
      </c>
      <c r="M19" s="12">
        <v>25.7918816388467</v>
      </c>
      <c r="N19" s="12">
        <v>1.42250898700341</v>
      </c>
      <c r="O19" s="26">
        <v>43371.43</v>
      </c>
      <c r="P19" s="26">
        <v>53226.6</v>
      </c>
      <c r="Q19" s="26">
        <v>2506.35</v>
      </c>
      <c r="R19" s="12">
        <v>21.2366987850859</v>
      </c>
      <c r="S19" s="25">
        <v>53814.64</v>
      </c>
      <c r="T19" s="25">
        <v>65081.53</v>
      </c>
      <c r="U19" s="25">
        <v>2945.79</v>
      </c>
      <c r="V19" s="12">
        <v>22.0930650182124</v>
      </c>
      <c r="W19" s="15">
        <v>-0.176613048925442</v>
      </c>
      <c r="X19" s="15">
        <v>14.5310547912619</v>
      </c>
      <c r="Y19" s="26">
        <v>9855.17</v>
      </c>
      <c r="Z19" s="25">
        <v>11266.89</v>
      </c>
      <c r="AA19" s="17">
        <v>-1411.72</v>
      </c>
      <c r="AB19" s="18">
        <v>-0.125298107996084</v>
      </c>
      <c r="AC19" s="15">
        <v>0.185154978901527</v>
      </c>
      <c r="AD19" s="15">
        <v>0.173119623954753</v>
      </c>
      <c r="AE19" s="15">
        <v>0.0120353549467733</v>
      </c>
      <c r="AF19" s="26">
        <v>-3278.0189</v>
      </c>
      <c r="AG19" s="25">
        <v>-7840.2736</v>
      </c>
      <c r="AH19" s="15">
        <v>-0.075580143426214</v>
      </c>
      <c r="AI19" s="18">
        <v>-0.120468489293353</v>
      </c>
      <c r="AJ19" s="26">
        <v>-144.95</v>
      </c>
      <c r="AK19" s="25">
        <v>-74.31</v>
      </c>
      <c r="AL19" s="15">
        <v>-0.0578331039160532</v>
      </c>
      <c r="AM19" s="18">
        <v>-0.0252258307618669</v>
      </c>
      <c r="AN19" s="18">
        <v>0.0448883458671385</v>
      </c>
      <c r="AO19" s="18">
        <v>-0.0326072731541863</v>
      </c>
    </row>
    <row r="20" s="1" customFormat="1" ht="15.9" customHeight="1" spans="1:41">
      <c r="A20" s="23"/>
      <c r="B20" s="24" t="s">
        <v>193</v>
      </c>
      <c r="C20" s="23" t="s">
        <v>194</v>
      </c>
      <c r="D20" s="25">
        <v>4493.79</v>
      </c>
      <c r="E20" s="26">
        <v>98451.35</v>
      </c>
      <c r="F20" s="25">
        <v>2865.2</v>
      </c>
      <c r="G20" s="26">
        <v>63639.76</v>
      </c>
      <c r="H20" s="27">
        <v>129.633479422256</v>
      </c>
      <c r="I20" s="26">
        <v>-261.1</v>
      </c>
      <c r="J20" s="26">
        <v>-15430.7</v>
      </c>
      <c r="K20" s="25">
        <v>2014.2</v>
      </c>
      <c r="L20" s="25">
        <v>24286.07</v>
      </c>
      <c r="M20" s="12">
        <v>59.0988127154347</v>
      </c>
      <c r="N20" s="12">
        <v>12.0574272664085</v>
      </c>
      <c r="O20" s="26">
        <v>19380.89</v>
      </c>
      <c r="P20" s="26">
        <v>30420.41</v>
      </c>
      <c r="Q20" s="26">
        <v>1413.93</v>
      </c>
      <c r="R20" s="12">
        <v>21.5147921042767</v>
      </c>
      <c r="S20" s="25">
        <v>30314.28</v>
      </c>
      <c r="T20" s="25">
        <v>37332.94</v>
      </c>
      <c r="U20" s="25">
        <v>1807.24</v>
      </c>
      <c r="V20" s="12">
        <v>20.6574334344083</v>
      </c>
      <c r="W20" s="15">
        <v>-0.635952210954354</v>
      </c>
      <c r="X20" s="15">
        <v>0.713253829194478</v>
      </c>
      <c r="Y20" s="26">
        <v>11039.52</v>
      </c>
      <c r="Z20" s="25">
        <v>7018.66</v>
      </c>
      <c r="AA20" s="17">
        <v>4020.86</v>
      </c>
      <c r="AB20" s="18">
        <v>0.572881433208048</v>
      </c>
      <c r="AC20" s="15">
        <v>0.362898461920796</v>
      </c>
      <c r="AD20" s="15">
        <v>0.188001802161844</v>
      </c>
      <c r="AE20" s="15">
        <v>0.174896659758952</v>
      </c>
      <c r="AF20" s="26">
        <v>2731.5038</v>
      </c>
      <c r="AG20" s="25">
        <v>-3471.9918</v>
      </c>
      <c r="AH20" s="15">
        <v>0.140937996139496</v>
      </c>
      <c r="AI20" s="18">
        <v>-0.0930007601865805</v>
      </c>
      <c r="AJ20" s="26">
        <v>46.44</v>
      </c>
      <c r="AK20" s="25">
        <v>-128.86</v>
      </c>
      <c r="AL20" s="15">
        <v>0.0328446245570856</v>
      </c>
      <c r="AM20" s="18">
        <v>-0.0713020960138111</v>
      </c>
      <c r="AN20" s="18">
        <v>0.233938756326077</v>
      </c>
      <c r="AO20" s="18">
        <v>0.104146720570897</v>
      </c>
    </row>
    <row r="21" s="1" customFormat="1" ht="15.9" customHeight="1" spans="1:41">
      <c r="A21" s="23"/>
      <c r="B21" s="24" t="s">
        <v>85</v>
      </c>
      <c r="C21" s="23" t="s">
        <v>86</v>
      </c>
      <c r="D21" s="25">
        <v>6594.68</v>
      </c>
      <c r="E21" s="26">
        <v>143781.2</v>
      </c>
      <c r="F21" s="25">
        <v>6013.81</v>
      </c>
      <c r="G21" s="26">
        <v>123343.73</v>
      </c>
      <c r="H21" s="27">
        <v>69.4265870267794</v>
      </c>
      <c r="I21" s="26">
        <v>2886</v>
      </c>
      <c r="J21" s="26">
        <v>40912.51</v>
      </c>
      <c r="K21" s="25">
        <v>3588.3</v>
      </c>
      <c r="L21" s="25">
        <v>46366.51</v>
      </c>
      <c r="M21" s="12">
        <v>14.1761988911989</v>
      </c>
      <c r="N21" s="12">
        <v>12.9215812501742</v>
      </c>
      <c r="O21" s="26">
        <v>59637.62</v>
      </c>
      <c r="P21" s="26">
        <v>75649.49</v>
      </c>
      <c r="Q21" s="26">
        <v>3211.98</v>
      </c>
      <c r="R21" s="12">
        <v>23.5522917328252</v>
      </c>
      <c r="S21" s="25">
        <v>60170.87</v>
      </c>
      <c r="T21" s="25">
        <v>80844.68</v>
      </c>
      <c r="U21" s="25">
        <v>4078.18</v>
      </c>
      <c r="V21" s="12">
        <v>19.8237154809253</v>
      </c>
      <c r="W21" s="15">
        <v>0.661396818257634</v>
      </c>
      <c r="X21" s="15">
        <v>0.534155541579565</v>
      </c>
      <c r="Y21" s="26">
        <v>16011.87</v>
      </c>
      <c r="Z21" s="25">
        <v>20673.81</v>
      </c>
      <c r="AA21" s="17">
        <v>-4661.94</v>
      </c>
      <c r="AB21" s="18">
        <v>-0.22549979902108</v>
      </c>
      <c r="AC21" s="15">
        <v>0.211658664189276</v>
      </c>
      <c r="AD21" s="15">
        <v>0.255722578158513</v>
      </c>
      <c r="AE21" s="15">
        <v>-0.0440639139692372</v>
      </c>
      <c r="AF21" s="26">
        <v>-7519.3265</v>
      </c>
      <c r="AG21" s="25">
        <v>122.1023</v>
      </c>
      <c r="AH21" s="15">
        <v>-0.126083611317823</v>
      </c>
      <c r="AI21" s="18">
        <v>0.00151033191052275</v>
      </c>
      <c r="AJ21" s="26">
        <v>-99.41</v>
      </c>
      <c r="AK21" s="25">
        <v>-18.05</v>
      </c>
      <c r="AL21" s="15">
        <v>-0.030949756847801</v>
      </c>
      <c r="AM21" s="18">
        <v>-0.00442599394828085</v>
      </c>
      <c r="AN21" s="18">
        <v>-0.127593943228345</v>
      </c>
      <c r="AO21" s="18">
        <v>-0.0265237628995202</v>
      </c>
    </row>
    <row r="22" s="1" customFormat="1" ht="15.9" customHeight="1" spans="1:41">
      <c r="A22" s="23"/>
      <c r="B22" s="24" t="s">
        <v>87</v>
      </c>
      <c r="C22" s="23" t="s">
        <v>88</v>
      </c>
      <c r="D22" s="25">
        <v>2440.7</v>
      </c>
      <c r="E22" s="26">
        <v>43949.58</v>
      </c>
      <c r="F22" s="25">
        <v>1961.43</v>
      </c>
      <c r="G22" s="26">
        <v>37986.15</v>
      </c>
      <c r="H22" s="27">
        <v>274.805757271512</v>
      </c>
      <c r="I22" s="26">
        <v>5</v>
      </c>
      <c r="J22" s="26">
        <v>-840.09</v>
      </c>
      <c r="K22" s="25">
        <v>1426</v>
      </c>
      <c r="L22" s="25">
        <v>7390.25</v>
      </c>
      <c r="M22" s="12">
        <v>-168.018</v>
      </c>
      <c r="N22" s="12">
        <v>5.18250350631136</v>
      </c>
      <c r="O22" s="26">
        <v>4621.46</v>
      </c>
      <c r="P22" s="26">
        <v>6169.77</v>
      </c>
      <c r="Q22" s="26">
        <v>339.14</v>
      </c>
      <c r="R22" s="12">
        <v>18.1923984195318</v>
      </c>
      <c r="S22" s="25">
        <v>23035.02</v>
      </c>
      <c r="T22" s="25">
        <v>34111.73</v>
      </c>
      <c r="U22" s="25">
        <v>1511.6</v>
      </c>
      <c r="V22" s="12">
        <v>22.5666379994708</v>
      </c>
      <c r="W22" s="15">
        <v>-1.10827648477861</v>
      </c>
      <c r="X22" s="15">
        <v>3.35438933557665</v>
      </c>
      <c r="Y22" s="26">
        <v>1548.31</v>
      </c>
      <c r="Z22" s="25">
        <v>11076.71</v>
      </c>
      <c r="AA22" s="17">
        <v>-9528.4</v>
      </c>
      <c r="AB22" s="18">
        <v>-0.860219325052294</v>
      </c>
      <c r="AC22" s="15">
        <v>0.250951007898187</v>
      </c>
      <c r="AD22" s="15">
        <v>0.32471850592157</v>
      </c>
      <c r="AE22" s="15">
        <v>-0.0737674980233826</v>
      </c>
      <c r="AF22" s="26">
        <v>51.2152</v>
      </c>
      <c r="AG22" s="25">
        <v>257.4348</v>
      </c>
      <c r="AH22" s="15">
        <v>0.0110820390093174</v>
      </c>
      <c r="AI22" s="18">
        <v>0.00754681160996525</v>
      </c>
      <c r="AJ22" s="26">
        <v>-58.13</v>
      </c>
      <c r="AK22" s="25">
        <v>-40.61</v>
      </c>
      <c r="AL22" s="15">
        <v>-0.171404139883234</v>
      </c>
      <c r="AM22" s="18">
        <v>-0.0268655729028844</v>
      </c>
      <c r="AN22" s="18">
        <v>0.00353522739935215</v>
      </c>
      <c r="AO22" s="18">
        <v>-0.14453856698035</v>
      </c>
    </row>
    <row r="23" s="1" customFormat="1" ht="15.9" customHeight="1" spans="1:41">
      <c r="A23" s="23"/>
      <c r="B23" s="28" t="s">
        <v>256</v>
      </c>
      <c r="C23" s="28"/>
      <c r="D23" s="29">
        <v>40809.46</v>
      </c>
      <c r="E23" s="29">
        <v>860931.3</v>
      </c>
      <c r="F23" s="29">
        <v>29957.37</v>
      </c>
      <c r="G23" s="30">
        <v>613345.77</v>
      </c>
      <c r="H23" s="30">
        <v>88.5460957452621</v>
      </c>
      <c r="I23" s="30">
        <v>4945.29</v>
      </c>
      <c r="J23" s="29">
        <v>15741.58</v>
      </c>
      <c r="K23" s="29">
        <v>16966.5</v>
      </c>
      <c r="L23" s="29">
        <v>186290.58</v>
      </c>
      <c r="M23" s="31">
        <v>3.18314598334981</v>
      </c>
      <c r="N23" s="31">
        <v>10.9799062859164</v>
      </c>
      <c r="O23" s="29">
        <v>258072.3</v>
      </c>
      <c r="P23" s="29">
        <v>334491.98</v>
      </c>
      <c r="Q23" s="29">
        <v>14535.17</v>
      </c>
      <c r="R23" s="31">
        <v>23.0125949679295</v>
      </c>
      <c r="S23" s="29">
        <v>320404.61</v>
      </c>
      <c r="T23" s="29">
        <v>423591.93</v>
      </c>
      <c r="U23" s="29">
        <v>19108.56</v>
      </c>
      <c r="V23" s="31">
        <v>22.1676531355581</v>
      </c>
      <c r="W23" s="32">
        <v>6.22951290588061</v>
      </c>
      <c r="X23" s="32">
        <v>1.01892917464987</v>
      </c>
      <c r="Y23" s="29">
        <v>76419.68</v>
      </c>
      <c r="Z23" s="29">
        <v>103187.32</v>
      </c>
      <c r="AA23" s="33">
        <v>-26767.64</v>
      </c>
      <c r="AB23" s="34">
        <v>-0.259408229615809</v>
      </c>
      <c r="AC23" s="32">
        <v>0.22846490968184</v>
      </c>
      <c r="AD23" s="32">
        <v>0.243600769259226</v>
      </c>
      <c r="AE23" s="32">
        <v>-0.015135859577385</v>
      </c>
      <c r="AF23" s="29">
        <v>-11051.4601</v>
      </c>
      <c r="AG23" s="29">
        <v>-18683.9694</v>
      </c>
      <c r="AH23" s="32">
        <v>-0.0428231162352566</v>
      </c>
      <c r="AI23" s="32">
        <v>-0.0441084167963257</v>
      </c>
      <c r="AJ23" s="29">
        <v>-544.16</v>
      </c>
      <c r="AK23" s="29">
        <v>-727</v>
      </c>
      <c r="AL23" s="32">
        <v>-0.0374374706315784</v>
      </c>
      <c r="AM23" s="32">
        <v>-0.0380457763431677</v>
      </c>
      <c r="AN23" s="34">
        <v>0.0012853005610691</v>
      </c>
      <c r="AO23" s="34">
        <v>0.000608305711589228</v>
      </c>
    </row>
    <row r="24" s="1" customFormat="1" ht="22.6" customHeight="1" spans="1:41">
      <c r="A24" s="23" t="s">
        <v>94</v>
      </c>
      <c r="B24" s="24" t="s">
        <v>121</v>
      </c>
      <c r="C24" s="23" t="s">
        <v>122</v>
      </c>
      <c r="D24" s="25">
        <v>9684.7</v>
      </c>
      <c r="E24" s="26">
        <v>189025.95</v>
      </c>
      <c r="F24" s="25">
        <v>5771.9</v>
      </c>
      <c r="G24" s="26">
        <v>99056</v>
      </c>
      <c r="H24" s="27">
        <v>145.44825726725</v>
      </c>
      <c r="I24" s="26">
        <v>-1720.6</v>
      </c>
      <c r="J24" s="26">
        <v>-58979.59</v>
      </c>
      <c r="K24" s="25">
        <v>1326.2</v>
      </c>
      <c r="L24" s="25">
        <v>-3043.82</v>
      </c>
      <c r="M24" s="12">
        <v>34.2785016854586</v>
      </c>
      <c r="N24" s="12">
        <v>-2.29514402050973</v>
      </c>
      <c r="O24" s="26">
        <v>30700.06</v>
      </c>
      <c r="P24" s="26">
        <v>44269.62</v>
      </c>
      <c r="Q24" s="26">
        <v>2118.67</v>
      </c>
      <c r="R24" s="12">
        <v>20.8950048851402</v>
      </c>
      <c r="S24" s="25">
        <v>40901.53</v>
      </c>
      <c r="T24" s="25">
        <v>58153.31</v>
      </c>
      <c r="U24" s="25">
        <v>2488.72</v>
      </c>
      <c r="V24" s="12">
        <v>23.366754797647</v>
      </c>
      <c r="W24" s="15">
        <v>-0.390434124662917</v>
      </c>
      <c r="X24" s="15">
        <v>-11.1809536085049</v>
      </c>
      <c r="Y24" s="26">
        <v>13569.56</v>
      </c>
      <c r="Z24" s="25">
        <v>17251.78</v>
      </c>
      <c r="AA24" s="17">
        <v>-3682.22</v>
      </c>
      <c r="AB24" s="18">
        <v>-0.213440004451715</v>
      </c>
      <c r="AC24" s="15">
        <v>0.306520814951653</v>
      </c>
      <c r="AD24" s="15">
        <v>0.296660327675243</v>
      </c>
      <c r="AE24" s="15">
        <v>0.00986048727640982</v>
      </c>
      <c r="AF24" s="26">
        <v>408.9376</v>
      </c>
      <c r="AG24" s="25">
        <v>-653.7343</v>
      </c>
      <c r="AH24" s="15">
        <v>0.0133204169633545</v>
      </c>
      <c r="AI24" s="18">
        <v>-0.0112415664731724</v>
      </c>
      <c r="AJ24" s="26">
        <v>-23.53</v>
      </c>
      <c r="AK24" s="25">
        <v>-83.78</v>
      </c>
      <c r="AL24" s="15">
        <v>-0.0111060240622655</v>
      </c>
      <c r="AM24" s="18">
        <v>-0.0336638914783503</v>
      </c>
      <c r="AN24" s="18">
        <v>0.0245619834365268</v>
      </c>
      <c r="AO24" s="18">
        <v>0.0225578674160848</v>
      </c>
    </row>
    <row r="25" s="1" customFormat="1" ht="15.9" customHeight="1" spans="1:41">
      <c r="A25" s="23"/>
      <c r="B25" s="24" t="s">
        <v>95</v>
      </c>
      <c r="C25" s="23" t="s">
        <v>96</v>
      </c>
      <c r="D25" s="25">
        <v>4596.8</v>
      </c>
      <c r="E25" s="26">
        <v>99774.94</v>
      </c>
      <c r="F25" s="25">
        <v>3656.9</v>
      </c>
      <c r="G25" s="26">
        <v>79145.08</v>
      </c>
      <c r="H25" s="27">
        <v>125.633103775072</v>
      </c>
      <c r="I25" s="26">
        <v>277.5</v>
      </c>
      <c r="J25" s="26">
        <v>1444.42</v>
      </c>
      <c r="K25" s="25">
        <v>438.8</v>
      </c>
      <c r="L25" s="25">
        <v>-1172.11</v>
      </c>
      <c r="M25" s="12">
        <v>5.20511711711712</v>
      </c>
      <c r="N25" s="12">
        <v>-2.67117137648131</v>
      </c>
      <c r="O25" s="26">
        <v>22074.28</v>
      </c>
      <c r="P25" s="26">
        <v>27748.14</v>
      </c>
      <c r="Q25" s="26">
        <v>1165.79</v>
      </c>
      <c r="R25" s="12">
        <v>23.8020055069953</v>
      </c>
      <c r="S25" s="25">
        <v>21085.81</v>
      </c>
      <c r="T25" s="25">
        <v>30052.57</v>
      </c>
      <c r="U25" s="25">
        <v>1255.75</v>
      </c>
      <c r="V25" s="12">
        <v>23.9319689428628</v>
      </c>
      <c r="W25" s="15">
        <v>3.57280882858946</v>
      </c>
      <c r="X25" s="15">
        <v>-9.95935362050338</v>
      </c>
      <c r="Y25" s="26">
        <v>5673.86</v>
      </c>
      <c r="Z25" s="25">
        <v>8966.76</v>
      </c>
      <c r="AA25" s="17">
        <v>-3292.9</v>
      </c>
      <c r="AB25" s="18">
        <v>-0.36723409570458</v>
      </c>
      <c r="AC25" s="15">
        <v>0.20447712891747</v>
      </c>
      <c r="AD25" s="15">
        <v>0.298369157779185</v>
      </c>
      <c r="AE25" s="15">
        <v>-0.0938920288617152</v>
      </c>
      <c r="AF25" s="26">
        <v>-2291.9027</v>
      </c>
      <c r="AG25" s="25">
        <v>-197.8546</v>
      </c>
      <c r="AH25" s="15">
        <v>-0.103826838293254</v>
      </c>
      <c r="AI25" s="18">
        <v>-0.0065836166424369</v>
      </c>
      <c r="AJ25" s="26">
        <v>-51.61</v>
      </c>
      <c r="AK25" s="25">
        <v>-97.98</v>
      </c>
      <c r="AL25" s="15">
        <v>-0.0442704089072646</v>
      </c>
      <c r="AM25" s="18">
        <v>-0.0780250846107904</v>
      </c>
      <c r="AN25" s="18">
        <v>-0.0972432216508166</v>
      </c>
      <c r="AO25" s="18">
        <v>0.0337546757035258</v>
      </c>
    </row>
    <row r="26" s="1" customFormat="1" ht="15.9" customHeight="1" spans="1:41">
      <c r="A26" s="23"/>
      <c r="B26" s="24" t="s">
        <v>205</v>
      </c>
      <c r="C26" s="23" t="s">
        <v>206</v>
      </c>
      <c r="D26" s="25">
        <v>9368.62</v>
      </c>
      <c r="E26" s="26">
        <v>262328.5</v>
      </c>
      <c r="F26" s="25">
        <v>5241.25</v>
      </c>
      <c r="G26" s="26">
        <v>135317.86</v>
      </c>
      <c r="H26" s="27">
        <v>88.7808429854991</v>
      </c>
      <c r="I26" s="26">
        <v>-439.9</v>
      </c>
      <c r="J26" s="26">
        <v>-56947.88</v>
      </c>
      <c r="K26" s="25">
        <v>4042.9</v>
      </c>
      <c r="L26" s="25">
        <v>51697.56</v>
      </c>
      <c r="M26" s="12">
        <v>129.456421914071</v>
      </c>
      <c r="N26" s="12">
        <v>12.7872467783027</v>
      </c>
      <c r="O26" s="26">
        <v>69423.97</v>
      </c>
      <c r="P26" s="26">
        <v>93270.1</v>
      </c>
      <c r="Q26" s="26">
        <v>3580.76</v>
      </c>
      <c r="R26" s="12">
        <v>26.0475709067349</v>
      </c>
      <c r="S26" s="25">
        <v>75766.18</v>
      </c>
      <c r="T26" s="25">
        <v>117994.67</v>
      </c>
      <c r="U26" s="25">
        <v>4359.89</v>
      </c>
      <c r="V26" s="12">
        <v>27.0636805057008</v>
      </c>
      <c r="W26" s="15">
        <v>-0.798792748002688</v>
      </c>
      <c r="X26" s="15">
        <v>1.11645876355669</v>
      </c>
      <c r="Y26" s="26">
        <v>23846.13</v>
      </c>
      <c r="Z26" s="25">
        <v>42228.49</v>
      </c>
      <c r="AA26" s="17">
        <v>-18382.36</v>
      </c>
      <c r="AB26" s="18">
        <v>-0.435307064022417</v>
      </c>
      <c r="AC26" s="15">
        <v>0.255667464707339</v>
      </c>
      <c r="AD26" s="15">
        <v>0.357884724793078</v>
      </c>
      <c r="AE26" s="15">
        <v>-0.102217260085738</v>
      </c>
      <c r="AF26" s="26">
        <v>-1121.6868</v>
      </c>
      <c r="AG26" s="25">
        <v>712.7734</v>
      </c>
      <c r="AH26" s="15">
        <v>-0.0161570535364082</v>
      </c>
      <c r="AI26" s="18">
        <v>0.00604072539886759</v>
      </c>
      <c r="AJ26" s="26">
        <v>-1.71</v>
      </c>
      <c r="AK26" s="25">
        <v>96.65</v>
      </c>
      <c r="AL26" s="15">
        <v>-0.00047755225147734</v>
      </c>
      <c r="AM26" s="18">
        <v>0.022167990476824</v>
      </c>
      <c r="AN26" s="18">
        <v>-0.0221977789352758</v>
      </c>
      <c r="AO26" s="18">
        <v>-0.0226455427283013</v>
      </c>
    </row>
    <row r="27" s="1" customFormat="1" ht="15.9" customHeight="1" spans="1:41">
      <c r="A27" s="23"/>
      <c r="B27" s="24" t="s">
        <v>164</v>
      </c>
      <c r="C27" s="23" t="s">
        <v>165</v>
      </c>
      <c r="D27" s="25">
        <v>11564.35</v>
      </c>
      <c r="E27" s="26">
        <v>253442.87</v>
      </c>
      <c r="F27" s="25">
        <v>5846</v>
      </c>
      <c r="G27" s="26">
        <v>104910.71</v>
      </c>
      <c r="H27" s="27">
        <v>46.2069450334659</v>
      </c>
      <c r="I27" s="26">
        <v>679.87</v>
      </c>
      <c r="J27" s="26">
        <v>-28323.38</v>
      </c>
      <c r="K27" s="25">
        <v>5703.4</v>
      </c>
      <c r="L27" s="25">
        <v>86452.83</v>
      </c>
      <c r="M27" s="12">
        <v>-41.6599938223484</v>
      </c>
      <c r="N27" s="12">
        <v>15.158121471403</v>
      </c>
      <c r="O27" s="26">
        <v>120208.78</v>
      </c>
      <c r="P27" s="26">
        <v>151848.89</v>
      </c>
      <c r="Q27" s="26">
        <v>6337.11</v>
      </c>
      <c r="R27" s="12">
        <v>23.9618516958046</v>
      </c>
      <c r="S27" s="25">
        <v>118069.78</v>
      </c>
      <c r="T27" s="25">
        <v>148308.55</v>
      </c>
      <c r="U27" s="25">
        <v>5397.54</v>
      </c>
      <c r="V27" s="12">
        <v>27.4770636252811</v>
      </c>
      <c r="W27" s="15">
        <v>-1.57517655422575</v>
      </c>
      <c r="X27" s="15">
        <v>0.812695832865489</v>
      </c>
      <c r="Y27" s="26">
        <v>31640.11</v>
      </c>
      <c r="Z27" s="25">
        <v>30238.77</v>
      </c>
      <c r="AA27" s="17">
        <v>1401.34</v>
      </c>
      <c r="AB27" s="18">
        <v>0.0463424934281388</v>
      </c>
      <c r="AC27" s="15">
        <v>0.208365764148819</v>
      </c>
      <c r="AD27" s="15">
        <v>0.203890942228213</v>
      </c>
      <c r="AE27" s="15">
        <v>0.00447482192060653</v>
      </c>
      <c r="AF27" s="26">
        <v>-6875.7696</v>
      </c>
      <c r="AG27" s="25">
        <v>-21734.5608</v>
      </c>
      <c r="AH27" s="15">
        <v>-0.0571985640316789</v>
      </c>
      <c r="AI27" s="18">
        <v>-0.146549614300726</v>
      </c>
      <c r="AJ27" s="26">
        <v>-61.11</v>
      </c>
      <c r="AK27" s="25">
        <v>-486.16</v>
      </c>
      <c r="AL27" s="15">
        <v>-0.00964319697780218</v>
      </c>
      <c r="AM27" s="18">
        <v>-0.0900706618200143</v>
      </c>
      <c r="AN27" s="18">
        <v>0.0893510502690475</v>
      </c>
      <c r="AO27" s="18">
        <v>0.0804274648422121</v>
      </c>
    </row>
    <row r="28" s="1" customFormat="1" ht="15.9" customHeight="1" spans="1:41">
      <c r="A28" s="23"/>
      <c r="B28" s="24" t="s">
        <v>201</v>
      </c>
      <c r="C28" s="23" t="s">
        <v>202</v>
      </c>
      <c r="D28" s="25">
        <v>4777.2</v>
      </c>
      <c r="E28" s="26">
        <v>88048.14</v>
      </c>
      <c r="F28" s="25">
        <v>3006.78</v>
      </c>
      <c r="G28" s="26">
        <v>42010.22</v>
      </c>
      <c r="H28" s="27">
        <v>103.020734415204</v>
      </c>
      <c r="I28" s="26">
        <v>-687</v>
      </c>
      <c r="J28" s="26">
        <v>-25886.04</v>
      </c>
      <c r="K28" s="25">
        <v>1163.7</v>
      </c>
      <c r="L28" s="25">
        <v>15151.79</v>
      </c>
      <c r="M28" s="12">
        <v>37.6798253275109</v>
      </c>
      <c r="N28" s="12">
        <v>13.0203574804503</v>
      </c>
      <c r="O28" s="26">
        <v>19567.95</v>
      </c>
      <c r="P28" s="26">
        <v>24155.73</v>
      </c>
      <c r="Q28" s="26">
        <v>936.2</v>
      </c>
      <c r="R28" s="12">
        <v>25.801890621662</v>
      </c>
      <c r="S28" s="25">
        <v>19193.23</v>
      </c>
      <c r="T28" s="25">
        <v>21160.16</v>
      </c>
      <c r="U28" s="25">
        <v>1033.01</v>
      </c>
      <c r="V28" s="12">
        <v>20.4839836981249</v>
      </c>
      <c r="W28" s="15">
        <v>-0.315233274109063</v>
      </c>
      <c r="X28" s="15">
        <v>0.573227442401719</v>
      </c>
      <c r="Y28" s="26">
        <v>4587.78</v>
      </c>
      <c r="Z28" s="25">
        <v>1966.93</v>
      </c>
      <c r="AA28" s="17">
        <v>2620.85</v>
      </c>
      <c r="AB28" s="18">
        <v>1.33245717946241</v>
      </c>
      <c r="AC28" s="15">
        <v>0.189925123355825</v>
      </c>
      <c r="AD28" s="15">
        <v>0.0929544011009368</v>
      </c>
      <c r="AE28" s="15">
        <v>0.096970722254888</v>
      </c>
      <c r="AF28" s="26">
        <v>-1248.3025</v>
      </c>
      <c r="AG28" s="25">
        <v>-2898.979</v>
      </c>
      <c r="AH28" s="15">
        <v>-0.0637932179916649</v>
      </c>
      <c r="AI28" s="18">
        <v>-0.137001752349699</v>
      </c>
      <c r="AJ28" s="26">
        <v>-47.22</v>
      </c>
      <c r="AK28" s="25">
        <v>-109.49</v>
      </c>
      <c r="AL28" s="15">
        <v>-0.0504379406109806</v>
      </c>
      <c r="AM28" s="18">
        <v>-0.105991229513751</v>
      </c>
      <c r="AN28" s="18">
        <v>0.0732085343580337</v>
      </c>
      <c r="AO28" s="18">
        <v>0.0555532889027705</v>
      </c>
    </row>
    <row r="29" s="1" customFormat="1" ht="15.9" customHeight="1" spans="1:41">
      <c r="A29" s="23"/>
      <c r="B29" s="28" t="s">
        <v>256</v>
      </c>
      <c r="C29" s="28"/>
      <c r="D29" s="29">
        <v>39991.67</v>
      </c>
      <c r="E29" s="29">
        <v>892620.4</v>
      </c>
      <c r="F29" s="29">
        <v>23522.83</v>
      </c>
      <c r="G29" s="30">
        <v>460439.87</v>
      </c>
      <c r="H29" s="30">
        <v>80.0550853432449</v>
      </c>
      <c r="I29" s="30">
        <v>-1890.13</v>
      </c>
      <c r="J29" s="29">
        <v>-168692.47</v>
      </c>
      <c r="K29" s="29">
        <v>12675</v>
      </c>
      <c r="L29" s="29">
        <v>149086.25</v>
      </c>
      <c r="M29" s="31">
        <v>89.249136302794</v>
      </c>
      <c r="N29" s="31">
        <v>11.7622287968442</v>
      </c>
      <c r="O29" s="29">
        <v>261975.04</v>
      </c>
      <c r="P29" s="29">
        <v>341292.48</v>
      </c>
      <c r="Q29" s="29">
        <v>14138.53</v>
      </c>
      <c r="R29" s="31">
        <v>24.1391771280324</v>
      </c>
      <c r="S29" s="29">
        <v>275016.53</v>
      </c>
      <c r="T29" s="29">
        <v>375669.26</v>
      </c>
      <c r="U29" s="29">
        <v>14534.91</v>
      </c>
      <c r="V29" s="31">
        <v>25.845998358435</v>
      </c>
      <c r="W29" s="32">
        <v>-0.729530411967956</v>
      </c>
      <c r="X29" s="32">
        <v>1.19737252223571</v>
      </c>
      <c r="Y29" s="29">
        <v>79317.44</v>
      </c>
      <c r="Z29" s="29">
        <v>100652.73</v>
      </c>
      <c r="AA29" s="33">
        <v>-21335.29</v>
      </c>
      <c r="AB29" s="34">
        <v>-0.211969312705179</v>
      </c>
      <c r="AC29" s="32">
        <v>0.232403128249412</v>
      </c>
      <c r="AD29" s="32">
        <v>0.267929108705887</v>
      </c>
      <c r="AE29" s="32">
        <v>-0.0355259804564743</v>
      </c>
      <c r="AF29" s="29">
        <v>-11128.724</v>
      </c>
      <c r="AG29" s="29">
        <v>-24772.3553</v>
      </c>
      <c r="AH29" s="32">
        <v>-0.042480092759982</v>
      </c>
      <c r="AI29" s="32">
        <v>-0.0659419280140196</v>
      </c>
      <c r="AJ29" s="29">
        <v>-185.18</v>
      </c>
      <c r="AK29" s="29">
        <v>-680.76</v>
      </c>
      <c r="AL29" s="32">
        <v>-0.0130975426723995</v>
      </c>
      <c r="AM29" s="32">
        <v>-0.0468362033201444</v>
      </c>
      <c r="AN29" s="34">
        <v>0.0234618352540375</v>
      </c>
      <c r="AO29" s="34">
        <v>0.0337386606477449</v>
      </c>
    </row>
    <row r="30" s="1" customFormat="1" ht="15.9" customHeight="1" spans="1:41">
      <c r="A30" s="23" t="s">
        <v>89</v>
      </c>
      <c r="B30" s="24" t="s">
        <v>90</v>
      </c>
      <c r="C30" s="23" t="s">
        <v>91</v>
      </c>
      <c r="D30" s="25">
        <v>8803.5</v>
      </c>
      <c r="E30" s="26">
        <v>185794.71</v>
      </c>
      <c r="F30" s="25">
        <v>4661.5</v>
      </c>
      <c r="G30" s="26">
        <v>88262</v>
      </c>
      <c r="H30" s="27">
        <v>112.023632306236</v>
      </c>
      <c r="I30" s="26">
        <v>-1921.7</v>
      </c>
      <c r="J30" s="26">
        <v>-57909.91</v>
      </c>
      <c r="K30" s="25">
        <v>-242.3</v>
      </c>
      <c r="L30" s="25">
        <v>-24296.91</v>
      </c>
      <c r="M30" s="12">
        <v>30.1347296664412</v>
      </c>
      <c r="N30" s="12">
        <v>100.276145274453</v>
      </c>
      <c r="O30" s="26">
        <v>37919.49</v>
      </c>
      <c r="P30" s="26">
        <v>49275.2</v>
      </c>
      <c r="Q30" s="26">
        <v>2014.35</v>
      </c>
      <c r="R30" s="12">
        <v>24.4620845434011</v>
      </c>
      <c r="S30" s="25">
        <v>45989.65</v>
      </c>
      <c r="T30" s="25">
        <v>68456.35</v>
      </c>
      <c r="U30" s="25">
        <v>2893.07</v>
      </c>
      <c r="V30" s="12">
        <v>23.6621823875675</v>
      </c>
      <c r="W30" s="15">
        <v>-0.188242774560453</v>
      </c>
      <c r="X30" s="15">
        <v>-0.764029796689883</v>
      </c>
      <c r="Y30" s="26">
        <v>11355.71</v>
      </c>
      <c r="Z30" s="25">
        <v>22466.7</v>
      </c>
      <c r="AA30" s="17">
        <v>-11110.99</v>
      </c>
      <c r="AB30" s="18">
        <v>-0.494553717279351</v>
      </c>
      <c r="AC30" s="15">
        <v>0.230454873851349</v>
      </c>
      <c r="AD30" s="15">
        <v>0.32819015328746</v>
      </c>
      <c r="AE30" s="15">
        <v>-0.0977352794361107</v>
      </c>
      <c r="AF30" s="26">
        <v>-581.1792</v>
      </c>
      <c r="AG30" s="25">
        <v>3806.04</v>
      </c>
      <c r="AH30" s="15">
        <v>-0.0153266618301037</v>
      </c>
      <c r="AI30" s="18">
        <v>0.0555980562796585</v>
      </c>
      <c r="AJ30" s="26">
        <v>-85.46</v>
      </c>
      <c r="AK30" s="25">
        <v>-288.93</v>
      </c>
      <c r="AL30" s="15">
        <v>-0.0424255963462159</v>
      </c>
      <c r="AM30" s="18">
        <v>-0.0998696886006906</v>
      </c>
      <c r="AN30" s="18">
        <v>-0.0709247181097622</v>
      </c>
      <c r="AO30" s="18">
        <v>0.0574440922544747</v>
      </c>
    </row>
    <row r="31" s="1" customFormat="1" ht="15.9" customHeight="1" spans="1:41">
      <c r="A31" s="23"/>
      <c r="B31" s="24" t="s">
        <v>160</v>
      </c>
      <c r="C31" s="23" t="s">
        <v>161</v>
      </c>
      <c r="D31" s="25">
        <v>4200.96</v>
      </c>
      <c r="E31" s="26">
        <v>70501.42</v>
      </c>
      <c r="F31" s="25">
        <v>3374</v>
      </c>
      <c r="G31" s="26">
        <v>54734.84</v>
      </c>
      <c r="H31" s="27">
        <v>91.807623511384</v>
      </c>
      <c r="I31" s="26">
        <v>632.7</v>
      </c>
      <c r="J31" s="26">
        <v>5377.22</v>
      </c>
      <c r="K31" s="25">
        <v>1284.1</v>
      </c>
      <c r="L31" s="25">
        <v>12603.91</v>
      </c>
      <c r="M31" s="12">
        <v>8.49884621463569</v>
      </c>
      <c r="N31" s="12">
        <v>9.81536484697453</v>
      </c>
      <c r="O31" s="26">
        <v>21143.8</v>
      </c>
      <c r="P31" s="26">
        <v>27735.15</v>
      </c>
      <c r="Q31" s="26">
        <v>1417.66</v>
      </c>
      <c r="R31" s="12">
        <v>19.5640351000945</v>
      </c>
      <c r="S31" s="25">
        <v>25538.81</v>
      </c>
      <c r="T31" s="25">
        <v>32070.09</v>
      </c>
      <c r="U31" s="25">
        <v>1377.1</v>
      </c>
      <c r="V31" s="12">
        <v>23.288134485513</v>
      </c>
      <c r="W31" s="15">
        <v>1.30196365553758</v>
      </c>
      <c r="X31" s="15">
        <v>1.37262036089176</v>
      </c>
      <c r="Y31" s="26">
        <v>6591.35</v>
      </c>
      <c r="Z31" s="25">
        <v>6531.28</v>
      </c>
      <c r="AA31" s="17">
        <v>60.07</v>
      </c>
      <c r="AB31" s="18">
        <v>0.00919727832829093</v>
      </c>
      <c r="AC31" s="15">
        <v>0.237653302758413</v>
      </c>
      <c r="AD31" s="15">
        <v>0.203656428778341</v>
      </c>
      <c r="AE31" s="15">
        <v>0.0339968739800716</v>
      </c>
      <c r="AF31" s="26">
        <v>-1540.7115</v>
      </c>
      <c r="AG31" s="25">
        <v>-11186.0072</v>
      </c>
      <c r="AH31" s="15">
        <v>-0.0728682403352283</v>
      </c>
      <c r="AI31" s="18">
        <v>-0.34879874674502</v>
      </c>
      <c r="AJ31" s="26">
        <v>-42</v>
      </c>
      <c r="AK31" s="25">
        <v>-1050.2</v>
      </c>
      <c r="AL31" s="15">
        <v>-0.0296262855691774</v>
      </c>
      <c r="AM31" s="18">
        <v>-0.762617093892964</v>
      </c>
      <c r="AN31" s="18">
        <v>0.275930506409792</v>
      </c>
      <c r="AO31" s="18">
        <v>0.732990808323786</v>
      </c>
    </row>
    <row r="32" s="1" customFormat="1" ht="15.9" customHeight="1" spans="1:41">
      <c r="A32" s="23"/>
      <c r="B32" s="24" t="s">
        <v>125</v>
      </c>
      <c r="C32" s="23" t="s">
        <v>126</v>
      </c>
      <c r="D32" s="25">
        <v>8632.3</v>
      </c>
      <c r="E32" s="26">
        <v>176965.53</v>
      </c>
      <c r="F32" s="25">
        <v>7100.29</v>
      </c>
      <c r="G32" s="26">
        <v>147434.29</v>
      </c>
      <c r="H32" s="27">
        <v>103.969141523167</v>
      </c>
      <c r="I32" s="26">
        <v>1088.9</v>
      </c>
      <c r="J32" s="26">
        <v>18831.16</v>
      </c>
      <c r="K32" s="25">
        <v>3417.4</v>
      </c>
      <c r="L32" s="25">
        <v>55973.25</v>
      </c>
      <c r="M32" s="12">
        <v>17.2937459821839</v>
      </c>
      <c r="N32" s="12">
        <v>16.3788991631065</v>
      </c>
      <c r="O32" s="26">
        <v>48362.4</v>
      </c>
      <c r="P32" s="26">
        <v>67803.98</v>
      </c>
      <c r="Q32" s="26">
        <v>2547.15</v>
      </c>
      <c r="R32" s="12">
        <v>26.61954733722</v>
      </c>
      <c r="S32" s="25">
        <v>52674.06</v>
      </c>
      <c r="T32" s="25">
        <v>71863.47</v>
      </c>
      <c r="U32" s="25">
        <v>2602.39</v>
      </c>
      <c r="V32" s="12">
        <v>27.614412136536</v>
      </c>
      <c r="W32" s="15">
        <v>0.539258606240874</v>
      </c>
      <c r="X32" s="15">
        <v>0.685974854692165</v>
      </c>
      <c r="Y32" s="26">
        <v>19441.58</v>
      </c>
      <c r="Z32" s="25">
        <v>19189.41</v>
      </c>
      <c r="AA32" s="17">
        <v>252.17</v>
      </c>
      <c r="AB32" s="18">
        <v>0.0131411023059073</v>
      </c>
      <c r="AC32" s="15">
        <v>0.28673213578318</v>
      </c>
      <c r="AD32" s="15">
        <v>0.267025931255477</v>
      </c>
      <c r="AE32" s="15">
        <v>0.0197062045277032</v>
      </c>
      <c r="AF32" s="26">
        <v>1615.4856</v>
      </c>
      <c r="AG32" s="25">
        <v>-3502.9862</v>
      </c>
      <c r="AH32" s="15">
        <v>0.0334037516748548</v>
      </c>
      <c r="AI32" s="18">
        <v>-0.0487450188531113</v>
      </c>
      <c r="AJ32" s="26">
        <v>-73.76</v>
      </c>
      <c r="AK32" s="25">
        <v>-202</v>
      </c>
      <c r="AL32" s="15">
        <v>-0.0289578548573896</v>
      </c>
      <c r="AM32" s="18">
        <v>-0.0776209561211041</v>
      </c>
      <c r="AN32" s="18">
        <v>0.0821487705279662</v>
      </c>
      <c r="AO32" s="18">
        <v>0.0486631012637144</v>
      </c>
    </row>
    <row r="33" s="1" customFormat="1" ht="15.9" customHeight="1" spans="1:41">
      <c r="A33" s="23"/>
      <c r="B33" s="28" t="s">
        <v>256</v>
      </c>
      <c r="C33" s="28"/>
      <c r="D33" s="29">
        <v>21636.76</v>
      </c>
      <c r="E33" s="29">
        <v>433261.66</v>
      </c>
      <c r="F33" s="29">
        <v>15135.79</v>
      </c>
      <c r="G33" s="30">
        <v>290431.13</v>
      </c>
      <c r="H33" s="30">
        <v>104.418582231122</v>
      </c>
      <c r="I33" s="30">
        <v>-200.1</v>
      </c>
      <c r="J33" s="29">
        <v>-33701.53</v>
      </c>
      <c r="K33" s="29">
        <v>4459.2</v>
      </c>
      <c r="L33" s="29">
        <v>44280.25</v>
      </c>
      <c r="M33" s="31">
        <v>168.42343828086</v>
      </c>
      <c r="N33" s="31">
        <v>9.9300883566559</v>
      </c>
      <c r="O33" s="29">
        <v>107425.69</v>
      </c>
      <c r="P33" s="29">
        <v>144814.33</v>
      </c>
      <c r="Q33" s="29">
        <v>5979.16</v>
      </c>
      <c r="R33" s="31">
        <v>24.2198452625452</v>
      </c>
      <c r="S33" s="29">
        <v>124202.52</v>
      </c>
      <c r="T33" s="29">
        <v>172389.91</v>
      </c>
      <c r="U33" s="29">
        <v>6872.56</v>
      </c>
      <c r="V33" s="31">
        <v>25.0837984681109</v>
      </c>
      <c r="W33" s="32">
        <v>-0.856196705697477</v>
      </c>
      <c r="X33" s="32">
        <v>1.52603980621157</v>
      </c>
      <c r="Y33" s="29">
        <v>37388.64</v>
      </c>
      <c r="Z33" s="29">
        <v>48187.39</v>
      </c>
      <c r="AA33" s="33">
        <v>-10798.75</v>
      </c>
      <c r="AB33" s="34">
        <v>-0.224099084843566</v>
      </c>
      <c r="AC33" s="32">
        <v>0.258183288905179</v>
      </c>
      <c r="AD33" s="32">
        <v>0.279525582442731</v>
      </c>
      <c r="AE33" s="32">
        <v>-0.0213422935375516</v>
      </c>
      <c r="AF33" s="29">
        <v>-506.4051</v>
      </c>
      <c r="AG33" s="29">
        <v>-10882.9534</v>
      </c>
      <c r="AH33" s="32">
        <v>-0.00471400369874282</v>
      </c>
      <c r="AI33" s="32">
        <v>-0.0631298745964889</v>
      </c>
      <c r="AJ33" s="29">
        <v>-201.22</v>
      </c>
      <c r="AK33" s="29">
        <v>-1541.13</v>
      </c>
      <c r="AL33" s="32">
        <v>-0.0336535566868925</v>
      </c>
      <c r="AM33" s="32">
        <v>-0.224243949852748</v>
      </c>
      <c r="AN33" s="34">
        <v>0.058415870897746</v>
      </c>
      <c r="AO33" s="34">
        <v>0.190590393165855</v>
      </c>
    </row>
    <row r="34" s="1" customFormat="1" ht="15.9" customHeight="1" spans="1:41">
      <c r="A34" s="23" t="s">
        <v>186</v>
      </c>
      <c r="B34" s="24" t="s">
        <v>197</v>
      </c>
      <c r="C34" s="23" t="s">
        <v>198</v>
      </c>
      <c r="D34" s="25">
        <v>6817</v>
      </c>
      <c r="E34" s="26">
        <v>73345.54</v>
      </c>
      <c r="F34" s="25">
        <v>4164.8</v>
      </c>
      <c r="G34" s="26">
        <v>43970.85</v>
      </c>
      <c r="H34" s="27">
        <v>22.0396796375339</v>
      </c>
      <c r="I34" s="26">
        <v>2544.7</v>
      </c>
      <c r="J34" s="26">
        <v>46102.46</v>
      </c>
      <c r="K34" s="25">
        <v>2583</v>
      </c>
      <c r="L34" s="25">
        <v>27190.42</v>
      </c>
      <c r="M34" s="12">
        <v>18.1170511258695</v>
      </c>
      <c r="N34" s="12">
        <v>10.5266821525358</v>
      </c>
      <c r="O34" s="26">
        <v>82505.92</v>
      </c>
      <c r="P34" s="26">
        <v>111802.88</v>
      </c>
      <c r="Q34" s="26">
        <v>5378.35</v>
      </c>
      <c r="R34" s="12">
        <v>20.7875798339639</v>
      </c>
      <c r="S34" s="25">
        <v>69925.08</v>
      </c>
      <c r="T34" s="25">
        <v>97221.46</v>
      </c>
      <c r="U34" s="25">
        <v>4390.53</v>
      </c>
      <c r="V34" s="12">
        <v>22.1434450966056</v>
      </c>
      <c r="W34" s="15">
        <v>0.1474041602875</v>
      </c>
      <c r="X34" s="15">
        <v>1.10355407104901</v>
      </c>
      <c r="Y34" s="26">
        <v>29296.96</v>
      </c>
      <c r="Z34" s="25">
        <v>27296.38</v>
      </c>
      <c r="AA34" s="17">
        <v>2000.58</v>
      </c>
      <c r="AB34" s="18">
        <v>0.0732910371265347</v>
      </c>
      <c r="AC34" s="15">
        <v>0.262041192498798</v>
      </c>
      <c r="AD34" s="15">
        <v>0.280764966911626</v>
      </c>
      <c r="AE34" s="15">
        <v>-0.0187237744128284</v>
      </c>
      <c r="AF34" s="26">
        <v>22667.6893</v>
      </c>
      <c r="AG34" s="25">
        <v>-4275.0607</v>
      </c>
      <c r="AH34" s="15">
        <v>0.2747401556155</v>
      </c>
      <c r="AI34" s="18">
        <v>-0.0439723976578834</v>
      </c>
      <c r="AJ34" s="26">
        <v>-208.55</v>
      </c>
      <c r="AK34" s="25">
        <v>-305.07</v>
      </c>
      <c r="AL34" s="15">
        <v>-0.0387758327368059</v>
      </c>
      <c r="AM34" s="18">
        <v>-0.069483638649548</v>
      </c>
      <c r="AN34" s="18">
        <v>0.318712553273383</v>
      </c>
      <c r="AO34" s="18">
        <v>0.0307078059127421</v>
      </c>
    </row>
    <row r="35" s="1" customFormat="1" ht="15.9" customHeight="1" spans="1:41">
      <c r="A35" s="23"/>
      <c r="B35" s="24" t="s">
        <v>187</v>
      </c>
      <c r="C35" s="23" t="s">
        <v>188</v>
      </c>
      <c r="D35" s="25">
        <v>7634</v>
      </c>
      <c r="E35" s="26">
        <v>181635.26</v>
      </c>
      <c r="F35" s="25">
        <v>4300.5</v>
      </c>
      <c r="G35" s="26">
        <v>83397.47</v>
      </c>
      <c r="H35" s="27">
        <v>92.5152693838062</v>
      </c>
      <c r="I35" s="26">
        <v>-747.5</v>
      </c>
      <c r="J35" s="26">
        <v>-53458.74</v>
      </c>
      <c r="K35" s="25">
        <v>1942.4</v>
      </c>
      <c r="L35" s="25">
        <v>24093.81</v>
      </c>
      <c r="M35" s="12">
        <v>71.5167090301003</v>
      </c>
      <c r="N35" s="12">
        <v>12.4041443574959</v>
      </c>
      <c r="O35" s="26">
        <v>44403.56</v>
      </c>
      <c r="P35" s="26">
        <v>54548.83</v>
      </c>
      <c r="Q35" s="26">
        <v>2487.4</v>
      </c>
      <c r="R35" s="12">
        <v>21.9300594998794</v>
      </c>
      <c r="S35" s="25">
        <v>42629.81</v>
      </c>
      <c r="T35" s="25">
        <v>52879.7</v>
      </c>
      <c r="U35" s="25">
        <v>2218.9</v>
      </c>
      <c r="V35" s="12">
        <v>23.8314930821578</v>
      </c>
      <c r="W35" s="15">
        <v>-0.693357541233485</v>
      </c>
      <c r="X35" s="15">
        <v>0.921252477826602</v>
      </c>
      <c r="Y35" s="26">
        <v>10145.27</v>
      </c>
      <c r="Z35" s="25">
        <v>10249.89</v>
      </c>
      <c r="AA35" s="17">
        <v>-104.62</v>
      </c>
      <c r="AB35" s="18">
        <v>-0.0102069388061726</v>
      </c>
      <c r="AC35" s="15">
        <v>0.185985107288277</v>
      </c>
      <c r="AD35" s="15">
        <v>0.193834117818369</v>
      </c>
      <c r="AE35" s="15">
        <v>-0.00784901053009155</v>
      </c>
      <c r="AF35" s="26">
        <v>613.5336</v>
      </c>
      <c r="AG35" s="25">
        <v>-6539.4415</v>
      </c>
      <c r="AH35" s="15">
        <v>0.0138172164574192</v>
      </c>
      <c r="AI35" s="18">
        <v>-0.123666388046831</v>
      </c>
      <c r="AJ35" s="26">
        <v>-43.8</v>
      </c>
      <c r="AK35" s="25">
        <v>-293.8</v>
      </c>
      <c r="AL35" s="15">
        <v>-0.0176087480903755</v>
      </c>
      <c r="AM35" s="18">
        <v>-0.132407949885078</v>
      </c>
      <c r="AN35" s="18">
        <v>0.13748360450425</v>
      </c>
      <c r="AO35" s="18">
        <v>0.114799201794703</v>
      </c>
    </row>
    <row r="36" s="1" customFormat="1" ht="22.6" customHeight="1" spans="1:41">
      <c r="A36" s="23"/>
      <c r="B36" s="24" t="s">
        <v>189</v>
      </c>
      <c r="C36" s="23" t="s">
        <v>190</v>
      </c>
      <c r="D36" s="25">
        <v>9012.85</v>
      </c>
      <c r="E36" s="26">
        <v>146956.59</v>
      </c>
      <c r="F36" s="25">
        <v>6258.4</v>
      </c>
      <c r="G36" s="26">
        <v>111685.93</v>
      </c>
      <c r="H36" s="27">
        <v>65.883253157301</v>
      </c>
      <c r="I36" s="26">
        <v>1967</v>
      </c>
      <c r="J36" s="26">
        <v>25578.78</v>
      </c>
      <c r="K36" s="25">
        <v>2368.7</v>
      </c>
      <c r="L36" s="25">
        <v>-5102.13</v>
      </c>
      <c r="M36" s="12">
        <v>13.00395526182</v>
      </c>
      <c r="N36" s="12">
        <v>-2.15397897580952</v>
      </c>
      <c r="O36" s="26">
        <v>60849.44</v>
      </c>
      <c r="P36" s="26">
        <v>82240.61</v>
      </c>
      <c r="Q36" s="26">
        <v>4586.91</v>
      </c>
      <c r="R36" s="12">
        <v>17.9294143551977</v>
      </c>
      <c r="S36" s="25">
        <v>46667.88</v>
      </c>
      <c r="T36" s="25">
        <v>62727.93</v>
      </c>
      <c r="U36" s="25">
        <v>2641.22</v>
      </c>
      <c r="V36" s="12">
        <v>23.7496043495052</v>
      </c>
      <c r="W36" s="15">
        <v>0.378766228751877</v>
      </c>
      <c r="X36" s="15">
        <v>-12.0259220801259</v>
      </c>
      <c r="Y36" s="26">
        <v>21391.17</v>
      </c>
      <c r="Z36" s="25">
        <v>16060.05</v>
      </c>
      <c r="AA36" s="17">
        <v>5331.12</v>
      </c>
      <c r="AB36" s="18">
        <v>0.331949153333894</v>
      </c>
      <c r="AC36" s="15">
        <v>0.260104709826447</v>
      </c>
      <c r="AD36" s="15">
        <v>0.256027099889953</v>
      </c>
      <c r="AE36" s="15">
        <v>0.00407760993649373</v>
      </c>
      <c r="AF36" s="26">
        <v>830.8149</v>
      </c>
      <c r="AG36" s="25">
        <v>-5820.8938</v>
      </c>
      <c r="AH36" s="15">
        <v>0.0136536162041919</v>
      </c>
      <c r="AI36" s="18">
        <v>-0.0927958853416652</v>
      </c>
      <c r="AJ36" s="26">
        <v>-134.54</v>
      </c>
      <c r="AK36" s="25">
        <v>-370.8</v>
      </c>
      <c r="AL36" s="15">
        <v>-0.0293312927439169</v>
      </c>
      <c r="AM36" s="18">
        <v>-0.14038966841081</v>
      </c>
      <c r="AN36" s="18">
        <v>0.106449501545857</v>
      </c>
      <c r="AO36" s="18">
        <v>0.111058375666893</v>
      </c>
    </row>
    <row r="37" s="1" customFormat="1" ht="15.9" customHeight="1" spans="1:41">
      <c r="A37" s="23"/>
      <c r="B37" s="28" t="s">
        <v>256</v>
      </c>
      <c r="C37" s="28"/>
      <c r="D37" s="29">
        <v>23463.85</v>
      </c>
      <c r="E37" s="29">
        <v>401937.39</v>
      </c>
      <c r="F37" s="29">
        <v>14723.7</v>
      </c>
      <c r="G37" s="30">
        <v>239054.25</v>
      </c>
      <c r="H37" s="30">
        <v>52.9155707755456</v>
      </c>
      <c r="I37" s="30">
        <v>3764.2</v>
      </c>
      <c r="J37" s="29">
        <v>18222.5</v>
      </c>
      <c r="K37" s="29">
        <v>6894.1</v>
      </c>
      <c r="L37" s="29">
        <v>46182.1</v>
      </c>
      <c r="M37" s="31">
        <v>4.84100207215345</v>
      </c>
      <c r="N37" s="31">
        <v>6.69878591839399</v>
      </c>
      <c r="O37" s="29">
        <v>187758.92</v>
      </c>
      <c r="P37" s="29">
        <v>248592.32</v>
      </c>
      <c r="Q37" s="29">
        <v>12452.66</v>
      </c>
      <c r="R37" s="31">
        <v>19.9629894335829</v>
      </c>
      <c r="S37" s="29">
        <v>159222.77</v>
      </c>
      <c r="T37" s="29">
        <v>212829.09</v>
      </c>
      <c r="U37" s="29">
        <v>9250.65</v>
      </c>
      <c r="V37" s="31">
        <v>23.0069335668304</v>
      </c>
      <c r="W37" s="32">
        <v>3.12373081771945</v>
      </c>
      <c r="X37" s="32">
        <v>2.43449303308177</v>
      </c>
      <c r="Y37" s="29">
        <v>60833.4</v>
      </c>
      <c r="Z37" s="29">
        <v>53606.32</v>
      </c>
      <c r="AA37" s="33">
        <v>7227.08</v>
      </c>
      <c r="AB37" s="34">
        <v>0.134817685675868</v>
      </c>
      <c r="AC37" s="32">
        <v>0.24471150194825</v>
      </c>
      <c r="AD37" s="32">
        <v>0.251874966904195</v>
      </c>
      <c r="AE37" s="32">
        <v>-0.00716346495594525</v>
      </c>
      <c r="AF37" s="29">
        <v>24112.0378</v>
      </c>
      <c r="AG37" s="29">
        <v>-16635.396</v>
      </c>
      <c r="AH37" s="32">
        <v>0.128420198624918</v>
      </c>
      <c r="AI37" s="32">
        <v>-0.0781631683901858</v>
      </c>
      <c r="AJ37" s="29">
        <v>-386.89</v>
      </c>
      <c r="AK37" s="29">
        <v>-969.67</v>
      </c>
      <c r="AL37" s="32">
        <v>-0.0310688640017474</v>
      </c>
      <c r="AM37" s="32">
        <v>-0.104821823331333</v>
      </c>
      <c r="AN37" s="34">
        <v>0.206583367015103</v>
      </c>
      <c r="AO37" s="34">
        <v>0.0737529593295861</v>
      </c>
    </row>
    <row r="38" s="1" customFormat="1" ht="15.9" customHeight="1" spans="1:41">
      <c r="A38" s="23" t="s">
        <v>67</v>
      </c>
      <c r="B38" s="24" t="s">
        <v>72</v>
      </c>
      <c r="C38" s="23" t="s">
        <v>73</v>
      </c>
      <c r="D38" s="25">
        <v>5347.92</v>
      </c>
      <c r="E38" s="26">
        <v>105066.52</v>
      </c>
      <c r="F38" s="25">
        <v>3647.5</v>
      </c>
      <c r="G38" s="26">
        <v>67461.82</v>
      </c>
      <c r="H38" s="27">
        <v>46.0094808264672</v>
      </c>
      <c r="I38" s="26">
        <v>1818.7</v>
      </c>
      <c r="J38" s="26">
        <v>21251.13</v>
      </c>
      <c r="K38" s="25">
        <v>3487</v>
      </c>
      <c r="L38" s="25">
        <v>50937.79</v>
      </c>
      <c r="M38" s="12">
        <v>11.6847913344697</v>
      </c>
      <c r="N38" s="12">
        <v>14.6079122454832</v>
      </c>
      <c r="O38" s="26">
        <v>58122.57</v>
      </c>
      <c r="P38" s="26">
        <v>77714.92</v>
      </c>
      <c r="Q38" s="26">
        <v>3257.8</v>
      </c>
      <c r="R38" s="12">
        <v>23.855031002517</v>
      </c>
      <c r="S38" s="25">
        <v>60710.32</v>
      </c>
      <c r="T38" s="25">
        <v>80908.84</v>
      </c>
      <c r="U38" s="25">
        <v>3702.26</v>
      </c>
      <c r="V38" s="12">
        <v>21.8539054523453</v>
      </c>
      <c r="W38" s="15">
        <v>1.0415453147328</v>
      </c>
      <c r="X38" s="15">
        <v>0.496032087617624</v>
      </c>
      <c r="Y38" s="26">
        <v>19592.35</v>
      </c>
      <c r="Z38" s="25">
        <v>20198.52</v>
      </c>
      <c r="AA38" s="17">
        <v>-606.17</v>
      </c>
      <c r="AB38" s="18">
        <v>-0.0300106146390924</v>
      </c>
      <c r="AC38" s="15">
        <v>0.25210538722809</v>
      </c>
      <c r="AD38" s="15">
        <v>0.249645403394734</v>
      </c>
      <c r="AE38" s="15">
        <v>0.00245998383335541</v>
      </c>
      <c r="AF38" s="26">
        <v>-4424.7242</v>
      </c>
      <c r="AG38" s="25">
        <v>596.9292</v>
      </c>
      <c r="AH38" s="15">
        <v>-0.0761274699312161</v>
      </c>
      <c r="AI38" s="18">
        <v>0.00737779950868162</v>
      </c>
      <c r="AJ38" s="26">
        <v>-141.32</v>
      </c>
      <c r="AK38" s="25">
        <v>-138.14</v>
      </c>
      <c r="AL38" s="15">
        <v>-0.0433789674013138</v>
      </c>
      <c r="AM38" s="18">
        <v>-0.0373123443518283</v>
      </c>
      <c r="AN38" s="18">
        <v>-0.0835052694398977</v>
      </c>
      <c r="AO38" s="18">
        <v>-0.00606662304948543</v>
      </c>
    </row>
    <row r="39" s="1" customFormat="1" ht="15.9" customHeight="1" spans="1:41">
      <c r="A39" s="23"/>
      <c r="B39" s="24" t="s">
        <v>112</v>
      </c>
      <c r="C39" s="23" t="s">
        <v>113</v>
      </c>
      <c r="D39" s="25">
        <v>6012.72</v>
      </c>
      <c r="E39" s="26">
        <v>134178.95</v>
      </c>
      <c r="F39" s="25">
        <v>3625.47</v>
      </c>
      <c r="G39" s="26">
        <v>80335.47</v>
      </c>
      <c r="H39" s="27">
        <v>74.4864429113432</v>
      </c>
      <c r="I39" s="26">
        <v>-198.1</v>
      </c>
      <c r="J39" s="26">
        <v>-9204.84</v>
      </c>
      <c r="K39" s="25">
        <v>2168.7</v>
      </c>
      <c r="L39" s="25">
        <v>31687.68</v>
      </c>
      <c r="M39" s="12">
        <v>46.4656234225139</v>
      </c>
      <c r="N39" s="12">
        <v>14.6113708673399</v>
      </c>
      <c r="O39" s="26">
        <v>44638.64</v>
      </c>
      <c r="P39" s="26">
        <v>53540.21</v>
      </c>
      <c r="Q39" s="26">
        <v>2152.74</v>
      </c>
      <c r="R39" s="12">
        <v>24.8707275379284</v>
      </c>
      <c r="S39" s="25">
        <v>45144.62</v>
      </c>
      <c r="T39" s="25">
        <v>59860.19</v>
      </c>
      <c r="U39" s="25">
        <v>2453.94</v>
      </c>
      <c r="V39" s="12">
        <v>24.3935018786115</v>
      </c>
      <c r="W39" s="15">
        <v>-0.464749944022534</v>
      </c>
      <c r="X39" s="15">
        <v>0.669487558702462</v>
      </c>
      <c r="Y39" s="26">
        <v>8901.57</v>
      </c>
      <c r="Z39" s="25">
        <v>14715.57</v>
      </c>
      <c r="AA39" s="17">
        <v>-5814</v>
      </c>
      <c r="AB39" s="18">
        <v>-0.395091729372359</v>
      </c>
      <c r="AC39" s="15">
        <v>0.166259527185269</v>
      </c>
      <c r="AD39" s="15">
        <v>0.245832330301658</v>
      </c>
      <c r="AE39" s="15">
        <v>-0.0795728031163891</v>
      </c>
      <c r="AF39" s="26">
        <v>-4270.8984</v>
      </c>
      <c r="AG39" s="25">
        <v>-2720.3641</v>
      </c>
      <c r="AH39" s="15">
        <v>-0.0956771622074508</v>
      </c>
      <c r="AI39" s="18">
        <v>-0.0454452967823858</v>
      </c>
      <c r="AJ39" s="26">
        <v>-36.41</v>
      </c>
      <c r="AK39" s="25">
        <v>-93.99</v>
      </c>
      <c r="AL39" s="15">
        <v>-0.01691332905971</v>
      </c>
      <c r="AM39" s="18">
        <v>-0.0383016699674809</v>
      </c>
      <c r="AN39" s="18">
        <v>-0.050231865425065</v>
      </c>
      <c r="AO39" s="18">
        <v>0.0213883409077709</v>
      </c>
    </row>
    <row r="40" s="1" customFormat="1" ht="15.9" customHeight="1" spans="1:41">
      <c r="A40" s="23"/>
      <c r="B40" s="24" t="s">
        <v>114</v>
      </c>
      <c r="C40" s="23" t="s">
        <v>115</v>
      </c>
      <c r="D40" s="25">
        <v>5478</v>
      </c>
      <c r="E40" s="26">
        <v>93597.13</v>
      </c>
      <c r="F40" s="25">
        <v>5509.3</v>
      </c>
      <c r="G40" s="26">
        <v>88101.29</v>
      </c>
      <c r="H40" s="27">
        <v>30.7970832540531</v>
      </c>
      <c r="I40" s="26">
        <v>5443.3</v>
      </c>
      <c r="J40" s="26">
        <v>87686.35</v>
      </c>
      <c r="K40" s="25">
        <v>5560.1</v>
      </c>
      <c r="L40" s="25">
        <v>77625.79</v>
      </c>
      <c r="M40" s="12">
        <v>16.1090423088935</v>
      </c>
      <c r="N40" s="12">
        <v>13.9612219204691</v>
      </c>
      <c r="O40" s="26">
        <v>91447.8</v>
      </c>
      <c r="P40" s="26">
        <v>115543.75</v>
      </c>
      <c r="Q40" s="26">
        <v>4999.07</v>
      </c>
      <c r="R40" s="12">
        <v>23.113049027119</v>
      </c>
      <c r="S40" s="25">
        <v>79564.93</v>
      </c>
      <c r="T40" s="25">
        <v>113058.47</v>
      </c>
      <c r="U40" s="25">
        <v>5272.65</v>
      </c>
      <c r="V40" s="12">
        <v>21.4424378633135</v>
      </c>
      <c r="W40" s="15">
        <v>0.43478728182114</v>
      </c>
      <c r="X40" s="15">
        <v>0.535856817222852</v>
      </c>
      <c r="Y40" s="26">
        <v>24095.95</v>
      </c>
      <c r="Z40" s="25">
        <v>33493.54</v>
      </c>
      <c r="AA40" s="17">
        <v>-9397.59</v>
      </c>
      <c r="AB40" s="18">
        <v>-0.280579180343433</v>
      </c>
      <c r="AC40" s="15">
        <v>0.208543949802564</v>
      </c>
      <c r="AD40" s="15">
        <v>0.296249719282421</v>
      </c>
      <c r="AE40" s="15">
        <v>-0.0877057694798569</v>
      </c>
      <c r="AF40" s="26">
        <v>-10762.6022</v>
      </c>
      <c r="AG40" s="25">
        <v>-2985.6317</v>
      </c>
      <c r="AH40" s="15">
        <v>-0.117691209629975</v>
      </c>
      <c r="AI40" s="18">
        <v>-0.0264078551567167</v>
      </c>
      <c r="AJ40" s="26">
        <v>-112.93</v>
      </c>
      <c r="AK40" s="25">
        <v>19.05</v>
      </c>
      <c r="AL40" s="15">
        <v>-0.0225902017775306</v>
      </c>
      <c r="AM40" s="18">
        <v>0.00361298398338596</v>
      </c>
      <c r="AN40" s="18">
        <v>-0.091283354473258</v>
      </c>
      <c r="AO40" s="18">
        <v>-0.0262031857609166</v>
      </c>
    </row>
    <row r="41" s="1" customFormat="1" ht="15.9" customHeight="1" spans="1:41">
      <c r="A41" s="23"/>
      <c r="B41" s="24" t="s">
        <v>176</v>
      </c>
      <c r="C41" s="23" t="s">
        <v>177</v>
      </c>
      <c r="D41" s="25">
        <v>1440.74</v>
      </c>
      <c r="E41" s="26">
        <v>72056.44</v>
      </c>
      <c r="F41" s="25">
        <v>922.05</v>
      </c>
      <c r="G41" s="26">
        <v>46592.91</v>
      </c>
      <c r="H41" s="27">
        <v>339.324019011807</v>
      </c>
      <c r="I41" s="26">
        <v>-254.5</v>
      </c>
      <c r="J41" s="26">
        <v>-20043.74</v>
      </c>
      <c r="K41" s="25">
        <v>20</v>
      </c>
      <c r="L41" s="25">
        <v>755</v>
      </c>
      <c r="M41" s="12">
        <v>78.7573280943026</v>
      </c>
      <c r="N41" s="12">
        <v>37.75</v>
      </c>
      <c r="O41" s="26">
        <v>5419.79</v>
      </c>
      <c r="P41" s="26">
        <v>7468.7</v>
      </c>
      <c r="Q41" s="26">
        <v>256.81</v>
      </c>
      <c r="R41" s="12">
        <v>29.082590241813</v>
      </c>
      <c r="S41" s="25">
        <v>2818.45</v>
      </c>
      <c r="T41" s="25">
        <v>5951.53</v>
      </c>
      <c r="U41" s="25">
        <v>71.17</v>
      </c>
      <c r="V41" s="12">
        <v>83.6241393845721</v>
      </c>
      <c r="W41" s="15">
        <v>-0.630731629100088</v>
      </c>
      <c r="X41" s="15">
        <v>1.21520899031979</v>
      </c>
      <c r="Y41" s="26">
        <v>2048.91</v>
      </c>
      <c r="Z41" s="25">
        <v>3133.08</v>
      </c>
      <c r="AA41" s="17">
        <v>-1084.17</v>
      </c>
      <c r="AB41" s="18">
        <v>-0.346039679803899</v>
      </c>
      <c r="AC41" s="15">
        <v>0.274332882563231</v>
      </c>
      <c r="AD41" s="15">
        <v>0.526432698818623</v>
      </c>
      <c r="AE41" s="15">
        <v>-0.252099816255393</v>
      </c>
      <c r="AF41" s="26">
        <v>17614.511</v>
      </c>
      <c r="AG41" s="25">
        <v>320.2527</v>
      </c>
      <c r="AH41" s="15">
        <v>3.25003570249032</v>
      </c>
      <c r="AI41" s="18">
        <v>0.0538101462985148</v>
      </c>
      <c r="AJ41" s="26">
        <v>-7.38</v>
      </c>
      <c r="AK41" s="25">
        <v>2.77</v>
      </c>
      <c r="AL41" s="15">
        <v>-0.0287371987072155</v>
      </c>
      <c r="AM41" s="18">
        <v>0.0389208936349585</v>
      </c>
      <c r="AN41" s="18">
        <v>3.1962255561918</v>
      </c>
      <c r="AO41" s="18">
        <v>-0.067658092342174</v>
      </c>
    </row>
    <row r="42" s="1" customFormat="1" ht="15.9" customHeight="1" spans="1:41">
      <c r="A42" s="23"/>
      <c r="B42" s="24" t="s">
        <v>82</v>
      </c>
      <c r="C42" s="23" t="s">
        <v>83</v>
      </c>
      <c r="D42" s="25">
        <v>3649.8</v>
      </c>
      <c r="E42" s="26">
        <v>67329.9</v>
      </c>
      <c r="F42" s="25">
        <v>2998.8</v>
      </c>
      <c r="G42" s="26">
        <v>55963.27</v>
      </c>
      <c r="H42" s="27">
        <v>71.6931549436747</v>
      </c>
      <c r="I42" s="26">
        <v>963</v>
      </c>
      <c r="J42" s="26">
        <v>15289.25</v>
      </c>
      <c r="K42" s="25">
        <v>1616</v>
      </c>
      <c r="L42" s="25">
        <v>17112.54</v>
      </c>
      <c r="M42" s="12">
        <v>15.8766874350987</v>
      </c>
      <c r="N42" s="12">
        <v>10.5894430693069</v>
      </c>
      <c r="O42" s="26">
        <v>26655.88</v>
      </c>
      <c r="P42" s="26">
        <v>38170.12</v>
      </c>
      <c r="Q42" s="26">
        <v>1541.64</v>
      </c>
      <c r="R42" s="12">
        <v>24.7594250278924</v>
      </c>
      <c r="S42" s="25">
        <v>21203.38</v>
      </c>
      <c r="T42" s="25">
        <v>47059.3</v>
      </c>
      <c r="U42" s="25">
        <v>1558.24</v>
      </c>
      <c r="V42" s="12">
        <v>30.2002900708492</v>
      </c>
      <c r="W42" s="15">
        <v>0.559483055209402</v>
      </c>
      <c r="X42" s="15">
        <v>1.85192430547962</v>
      </c>
      <c r="Y42" s="26">
        <v>11514.24</v>
      </c>
      <c r="Z42" s="25">
        <v>25855.92</v>
      </c>
      <c r="AA42" s="17">
        <v>-14341.68</v>
      </c>
      <c r="AB42" s="18">
        <v>-0.55467683996547</v>
      </c>
      <c r="AC42" s="15">
        <v>0.301655850178097</v>
      </c>
      <c r="AD42" s="15">
        <v>0.549432736993538</v>
      </c>
      <c r="AE42" s="15">
        <v>-0.247776886815441</v>
      </c>
      <c r="AF42" s="26">
        <v>1824.3354</v>
      </c>
      <c r="AG42" s="25">
        <v>4385.2545</v>
      </c>
      <c r="AH42" s="15">
        <v>0.0684402615858115</v>
      </c>
      <c r="AI42" s="18">
        <v>0.0931857146196395</v>
      </c>
      <c r="AJ42" s="26">
        <v>-72.36</v>
      </c>
      <c r="AK42" s="25">
        <v>-196.56</v>
      </c>
      <c r="AL42" s="15">
        <v>-0.0469370280999455</v>
      </c>
      <c r="AM42" s="18">
        <v>-0.126142314405997</v>
      </c>
      <c r="AN42" s="18">
        <v>-0.024745453033828</v>
      </c>
      <c r="AO42" s="18">
        <v>0.079205286306051</v>
      </c>
    </row>
    <row r="43" s="1" customFormat="1" ht="15.9" customHeight="1" spans="1:41">
      <c r="A43" s="23"/>
      <c r="B43" s="24" t="s">
        <v>76</v>
      </c>
      <c r="C43" s="23" t="s">
        <v>77</v>
      </c>
      <c r="D43" s="25">
        <v>5485.1</v>
      </c>
      <c r="E43" s="26">
        <v>141536.33</v>
      </c>
      <c r="F43" s="25">
        <v>3505.08</v>
      </c>
      <c r="G43" s="26">
        <v>80646.22</v>
      </c>
      <c r="H43" s="27">
        <v>75.645600937841</v>
      </c>
      <c r="I43" s="26">
        <v>159.6</v>
      </c>
      <c r="J43" s="26">
        <v>-15364.27</v>
      </c>
      <c r="K43" s="25">
        <v>2836.6</v>
      </c>
      <c r="L43" s="25">
        <v>42996.03</v>
      </c>
      <c r="M43" s="12">
        <v>-96.2673558897243</v>
      </c>
      <c r="N43" s="12">
        <v>15.1575935979694</v>
      </c>
      <c r="O43" s="26">
        <v>45525.84</v>
      </c>
      <c r="P43" s="26">
        <v>61612.32</v>
      </c>
      <c r="Q43" s="26">
        <v>2097.24</v>
      </c>
      <c r="R43" s="12">
        <v>29.3778108371002</v>
      </c>
      <c r="S43" s="25">
        <v>49512.47</v>
      </c>
      <c r="T43" s="25">
        <v>63979.39</v>
      </c>
      <c r="U43" s="25">
        <v>2588.92</v>
      </c>
      <c r="V43" s="12">
        <v>24.7127721211934</v>
      </c>
      <c r="W43" s="15">
        <v>-1.30516898034213</v>
      </c>
      <c r="X43" s="15">
        <v>0.63038888471743</v>
      </c>
      <c r="Y43" s="26">
        <v>16086.48</v>
      </c>
      <c r="Z43" s="25">
        <v>14466.92</v>
      </c>
      <c r="AA43" s="17">
        <v>1619.56</v>
      </c>
      <c r="AB43" s="18">
        <v>0.111949191673141</v>
      </c>
      <c r="AC43" s="15">
        <v>0.261091937456665</v>
      </c>
      <c r="AD43" s="15">
        <v>0.226118442204591</v>
      </c>
      <c r="AE43" s="15">
        <v>0.0349734952520733</v>
      </c>
      <c r="AF43" s="26">
        <v>-1297.0594</v>
      </c>
      <c r="AG43" s="25">
        <v>-525.5525</v>
      </c>
      <c r="AH43" s="15">
        <v>-0.028490619832605</v>
      </c>
      <c r="AI43" s="18">
        <v>-0.00821440310700055</v>
      </c>
      <c r="AJ43" s="26">
        <v>-42.38</v>
      </c>
      <c r="AK43" s="25">
        <v>-155.57</v>
      </c>
      <c r="AL43" s="15">
        <v>-0.0202075108237493</v>
      </c>
      <c r="AM43" s="18">
        <v>-0.0600906941890827</v>
      </c>
      <c r="AN43" s="18">
        <v>-0.0202762167256044</v>
      </c>
      <c r="AO43" s="18">
        <v>0.0398831833653334</v>
      </c>
    </row>
    <row r="44" s="1" customFormat="1" ht="15.9" customHeight="1" spans="1:41">
      <c r="A44" s="23"/>
      <c r="B44" s="24" t="s">
        <v>70</v>
      </c>
      <c r="C44" s="23" t="s">
        <v>71</v>
      </c>
      <c r="D44" s="25">
        <v>10686.6</v>
      </c>
      <c r="E44" s="26">
        <v>284778.04</v>
      </c>
      <c r="F44" s="25">
        <v>7058</v>
      </c>
      <c r="G44" s="26">
        <v>155792.24</v>
      </c>
      <c r="H44" s="27">
        <v>82.7339274146269</v>
      </c>
      <c r="I44" s="26">
        <v>256.3</v>
      </c>
      <c r="J44" s="26">
        <v>-45611.83</v>
      </c>
      <c r="K44" s="25">
        <v>4100.2</v>
      </c>
      <c r="L44" s="25">
        <v>60806.07</v>
      </c>
      <c r="M44" s="12">
        <v>-177.962660944206</v>
      </c>
      <c r="N44" s="12">
        <v>14.8300253646164</v>
      </c>
      <c r="O44" s="26">
        <v>82539.77</v>
      </c>
      <c r="P44" s="26">
        <v>108107.13</v>
      </c>
      <c r="Q44" s="26">
        <v>3710.48</v>
      </c>
      <c r="R44" s="12">
        <v>29.1356185722602</v>
      </c>
      <c r="S44" s="25">
        <v>81667.84</v>
      </c>
      <c r="T44" s="25">
        <v>116459.9</v>
      </c>
      <c r="U44" s="25">
        <v>4094.03</v>
      </c>
      <c r="V44" s="12">
        <v>28.4462742090312</v>
      </c>
      <c r="W44" s="15">
        <v>-1.16371759344166</v>
      </c>
      <c r="X44" s="15">
        <v>0.918154117045711</v>
      </c>
      <c r="Y44" s="26">
        <v>25567.36</v>
      </c>
      <c r="Z44" s="25">
        <v>34792.06</v>
      </c>
      <c r="AA44" s="17">
        <v>-9224.7</v>
      </c>
      <c r="AB44" s="18">
        <v>-0.265138080355115</v>
      </c>
      <c r="AC44" s="15">
        <v>0.236500219735738</v>
      </c>
      <c r="AD44" s="15">
        <v>0.298747122400071</v>
      </c>
      <c r="AE44" s="15">
        <v>-0.0622469026643327</v>
      </c>
      <c r="AF44" s="26">
        <v>-8328.0753</v>
      </c>
      <c r="AG44" s="25">
        <v>-5081.9379</v>
      </c>
      <c r="AH44" s="15">
        <v>-0.100897728452599</v>
      </c>
      <c r="AI44" s="18">
        <v>-0.0436368045996948</v>
      </c>
      <c r="AJ44" s="26">
        <v>-100.42</v>
      </c>
      <c r="AK44" s="25">
        <v>-165.57</v>
      </c>
      <c r="AL44" s="15">
        <v>-0.0270638839179837</v>
      </c>
      <c r="AM44" s="18">
        <v>-0.0404418140560768</v>
      </c>
      <c r="AN44" s="18">
        <v>-0.0572609238529044</v>
      </c>
      <c r="AO44" s="18">
        <v>0.0133779301380931</v>
      </c>
    </row>
    <row r="45" s="1" customFormat="1" ht="15.9" customHeight="1" spans="1:41">
      <c r="A45" s="23"/>
      <c r="B45" s="24" t="s">
        <v>127</v>
      </c>
      <c r="C45" s="23" t="s">
        <v>128</v>
      </c>
      <c r="D45" s="25">
        <v>2484</v>
      </c>
      <c r="E45" s="26">
        <v>80884.78</v>
      </c>
      <c r="F45" s="25">
        <v>1970</v>
      </c>
      <c r="G45" s="26">
        <v>52626.77</v>
      </c>
      <c r="H45" s="27">
        <v>100.280622134308</v>
      </c>
      <c r="I45" s="26">
        <v>205.9</v>
      </c>
      <c r="J45" s="26">
        <v>-7621.63</v>
      </c>
      <c r="K45" s="25">
        <v>523.6</v>
      </c>
      <c r="L45" s="25">
        <v>-22004.08</v>
      </c>
      <c r="M45" s="12">
        <v>-37.0161728994658</v>
      </c>
      <c r="N45" s="12">
        <v>-42.0245989304813</v>
      </c>
      <c r="O45" s="26">
        <v>20636.38</v>
      </c>
      <c r="P45" s="26">
        <v>30869.55</v>
      </c>
      <c r="Q45" s="26">
        <v>709.88</v>
      </c>
      <c r="R45" s="12">
        <v>43.485589113653</v>
      </c>
      <c r="S45" s="25">
        <v>18329.44</v>
      </c>
      <c r="T45" s="25">
        <v>27260.35</v>
      </c>
      <c r="U45" s="25">
        <v>762.2</v>
      </c>
      <c r="V45" s="12">
        <v>35.7653503017581</v>
      </c>
      <c r="W45" s="15">
        <v>-2.17477269278372</v>
      </c>
      <c r="X45" s="15">
        <v>-1.85105750469915</v>
      </c>
      <c r="Y45" s="26">
        <v>10233.17</v>
      </c>
      <c r="Z45" s="25">
        <v>8930.91</v>
      </c>
      <c r="AA45" s="17">
        <v>1302.26</v>
      </c>
      <c r="AB45" s="18">
        <v>0.145814928154018</v>
      </c>
      <c r="AC45" s="15">
        <v>0.331497219752151</v>
      </c>
      <c r="AD45" s="15">
        <v>0.327615382781219</v>
      </c>
      <c r="AE45" s="15">
        <v>0.00388183697093171</v>
      </c>
      <c r="AF45" s="26">
        <v>4837.9124</v>
      </c>
      <c r="AG45" s="25">
        <v>191.3221</v>
      </c>
      <c r="AH45" s="15">
        <v>0.234436097803975</v>
      </c>
      <c r="AI45" s="18">
        <v>0.00701832881822867</v>
      </c>
      <c r="AJ45" s="26">
        <v>-10.02</v>
      </c>
      <c r="AK45" s="25">
        <v>-513.37</v>
      </c>
      <c r="AL45" s="15">
        <v>-0.0141150617005691</v>
      </c>
      <c r="AM45" s="18">
        <v>-0.673537129362372</v>
      </c>
      <c r="AN45" s="18">
        <v>0.227417768985747</v>
      </c>
      <c r="AO45" s="18">
        <v>0.659422067661803</v>
      </c>
    </row>
    <row r="46" s="1" customFormat="1" ht="15.9" customHeight="1" spans="1:41">
      <c r="A46" s="23"/>
      <c r="B46" s="24" t="s">
        <v>199</v>
      </c>
      <c r="C46" s="23" t="s">
        <v>200</v>
      </c>
      <c r="D46" s="25">
        <v>9845.5</v>
      </c>
      <c r="E46" s="26">
        <v>243669.01</v>
      </c>
      <c r="F46" s="25">
        <v>7384.6</v>
      </c>
      <c r="G46" s="26">
        <v>161351.6</v>
      </c>
      <c r="H46" s="27">
        <v>90.5115615337004</v>
      </c>
      <c r="I46" s="26">
        <v>467.7</v>
      </c>
      <c r="J46" s="26">
        <v>-12958.1</v>
      </c>
      <c r="K46" s="25">
        <v>2511.5</v>
      </c>
      <c r="L46" s="25">
        <v>42450.33</v>
      </c>
      <c r="M46" s="12">
        <v>-27.7060081248664</v>
      </c>
      <c r="N46" s="12">
        <v>16.902381047183</v>
      </c>
      <c r="O46" s="26">
        <v>69359.31</v>
      </c>
      <c r="P46" s="26">
        <v>89674.99</v>
      </c>
      <c r="Q46" s="26">
        <v>2829.16</v>
      </c>
      <c r="R46" s="12">
        <v>31.6966838213463</v>
      </c>
      <c r="S46" s="25">
        <v>56797.09</v>
      </c>
      <c r="T46" s="25">
        <v>72943.79</v>
      </c>
      <c r="U46" s="25">
        <v>2682.74</v>
      </c>
      <c r="V46" s="12">
        <v>27.1900333241388</v>
      </c>
      <c r="W46" s="15">
        <v>-2.14403647319002</v>
      </c>
      <c r="X46" s="15">
        <v>0.608651068049989</v>
      </c>
      <c r="Y46" s="26">
        <v>20315.68</v>
      </c>
      <c r="Z46" s="25">
        <v>16146.7</v>
      </c>
      <c r="AA46" s="17">
        <v>4168.98</v>
      </c>
      <c r="AB46" s="18">
        <v>0.258193934364297</v>
      </c>
      <c r="AC46" s="15">
        <v>0.226547892561795</v>
      </c>
      <c r="AD46" s="15">
        <v>0.221358116982954</v>
      </c>
      <c r="AE46" s="15">
        <v>0.00518977557884096</v>
      </c>
      <c r="AF46" s="26">
        <v>-7406.6963</v>
      </c>
      <c r="AG46" s="25">
        <v>-9237.4663</v>
      </c>
      <c r="AH46" s="15">
        <v>-0.10678734116588</v>
      </c>
      <c r="AI46" s="18">
        <v>-0.126638145618702</v>
      </c>
      <c r="AJ46" s="26">
        <v>-99.44</v>
      </c>
      <c r="AK46" s="25">
        <v>-266.16</v>
      </c>
      <c r="AL46" s="15">
        <v>-0.0351482418809823</v>
      </c>
      <c r="AM46" s="18">
        <v>-0.0992119996719772</v>
      </c>
      <c r="AN46" s="18">
        <v>0.0198508044528222</v>
      </c>
      <c r="AO46" s="18">
        <v>0.0640637577909948</v>
      </c>
    </row>
    <row r="47" s="1" customFormat="1" ht="15.9" customHeight="1" spans="1:41">
      <c r="A47" s="23"/>
      <c r="B47" s="24" t="s">
        <v>135</v>
      </c>
      <c r="C47" s="23" t="s">
        <v>136</v>
      </c>
      <c r="D47" s="25">
        <v>10034.86</v>
      </c>
      <c r="E47" s="26">
        <v>283466.51</v>
      </c>
      <c r="F47" s="25">
        <v>8632.55</v>
      </c>
      <c r="G47" s="26">
        <v>201707.49</v>
      </c>
      <c r="H47" s="27">
        <v>49.6446932599456</v>
      </c>
      <c r="I47" s="26">
        <v>5925.7</v>
      </c>
      <c r="J47" s="26">
        <v>71803.01</v>
      </c>
      <c r="K47" s="25">
        <v>8216.8</v>
      </c>
      <c r="L47" s="25">
        <v>137568.31</v>
      </c>
      <c r="M47" s="12">
        <v>12.1172199065089</v>
      </c>
      <c r="N47" s="12">
        <v>16.742321828449</v>
      </c>
      <c r="O47" s="26">
        <v>151480.38</v>
      </c>
      <c r="P47" s="26">
        <v>230610.4</v>
      </c>
      <c r="Q47" s="26">
        <v>7066.01</v>
      </c>
      <c r="R47" s="12">
        <v>32.6365799086047</v>
      </c>
      <c r="S47" s="25">
        <v>181902.77</v>
      </c>
      <c r="T47" s="25">
        <v>279996.64</v>
      </c>
      <c r="U47" s="25">
        <v>8795.81</v>
      </c>
      <c r="V47" s="12">
        <v>31.832956828308</v>
      </c>
      <c r="W47" s="15">
        <v>1.69340493614988</v>
      </c>
      <c r="X47" s="15">
        <v>0.901346608581885</v>
      </c>
      <c r="Y47" s="26">
        <v>79130.02</v>
      </c>
      <c r="Z47" s="25">
        <v>98093.87</v>
      </c>
      <c r="AA47" s="17">
        <v>-18963.85</v>
      </c>
      <c r="AB47" s="18">
        <v>-0.193323497176735</v>
      </c>
      <c r="AC47" s="15">
        <v>0.343132920284601</v>
      </c>
      <c r="AD47" s="15">
        <v>0.350339454073449</v>
      </c>
      <c r="AE47" s="15">
        <v>-0.00720653378884767</v>
      </c>
      <c r="AF47" s="26">
        <v>-9109.4973</v>
      </c>
      <c r="AG47" s="25">
        <v>-12622.4563</v>
      </c>
      <c r="AH47" s="15">
        <v>-0.0601364830217616</v>
      </c>
      <c r="AI47" s="18">
        <v>-0.0450807420403331</v>
      </c>
      <c r="AJ47" s="26">
        <v>-119</v>
      </c>
      <c r="AK47" s="25">
        <v>-652.77</v>
      </c>
      <c r="AL47" s="15">
        <v>-0.0168411876009233</v>
      </c>
      <c r="AM47" s="18">
        <v>-0.0742137449535631</v>
      </c>
      <c r="AN47" s="18">
        <v>-0.0150557409814286</v>
      </c>
      <c r="AO47" s="18">
        <v>0.0573725573526398</v>
      </c>
    </row>
    <row r="48" s="1" customFormat="1" ht="15.9" customHeight="1" spans="1:41">
      <c r="A48" s="23"/>
      <c r="B48" s="24" t="s">
        <v>203</v>
      </c>
      <c r="C48" s="23" t="s">
        <v>204</v>
      </c>
      <c r="D48" s="25">
        <v>8233</v>
      </c>
      <c r="E48" s="26">
        <v>178837.66</v>
      </c>
      <c r="F48" s="25">
        <v>6302.3</v>
      </c>
      <c r="G48" s="26">
        <v>126167.81</v>
      </c>
      <c r="H48" s="27">
        <v>97.0779353972557</v>
      </c>
      <c r="I48" s="26">
        <v>617.3</v>
      </c>
      <c r="J48" s="26">
        <v>-3159.15</v>
      </c>
      <c r="K48" s="25">
        <v>2528.4</v>
      </c>
      <c r="L48" s="25">
        <v>32312</v>
      </c>
      <c r="M48" s="12">
        <v>-5.11768994006156</v>
      </c>
      <c r="N48" s="12">
        <v>12.7796234772979</v>
      </c>
      <c r="O48" s="26">
        <v>48698.86</v>
      </c>
      <c r="P48" s="26">
        <v>64455.67</v>
      </c>
      <c r="Q48" s="26">
        <v>2378.36</v>
      </c>
      <c r="R48" s="12">
        <v>27.1008888477775</v>
      </c>
      <c r="S48" s="25">
        <v>61398.61</v>
      </c>
      <c r="T48" s="25">
        <v>86096.9</v>
      </c>
      <c r="U48" s="25">
        <v>3824.88</v>
      </c>
      <c r="V48" s="12">
        <v>22.509699650708</v>
      </c>
      <c r="W48" s="15">
        <v>-6.29553161000048</v>
      </c>
      <c r="X48" s="15">
        <v>0.761374244765106</v>
      </c>
      <c r="Y48" s="26">
        <v>15756.81</v>
      </c>
      <c r="Z48" s="25">
        <v>24698.29</v>
      </c>
      <c r="AA48" s="17">
        <v>-8941.48</v>
      </c>
      <c r="AB48" s="18">
        <v>-0.362028302364253</v>
      </c>
      <c r="AC48" s="15">
        <v>0.244459641797223</v>
      </c>
      <c r="AD48" s="15">
        <v>0.286866193788627</v>
      </c>
      <c r="AE48" s="15">
        <v>-0.0424065519914037</v>
      </c>
      <c r="AF48" s="26">
        <v>-2989.4771</v>
      </c>
      <c r="AG48" s="25">
        <v>-538.7246</v>
      </c>
      <c r="AH48" s="15">
        <v>-0.0613870037204156</v>
      </c>
      <c r="AI48" s="18">
        <v>-0.00625718928323784</v>
      </c>
      <c r="AJ48" s="26">
        <v>-54.64</v>
      </c>
      <c r="AK48" s="25">
        <v>-137.62</v>
      </c>
      <c r="AL48" s="15">
        <v>-0.0229738138885619</v>
      </c>
      <c r="AM48" s="18">
        <v>-0.0359802137583401</v>
      </c>
      <c r="AN48" s="18">
        <v>-0.0551298144371778</v>
      </c>
      <c r="AO48" s="18">
        <v>0.0130063998697783</v>
      </c>
    </row>
    <row r="49" s="1" customFormat="1" ht="15.9" customHeight="1" spans="1:41">
      <c r="A49" s="23"/>
      <c r="B49" s="24" t="s">
        <v>168</v>
      </c>
      <c r="C49" s="23" t="s">
        <v>169</v>
      </c>
      <c r="D49" s="25">
        <v>6915.89</v>
      </c>
      <c r="E49" s="26">
        <v>132420.12</v>
      </c>
      <c r="F49" s="25">
        <v>4546.95</v>
      </c>
      <c r="G49" s="26">
        <v>72706.96</v>
      </c>
      <c r="H49" s="27">
        <v>112.953674875055</v>
      </c>
      <c r="I49" s="26">
        <v>-730.4</v>
      </c>
      <c r="J49" s="26">
        <v>-31366.28</v>
      </c>
      <c r="K49" s="25">
        <v>863.4</v>
      </c>
      <c r="L49" s="25">
        <v>17225.99</v>
      </c>
      <c r="M49" s="12">
        <v>42.9439759036145</v>
      </c>
      <c r="N49" s="12">
        <v>19.9513435255965</v>
      </c>
      <c r="O49" s="26">
        <v>28148.44</v>
      </c>
      <c r="P49" s="26">
        <v>39880.88</v>
      </c>
      <c r="Q49" s="26">
        <v>1590.33</v>
      </c>
      <c r="R49" s="12">
        <v>25.0771097822465</v>
      </c>
      <c r="S49" s="25">
        <v>26561.13</v>
      </c>
      <c r="T49" s="25">
        <v>40958.64</v>
      </c>
      <c r="U49" s="25">
        <v>1297.26</v>
      </c>
      <c r="V49" s="12">
        <v>31.573192729291</v>
      </c>
      <c r="W49" s="15">
        <v>-0.41605058091196</v>
      </c>
      <c r="X49" s="15">
        <v>0.582509603365021</v>
      </c>
      <c r="Y49" s="26">
        <v>11732.44</v>
      </c>
      <c r="Z49" s="25">
        <v>14397.51</v>
      </c>
      <c r="AA49" s="17">
        <v>-2665.07</v>
      </c>
      <c r="AB49" s="18">
        <v>-0.185106313522269</v>
      </c>
      <c r="AC49" s="15">
        <v>0.294187089151493</v>
      </c>
      <c r="AD49" s="15">
        <v>0.351513380327081</v>
      </c>
      <c r="AE49" s="15">
        <v>-0.057326291175588</v>
      </c>
      <c r="AF49" s="26">
        <v>1601.2678</v>
      </c>
      <c r="AG49" s="25">
        <v>242.4199</v>
      </c>
      <c r="AH49" s="15">
        <v>0.056886555702554</v>
      </c>
      <c r="AI49" s="18">
        <v>0.00591865110755631</v>
      </c>
      <c r="AJ49" s="26">
        <v>-37.99</v>
      </c>
      <c r="AK49" s="25">
        <v>-89.35</v>
      </c>
      <c r="AL49" s="15">
        <v>-0.0238881238485094</v>
      </c>
      <c r="AM49" s="18">
        <v>-0.0688759385165657</v>
      </c>
      <c r="AN49" s="18">
        <v>0.0509679045949977</v>
      </c>
      <c r="AO49" s="18">
        <v>0.0449878146680563</v>
      </c>
    </row>
    <row r="50" s="1" customFormat="1" ht="15.9" customHeight="1" spans="1:41">
      <c r="A50" s="23"/>
      <c r="B50" s="24" t="s">
        <v>166</v>
      </c>
      <c r="C50" s="23" t="s">
        <v>167</v>
      </c>
      <c r="D50" s="25">
        <v>2277.2</v>
      </c>
      <c r="E50" s="26">
        <v>51849.01</v>
      </c>
      <c r="F50" s="25">
        <v>1563.3</v>
      </c>
      <c r="G50" s="26">
        <v>28809.13</v>
      </c>
      <c r="H50" s="27">
        <v>44.9767335021308</v>
      </c>
      <c r="I50" s="26">
        <v>856.6</v>
      </c>
      <c r="J50" s="26">
        <v>5362.26</v>
      </c>
      <c r="K50" s="25">
        <v>1504.1</v>
      </c>
      <c r="L50" s="25">
        <v>20347.45</v>
      </c>
      <c r="M50" s="12">
        <v>6.25993462526267</v>
      </c>
      <c r="N50" s="12">
        <v>13.5279901602287</v>
      </c>
      <c r="O50" s="26">
        <v>27796.62</v>
      </c>
      <c r="P50" s="26">
        <v>36351.81</v>
      </c>
      <c r="Q50" s="26">
        <v>1496.92</v>
      </c>
      <c r="R50" s="12">
        <v>24.2844039761644</v>
      </c>
      <c r="S50" s="25">
        <v>28619.8</v>
      </c>
      <c r="T50" s="25">
        <v>41954.95</v>
      </c>
      <c r="U50" s="25">
        <v>1769.35</v>
      </c>
      <c r="V50" s="12">
        <v>23.7120694040184</v>
      </c>
      <c r="W50" s="15">
        <v>2.87933827266533</v>
      </c>
      <c r="X50" s="15">
        <v>0.752815394095285</v>
      </c>
      <c r="Y50" s="26">
        <v>8555.19</v>
      </c>
      <c r="Z50" s="25">
        <v>13335.15</v>
      </c>
      <c r="AA50" s="17">
        <v>-4779.96</v>
      </c>
      <c r="AB50" s="18">
        <v>-0.358448161438004</v>
      </c>
      <c r="AC50" s="15">
        <v>0.235344264838532</v>
      </c>
      <c r="AD50" s="15">
        <v>0.317844497490761</v>
      </c>
      <c r="AE50" s="15">
        <v>-0.0825002326522288</v>
      </c>
      <c r="AF50" s="26">
        <v>-3980.4308</v>
      </c>
      <c r="AG50" s="25">
        <v>-1713.759</v>
      </c>
      <c r="AH50" s="15">
        <v>-0.143198374478624</v>
      </c>
      <c r="AI50" s="18">
        <v>-0.0408475996276959</v>
      </c>
      <c r="AJ50" s="26">
        <v>-18.58</v>
      </c>
      <c r="AK50" s="25">
        <v>-171.75</v>
      </c>
      <c r="AL50" s="15">
        <v>-0.0124121529540657</v>
      </c>
      <c r="AM50" s="18">
        <v>-0.0970695453132506</v>
      </c>
      <c r="AN50" s="18">
        <v>-0.102350774850928</v>
      </c>
      <c r="AO50" s="18">
        <v>0.0846573923591849</v>
      </c>
    </row>
    <row r="51" s="1" customFormat="1" ht="15.9" customHeight="1" spans="1:41">
      <c r="A51" s="23"/>
      <c r="B51" s="24" t="s">
        <v>116</v>
      </c>
      <c r="C51" s="23" t="s">
        <v>117</v>
      </c>
      <c r="D51" s="25">
        <v>5804.3</v>
      </c>
      <c r="E51" s="26">
        <v>128536.44</v>
      </c>
      <c r="F51" s="25">
        <v>4311.1</v>
      </c>
      <c r="G51" s="26">
        <v>98187.57</v>
      </c>
      <c r="H51" s="27">
        <v>37.7871806007674</v>
      </c>
      <c r="I51" s="26">
        <v>3139.1</v>
      </c>
      <c r="J51" s="26">
        <v>62651.51</v>
      </c>
      <c r="K51" s="25">
        <v>4342.3</v>
      </c>
      <c r="L51" s="25">
        <v>68128.04</v>
      </c>
      <c r="M51" s="12">
        <v>19.958430760409</v>
      </c>
      <c r="N51" s="12">
        <v>15.6893904152177</v>
      </c>
      <c r="O51" s="26">
        <v>93000.38</v>
      </c>
      <c r="P51" s="26">
        <v>139202.35</v>
      </c>
      <c r="Q51" s="26">
        <v>4488.41</v>
      </c>
      <c r="R51" s="12">
        <v>31.0137331482641</v>
      </c>
      <c r="S51" s="25">
        <v>84197.37</v>
      </c>
      <c r="T51" s="25">
        <v>125532.54</v>
      </c>
      <c r="U51" s="25">
        <v>4818.51</v>
      </c>
      <c r="V51" s="12">
        <v>26.0521489008013</v>
      </c>
      <c r="W51" s="15">
        <v>0.553916413598264</v>
      </c>
      <c r="X51" s="15">
        <v>0.660494653478207</v>
      </c>
      <c r="Y51" s="26">
        <v>46201.97</v>
      </c>
      <c r="Z51" s="25">
        <v>41335.17</v>
      </c>
      <c r="AA51" s="17">
        <v>4866.8</v>
      </c>
      <c r="AB51" s="18">
        <v>0.117739929459586</v>
      </c>
      <c r="AC51" s="15">
        <v>0.331905100740038</v>
      </c>
      <c r="AD51" s="15">
        <v>0.32927852810116</v>
      </c>
      <c r="AE51" s="15">
        <v>0.00262657263887773</v>
      </c>
      <c r="AF51" s="26">
        <v>-1514.3898</v>
      </c>
      <c r="AG51" s="25">
        <v>932.6074</v>
      </c>
      <c r="AH51" s="15">
        <v>-0.0162836947547956</v>
      </c>
      <c r="AI51" s="18">
        <v>0.00742920839489108</v>
      </c>
      <c r="AJ51" s="26">
        <v>-143.89</v>
      </c>
      <c r="AK51" s="25">
        <v>-117.09</v>
      </c>
      <c r="AL51" s="15">
        <v>-0.0320581230324324</v>
      </c>
      <c r="AM51" s="18">
        <v>-0.0243000429593381</v>
      </c>
      <c r="AN51" s="18">
        <v>-0.0237129031496867</v>
      </c>
      <c r="AO51" s="18">
        <v>-0.00775808007309437</v>
      </c>
    </row>
    <row r="52" s="1" customFormat="1" ht="15.9" customHeight="1" spans="1:41">
      <c r="A52" s="23"/>
      <c r="B52" s="24" t="s">
        <v>68</v>
      </c>
      <c r="C52" s="23" t="s">
        <v>69</v>
      </c>
      <c r="D52" s="25">
        <v>4320.4</v>
      </c>
      <c r="E52" s="26">
        <v>112284.02</v>
      </c>
      <c r="F52" s="25">
        <v>3080.3</v>
      </c>
      <c r="G52" s="26">
        <v>58599.8</v>
      </c>
      <c r="H52" s="27">
        <v>48.5687410997622</v>
      </c>
      <c r="I52" s="26">
        <v>1461.1</v>
      </c>
      <c r="J52" s="26">
        <v>1139.74</v>
      </c>
      <c r="K52" s="25">
        <v>4053.4</v>
      </c>
      <c r="L52" s="25">
        <v>66236.29</v>
      </c>
      <c r="M52" s="12">
        <v>0.780056122099788</v>
      </c>
      <c r="N52" s="12">
        <v>16.3409212019539</v>
      </c>
      <c r="O52" s="26">
        <v>54535.06</v>
      </c>
      <c r="P52" s="26">
        <v>78457.75</v>
      </c>
      <c r="Q52" s="26">
        <v>2865.81</v>
      </c>
      <c r="R52" s="12">
        <v>27.3771638733901</v>
      </c>
      <c r="S52" s="25">
        <v>65981.42</v>
      </c>
      <c r="T52" s="25">
        <v>98154.56</v>
      </c>
      <c r="U52" s="25">
        <v>4285.88</v>
      </c>
      <c r="V52" s="12">
        <v>22.901845128655</v>
      </c>
      <c r="W52" s="15">
        <v>34.0964028071404</v>
      </c>
      <c r="X52" s="15">
        <v>0.401502696550339</v>
      </c>
      <c r="Y52" s="26">
        <v>23922.69</v>
      </c>
      <c r="Z52" s="25">
        <v>32173.14</v>
      </c>
      <c r="AA52" s="17">
        <v>-8250.45</v>
      </c>
      <c r="AB52" s="18">
        <v>-0.256439066873796</v>
      </c>
      <c r="AC52" s="15">
        <v>0.30491175186645</v>
      </c>
      <c r="AD52" s="15">
        <v>0.327780390437286</v>
      </c>
      <c r="AE52" s="15">
        <v>-0.0228686385708354</v>
      </c>
      <c r="AF52" s="26">
        <v>-797.0096</v>
      </c>
      <c r="AG52" s="25">
        <v>-1304.5719</v>
      </c>
      <c r="AH52" s="15">
        <v>-0.0146146277275573</v>
      </c>
      <c r="AI52" s="18">
        <v>-0.0132909963632866</v>
      </c>
      <c r="AJ52" s="26">
        <v>214.61</v>
      </c>
      <c r="AK52" s="25">
        <v>-55.32</v>
      </c>
      <c r="AL52" s="15">
        <v>0.0748863323109348</v>
      </c>
      <c r="AM52" s="18">
        <v>-0.0129075009099648</v>
      </c>
      <c r="AN52" s="18">
        <v>-0.00132363136427064</v>
      </c>
      <c r="AO52" s="18">
        <v>0.0877938332208996</v>
      </c>
    </row>
    <row r="53" s="1" customFormat="1" ht="15.9" customHeight="1" spans="1:41">
      <c r="A53" s="23"/>
      <c r="B53" s="24" t="s">
        <v>191</v>
      </c>
      <c r="C53" s="23" t="s">
        <v>192</v>
      </c>
      <c r="D53" s="25">
        <v>3334.85</v>
      </c>
      <c r="E53" s="26">
        <v>118443.31</v>
      </c>
      <c r="F53" s="25">
        <v>2001.95</v>
      </c>
      <c r="G53" s="26">
        <v>40958.09</v>
      </c>
      <c r="H53" s="27">
        <v>30.0833418260466</v>
      </c>
      <c r="I53" s="26">
        <v>350.2</v>
      </c>
      <c r="J53" s="26">
        <v>4644.01</v>
      </c>
      <c r="K53" s="25">
        <v>519</v>
      </c>
      <c r="L53" s="25">
        <v>6885.7</v>
      </c>
      <c r="M53" s="12">
        <v>13.2610222729869</v>
      </c>
      <c r="N53" s="12">
        <v>13.2672447013487</v>
      </c>
      <c r="O53" s="26">
        <v>82129.23</v>
      </c>
      <c r="P53" s="26">
        <v>91828.66</v>
      </c>
      <c r="Q53" s="26">
        <v>1597.78</v>
      </c>
      <c r="R53" s="12">
        <v>57.4726558099363</v>
      </c>
      <c r="S53" s="25">
        <v>11897.07</v>
      </c>
      <c r="T53" s="25">
        <v>17260.59</v>
      </c>
      <c r="U53" s="25">
        <v>694.42</v>
      </c>
      <c r="V53" s="12">
        <v>24.8561245355837</v>
      </c>
      <c r="W53" s="15">
        <v>3.33395364450974</v>
      </c>
      <c r="X53" s="15">
        <v>0.873495597247617</v>
      </c>
      <c r="Y53" s="26">
        <v>9699.43</v>
      </c>
      <c r="Z53" s="25">
        <v>5363.52</v>
      </c>
      <c r="AA53" s="17">
        <v>4335.91</v>
      </c>
      <c r="AB53" s="18">
        <v>0.808407538333035</v>
      </c>
      <c r="AC53" s="15">
        <v>0.105625302601606</v>
      </c>
      <c r="AD53" s="15">
        <v>0.310737929584099</v>
      </c>
      <c r="AE53" s="15">
        <v>-0.205112626982493</v>
      </c>
      <c r="AF53" s="26">
        <v>-1271.7408</v>
      </c>
      <c r="AG53" s="25">
        <v>736.3462</v>
      </c>
      <c r="AH53" s="15">
        <v>-0.0154846307459598</v>
      </c>
      <c r="AI53" s="18">
        <v>0.042660546366028</v>
      </c>
      <c r="AJ53" s="26">
        <v>-85.32</v>
      </c>
      <c r="AK53" s="25">
        <v>8.52</v>
      </c>
      <c r="AL53" s="15">
        <v>-0.0533990912390942</v>
      </c>
      <c r="AM53" s="18">
        <v>0.0122692318769621</v>
      </c>
      <c r="AN53" s="18">
        <v>-0.0581451771119878</v>
      </c>
      <c r="AO53" s="18">
        <v>-0.0656683231160563</v>
      </c>
    </row>
    <row r="54" s="1" customFormat="1" ht="15.9" customHeight="1" spans="1:41">
      <c r="A54" s="23"/>
      <c r="B54" s="24" t="s">
        <v>80</v>
      </c>
      <c r="C54" s="23" t="s">
        <v>81</v>
      </c>
      <c r="D54" s="25">
        <v>6865.8</v>
      </c>
      <c r="E54" s="26">
        <v>149368.45</v>
      </c>
      <c r="F54" s="25">
        <v>5335.3</v>
      </c>
      <c r="G54" s="26">
        <v>102631.37</v>
      </c>
      <c r="H54" s="27">
        <v>34.9139540251009</v>
      </c>
      <c r="I54" s="26">
        <v>4798</v>
      </c>
      <c r="J54" s="26">
        <v>66563.27</v>
      </c>
      <c r="K54" s="25">
        <v>7753.2</v>
      </c>
      <c r="L54" s="25">
        <v>99455.99</v>
      </c>
      <c r="M54" s="12">
        <v>13.8731283868278</v>
      </c>
      <c r="N54" s="12">
        <v>12.827734354847</v>
      </c>
      <c r="O54" s="26">
        <v>111874.96</v>
      </c>
      <c r="P54" s="26">
        <v>160689.6</v>
      </c>
      <c r="Q54" s="26">
        <v>6064.43</v>
      </c>
      <c r="R54" s="12">
        <v>26.4970656764115</v>
      </c>
      <c r="S54" s="25">
        <v>99434.98</v>
      </c>
      <c r="T54" s="25">
        <v>156395.72</v>
      </c>
      <c r="U54" s="25">
        <v>6710.64</v>
      </c>
      <c r="V54" s="12">
        <v>23.3056340378861</v>
      </c>
      <c r="W54" s="15">
        <v>0.909956063087379</v>
      </c>
      <c r="X54" s="15">
        <v>0.816816079378814</v>
      </c>
      <c r="Y54" s="26">
        <v>48814.64</v>
      </c>
      <c r="Z54" s="25">
        <v>56960.74</v>
      </c>
      <c r="AA54" s="17">
        <v>-8146.1</v>
      </c>
      <c r="AB54" s="18">
        <v>-0.143012538109582</v>
      </c>
      <c r="AC54" s="15">
        <v>0.303782198723502</v>
      </c>
      <c r="AD54" s="15">
        <v>0.364209071706054</v>
      </c>
      <c r="AE54" s="15">
        <v>-0.0604268729825526</v>
      </c>
      <c r="AF54" s="26">
        <v>-3334.9596</v>
      </c>
      <c r="AG54" s="25">
        <v>17328.464</v>
      </c>
      <c r="AH54" s="15">
        <v>-0.029809705406822</v>
      </c>
      <c r="AI54" s="18">
        <v>0.110798837717554</v>
      </c>
      <c r="AJ54" s="26">
        <v>-99.07</v>
      </c>
      <c r="AK54" s="25">
        <v>-101.16</v>
      </c>
      <c r="AL54" s="15">
        <v>-0.0163362426477014</v>
      </c>
      <c r="AM54" s="18">
        <v>-0.0150745681484925</v>
      </c>
      <c r="AN54" s="18">
        <v>-0.140608543124376</v>
      </c>
      <c r="AO54" s="18">
        <v>-0.00126167449920889</v>
      </c>
    </row>
    <row r="55" s="1" customFormat="1" ht="15.9" customHeight="1" spans="1:41">
      <c r="A55" s="23"/>
      <c r="B55" s="28" t="s">
        <v>256</v>
      </c>
      <c r="C55" s="28"/>
      <c r="D55" s="29">
        <v>98216.68</v>
      </c>
      <c r="E55" s="29">
        <v>2378302.62</v>
      </c>
      <c r="F55" s="29">
        <v>72394.55</v>
      </c>
      <c r="G55" s="30">
        <v>1518639.81</v>
      </c>
      <c r="H55" s="30">
        <v>57.9674023109819</v>
      </c>
      <c r="I55" s="30">
        <v>25279.5</v>
      </c>
      <c r="J55" s="29">
        <v>191060.69</v>
      </c>
      <c r="K55" s="29">
        <v>52604.3</v>
      </c>
      <c r="L55" s="29">
        <v>750526.92</v>
      </c>
      <c r="M55" s="31">
        <v>7.55792994323464</v>
      </c>
      <c r="N55" s="31">
        <v>14.2674062766732</v>
      </c>
      <c r="O55" s="29">
        <v>1042009.91</v>
      </c>
      <c r="P55" s="29">
        <v>1424178.81</v>
      </c>
      <c r="Q55" s="29">
        <v>49102.87</v>
      </c>
      <c r="R55" s="31">
        <v>29.0039830665702</v>
      </c>
      <c r="S55" s="29">
        <v>975741.69</v>
      </c>
      <c r="T55" s="29">
        <v>1433832.3</v>
      </c>
      <c r="U55" s="29">
        <v>55382.9</v>
      </c>
      <c r="V55" s="31">
        <v>25.8894406035076</v>
      </c>
      <c r="W55" s="32">
        <v>2.83755648496487</v>
      </c>
      <c r="X55" s="32">
        <v>0.814586344669814</v>
      </c>
      <c r="Y55" s="29">
        <v>382168.9</v>
      </c>
      <c r="Z55" s="29">
        <v>458090.61</v>
      </c>
      <c r="AA55" s="33">
        <v>-75921.71</v>
      </c>
      <c r="AB55" s="34">
        <v>-0.165735136985235</v>
      </c>
      <c r="AC55" s="32">
        <v>0.268343340960114</v>
      </c>
      <c r="AD55" s="32">
        <v>0.31948688141563</v>
      </c>
      <c r="AE55" s="32">
        <v>-0.0511435404555156</v>
      </c>
      <c r="AF55" s="29">
        <v>-33609.5342</v>
      </c>
      <c r="AG55" s="29">
        <v>-11996.8683</v>
      </c>
      <c r="AH55" s="32">
        <v>-0.0322545245275067</v>
      </c>
      <c r="AI55" s="32">
        <v>-0.00836699542896334</v>
      </c>
      <c r="AJ55" s="29">
        <v>-966.54</v>
      </c>
      <c r="AK55" s="29">
        <v>-2824.08</v>
      </c>
      <c r="AL55" s="32">
        <v>-0.0196839818120611</v>
      </c>
      <c r="AM55" s="32">
        <v>-0.050991912666184</v>
      </c>
      <c r="AN55" s="34">
        <v>-0.0238875290985433</v>
      </c>
      <c r="AO55" s="34">
        <v>0.0313079308541229</v>
      </c>
    </row>
    <row r="56" s="1" customFormat="1" ht="15.9" customHeight="1" spans="1:41">
      <c r="A56" s="23" t="s">
        <v>62</v>
      </c>
      <c r="B56" s="24" t="s">
        <v>63</v>
      </c>
      <c r="C56" s="23" t="s">
        <v>64</v>
      </c>
      <c r="D56" s="25">
        <v>7033.1</v>
      </c>
      <c r="E56" s="26">
        <v>140029.81</v>
      </c>
      <c r="F56" s="25">
        <v>5414.68</v>
      </c>
      <c r="G56" s="26">
        <v>94671.13</v>
      </c>
      <c r="H56" s="27">
        <v>41.1644306389731</v>
      </c>
      <c r="I56" s="26">
        <v>3712</v>
      </c>
      <c r="J56" s="26">
        <v>44278.59</v>
      </c>
      <c r="K56" s="25">
        <v>4609</v>
      </c>
      <c r="L56" s="25">
        <v>69921.08</v>
      </c>
      <c r="M56" s="12">
        <v>11.9284994612069</v>
      </c>
      <c r="N56" s="12">
        <v>15.1705532653504</v>
      </c>
      <c r="O56" s="26">
        <v>88373.98</v>
      </c>
      <c r="P56" s="26">
        <v>128899.25</v>
      </c>
      <c r="Q56" s="26">
        <v>5061.35</v>
      </c>
      <c r="R56" s="12">
        <v>25.4673654262203</v>
      </c>
      <c r="S56" s="25">
        <v>75441.04</v>
      </c>
      <c r="T56" s="25">
        <v>116743.45</v>
      </c>
      <c r="U56" s="25">
        <v>4492.64</v>
      </c>
      <c r="V56" s="12">
        <v>25.9854896007693</v>
      </c>
      <c r="W56" s="15">
        <v>1.13500159924084</v>
      </c>
      <c r="X56" s="15">
        <v>0.712890040742298</v>
      </c>
      <c r="Y56" s="26">
        <v>40525.27</v>
      </c>
      <c r="Z56" s="25">
        <v>41302.41</v>
      </c>
      <c r="AA56" s="17">
        <v>-777.14</v>
      </c>
      <c r="AB56" s="18">
        <v>-0.0188158511815654</v>
      </c>
      <c r="AC56" s="15">
        <v>0.314394924718336</v>
      </c>
      <c r="AD56" s="15">
        <v>0.353787814219984</v>
      </c>
      <c r="AE56" s="15">
        <v>-0.0393928895016479</v>
      </c>
      <c r="AF56" s="26">
        <v>-664.3715</v>
      </c>
      <c r="AG56" s="25">
        <v>353.3568</v>
      </c>
      <c r="AH56" s="15">
        <v>-0.00751772750305011</v>
      </c>
      <c r="AI56" s="18">
        <v>0.00302678051745087</v>
      </c>
      <c r="AJ56" s="26">
        <v>-82.37</v>
      </c>
      <c r="AK56" s="25">
        <v>-194.06</v>
      </c>
      <c r="AL56" s="15">
        <v>-0.0162743141651931</v>
      </c>
      <c r="AM56" s="18">
        <v>-0.0431950924178212</v>
      </c>
      <c r="AN56" s="18">
        <v>-0.010544508020501</v>
      </c>
      <c r="AO56" s="18">
        <v>0.0269207782526281</v>
      </c>
    </row>
    <row r="57" s="1" customFormat="1" ht="15.9" customHeight="1" spans="1:41">
      <c r="A57" s="23"/>
      <c r="B57" s="24" t="s">
        <v>92</v>
      </c>
      <c r="C57" s="23" t="s">
        <v>93</v>
      </c>
      <c r="D57" s="25">
        <v>11637.18</v>
      </c>
      <c r="E57" s="26">
        <v>245938.77</v>
      </c>
      <c r="F57" s="25">
        <v>8798.14</v>
      </c>
      <c r="G57" s="26">
        <v>172965.95</v>
      </c>
      <c r="H57" s="27">
        <v>98.0270434708304</v>
      </c>
      <c r="I57" s="26">
        <v>1385.4</v>
      </c>
      <c r="J57" s="26">
        <v>-4812.82</v>
      </c>
      <c r="K57" s="25">
        <v>4261.5</v>
      </c>
      <c r="L57" s="25">
        <v>56005.31</v>
      </c>
      <c r="M57" s="12">
        <v>-3.47395697993359</v>
      </c>
      <c r="N57" s="12">
        <v>13.1421588642497</v>
      </c>
      <c r="O57" s="26">
        <v>66237.06</v>
      </c>
      <c r="P57" s="26">
        <v>95793.65</v>
      </c>
      <c r="Q57" s="26">
        <v>4209.43</v>
      </c>
      <c r="R57" s="12">
        <v>22.7569172073179</v>
      </c>
      <c r="S57" s="25">
        <v>76437.49</v>
      </c>
      <c r="T57" s="25">
        <v>113876.13</v>
      </c>
      <c r="U57" s="25">
        <v>4920.71</v>
      </c>
      <c r="V57" s="12">
        <v>23.1422152494254</v>
      </c>
      <c r="W57" s="15">
        <v>-7.55071934936652</v>
      </c>
      <c r="X57" s="15">
        <v>0.760914282689022</v>
      </c>
      <c r="Y57" s="26">
        <v>29556.59</v>
      </c>
      <c r="Z57" s="25">
        <v>37438.64</v>
      </c>
      <c r="AA57" s="17">
        <v>-7882.05</v>
      </c>
      <c r="AB57" s="18">
        <v>-0.210532487291205</v>
      </c>
      <c r="AC57" s="15">
        <v>0.308544355497468</v>
      </c>
      <c r="AD57" s="15">
        <v>0.328766353405231</v>
      </c>
      <c r="AE57" s="15">
        <v>-0.020221997907763</v>
      </c>
      <c r="AF57" s="26">
        <v>-1341.9073</v>
      </c>
      <c r="AG57" s="25">
        <v>-821.1966</v>
      </c>
      <c r="AH57" s="15">
        <v>-0.0202591615630283</v>
      </c>
      <c r="AI57" s="18">
        <v>-0.0072113146100065</v>
      </c>
      <c r="AJ57" s="26">
        <v>196.18</v>
      </c>
      <c r="AK57" s="25">
        <v>24.29</v>
      </c>
      <c r="AL57" s="15">
        <v>0.046604884746866</v>
      </c>
      <c r="AM57" s="18">
        <v>0.00493627952063828</v>
      </c>
      <c r="AN57" s="18">
        <v>-0.0130478469530218</v>
      </c>
      <c r="AO57" s="18">
        <v>0.0416686052262277</v>
      </c>
    </row>
    <row r="58" s="1" customFormat="1" ht="15.9" customHeight="1" spans="1:41">
      <c r="A58" s="23"/>
      <c r="B58" s="24" t="s">
        <v>145</v>
      </c>
      <c r="C58" s="23" t="s">
        <v>146</v>
      </c>
      <c r="D58" s="25">
        <v>4789.88</v>
      </c>
      <c r="E58" s="26">
        <v>106501.83</v>
      </c>
      <c r="F58" s="25">
        <v>2813.61</v>
      </c>
      <c r="G58" s="26">
        <v>65785.35</v>
      </c>
      <c r="H58" s="27">
        <v>72.2691098518625</v>
      </c>
      <c r="I58" s="26">
        <v>-112.2</v>
      </c>
      <c r="J58" s="26">
        <v>-3384.14</v>
      </c>
      <c r="K58" s="25">
        <v>2019.5</v>
      </c>
      <c r="L58" s="25">
        <v>32398.29</v>
      </c>
      <c r="M58" s="12">
        <v>30.1616755793226</v>
      </c>
      <c r="N58" s="12">
        <v>16.0427283981183</v>
      </c>
      <c r="O58" s="26">
        <v>36951.49</v>
      </c>
      <c r="P58" s="26">
        <v>54931.14</v>
      </c>
      <c r="Q58" s="26">
        <v>1805.04</v>
      </c>
      <c r="R58" s="12">
        <v>30.4320901475868</v>
      </c>
      <c r="S58" s="25">
        <v>41411.72</v>
      </c>
      <c r="T58" s="25">
        <v>64130.86</v>
      </c>
      <c r="U58" s="25">
        <v>2135.11</v>
      </c>
      <c r="V58" s="12">
        <v>30.0363259972554</v>
      </c>
      <c r="W58" s="15">
        <v>0.0089655021834895</v>
      </c>
      <c r="X58" s="15">
        <v>0.872270430058417</v>
      </c>
      <c r="Y58" s="26">
        <v>17979.65</v>
      </c>
      <c r="Z58" s="25">
        <v>22719.14</v>
      </c>
      <c r="AA58" s="17">
        <v>-4739.49</v>
      </c>
      <c r="AB58" s="18">
        <v>-0.208612209793152</v>
      </c>
      <c r="AC58" s="15">
        <v>0.327312522550961</v>
      </c>
      <c r="AD58" s="15">
        <v>0.354262206993638</v>
      </c>
      <c r="AE58" s="15">
        <v>-0.0269496844426766</v>
      </c>
      <c r="AF58" s="26">
        <v>-1783.9475</v>
      </c>
      <c r="AG58" s="25">
        <v>-2578.2114</v>
      </c>
      <c r="AH58" s="15">
        <v>-0.0482780937926996</v>
      </c>
      <c r="AI58" s="18">
        <v>-0.0402023518786431</v>
      </c>
      <c r="AJ58" s="26">
        <v>-44.23</v>
      </c>
      <c r="AK58" s="25">
        <v>-102.28</v>
      </c>
      <c r="AL58" s="15">
        <v>-0.0245036121083189</v>
      </c>
      <c r="AM58" s="18">
        <v>-0.0479038550706989</v>
      </c>
      <c r="AN58" s="18">
        <v>-0.00807574191405643</v>
      </c>
      <c r="AO58" s="18">
        <v>0.02340024296238</v>
      </c>
    </row>
    <row r="59" s="1" customFormat="1" ht="15.9" customHeight="1" spans="1:41">
      <c r="A59" s="23"/>
      <c r="B59" s="24" t="s">
        <v>99</v>
      </c>
      <c r="C59" s="23" t="s">
        <v>100</v>
      </c>
      <c r="D59" s="25">
        <v>9395.5</v>
      </c>
      <c r="E59" s="26">
        <v>265598.01</v>
      </c>
      <c r="F59" s="25">
        <v>4679.98</v>
      </c>
      <c r="G59" s="26">
        <v>101807.12</v>
      </c>
      <c r="H59" s="27">
        <v>90.2402895629063</v>
      </c>
      <c r="I59" s="26">
        <v>-1598.3</v>
      </c>
      <c r="J59" s="26">
        <v>-100107.22</v>
      </c>
      <c r="K59" s="25">
        <v>2708.2</v>
      </c>
      <c r="L59" s="25">
        <v>33407.67</v>
      </c>
      <c r="M59" s="12">
        <v>62.6335606581993</v>
      </c>
      <c r="N59" s="12">
        <v>12.3357469906211</v>
      </c>
      <c r="O59" s="26">
        <v>63106.84</v>
      </c>
      <c r="P59" s="26">
        <v>74656.48</v>
      </c>
      <c r="Q59" s="26">
        <v>2950.85</v>
      </c>
      <c r="R59" s="12">
        <v>25.2999915278649</v>
      </c>
      <c r="S59" s="25">
        <v>48766.49</v>
      </c>
      <c r="T59" s="25">
        <v>62879.13</v>
      </c>
      <c r="U59" s="25">
        <v>2630.2</v>
      </c>
      <c r="V59" s="12">
        <v>23.9065964565432</v>
      </c>
      <c r="W59" s="15">
        <v>-0.596063336300954</v>
      </c>
      <c r="X59" s="15">
        <v>0.937993416589974</v>
      </c>
      <c r="Y59" s="26">
        <v>11549.64</v>
      </c>
      <c r="Z59" s="25">
        <v>14112.64</v>
      </c>
      <c r="AA59" s="17">
        <v>-2563</v>
      </c>
      <c r="AB59" s="18">
        <v>-0.181610244433359</v>
      </c>
      <c r="AC59" s="15">
        <v>0.154703784587754</v>
      </c>
      <c r="AD59" s="15">
        <v>0.224440764368082</v>
      </c>
      <c r="AE59" s="15">
        <v>-0.0697369797803276</v>
      </c>
      <c r="AF59" s="26">
        <v>-6578.1608</v>
      </c>
      <c r="AG59" s="25">
        <v>-1481.8376</v>
      </c>
      <c r="AH59" s="15">
        <v>-0.104238475575706</v>
      </c>
      <c r="AI59" s="18">
        <v>-0.0235664456553391</v>
      </c>
      <c r="AJ59" s="26">
        <v>-66.37</v>
      </c>
      <c r="AK59" s="25">
        <v>189.47</v>
      </c>
      <c r="AL59" s="15">
        <v>-0.0224918243895827</v>
      </c>
      <c r="AM59" s="18">
        <v>0.072036347045852</v>
      </c>
      <c r="AN59" s="18">
        <v>-0.0806720299203671</v>
      </c>
      <c r="AO59" s="18">
        <v>-0.0945281714354347</v>
      </c>
    </row>
    <row r="60" s="1" customFormat="1" ht="15.9" customHeight="1" spans="1:41">
      <c r="A60" s="23"/>
      <c r="B60" s="24" t="s">
        <v>108</v>
      </c>
      <c r="C60" s="23" t="s">
        <v>109</v>
      </c>
      <c r="D60" s="25">
        <v>6334.6</v>
      </c>
      <c r="E60" s="26">
        <v>133589.74</v>
      </c>
      <c r="F60" s="25">
        <v>4248.3</v>
      </c>
      <c r="G60" s="26">
        <v>85277.26</v>
      </c>
      <c r="H60" s="27">
        <v>68.0771279178878</v>
      </c>
      <c r="I60" s="26">
        <v>658.2</v>
      </c>
      <c r="J60" s="26">
        <v>1412.78</v>
      </c>
      <c r="K60" s="25">
        <v>2242.5</v>
      </c>
      <c r="L60" s="25">
        <v>44434.11</v>
      </c>
      <c r="M60" s="12">
        <v>2.14642965663932</v>
      </c>
      <c r="N60" s="12">
        <v>19.8145418060201</v>
      </c>
      <c r="O60" s="26">
        <v>49832.28</v>
      </c>
      <c r="P60" s="26">
        <v>59756.79</v>
      </c>
      <c r="Q60" s="26">
        <v>2508.61</v>
      </c>
      <c r="R60" s="12">
        <v>23.8206775863925</v>
      </c>
      <c r="S60" s="25">
        <v>54413.21</v>
      </c>
      <c r="T60" s="25">
        <v>75472.79</v>
      </c>
      <c r="U60" s="25">
        <v>3102.07</v>
      </c>
      <c r="V60" s="12">
        <v>24.329815252396</v>
      </c>
      <c r="W60" s="15">
        <v>10.097814229649</v>
      </c>
      <c r="X60" s="15">
        <v>0.227876752870666</v>
      </c>
      <c r="Y60" s="26">
        <v>9924.51</v>
      </c>
      <c r="Z60" s="25">
        <v>21059.58</v>
      </c>
      <c r="AA60" s="17">
        <v>-11135.07</v>
      </c>
      <c r="AB60" s="18">
        <v>-0.528741313929338</v>
      </c>
      <c r="AC60" s="15">
        <v>0.166081712220486</v>
      </c>
      <c r="AD60" s="15">
        <v>0.279035398055379</v>
      </c>
      <c r="AE60" s="15">
        <v>-0.112953685834893</v>
      </c>
      <c r="AF60" s="26">
        <v>-1680.362</v>
      </c>
      <c r="AG60" s="25">
        <v>-1043.0047</v>
      </c>
      <c r="AH60" s="15">
        <v>-0.03372035154723</v>
      </c>
      <c r="AI60" s="18">
        <v>-0.0138196123397585</v>
      </c>
      <c r="AJ60" s="26">
        <v>-91.89</v>
      </c>
      <c r="AK60" s="25">
        <v>-46.98</v>
      </c>
      <c r="AL60" s="15">
        <v>-0.0366298468075946</v>
      </c>
      <c r="AM60" s="18">
        <v>-0.0151447259410652</v>
      </c>
      <c r="AN60" s="18">
        <v>-0.0199007392074716</v>
      </c>
      <c r="AO60" s="18">
        <v>-0.0214851208665295</v>
      </c>
    </row>
    <row r="61" s="1" customFormat="1" ht="15.9" customHeight="1" spans="1:41">
      <c r="A61" s="23"/>
      <c r="B61" s="24" t="s">
        <v>123</v>
      </c>
      <c r="C61" s="23" t="s">
        <v>124</v>
      </c>
      <c r="D61" s="25">
        <v>6591.9</v>
      </c>
      <c r="E61" s="26">
        <v>142864.48</v>
      </c>
      <c r="F61" s="25">
        <v>3851.3</v>
      </c>
      <c r="G61" s="26">
        <v>80552.63</v>
      </c>
      <c r="H61" s="27">
        <v>77.198867998641</v>
      </c>
      <c r="I61" s="26">
        <v>-70.7</v>
      </c>
      <c r="J61" s="26">
        <v>-16585.08</v>
      </c>
      <c r="K61" s="25">
        <v>4693.7</v>
      </c>
      <c r="L61" s="25">
        <v>52544.93</v>
      </c>
      <c r="M61" s="12">
        <v>234.58387553041</v>
      </c>
      <c r="N61" s="12">
        <v>11.194778106824</v>
      </c>
      <c r="O61" s="26">
        <v>44857.72</v>
      </c>
      <c r="P61" s="26">
        <v>61242.55</v>
      </c>
      <c r="Q61" s="26">
        <v>2483.68</v>
      </c>
      <c r="R61" s="12">
        <v>24.6579873413644</v>
      </c>
      <c r="S61" s="25">
        <v>39680.58</v>
      </c>
      <c r="T61" s="25">
        <v>64199.12</v>
      </c>
      <c r="U61" s="25">
        <v>3257.43</v>
      </c>
      <c r="V61" s="12">
        <v>19.7085186788358</v>
      </c>
      <c r="W61" s="15">
        <v>-0.894886264942077</v>
      </c>
      <c r="X61" s="15">
        <v>0.760509988743946</v>
      </c>
      <c r="Y61" s="26">
        <v>16384.83</v>
      </c>
      <c r="Z61" s="25">
        <v>24518.54</v>
      </c>
      <c r="AA61" s="17">
        <v>-8133.71</v>
      </c>
      <c r="AB61" s="18">
        <v>-0.331737126272608</v>
      </c>
      <c r="AC61" s="15">
        <v>0.2675399701678</v>
      </c>
      <c r="AD61" s="15">
        <v>0.381913957699109</v>
      </c>
      <c r="AE61" s="15">
        <v>-0.114373987531309</v>
      </c>
      <c r="AF61" s="26">
        <v>-3234.3284</v>
      </c>
      <c r="AG61" s="25">
        <v>2197.5671</v>
      </c>
      <c r="AH61" s="15">
        <v>-0.0721019347394384</v>
      </c>
      <c r="AI61" s="18">
        <v>0.0342304863368844</v>
      </c>
      <c r="AJ61" s="26">
        <v>-36.22</v>
      </c>
      <c r="AK61" s="25">
        <v>45.6</v>
      </c>
      <c r="AL61" s="15">
        <v>-0.0145831991238807</v>
      </c>
      <c r="AM61" s="18">
        <v>0.0139987658982695</v>
      </c>
      <c r="AN61" s="18">
        <v>-0.106332421076323</v>
      </c>
      <c r="AO61" s="18">
        <v>-0.0285819650221502</v>
      </c>
    </row>
    <row r="62" s="1" customFormat="1" ht="15.9" customHeight="1" spans="1:41">
      <c r="A62" s="23"/>
      <c r="B62" s="24" t="s">
        <v>74</v>
      </c>
      <c r="C62" s="23" t="s">
        <v>75</v>
      </c>
      <c r="D62" s="25">
        <v>4756.85</v>
      </c>
      <c r="E62" s="26">
        <v>137583.16</v>
      </c>
      <c r="F62" s="25">
        <v>3845.45</v>
      </c>
      <c r="G62" s="26">
        <v>110244.9</v>
      </c>
      <c r="H62" s="27">
        <v>86.5201769713776</v>
      </c>
      <c r="I62" s="26">
        <v>914.1</v>
      </c>
      <c r="J62" s="26">
        <v>17059.88</v>
      </c>
      <c r="K62" s="25">
        <v>1351.6</v>
      </c>
      <c r="L62" s="25">
        <v>21627.52</v>
      </c>
      <c r="M62" s="12">
        <v>18.6630346789192</v>
      </c>
      <c r="N62" s="12">
        <v>16.0014205386209</v>
      </c>
      <c r="O62" s="26">
        <v>44398.14</v>
      </c>
      <c r="P62" s="26">
        <v>59984.07</v>
      </c>
      <c r="Q62" s="26">
        <v>1775.45</v>
      </c>
      <c r="R62" s="12">
        <v>33.7852769720353</v>
      </c>
      <c r="S62" s="25">
        <v>39002.65</v>
      </c>
      <c r="T62" s="25">
        <v>67993.95</v>
      </c>
      <c r="U62" s="25">
        <v>2029.01</v>
      </c>
      <c r="V62" s="12">
        <v>33.5108994041429</v>
      </c>
      <c r="W62" s="15">
        <v>0.810277779218695</v>
      </c>
      <c r="X62" s="15">
        <v>1.09424527799024</v>
      </c>
      <c r="Y62" s="26">
        <v>15585.93</v>
      </c>
      <c r="Z62" s="25">
        <v>28991.3</v>
      </c>
      <c r="AA62" s="17">
        <v>-13405.37</v>
      </c>
      <c r="AB62" s="18">
        <v>-0.462392855787771</v>
      </c>
      <c r="AC62" s="15">
        <v>0.259834486056048</v>
      </c>
      <c r="AD62" s="15">
        <v>0.426380582390051</v>
      </c>
      <c r="AE62" s="15">
        <v>-0.166546096334003</v>
      </c>
      <c r="AF62" s="26">
        <v>-2267.8772</v>
      </c>
      <c r="AG62" s="25">
        <v>10688.7939</v>
      </c>
      <c r="AH62" s="15">
        <v>-0.0510804551722212</v>
      </c>
      <c r="AI62" s="18">
        <v>0.157202131954387</v>
      </c>
      <c r="AJ62" s="26">
        <v>-50.05</v>
      </c>
      <c r="AK62" s="25">
        <v>246.41</v>
      </c>
      <c r="AL62" s="15">
        <v>-0.028190036328818</v>
      </c>
      <c r="AM62" s="18">
        <v>0.121443462575345</v>
      </c>
      <c r="AN62" s="18">
        <v>-0.208282587126608</v>
      </c>
      <c r="AO62" s="18">
        <v>-0.149633498904163</v>
      </c>
    </row>
    <row r="63" s="1" customFormat="1" ht="15.9" customHeight="1" spans="1:41">
      <c r="A63" s="23"/>
      <c r="B63" s="24" t="s">
        <v>78</v>
      </c>
      <c r="C63" s="23" t="s">
        <v>79</v>
      </c>
      <c r="D63" s="25">
        <v>8542</v>
      </c>
      <c r="E63" s="26">
        <v>196141.69</v>
      </c>
      <c r="F63" s="25">
        <v>6442</v>
      </c>
      <c r="G63" s="26">
        <v>126682.01</v>
      </c>
      <c r="H63" s="27">
        <v>81.2903369660626</v>
      </c>
      <c r="I63" s="26">
        <v>999.6</v>
      </c>
      <c r="J63" s="26">
        <v>-5262.4</v>
      </c>
      <c r="K63" s="25">
        <v>1936.5</v>
      </c>
      <c r="L63" s="25">
        <v>27661.19</v>
      </c>
      <c r="M63" s="12">
        <v>-5.26450580232093</v>
      </c>
      <c r="N63" s="12">
        <v>14.2841156726052</v>
      </c>
      <c r="O63" s="26">
        <v>61554.27</v>
      </c>
      <c r="P63" s="26">
        <v>82021.61</v>
      </c>
      <c r="Q63" s="26">
        <v>2810.5</v>
      </c>
      <c r="R63" s="12">
        <v>29.1839921722114</v>
      </c>
      <c r="S63" s="25">
        <v>55742.69</v>
      </c>
      <c r="T63" s="25">
        <v>78644.7</v>
      </c>
      <c r="U63" s="25">
        <v>2832.12</v>
      </c>
      <c r="V63" s="12">
        <v>27.7688445404856</v>
      </c>
      <c r="W63" s="15">
        <v>-6.54353879890211</v>
      </c>
      <c r="X63" s="15">
        <v>0.944036661208368</v>
      </c>
      <c r="Y63" s="26">
        <v>20467.34</v>
      </c>
      <c r="Z63" s="25">
        <v>22902.01</v>
      </c>
      <c r="AA63" s="17">
        <v>-2434.67</v>
      </c>
      <c r="AB63" s="18">
        <v>-0.106308136272755</v>
      </c>
      <c r="AC63" s="15">
        <v>0.249535945466079</v>
      </c>
      <c r="AD63" s="15">
        <v>0.291208562051861</v>
      </c>
      <c r="AE63" s="15">
        <v>-0.0416726165857821</v>
      </c>
      <c r="AF63" s="26">
        <v>-12215.7524</v>
      </c>
      <c r="AG63" s="25">
        <v>-1346.4908</v>
      </c>
      <c r="AH63" s="15">
        <v>-0.198454995892243</v>
      </c>
      <c r="AI63" s="18">
        <v>-0.0171211893490598</v>
      </c>
      <c r="AJ63" s="26">
        <v>-79.1</v>
      </c>
      <c r="AK63" s="25">
        <v>25.62</v>
      </c>
      <c r="AL63" s="15">
        <v>-0.0281444582814446</v>
      </c>
      <c r="AM63" s="18">
        <v>0.00904622685479429</v>
      </c>
      <c r="AN63" s="18">
        <v>-0.181333806543183</v>
      </c>
      <c r="AO63" s="18">
        <v>-0.0371906851362389</v>
      </c>
    </row>
    <row r="64" s="1" customFormat="1" ht="15.9" customHeight="1" spans="1:41">
      <c r="A64" s="23"/>
      <c r="B64" s="24" t="s">
        <v>65</v>
      </c>
      <c r="C64" s="23" t="s">
        <v>66</v>
      </c>
      <c r="D64" s="25">
        <v>6478.68</v>
      </c>
      <c r="E64" s="26">
        <v>174123.38</v>
      </c>
      <c r="F64" s="25">
        <v>3609.5</v>
      </c>
      <c r="G64" s="26">
        <v>52052.65</v>
      </c>
      <c r="H64" s="27">
        <v>57.9811354035492</v>
      </c>
      <c r="I64" s="26">
        <v>-29.3</v>
      </c>
      <c r="J64" s="26">
        <v>-61607.47</v>
      </c>
      <c r="K64" s="25">
        <v>1570.4</v>
      </c>
      <c r="L64" s="25">
        <v>24562.62</v>
      </c>
      <c r="M64" s="12">
        <v>2102.64402730375</v>
      </c>
      <c r="N64" s="12">
        <v>15.6409959246052</v>
      </c>
      <c r="O64" s="26">
        <v>60463.26</v>
      </c>
      <c r="P64" s="26">
        <v>86233.39</v>
      </c>
      <c r="Q64" s="26">
        <v>2718.2</v>
      </c>
      <c r="R64" s="12">
        <v>31.7244463247737</v>
      </c>
      <c r="S64" s="25">
        <v>74725.92</v>
      </c>
      <c r="T64" s="25">
        <v>106542.53</v>
      </c>
      <c r="U64" s="25">
        <v>3291.77</v>
      </c>
      <c r="V64" s="12">
        <v>32.3663348289826</v>
      </c>
      <c r="W64" s="15">
        <v>-0.984912117356615</v>
      </c>
      <c r="X64" s="15">
        <v>1.06932697796221</v>
      </c>
      <c r="Y64" s="26">
        <v>25770.13</v>
      </c>
      <c r="Z64" s="25">
        <v>31816.61</v>
      </c>
      <c r="AA64" s="17">
        <v>-6046.48</v>
      </c>
      <c r="AB64" s="18">
        <v>-0.19004161662729</v>
      </c>
      <c r="AC64" s="15">
        <v>0.298841666783597</v>
      </c>
      <c r="AD64" s="15">
        <v>0.298628256715886</v>
      </c>
      <c r="AE64" s="15">
        <v>0.000213410067711263</v>
      </c>
      <c r="AF64" s="26">
        <v>-4217.8689</v>
      </c>
      <c r="AG64" s="25">
        <v>-9949.152</v>
      </c>
      <c r="AH64" s="15">
        <v>-0.0697592041844915</v>
      </c>
      <c r="AI64" s="18">
        <v>-0.0933819761929813</v>
      </c>
      <c r="AJ64" s="26">
        <v>-121.68</v>
      </c>
      <c r="AK64" s="25">
        <v>-265.62</v>
      </c>
      <c r="AL64" s="15">
        <v>-0.044764917960415</v>
      </c>
      <c r="AM64" s="18">
        <v>-0.0806921504236323</v>
      </c>
      <c r="AN64" s="18">
        <v>0.0236227720084898</v>
      </c>
      <c r="AO64" s="18">
        <v>0.0359272324632173</v>
      </c>
    </row>
    <row r="65" s="1" customFormat="1" ht="22.6" customHeight="1" spans="1:41">
      <c r="A65" s="23"/>
      <c r="B65" s="24" t="s">
        <v>97</v>
      </c>
      <c r="C65" s="23" t="s">
        <v>98</v>
      </c>
      <c r="D65" s="25">
        <v>4791</v>
      </c>
      <c r="E65" s="26">
        <v>110563.15</v>
      </c>
      <c r="F65" s="25">
        <v>3528.4</v>
      </c>
      <c r="G65" s="26">
        <v>66688.9</v>
      </c>
      <c r="H65" s="27">
        <v>59.3829876611041</v>
      </c>
      <c r="I65" s="26">
        <v>1116.8</v>
      </c>
      <c r="J65" s="26">
        <v>-2186.67</v>
      </c>
      <c r="K65" s="25">
        <v>2959.9</v>
      </c>
      <c r="L65" s="25">
        <v>42817.24</v>
      </c>
      <c r="M65" s="12">
        <v>-1.95797815186246</v>
      </c>
      <c r="N65" s="12">
        <v>14.4657724923139</v>
      </c>
      <c r="O65" s="26">
        <v>46265.89</v>
      </c>
      <c r="P65" s="26">
        <v>61837.6</v>
      </c>
      <c r="Q65" s="26">
        <v>2193.74</v>
      </c>
      <c r="R65" s="12">
        <v>28.1882082653368</v>
      </c>
      <c r="S65" s="25">
        <v>46243.11</v>
      </c>
      <c r="T65" s="25">
        <v>68757.33</v>
      </c>
      <c r="U65" s="25">
        <v>2809.92</v>
      </c>
      <c r="V65" s="12">
        <v>24.4694973522378</v>
      </c>
      <c r="W65" s="15">
        <v>-15.3965897875437</v>
      </c>
      <c r="X65" s="15">
        <v>0.691544462298098</v>
      </c>
      <c r="Y65" s="26">
        <v>15571.71</v>
      </c>
      <c r="Z65" s="25">
        <v>22514.22</v>
      </c>
      <c r="AA65" s="17">
        <v>-6942.51</v>
      </c>
      <c r="AB65" s="18">
        <v>-0.30836111577483</v>
      </c>
      <c r="AC65" s="15">
        <v>0.251816208908496</v>
      </c>
      <c r="AD65" s="15">
        <v>0.327444652082912</v>
      </c>
      <c r="AE65" s="15">
        <v>-0.0756284431744167</v>
      </c>
      <c r="AF65" s="26">
        <v>-5530.4174</v>
      </c>
      <c r="AG65" s="25">
        <v>-2355.3143</v>
      </c>
      <c r="AH65" s="15">
        <v>-0.119535523903247</v>
      </c>
      <c r="AI65" s="18">
        <v>-0.034255464835531</v>
      </c>
      <c r="AJ65" s="26">
        <v>-116.16</v>
      </c>
      <c r="AK65" s="25">
        <v>-169.63</v>
      </c>
      <c r="AL65" s="15">
        <v>-0.052950668720997</v>
      </c>
      <c r="AM65" s="18">
        <v>-0.0603682667122196</v>
      </c>
      <c r="AN65" s="18">
        <v>-0.0852800590677161</v>
      </c>
      <c r="AO65" s="18">
        <v>0.00741759799122255</v>
      </c>
    </row>
    <row r="66" s="1" customFormat="1" ht="15.9" customHeight="1" spans="1:41">
      <c r="A66" s="23"/>
      <c r="B66" s="24" t="s">
        <v>178</v>
      </c>
      <c r="C66" s="23" t="s">
        <v>179</v>
      </c>
      <c r="D66" s="25">
        <v>57.36</v>
      </c>
      <c r="E66" s="26">
        <v>757.42</v>
      </c>
      <c r="F66" s="25">
        <v>16.41</v>
      </c>
      <c r="G66" s="26">
        <v>310.78</v>
      </c>
      <c r="H66" s="27">
        <v>37.0703474834318</v>
      </c>
      <c r="I66" s="26">
        <v>0</v>
      </c>
      <c r="J66" s="26">
        <v>0</v>
      </c>
      <c r="K66" s="25">
        <v>255</v>
      </c>
      <c r="L66" s="25">
        <v>2337.42</v>
      </c>
      <c r="M66" s="12">
        <v>0</v>
      </c>
      <c r="N66" s="12">
        <v>9.16635294117647</v>
      </c>
      <c r="O66" s="26">
        <v>446.64</v>
      </c>
      <c r="P66" s="26">
        <v>579.65</v>
      </c>
      <c r="Q66" s="26">
        <v>42.4</v>
      </c>
      <c r="R66" s="12">
        <v>13.6709905660377</v>
      </c>
      <c r="S66" s="25">
        <v>656.8</v>
      </c>
      <c r="T66" s="25">
        <v>977.55</v>
      </c>
      <c r="U66" s="25">
        <v>83.66</v>
      </c>
      <c r="V66" s="12">
        <v>11.6847956012431</v>
      </c>
      <c r="W66" s="15" t="e">
        <v>#DIV/0!</v>
      </c>
      <c r="X66" s="15">
        <v>0.274748602440724</v>
      </c>
      <c r="Y66" s="26">
        <v>133.01</v>
      </c>
      <c r="Z66" s="25">
        <v>320.75</v>
      </c>
      <c r="AA66" s="17">
        <v>-187.74</v>
      </c>
      <c r="AB66" s="18">
        <v>-0.585315666406859</v>
      </c>
      <c r="AC66" s="15">
        <v>0.229466057103424</v>
      </c>
      <c r="AD66" s="15">
        <v>0.328116208889571</v>
      </c>
      <c r="AE66" s="15">
        <v>-0.0986501517861464</v>
      </c>
      <c r="AF66" s="26">
        <v>22.8745</v>
      </c>
      <c r="AG66" s="25">
        <v>-0.1187</v>
      </c>
      <c r="AH66" s="15">
        <v>0.0512146247537166</v>
      </c>
      <c r="AI66" s="18">
        <v>-0.000121426014014628</v>
      </c>
      <c r="AJ66" s="26">
        <v>1.45</v>
      </c>
      <c r="AK66" s="25">
        <v>-0.01</v>
      </c>
      <c r="AL66" s="15">
        <v>0.0341981132075472</v>
      </c>
      <c r="AM66" s="18">
        <v>-0.00011953143676787</v>
      </c>
      <c r="AN66" s="18">
        <v>0.0513360507677313</v>
      </c>
      <c r="AO66" s="18">
        <v>0.034317644644315</v>
      </c>
    </row>
    <row r="67" s="1" customFormat="1" ht="15.9" customHeight="1" spans="1:41">
      <c r="A67" s="23"/>
      <c r="B67" s="24" t="s">
        <v>133</v>
      </c>
      <c r="C67" s="23" t="s">
        <v>134</v>
      </c>
      <c r="D67" s="25">
        <v>3322</v>
      </c>
      <c r="E67" s="26">
        <v>76051.55</v>
      </c>
      <c r="F67" s="25">
        <v>2503</v>
      </c>
      <c r="G67" s="26">
        <v>42660.88</v>
      </c>
      <c r="H67" s="27">
        <v>74.6943050160528</v>
      </c>
      <c r="I67" s="26">
        <v>462.21</v>
      </c>
      <c r="J67" s="26">
        <v>-9612.64</v>
      </c>
      <c r="K67" s="25">
        <v>1920.7</v>
      </c>
      <c r="L67" s="25">
        <v>23437.24</v>
      </c>
      <c r="M67" s="12">
        <v>-20.7971268471041</v>
      </c>
      <c r="N67" s="12">
        <v>12.2024470245223</v>
      </c>
      <c r="O67" s="26">
        <v>24634.31</v>
      </c>
      <c r="P67" s="26">
        <v>28460.26</v>
      </c>
      <c r="Q67" s="26">
        <v>1280.77</v>
      </c>
      <c r="R67" s="12">
        <v>22.2212106779515</v>
      </c>
      <c r="S67" s="25">
        <v>26825.4</v>
      </c>
      <c r="T67" s="25">
        <v>34736.61</v>
      </c>
      <c r="U67" s="25">
        <v>1785.95</v>
      </c>
      <c r="V67" s="12">
        <v>19.4499342086845</v>
      </c>
      <c r="W67" s="15">
        <v>-2.06847502740725</v>
      </c>
      <c r="X67" s="15">
        <v>0.59393719715377</v>
      </c>
      <c r="Y67" s="26">
        <v>3825.95</v>
      </c>
      <c r="Z67" s="25">
        <v>7911.21</v>
      </c>
      <c r="AA67" s="17">
        <v>-4085.26</v>
      </c>
      <c r="AB67" s="18">
        <v>-0.516388769859478</v>
      </c>
      <c r="AC67" s="15">
        <v>0.134431308779329</v>
      </c>
      <c r="AD67" s="15">
        <v>0.227748476319364</v>
      </c>
      <c r="AE67" s="15">
        <v>-0.093317167540035</v>
      </c>
      <c r="AF67" s="26">
        <v>28.2015</v>
      </c>
      <c r="AG67" s="25">
        <v>-1639.2945</v>
      </c>
      <c r="AH67" s="15">
        <v>0.00114480576074589</v>
      </c>
      <c r="AI67" s="18">
        <v>-0.0471921266928465</v>
      </c>
      <c r="AJ67" s="26">
        <v>-31.44</v>
      </c>
      <c r="AK67" s="25">
        <v>-65.45</v>
      </c>
      <c r="AL67" s="15">
        <v>-0.0245477330043646</v>
      </c>
      <c r="AM67" s="18">
        <v>-0.0366471625745402</v>
      </c>
      <c r="AN67" s="18">
        <v>0.0483369324535924</v>
      </c>
      <c r="AO67" s="18">
        <v>0.0120994295701756</v>
      </c>
    </row>
    <row r="68" s="1" customFormat="1" ht="15.9" customHeight="1" spans="1:41">
      <c r="A68" s="23"/>
      <c r="B68" s="24" t="s">
        <v>104</v>
      </c>
      <c r="C68" s="23" t="s">
        <v>105</v>
      </c>
      <c r="D68" s="25">
        <v>6267.2</v>
      </c>
      <c r="E68" s="26">
        <v>134066.35</v>
      </c>
      <c r="F68" s="25">
        <v>4836.43</v>
      </c>
      <c r="G68" s="26">
        <v>97821.74</v>
      </c>
      <c r="H68" s="27">
        <v>60.8004084694095</v>
      </c>
      <c r="I68" s="26">
        <v>1698.7</v>
      </c>
      <c r="J68" s="26">
        <v>24172.79</v>
      </c>
      <c r="K68" s="25">
        <v>3663.1</v>
      </c>
      <c r="L68" s="25">
        <v>49751.97</v>
      </c>
      <c r="M68" s="12">
        <v>14.2301701300995</v>
      </c>
      <c r="N68" s="12">
        <v>13.5819306052251</v>
      </c>
      <c r="O68" s="26">
        <v>59115.81</v>
      </c>
      <c r="P68" s="26">
        <v>79624.98</v>
      </c>
      <c r="Q68" s="26">
        <v>2596.81</v>
      </c>
      <c r="R68" s="12">
        <v>30.6626129751503</v>
      </c>
      <c r="S68" s="25">
        <v>62025.27</v>
      </c>
      <c r="T68" s="25">
        <v>82359.12</v>
      </c>
      <c r="U68" s="25">
        <v>3170.93</v>
      </c>
      <c r="V68" s="12">
        <v>25.9731750622057</v>
      </c>
      <c r="W68" s="15">
        <v>1.15476081415872</v>
      </c>
      <c r="X68" s="15">
        <v>0.912333070838517</v>
      </c>
      <c r="Y68" s="26">
        <v>20509.17</v>
      </c>
      <c r="Z68" s="25">
        <v>20333.85</v>
      </c>
      <c r="AA68" s="17">
        <v>175.32</v>
      </c>
      <c r="AB68" s="18">
        <v>0.0086220759964296</v>
      </c>
      <c r="AC68" s="15">
        <v>0.257572058416844</v>
      </c>
      <c r="AD68" s="15">
        <v>0.246892511721835</v>
      </c>
      <c r="AE68" s="15">
        <v>0.0106795466950087</v>
      </c>
      <c r="AF68" s="26">
        <v>-6825.5566</v>
      </c>
      <c r="AG68" s="25">
        <v>-7484.5841</v>
      </c>
      <c r="AH68" s="15">
        <v>-0.115460764218574</v>
      </c>
      <c r="AI68" s="18">
        <v>-0.0908774170972201</v>
      </c>
      <c r="AJ68" s="26">
        <v>-120.66</v>
      </c>
      <c r="AK68" s="25">
        <v>-316.67</v>
      </c>
      <c r="AL68" s="15">
        <v>-0.0464647009215152</v>
      </c>
      <c r="AM68" s="18">
        <v>-0.0998666006502824</v>
      </c>
      <c r="AN68" s="18">
        <v>-0.0245833471213536</v>
      </c>
      <c r="AO68" s="18">
        <v>0.0534018997287672</v>
      </c>
    </row>
    <row r="69" s="1" customFormat="1" ht="15.9" customHeight="1" spans="1:41">
      <c r="A69" s="23"/>
      <c r="B69" s="24" t="s">
        <v>184</v>
      </c>
      <c r="C69" s="23" t="s">
        <v>185</v>
      </c>
      <c r="D69" s="25">
        <v>2294.7</v>
      </c>
      <c r="E69" s="26">
        <v>68582.9</v>
      </c>
      <c r="F69" s="25">
        <v>1506</v>
      </c>
      <c r="G69" s="26">
        <v>45326.05</v>
      </c>
      <c r="H69" s="27">
        <v>119.653880169154</v>
      </c>
      <c r="I69" s="26">
        <v>-190.3</v>
      </c>
      <c r="J69" s="26">
        <v>-8501.05</v>
      </c>
      <c r="K69" s="25">
        <v>541.5</v>
      </c>
      <c r="L69" s="25">
        <v>14062.78</v>
      </c>
      <c r="M69" s="12">
        <v>44.6718339464004</v>
      </c>
      <c r="N69" s="12">
        <v>25.9700461680517</v>
      </c>
      <c r="O69" s="26">
        <v>14755.8</v>
      </c>
      <c r="P69" s="26">
        <v>24233.49</v>
      </c>
      <c r="Q69" s="26">
        <v>574.05</v>
      </c>
      <c r="R69" s="12">
        <v>42.2149464332375</v>
      </c>
      <c r="S69" s="25">
        <v>12364.81</v>
      </c>
      <c r="T69" s="25">
        <v>17655.43</v>
      </c>
      <c r="U69" s="25">
        <v>663.13</v>
      </c>
      <c r="V69" s="12">
        <v>26.6243873750245</v>
      </c>
      <c r="W69" s="15">
        <v>-0.0549985817934137</v>
      </c>
      <c r="X69" s="15">
        <v>0.0251959970628688</v>
      </c>
      <c r="Y69" s="26">
        <v>9477.69</v>
      </c>
      <c r="Z69" s="25">
        <v>5290.62</v>
      </c>
      <c r="AA69" s="17">
        <v>4187.07</v>
      </c>
      <c r="AB69" s="18">
        <v>0.79141386075734</v>
      </c>
      <c r="AC69" s="15">
        <v>0.39109884709136</v>
      </c>
      <c r="AD69" s="15">
        <v>0.299659651450007</v>
      </c>
      <c r="AE69" s="15">
        <v>0.0914391956413528</v>
      </c>
      <c r="AF69" s="26">
        <v>3247.6208</v>
      </c>
      <c r="AG69" s="25">
        <v>-252.8388</v>
      </c>
      <c r="AH69" s="15">
        <v>0.220091137044416</v>
      </c>
      <c r="AI69" s="18">
        <v>-0.0143207387189097</v>
      </c>
      <c r="AJ69" s="26">
        <v>-24.35</v>
      </c>
      <c r="AK69" s="25">
        <v>79.53</v>
      </c>
      <c r="AL69" s="15">
        <v>-0.0424179078477485</v>
      </c>
      <c r="AM69" s="18">
        <v>0.119931235202751</v>
      </c>
      <c r="AN69" s="18">
        <v>0.234411875763326</v>
      </c>
      <c r="AO69" s="18">
        <v>-0.162349143050499</v>
      </c>
    </row>
    <row r="70" s="1" customFormat="1" ht="15.9" customHeight="1" spans="1:41">
      <c r="A70" s="23"/>
      <c r="B70" s="24" t="s">
        <v>139</v>
      </c>
      <c r="C70" s="23" t="s">
        <v>140</v>
      </c>
      <c r="D70" s="25">
        <v>2222</v>
      </c>
      <c r="E70" s="26">
        <v>49104.63</v>
      </c>
      <c r="F70" s="25">
        <v>1464</v>
      </c>
      <c r="G70" s="26">
        <v>31698.42</v>
      </c>
      <c r="H70" s="27">
        <v>64.9595094611479</v>
      </c>
      <c r="I70" s="26">
        <v>313.4</v>
      </c>
      <c r="J70" s="26">
        <v>2218.8</v>
      </c>
      <c r="K70" s="25">
        <v>896.1</v>
      </c>
      <c r="L70" s="25">
        <v>11398.31</v>
      </c>
      <c r="M70" s="12">
        <v>7.07977026164646</v>
      </c>
      <c r="N70" s="12">
        <v>12.7199084923558</v>
      </c>
      <c r="O70" s="26">
        <v>19280.43</v>
      </c>
      <c r="P70" s="26">
        <v>25073.81</v>
      </c>
      <c r="Q70" s="26">
        <v>978.84</v>
      </c>
      <c r="R70" s="12">
        <v>25.6158411997875</v>
      </c>
      <c r="S70" s="25">
        <v>19433.55</v>
      </c>
      <c r="T70" s="25">
        <v>25659.55</v>
      </c>
      <c r="U70" s="25">
        <v>1053.62</v>
      </c>
      <c r="V70" s="12">
        <v>24.3537043715951</v>
      </c>
      <c r="W70" s="15">
        <v>2.61817407247765</v>
      </c>
      <c r="X70" s="15">
        <v>0.914613174004422</v>
      </c>
      <c r="Y70" s="26">
        <v>5793.38</v>
      </c>
      <c r="Z70" s="25">
        <v>6226</v>
      </c>
      <c r="AA70" s="17">
        <v>-432.62</v>
      </c>
      <c r="AB70" s="18">
        <v>-0.06948602634115</v>
      </c>
      <c r="AC70" s="15">
        <v>0.231053039007634</v>
      </c>
      <c r="AD70" s="15">
        <v>0.242638705667091</v>
      </c>
      <c r="AE70" s="15">
        <v>-0.0115856666594569</v>
      </c>
      <c r="AF70" s="26">
        <v>-612.1651</v>
      </c>
      <c r="AG70" s="25">
        <v>-1155.1409</v>
      </c>
      <c r="AH70" s="15">
        <v>-0.0317505937367579</v>
      </c>
      <c r="AI70" s="18">
        <v>-0.0450179718662252</v>
      </c>
      <c r="AJ70" s="26">
        <v>-22.56</v>
      </c>
      <c r="AK70" s="25">
        <v>-37.48</v>
      </c>
      <c r="AL70" s="15">
        <v>-0.0230476891013853</v>
      </c>
      <c r="AM70" s="18">
        <v>-0.0355725973311061</v>
      </c>
      <c r="AN70" s="18">
        <v>0.0132673781294673</v>
      </c>
      <c r="AO70" s="18">
        <v>0.0125249082297208</v>
      </c>
    </row>
    <row r="71" s="1" customFormat="1" ht="15.9" customHeight="1" spans="1:41">
      <c r="A71" s="23"/>
      <c r="B71" s="24" t="s">
        <v>153</v>
      </c>
      <c r="C71" s="23" t="s">
        <v>154</v>
      </c>
      <c r="D71" s="25">
        <v>2864</v>
      </c>
      <c r="E71" s="26">
        <v>75915.51</v>
      </c>
      <c r="F71" s="25">
        <v>1359.8</v>
      </c>
      <c r="G71" s="26">
        <v>37454.11</v>
      </c>
      <c r="H71" s="27">
        <v>57.6991423091686</v>
      </c>
      <c r="I71" s="26">
        <v>-62.7</v>
      </c>
      <c r="J71" s="26">
        <v>-7717.47</v>
      </c>
      <c r="K71" s="25">
        <v>1442.8</v>
      </c>
      <c r="L71" s="25">
        <v>23923.96</v>
      </c>
      <c r="M71" s="12">
        <v>123.085645933014</v>
      </c>
      <c r="N71" s="12">
        <v>16.5816190740227</v>
      </c>
      <c r="O71" s="26">
        <v>30455.03</v>
      </c>
      <c r="P71" s="26">
        <v>42043.34</v>
      </c>
      <c r="Q71" s="26">
        <v>1374.66</v>
      </c>
      <c r="R71" s="12">
        <v>30.584537267397</v>
      </c>
      <c r="S71" s="25">
        <v>27578.31</v>
      </c>
      <c r="T71" s="25">
        <v>39985.9</v>
      </c>
      <c r="U71" s="25">
        <v>1432.24</v>
      </c>
      <c r="V71" s="12">
        <v>27.9184354577445</v>
      </c>
      <c r="W71" s="15">
        <v>-0.751518245400916</v>
      </c>
      <c r="X71" s="15">
        <v>0.68369779411242</v>
      </c>
      <c r="Y71" s="26">
        <v>11588.31</v>
      </c>
      <c r="Z71" s="25">
        <v>12407.59</v>
      </c>
      <c r="AA71" s="17">
        <v>-819.28</v>
      </c>
      <c r="AB71" s="18">
        <v>-0.0660305506548814</v>
      </c>
      <c r="AC71" s="15">
        <v>0.275627721299021</v>
      </c>
      <c r="AD71" s="15">
        <v>0.310299130443481</v>
      </c>
      <c r="AE71" s="15">
        <v>-0.0346714091444599</v>
      </c>
      <c r="AF71" s="26">
        <v>-1120.4255</v>
      </c>
      <c r="AG71" s="25">
        <v>-459.7344</v>
      </c>
      <c r="AH71" s="15">
        <v>-0.0367895057072674</v>
      </c>
      <c r="AI71" s="18">
        <v>-0.0114974128380254</v>
      </c>
      <c r="AJ71" s="26">
        <v>-16.84</v>
      </c>
      <c r="AK71" s="25">
        <v>-38.46</v>
      </c>
      <c r="AL71" s="15">
        <v>-0.0122503018928317</v>
      </c>
      <c r="AM71" s="18">
        <v>-0.0268530413897112</v>
      </c>
      <c r="AN71" s="18">
        <v>-0.025292092869242</v>
      </c>
      <c r="AO71" s="18">
        <v>0.0146027394968795</v>
      </c>
    </row>
    <row r="72" s="1" customFormat="1" ht="22.6" customHeight="1" spans="1:41">
      <c r="A72" s="23"/>
      <c r="B72" s="24" t="s">
        <v>110</v>
      </c>
      <c r="C72" s="23" t="s">
        <v>111</v>
      </c>
      <c r="D72" s="25">
        <v>2847.9</v>
      </c>
      <c r="E72" s="26">
        <v>72462.49</v>
      </c>
      <c r="F72" s="25">
        <v>2531.3</v>
      </c>
      <c r="G72" s="26">
        <v>51779.8</v>
      </c>
      <c r="H72" s="27">
        <v>93.9690875155537</v>
      </c>
      <c r="I72" s="26">
        <v>668</v>
      </c>
      <c r="J72" s="26">
        <v>96.06</v>
      </c>
      <c r="K72" s="25">
        <v>2070.1</v>
      </c>
      <c r="L72" s="25">
        <v>14915.08</v>
      </c>
      <c r="M72" s="12">
        <v>0.143802395209581</v>
      </c>
      <c r="N72" s="12">
        <v>7.20500458915028</v>
      </c>
      <c r="O72" s="26">
        <v>20493.5</v>
      </c>
      <c r="P72" s="26">
        <v>27674.63</v>
      </c>
      <c r="Q72" s="26">
        <v>1101.27</v>
      </c>
      <c r="R72" s="12">
        <v>25.1297411170739</v>
      </c>
      <c r="S72" s="25">
        <v>22623.65</v>
      </c>
      <c r="T72" s="25">
        <v>30155.57</v>
      </c>
      <c r="U72" s="25">
        <v>1393.65</v>
      </c>
      <c r="V72" s="12">
        <v>21.6378358985398</v>
      </c>
      <c r="W72" s="15">
        <v>173.751895338386</v>
      </c>
      <c r="X72" s="15">
        <v>2.00316753873042</v>
      </c>
      <c r="Y72" s="26">
        <v>7181.13</v>
      </c>
      <c r="Z72" s="25">
        <v>7531.92</v>
      </c>
      <c r="AA72" s="17">
        <v>-350.79</v>
      </c>
      <c r="AB72" s="18">
        <v>-0.0465737819838766</v>
      </c>
      <c r="AC72" s="15">
        <v>0.259484227973418</v>
      </c>
      <c r="AD72" s="15">
        <v>0.249768782350989</v>
      </c>
      <c r="AE72" s="15">
        <v>0.0097154456224297</v>
      </c>
      <c r="AF72" s="26">
        <v>-554.7804</v>
      </c>
      <c r="AG72" s="25">
        <v>-373.567</v>
      </c>
      <c r="AH72" s="15">
        <v>-0.0270710420377193</v>
      </c>
      <c r="AI72" s="18">
        <v>-0.0123879933292589</v>
      </c>
      <c r="AJ72" s="26">
        <v>166.67</v>
      </c>
      <c r="AK72" s="25">
        <v>-29.45</v>
      </c>
      <c r="AL72" s="15">
        <v>0.151343448927148</v>
      </c>
      <c r="AM72" s="18">
        <v>-0.0211315610088616</v>
      </c>
      <c r="AN72" s="18">
        <v>-0.0146830487084604</v>
      </c>
      <c r="AO72" s="18">
        <v>0.172475009936009</v>
      </c>
    </row>
    <row r="73" s="1" customFormat="1" ht="15.9" customHeight="1" spans="1:41">
      <c r="A73" s="23"/>
      <c r="B73" s="24" t="s">
        <v>151</v>
      </c>
      <c r="C73" s="23" t="s">
        <v>152</v>
      </c>
      <c r="D73" s="25">
        <v>1744.7</v>
      </c>
      <c r="E73" s="26">
        <v>37402.95</v>
      </c>
      <c r="F73" s="25">
        <v>1233.3</v>
      </c>
      <c r="G73" s="26">
        <v>25335.7</v>
      </c>
      <c r="H73" s="27">
        <v>59.9586202197837</v>
      </c>
      <c r="I73" s="26">
        <v>388</v>
      </c>
      <c r="J73" s="26">
        <v>4151.42</v>
      </c>
      <c r="K73" s="25">
        <v>737.4</v>
      </c>
      <c r="L73" s="25">
        <v>9293.4</v>
      </c>
      <c r="M73" s="12">
        <v>10.6995360824742</v>
      </c>
      <c r="N73" s="12">
        <v>12.6029292107404</v>
      </c>
      <c r="O73" s="26">
        <v>16218.67</v>
      </c>
      <c r="P73" s="26">
        <v>21392.93</v>
      </c>
      <c r="Q73" s="26">
        <v>883.69</v>
      </c>
      <c r="R73" s="12">
        <v>24.2086365128043</v>
      </c>
      <c r="S73" s="25">
        <v>17605.33</v>
      </c>
      <c r="T73" s="25">
        <v>23863.05</v>
      </c>
      <c r="U73" s="25">
        <v>998.74</v>
      </c>
      <c r="V73" s="12">
        <v>23.8931553757735</v>
      </c>
      <c r="W73" s="15">
        <v>1.26258749222388</v>
      </c>
      <c r="X73" s="15">
        <v>0.895841433070282</v>
      </c>
      <c r="Y73" s="26">
        <v>5174.26</v>
      </c>
      <c r="Z73" s="25">
        <v>6257.72</v>
      </c>
      <c r="AA73" s="17">
        <v>-1083.46</v>
      </c>
      <c r="AB73" s="18">
        <v>-0.173139737795875</v>
      </c>
      <c r="AC73" s="15">
        <v>0.241867757245034</v>
      </c>
      <c r="AD73" s="15">
        <v>0.262234710148116</v>
      </c>
      <c r="AE73" s="15">
        <v>-0.0203669529030823</v>
      </c>
      <c r="AF73" s="26">
        <v>-106.7949</v>
      </c>
      <c r="AG73" s="25">
        <v>1048.1402</v>
      </c>
      <c r="AH73" s="15">
        <v>-0.0065846891267903</v>
      </c>
      <c r="AI73" s="18">
        <v>0.0439231447782241</v>
      </c>
      <c r="AJ73" s="26">
        <v>-15.71</v>
      </c>
      <c r="AK73" s="25">
        <v>177.94</v>
      </c>
      <c r="AL73" s="15">
        <v>-0.0177777274836198</v>
      </c>
      <c r="AM73" s="18">
        <v>0.17816448725394</v>
      </c>
      <c r="AN73" s="18">
        <v>-0.0505078339050144</v>
      </c>
      <c r="AO73" s="18">
        <v>-0.19594221473756</v>
      </c>
    </row>
    <row r="74" s="1" customFormat="1" ht="15.9" customHeight="1" spans="1:41">
      <c r="A74" s="23"/>
      <c r="B74" s="24" t="s">
        <v>158</v>
      </c>
      <c r="C74" s="23" t="s">
        <v>159</v>
      </c>
      <c r="D74" s="25">
        <v>2920.6</v>
      </c>
      <c r="E74" s="26">
        <v>77957.94</v>
      </c>
      <c r="F74" s="25">
        <v>2702.5</v>
      </c>
      <c r="G74" s="26">
        <v>65457.86</v>
      </c>
      <c r="H74" s="27">
        <v>88.0751981939184</v>
      </c>
      <c r="I74" s="26">
        <v>1038.7</v>
      </c>
      <c r="J74" s="26">
        <v>12739.09</v>
      </c>
      <c r="K74" s="25">
        <v>1493.9</v>
      </c>
      <c r="L74" s="25">
        <v>18108.06</v>
      </c>
      <c r="M74" s="12">
        <v>12.2644555694618</v>
      </c>
      <c r="N74" s="12">
        <v>12.1213334225852</v>
      </c>
      <c r="O74" s="26">
        <v>25239.17</v>
      </c>
      <c r="P74" s="26">
        <v>36466.2</v>
      </c>
      <c r="Q74" s="26">
        <v>1218.01</v>
      </c>
      <c r="R74" s="12">
        <v>29.9391630610586</v>
      </c>
      <c r="S74" s="25">
        <v>27902.91</v>
      </c>
      <c r="T74" s="25">
        <v>38394.3</v>
      </c>
      <c r="U74" s="25">
        <v>1440.18</v>
      </c>
      <c r="V74" s="12">
        <v>26.6593759113444</v>
      </c>
      <c r="W74" s="15">
        <v>1.44113266108659</v>
      </c>
      <c r="X74" s="15">
        <v>1.19937650272627</v>
      </c>
      <c r="Y74" s="26">
        <v>11227.03</v>
      </c>
      <c r="Z74" s="25">
        <v>10491.39</v>
      </c>
      <c r="AA74" s="17">
        <v>735.64</v>
      </c>
      <c r="AB74" s="18">
        <v>0.0701184495095502</v>
      </c>
      <c r="AC74" s="15">
        <v>0.307874963664983</v>
      </c>
      <c r="AD74" s="15">
        <v>0.273253842367226</v>
      </c>
      <c r="AE74" s="15">
        <v>0.0346211212977565</v>
      </c>
      <c r="AF74" s="26">
        <v>-116.2613</v>
      </c>
      <c r="AG74" s="25">
        <v>-1529.7894</v>
      </c>
      <c r="AH74" s="15">
        <v>-0.00460638364890763</v>
      </c>
      <c r="AI74" s="18">
        <v>-0.0398441799954681</v>
      </c>
      <c r="AJ74" s="26">
        <v>-38.79</v>
      </c>
      <c r="AK74" s="25">
        <v>-309.72</v>
      </c>
      <c r="AL74" s="15">
        <v>-0.0318470291705323</v>
      </c>
      <c r="AM74" s="18">
        <v>-0.215056451276924</v>
      </c>
      <c r="AN74" s="18">
        <v>0.0352377963465604</v>
      </c>
      <c r="AO74" s="18">
        <v>0.183209422106391</v>
      </c>
    </row>
    <row r="75" s="1" customFormat="1" ht="15.9" customHeight="1" spans="1:41">
      <c r="A75" s="23"/>
      <c r="B75" s="28" t="s">
        <v>256</v>
      </c>
      <c r="C75" s="28"/>
      <c r="D75" s="29">
        <v>94891.15</v>
      </c>
      <c r="E75" s="29">
        <v>2245235.76</v>
      </c>
      <c r="F75" s="29">
        <v>65384.1</v>
      </c>
      <c r="G75" s="30">
        <v>1354573.24</v>
      </c>
      <c r="H75" s="30">
        <v>72.2123240648471</v>
      </c>
      <c r="I75" s="30">
        <v>11291.61</v>
      </c>
      <c r="J75" s="29">
        <v>-113647.55</v>
      </c>
      <c r="K75" s="29">
        <v>41373.4</v>
      </c>
      <c r="L75" s="29">
        <v>572608.18</v>
      </c>
      <c r="M75" s="31">
        <v>-10.0647781848647</v>
      </c>
      <c r="N75" s="31">
        <v>13.8400078311185</v>
      </c>
      <c r="O75" s="29">
        <v>772680.29</v>
      </c>
      <c r="P75" s="29">
        <v>1050905.82</v>
      </c>
      <c r="Q75" s="29">
        <v>38567.35</v>
      </c>
      <c r="R75" s="31">
        <v>27.2485877302952</v>
      </c>
      <c r="S75" s="29">
        <v>768880.93</v>
      </c>
      <c r="T75" s="29">
        <v>1113027.07</v>
      </c>
      <c r="U75" s="29">
        <v>43523.08</v>
      </c>
      <c r="V75" s="31">
        <v>25.573260669971</v>
      </c>
      <c r="W75" s="32">
        <v>-3.70732123746863</v>
      </c>
      <c r="X75" s="32">
        <v>0.847777904610054</v>
      </c>
      <c r="Y75" s="29">
        <v>278225.53</v>
      </c>
      <c r="Z75" s="29">
        <v>344146.14</v>
      </c>
      <c r="AA75" s="33">
        <v>-65920.61</v>
      </c>
      <c r="AB75" s="34">
        <v>-0.191548305612261</v>
      </c>
      <c r="AC75" s="32">
        <v>0.264748300661233</v>
      </c>
      <c r="AD75" s="32">
        <v>0.309198355795605</v>
      </c>
      <c r="AE75" s="32">
        <v>-0.0444500551343718</v>
      </c>
      <c r="AF75" s="29">
        <v>-45552.2804</v>
      </c>
      <c r="AG75" s="29">
        <v>-18182.4172</v>
      </c>
      <c r="AH75" s="32">
        <v>-0.0589535943773071</v>
      </c>
      <c r="AI75" s="32">
        <v>-0.0163360062752113</v>
      </c>
      <c r="AJ75" s="29">
        <v>-594.12</v>
      </c>
      <c r="AK75" s="29">
        <v>-786.95</v>
      </c>
      <c r="AL75" s="32">
        <v>-0.0154047400197317</v>
      </c>
      <c r="AM75" s="32">
        <v>-0.0180812111642834</v>
      </c>
      <c r="AN75" s="34">
        <v>-0.0426175881020958</v>
      </c>
      <c r="AO75" s="34">
        <v>0.00267647114455169</v>
      </c>
    </row>
    <row r="76" s="1" customFormat="1" ht="22.6" customHeight="1" spans="1:41">
      <c r="A76" s="23" t="s">
        <v>101</v>
      </c>
      <c r="B76" s="24" t="s">
        <v>182</v>
      </c>
      <c r="C76" s="23" t="s">
        <v>183</v>
      </c>
      <c r="D76" s="25">
        <v>8210.4</v>
      </c>
      <c r="E76" s="26">
        <v>187413.63</v>
      </c>
      <c r="F76" s="25">
        <v>3478.9</v>
      </c>
      <c r="G76" s="26">
        <v>62986</v>
      </c>
      <c r="H76" s="27">
        <v>58.615765552902</v>
      </c>
      <c r="I76" s="26">
        <v>5629.1</v>
      </c>
      <c r="J76" s="26">
        <v>-52501.04</v>
      </c>
      <c r="K76" s="25">
        <v>463.3</v>
      </c>
      <c r="L76" s="25">
        <v>-872.34</v>
      </c>
      <c r="M76" s="12">
        <v>-9.32672007958644</v>
      </c>
      <c r="N76" s="12">
        <v>-1.88288366069501</v>
      </c>
      <c r="O76" s="26">
        <v>66214.17</v>
      </c>
      <c r="P76" s="26">
        <v>69901.45</v>
      </c>
      <c r="Q76" s="26">
        <v>9062.94</v>
      </c>
      <c r="R76" s="12">
        <v>7.71288897421808</v>
      </c>
      <c r="S76" s="25">
        <v>28920.09</v>
      </c>
      <c r="T76" s="25">
        <v>35387.17</v>
      </c>
      <c r="U76" s="25">
        <v>1300.83</v>
      </c>
      <c r="V76" s="12">
        <v>27.2035315913686</v>
      </c>
      <c r="W76" s="15">
        <v>-1.82696691960333</v>
      </c>
      <c r="X76" s="15">
        <v>-15.4478026758845</v>
      </c>
      <c r="Y76" s="26">
        <v>3687.28</v>
      </c>
      <c r="Z76" s="25">
        <v>6467.08</v>
      </c>
      <c r="AA76" s="17">
        <v>-2779.8</v>
      </c>
      <c r="AB76" s="18">
        <v>-0.429838505167711</v>
      </c>
      <c r="AC76" s="15">
        <v>0.0527496926029431</v>
      </c>
      <c r="AD76" s="15">
        <v>0.182752110440027</v>
      </c>
      <c r="AE76" s="15">
        <v>-0.130002417837084</v>
      </c>
      <c r="AF76" s="26">
        <v>-1688.7648</v>
      </c>
      <c r="AG76" s="25">
        <v>4144.6316</v>
      </c>
      <c r="AH76" s="15">
        <v>-0.0255045830824429</v>
      </c>
      <c r="AI76" s="18">
        <v>0.117122437312732</v>
      </c>
      <c r="AJ76" s="26">
        <v>-297.66</v>
      </c>
      <c r="AK76" s="25">
        <v>-141.77</v>
      </c>
      <c r="AL76" s="15">
        <v>-0.032843646763633</v>
      </c>
      <c r="AM76" s="18">
        <v>-0.108984263893053</v>
      </c>
      <c r="AN76" s="18">
        <v>-0.142627020395175</v>
      </c>
      <c r="AO76" s="18">
        <v>0.0761406171294199</v>
      </c>
    </row>
    <row r="77" s="1" customFormat="1" ht="15.9" customHeight="1" spans="1:41">
      <c r="A77" s="23"/>
      <c r="B77" s="24" t="s">
        <v>141</v>
      </c>
      <c r="C77" s="23" t="s">
        <v>142</v>
      </c>
      <c r="D77" s="25">
        <v>15561.38</v>
      </c>
      <c r="E77" s="26">
        <v>425442.8</v>
      </c>
      <c r="F77" s="25">
        <v>8230.4</v>
      </c>
      <c r="G77" s="26">
        <v>162109.27</v>
      </c>
      <c r="H77" s="27">
        <v>128.966591178185</v>
      </c>
      <c r="I77" s="26">
        <v>-4689.9</v>
      </c>
      <c r="J77" s="26">
        <v>-192717.9</v>
      </c>
      <c r="K77" s="25">
        <v>2633.6</v>
      </c>
      <c r="L77" s="25">
        <v>49304.31</v>
      </c>
      <c r="M77" s="12">
        <v>41.0921128382268</v>
      </c>
      <c r="N77" s="12">
        <v>18.721259872418</v>
      </c>
      <c r="O77" s="26">
        <v>70615.63</v>
      </c>
      <c r="P77" s="26">
        <v>89181.44</v>
      </c>
      <c r="Q77" s="26">
        <v>2580.84</v>
      </c>
      <c r="R77" s="12">
        <v>34.5551990824693</v>
      </c>
      <c r="S77" s="25">
        <v>68148.07</v>
      </c>
      <c r="T77" s="25">
        <v>94742.97</v>
      </c>
      <c r="U77" s="25">
        <v>2855.37</v>
      </c>
      <c r="V77" s="12">
        <v>33.1806280797235</v>
      </c>
      <c r="W77" s="15">
        <v>-0.159079524128933</v>
      </c>
      <c r="X77" s="15">
        <v>0.772350167982469</v>
      </c>
      <c r="Y77" s="26">
        <v>18565.81</v>
      </c>
      <c r="Z77" s="25">
        <v>26594.9</v>
      </c>
      <c r="AA77" s="17">
        <v>-8029.09</v>
      </c>
      <c r="AB77" s="18">
        <v>-0.301903372451109</v>
      </c>
      <c r="AC77" s="15">
        <v>0.208180199826332</v>
      </c>
      <c r="AD77" s="15">
        <v>0.280705787458426</v>
      </c>
      <c r="AE77" s="15">
        <v>-0.0725255876320941</v>
      </c>
      <c r="AF77" s="26">
        <v>-12082.6815</v>
      </c>
      <c r="AG77" s="25">
        <v>-7890.5647</v>
      </c>
      <c r="AH77" s="15">
        <v>-0.171104916857642</v>
      </c>
      <c r="AI77" s="18">
        <v>-0.0832839069748394</v>
      </c>
      <c r="AJ77" s="26">
        <v>-60.24</v>
      </c>
      <c r="AK77" s="25">
        <v>-407.5</v>
      </c>
      <c r="AL77" s="15">
        <v>-0.0233412377365509</v>
      </c>
      <c r="AM77" s="18">
        <v>-0.142713553760108</v>
      </c>
      <c r="AN77" s="18">
        <v>-0.0878210098828025</v>
      </c>
      <c r="AO77" s="18">
        <v>0.119372316023557</v>
      </c>
    </row>
    <row r="78" s="1" customFormat="1" ht="15.9" customHeight="1" spans="1:41">
      <c r="A78" s="23"/>
      <c r="B78" s="24" t="s">
        <v>147</v>
      </c>
      <c r="C78" s="23" t="s">
        <v>148</v>
      </c>
      <c r="D78" s="25">
        <v>9913.75</v>
      </c>
      <c r="E78" s="26">
        <v>290118.47</v>
      </c>
      <c r="F78" s="25">
        <v>5082.38</v>
      </c>
      <c r="G78" s="26">
        <v>152102.45</v>
      </c>
      <c r="H78" s="27">
        <v>125.607138603131</v>
      </c>
      <c r="I78" s="26">
        <v>-2054.88</v>
      </c>
      <c r="J78" s="26">
        <v>-82405.76</v>
      </c>
      <c r="K78" s="25">
        <v>2942.5</v>
      </c>
      <c r="L78" s="25">
        <v>18710.83</v>
      </c>
      <c r="M78" s="12">
        <v>40.1024682706533</v>
      </c>
      <c r="N78" s="12">
        <v>6.3588207306712</v>
      </c>
      <c r="O78" s="26">
        <v>54570.34</v>
      </c>
      <c r="P78" s="26">
        <v>74188.51</v>
      </c>
      <c r="Q78" s="26">
        <v>2579.74</v>
      </c>
      <c r="R78" s="12">
        <v>28.7581345406901</v>
      </c>
      <c r="S78" s="25">
        <v>57480.41</v>
      </c>
      <c r="T78" s="25">
        <v>80709.51</v>
      </c>
      <c r="U78" s="25">
        <v>2905.29</v>
      </c>
      <c r="V78" s="12">
        <v>27.7801906178041</v>
      </c>
      <c r="W78" s="15">
        <v>-0.282883678216506</v>
      </c>
      <c r="X78" s="15">
        <v>3.36876455469311</v>
      </c>
      <c r="Y78" s="26">
        <v>19618.17</v>
      </c>
      <c r="Z78" s="25">
        <v>23229.1</v>
      </c>
      <c r="AA78" s="17">
        <v>-3610.93</v>
      </c>
      <c r="AB78" s="18">
        <v>-0.155448553753697</v>
      </c>
      <c r="AC78" s="15">
        <v>0.264436770599652</v>
      </c>
      <c r="AD78" s="15">
        <v>0.287811188545191</v>
      </c>
      <c r="AE78" s="15">
        <v>-0.0233744179455391</v>
      </c>
      <c r="AF78" s="26">
        <v>-7561.9098</v>
      </c>
      <c r="AG78" s="25">
        <v>-8956.0617</v>
      </c>
      <c r="AH78" s="15">
        <v>-0.138571791929462</v>
      </c>
      <c r="AI78" s="18">
        <v>-0.110966622148988</v>
      </c>
      <c r="AJ78" s="26">
        <v>-54.75</v>
      </c>
      <c r="AK78" s="25">
        <v>-563.03</v>
      </c>
      <c r="AL78" s="15">
        <v>-0.0212230689914488</v>
      </c>
      <c r="AM78" s="18">
        <v>-0.19379476747588</v>
      </c>
      <c r="AN78" s="18">
        <v>-0.0276051697804737</v>
      </c>
      <c r="AO78" s="18">
        <v>0.172571698484431</v>
      </c>
    </row>
    <row r="79" s="1" customFormat="1" ht="15.9" customHeight="1" spans="1:41">
      <c r="A79" s="23"/>
      <c r="B79" s="24" t="s">
        <v>102</v>
      </c>
      <c r="C79" s="23" t="s">
        <v>103</v>
      </c>
      <c r="D79" s="25">
        <v>11222.33</v>
      </c>
      <c r="E79" s="26">
        <v>242495.04</v>
      </c>
      <c r="F79" s="25">
        <v>5288.75</v>
      </c>
      <c r="G79" s="26">
        <v>103920.72</v>
      </c>
      <c r="H79" s="27">
        <v>91.4236472241623</v>
      </c>
      <c r="I79" s="26">
        <v>-3038</v>
      </c>
      <c r="J79" s="26">
        <v>-79396.41</v>
      </c>
      <c r="K79" s="25">
        <v>1486</v>
      </c>
      <c r="L79" s="25">
        <v>6494.86</v>
      </c>
      <c r="M79" s="12">
        <v>26.1344338380514</v>
      </c>
      <c r="N79" s="12">
        <v>4.3706998654105</v>
      </c>
      <c r="O79" s="26">
        <v>58731.46</v>
      </c>
      <c r="P79" s="26">
        <v>77734.59</v>
      </c>
      <c r="Q79" s="26">
        <v>2797.06</v>
      </c>
      <c r="R79" s="12">
        <v>27.7915346828456</v>
      </c>
      <c r="S79" s="25">
        <v>70797.46</v>
      </c>
      <c r="T79" s="25">
        <v>95863.02</v>
      </c>
      <c r="U79" s="25">
        <v>4010.56</v>
      </c>
      <c r="V79" s="12">
        <v>23.9026519987234</v>
      </c>
      <c r="W79" s="15">
        <v>0.0634068009685175</v>
      </c>
      <c r="X79" s="15">
        <v>4.46883856928447</v>
      </c>
      <c r="Y79" s="26">
        <v>19003.13</v>
      </c>
      <c r="Z79" s="25">
        <v>25065.56</v>
      </c>
      <c r="AA79" s="17">
        <v>-6062.43</v>
      </c>
      <c r="AB79" s="18">
        <v>-0.241862938629737</v>
      </c>
      <c r="AC79" s="15">
        <v>0.244461699740103</v>
      </c>
      <c r="AD79" s="15">
        <v>0.261472672152411</v>
      </c>
      <c r="AE79" s="15">
        <v>-0.017010972412308</v>
      </c>
      <c r="AF79" s="26">
        <v>-8141.5337</v>
      </c>
      <c r="AG79" s="25">
        <v>-7710.0727</v>
      </c>
      <c r="AH79" s="15">
        <v>-0.138623042914309</v>
      </c>
      <c r="AI79" s="18">
        <v>-0.0804280180198788</v>
      </c>
      <c r="AJ79" s="26">
        <v>-44.52</v>
      </c>
      <c r="AK79" s="25">
        <v>-76.59</v>
      </c>
      <c r="AL79" s="15">
        <v>-0.0159167125481756</v>
      </c>
      <c r="AM79" s="18">
        <v>-0.0190970836990345</v>
      </c>
      <c r="AN79" s="18">
        <v>-0.0581950248944298</v>
      </c>
      <c r="AO79" s="18">
        <v>0.00318037115085896</v>
      </c>
    </row>
    <row r="80" s="1" customFormat="1" ht="15.9" customHeight="1" spans="1:41">
      <c r="A80" s="23"/>
      <c r="B80" s="24" t="s">
        <v>131</v>
      </c>
      <c r="C80" s="23" t="s">
        <v>132</v>
      </c>
      <c r="D80" s="25">
        <v>7300.5</v>
      </c>
      <c r="E80" s="26">
        <v>141167.62</v>
      </c>
      <c r="F80" s="25">
        <v>5504</v>
      </c>
      <c r="G80" s="26">
        <v>97220.42</v>
      </c>
      <c r="H80" s="27">
        <v>143.856107864791</v>
      </c>
      <c r="I80" s="26">
        <v>-486.2</v>
      </c>
      <c r="J80" s="26">
        <v>-18261.71</v>
      </c>
      <c r="K80" s="25">
        <v>469.6</v>
      </c>
      <c r="L80" s="25">
        <v>-7354.53</v>
      </c>
      <c r="M80" s="12">
        <v>37.560078157137</v>
      </c>
      <c r="N80" s="12">
        <v>-15.6612649063032</v>
      </c>
      <c r="O80" s="26">
        <v>25685.49</v>
      </c>
      <c r="P80" s="26">
        <v>29036.1</v>
      </c>
      <c r="Q80" s="26">
        <v>1281.19</v>
      </c>
      <c r="R80" s="12">
        <v>22.6633832608747</v>
      </c>
      <c r="S80" s="25">
        <v>35607.87</v>
      </c>
      <c r="T80" s="25">
        <v>41238.48</v>
      </c>
      <c r="U80" s="25">
        <v>3301.79</v>
      </c>
      <c r="V80" s="12">
        <v>12.4897343562128</v>
      </c>
      <c r="W80" s="15">
        <v>-0.396609794951444</v>
      </c>
      <c r="X80" s="15">
        <v>-1.7974920564166</v>
      </c>
      <c r="Y80" s="26">
        <v>3350.61</v>
      </c>
      <c r="Z80" s="25">
        <v>5630.61</v>
      </c>
      <c r="AA80" s="17">
        <v>-2280</v>
      </c>
      <c r="AB80" s="18">
        <v>-0.404929483661628</v>
      </c>
      <c r="AC80" s="15">
        <v>0.115394629444037</v>
      </c>
      <c r="AD80" s="15">
        <v>0.13653776763838</v>
      </c>
      <c r="AE80" s="15">
        <v>-0.0211431381943436</v>
      </c>
      <c r="AF80" s="26">
        <v>-9106.0774</v>
      </c>
      <c r="AG80" s="25">
        <v>8039.1462</v>
      </c>
      <c r="AH80" s="15">
        <v>-0.354522238041789</v>
      </c>
      <c r="AI80" s="18">
        <v>0.19494283494445</v>
      </c>
      <c r="AJ80" s="26">
        <v>-29.11</v>
      </c>
      <c r="AK80" s="25">
        <v>441.39</v>
      </c>
      <c r="AL80" s="15">
        <v>-0.0227210640108025</v>
      </c>
      <c r="AM80" s="18">
        <v>0.133682033079027</v>
      </c>
      <c r="AN80" s="18">
        <v>-0.549465072986239</v>
      </c>
      <c r="AO80" s="18">
        <v>-0.156403097089829</v>
      </c>
    </row>
    <row r="81" s="1" customFormat="1" ht="15.9" customHeight="1" spans="1:41">
      <c r="A81" s="23"/>
      <c r="B81" s="24" t="s">
        <v>170</v>
      </c>
      <c r="C81" s="23" t="s">
        <v>171</v>
      </c>
      <c r="D81" s="25">
        <v>6938.9</v>
      </c>
      <c r="E81" s="26">
        <v>177270.87</v>
      </c>
      <c r="F81" s="25">
        <v>2664.8</v>
      </c>
      <c r="G81" s="26">
        <v>57081.18</v>
      </c>
      <c r="H81" s="27">
        <v>199.87788595187</v>
      </c>
      <c r="I81" s="26">
        <v>-3224.3</v>
      </c>
      <c r="J81" s="26">
        <v>-102016.31</v>
      </c>
      <c r="K81" s="25"/>
      <c r="L81" s="25"/>
      <c r="M81" s="12">
        <v>31.639831901498</v>
      </c>
      <c r="N81" s="12">
        <v>0</v>
      </c>
      <c r="O81" s="26">
        <v>18173.38</v>
      </c>
      <c r="P81" s="26">
        <v>20912.28</v>
      </c>
      <c r="Q81" s="26">
        <v>988.24</v>
      </c>
      <c r="R81" s="12">
        <v>21.1611349469764</v>
      </c>
      <c r="S81" s="25"/>
      <c r="T81" s="25"/>
      <c r="U81" s="25"/>
      <c r="V81" s="12">
        <v>0</v>
      </c>
      <c r="W81" s="15">
        <v>-0.331186871888072</v>
      </c>
      <c r="X81" s="15">
        <v>0</v>
      </c>
      <c r="Y81" s="26">
        <v>2738.9</v>
      </c>
      <c r="Z81" s="25"/>
      <c r="AA81" s="17">
        <v>2738.9</v>
      </c>
      <c r="AB81" s="18" t="e">
        <v>#DIV/0!</v>
      </c>
      <c r="AC81" s="15">
        <v>0.130970893656741</v>
      </c>
      <c r="AD81" s="15">
        <v>0</v>
      </c>
      <c r="AE81" s="15">
        <v>0.130970893656741</v>
      </c>
      <c r="AF81" s="26">
        <v>-1295.2993</v>
      </c>
      <c r="AG81" s="25"/>
      <c r="AH81" s="15">
        <v>-0.0712745400140205</v>
      </c>
      <c r="AI81" s="18">
        <v>0</v>
      </c>
      <c r="AJ81" s="26">
        <v>-61.56</v>
      </c>
      <c r="AK81" s="25"/>
      <c r="AL81" s="15">
        <v>-0.0622925605116166</v>
      </c>
      <c r="AM81" s="18">
        <v>0</v>
      </c>
      <c r="AN81" s="18">
        <v>-0.0712745400140205</v>
      </c>
      <c r="AO81" s="18">
        <v>-0.0622925605116166</v>
      </c>
    </row>
    <row r="82" s="1" customFormat="1" ht="15.9" customHeight="1" spans="1:41">
      <c r="A82" s="23"/>
      <c r="B82" s="28" t="s">
        <v>256</v>
      </c>
      <c r="C82" s="28"/>
      <c r="D82" s="29">
        <v>59147.26</v>
      </c>
      <c r="E82" s="29">
        <v>1463908.43</v>
      </c>
      <c r="F82" s="29">
        <v>30249.23</v>
      </c>
      <c r="G82" s="30">
        <v>635420.04</v>
      </c>
      <c r="H82" s="30">
        <v>110.682469690259</v>
      </c>
      <c r="I82" s="30">
        <v>-7864.18</v>
      </c>
      <c r="J82" s="29">
        <v>-527299.13</v>
      </c>
      <c r="K82" s="29">
        <v>7995</v>
      </c>
      <c r="L82" s="29">
        <v>66283.13</v>
      </c>
      <c r="M82" s="31">
        <v>67.0507452779565</v>
      </c>
      <c r="N82" s="31">
        <v>8.29057285803627</v>
      </c>
      <c r="O82" s="29">
        <v>293990.47</v>
      </c>
      <c r="P82" s="29">
        <v>360954.37</v>
      </c>
      <c r="Q82" s="29">
        <v>19290.01</v>
      </c>
      <c r="R82" s="31">
        <v>18.7119845972086</v>
      </c>
      <c r="S82" s="29">
        <v>260953.9</v>
      </c>
      <c r="T82" s="29">
        <v>347941.15</v>
      </c>
      <c r="U82" s="29">
        <v>14373.84</v>
      </c>
      <c r="V82" s="31">
        <v>24.2065551028813</v>
      </c>
      <c r="W82" s="32">
        <v>-0.720928014750041</v>
      </c>
      <c r="X82" s="32">
        <v>1.91976869600962</v>
      </c>
      <c r="Y82" s="29">
        <v>66963.9</v>
      </c>
      <c r="Z82" s="29">
        <v>86987.25</v>
      </c>
      <c r="AA82" s="33">
        <v>-20023.35</v>
      </c>
      <c r="AB82" s="34">
        <v>-0.230187182604347</v>
      </c>
      <c r="AC82" s="32">
        <v>0.185519017265257</v>
      </c>
      <c r="AD82" s="32">
        <v>0.250005640321646</v>
      </c>
      <c r="AE82" s="32">
        <v>-0.0644866230563893</v>
      </c>
      <c r="AF82" s="29">
        <v>-39876.2665</v>
      </c>
      <c r="AG82" s="29">
        <v>-12372.9213</v>
      </c>
      <c r="AH82" s="32">
        <v>-0.135637956223547</v>
      </c>
      <c r="AI82" s="32">
        <v>-0.0355603851398433</v>
      </c>
      <c r="AJ82" s="29">
        <v>-547.84</v>
      </c>
      <c r="AK82" s="29">
        <v>-747.5</v>
      </c>
      <c r="AL82" s="32">
        <v>-0.028400192638573</v>
      </c>
      <c r="AM82" s="32">
        <v>-0.0520041965125534</v>
      </c>
      <c r="AN82" s="34">
        <v>-0.100077571083704</v>
      </c>
      <c r="AO82" s="34">
        <v>0.0236040038739803</v>
      </c>
    </row>
    <row r="83" s="1" customFormat="1" ht="15.9" customHeight="1" spans="1:41">
      <c r="A83" s="9" t="s">
        <v>61</v>
      </c>
      <c r="B83" s="9"/>
      <c r="C83" s="9"/>
      <c r="D83" s="10">
        <v>440560.98</v>
      </c>
      <c r="E83" s="10">
        <v>9697564.27</v>
      </c>
      <c r="F83" s="10">
        <v>291363.95</v>
      </c>
      <c r="G83" s="10">
        <v>5724285.79</v>
      </c>
      <c r="H83" s="10">
        <v>68.4070917043782</v>
      </c>
      <c r="I83" s="10">
        <v>79346.43</v>
      </c>
      <c r="J83" s="10">
        <v>-449142.99</v>
      </c>
      <c r="K83" s="10">
        <v>236517.7</v>
      </c>
      <c r="L83" s="10">
        <v>2482280.93</v>
      </c>
      <c r="M83" s="13">
        <v>-5.66053179708274</v>
      </c>
      <c r="N83" s="13">
        <v>10.4951169827882</v>
      </c>
      <c r="O83" s="10">
        <v>3494355.19</v>
      </c>
      <c r="P83" s="10">
        <v>4569305.39</v>
      </c>
      <c r="Q83" s="10">
        <v>219049.53</v>
      </c>
      <c r="R83" s="13">
        <v>20.8596904544831</v>
      </c>
      <c r="S83" s="10">
        <v>3715337.99</v>
      </c>
      <c r="T83" s="10">
        <v>5034989.97</v>
      </c>
      <c r="U83" s="10">
        <v>267494.1</v>
      </c>
      <c r="V83" s="13">
        <v>18.822807568466</v>
      </c>
      <c r="W83" s="16">
        <v>-4.68511143515411</v>
      </c>
      <c r="X83" s="16">
        <v>0.793482397512585</v>
      </c>
      <c r="Y83" s="10">
        <v>1074950.2</v>
      </c>
      <c r="Z83" s="10">
        <v>1319651.98</v>
      </c>
      <c r="AA83" s="19">
        <v>-244701.78</v>
      </c>
      <c r="AB83" s="20">
        <v>-0.185429025007033</v>
      </c>
      <c r="AC83" s="16">
        <v>0.235254619302213</v>
      </c>
      <c r="AD83" s="16">
        <v>0.262096248028871</v>
      </c>
      <c r="AE83" s="16">
        <v>-0.0268416287266584</v>
      </c>
      <c r="AF83" s="10">
        <v>-123305.3242</v>
      </c>
      <c r="AG83" s="10">
        <v>-117446.1569</v>
      </c>
      <c r="AH83" s="16">
        <v>-0.0352870036088117</v>
      </c>
      <c r="AI83" s="16">
        <v>-0.0233259961985585</v>
      </c>
      <c r="AJ83" s="10">
        <v>-3682.75</v>
      </c>
      <c r="AK83" s="10">
        <v>-8840.91</v>
      </c>
      <c r="AL83" s="16">
        <v>-0.0168124076778435</v>
      </c>
      <c r="AM83" s="16">
        <v>-0.0330508598133566</v>
      </c>
      <c r="AN83" s="20">
        <v>-0.0119610074102533</v>
      </c>
      <c r="AO83" s="20">
        <v>0.0162384521355132</v>
      </c>
    </row>
    <row r="84" s="1" customFormat="1" ht="14.3" customHeight="1"/>
    <row r="85" s="1" customFormat="1" ht="14.3" customHeight="1"/>
    <row r="86" s="1" customFormat="1" ht="14.3" customHeight="1"/>
    <row r="87" s="1" customFormat="1" ht="14.3" customHeight="1"/>
    <row r="88" s="1" customFormat="1" ht="14.3" customHeight="1"/>
    <row r="89" s="1" customFormat="1" ht="14.3" customHeight="1"/>
    <row r="90" s="1" customFormat="1" ht="14.3" customHeight="1"/>
    <row r="91" s="1" customFormat="1" ht="14.3" customHeight="1"/>
    <row r="92" s="1" customFormat="1" ht="14.3" customHeight="1" spans="29:29">
      <c r="AC92" s="21"/>
    </row>
  </sheetData>
  <mergeCells count="33">
    <mergeCell ref="A1:AO1"/>
    <mergeCell ref="A2:V2"/>
    <mergeCell ref="Y2:AE2"/>
    <mergeCell ref="D3:E3"/>
    <mergeCell ref="F3:G3"/>
    <mergeCell ref="I3:N3"/>
    <mergeCell ref="O3:X3"/>
    <mergeCell ref="Y3:AB3"/>
    <mergeCell ref="AC3:AE3"/>
    <mergeCell ref="AF3:AO3"/>
    <mergeCell ref="B9:C9"/>
    <mergeCell ref="B14:C14"/>
    <mergeCell ref="B23:C23"/>
    <mergeCell ref="B29:C29"/>
    <mergeCell ref="B33:C33"/>
    <mergeCell ref="B37:C37"/>
    <mergeCell ref="B55:C55"/>
    <mergeCell ref="B75:C75"/>
    <mergeCell ref="B82:C82"/>
    <mergeCell ref="A83:C83"/>
    <mergeCell ref="A3:A4"/>
    <mergeCell ref="A5:A9"/>
    <mergeCell ref="A10:A14"/>
    <mergeCell ref="A15:A23"/>
    <mergeCell ref="A24:A29"/>
    <mergeCell ref="A30:A33"/>
    <mergeCell ref="A34:A37"/>
    <mergeCell ref="A38:A55"/>
    <mergeCell ref="A56:A75"/>
    <mergeCell ref="A76:A82"/>
    <mergeCell ref="B3:B4"/>
    <mergeCell ref="C3:C4"/>
    <mergeCell ref="H3:H4"/>
  </mergeCells>
  <pageMargins left="0.75" right="0.75" top="1" bottom="1" header="0.5" footer="0.5"/>
  <pageSetup paperSize="9" orientation="portrait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4"/>
  <dimension ref="A1:AO91"/>
  <sheetViews>
    <sheetView workbookViewId="0">
      <selection activeCell="A1" sqref="$A1:$XFD1048576"/>
    </sheetView>
  </sheetViews>
  <sheetFormatPr defaultColWidth="10" defaultRowHeight="13.5"/>
  <cols>
    <col min="1" max="1" width="6.65" style="1" customWidth="1"/>
    <col min="2" max="2" width="6.10833333333333" style="1" customWidth="1"/>
    <col min="3" max="3" width="8.68333333333333" style="1" customWidth="1"/>
    <col min="4" max="7" width="9.63333333333333" style="1" customWidth="1"/>
    <col min="8" max="8" width="6.91666666666667" style="1" customWidth="1"/>
    <col min="9" max="9" width="9.225" style="1" customWidth="1"/>
    <col min="10" max="10" width="10.175" style="1" customWidth="1"/>
    <col min="11" max="11" width="9.63333333333333" style="1" customWidth="1"/>
    <col min="12" max="12" width="9.5" style="1" customWidth="1"/>
    <col min="13" max="13" width="9.225" style="1" customWidth="1"/>
    <col min="14" max="14" width="9.76666666666667" style="1" customWidth="1"/>
    <col min="15" max="15" width="12.2083333333333" style="1" customWidth="1"/>
    <col min="16" max="17" width="10.7666666666667" style="1" customWidth="1"/>
    <col min="18" max="18" width="9.5" style="1" customWidth="1"/>
    <col min="19" max="21" width="10.7666666666667" style="1" customWidth="1"/>
    <col min="22" max="22" width="9.5" style="1" customWidth="1"/>
    <col min="23" max="23" width="6.78333333333333" style="1" customWidth="1"/>
    <col min="24" max="24" width="6.24166666666667" style="1" customWidth="1"/>
    <col min="25" max="25" width="9.74166666666667" style="1" customWidth="1"/>
    <col min="26" max="27" width="9.76666666666667" style="1" customWidth="1"/>
    <col min="28" max="28" width="7.6" style="1" customWidth="1"/>
    <col min="29" max="29" width="6.65" style="1" customWidth="1"/>
    <col min="30" max="30" width="5.83333333333333" style="1" customWidth="1"/>
    <col min="31" max="31" width="6.10833333333333" style="1" customWidth="1"/>
    <col min="32" max="32" width="9.74166666666667" style="1" customWidth="1"/>
    <col min="33" max="33" width="8.95" style="1" customWidth="1"/>
    <col min="34" max="35" width="6.91666666666667" style="1" customWidth="1"/>
    <col min="36" max="37" width="9.74166666666667" style="1" customWidth="1"/>
    <col min="38" max="39" width="7.73333333333333" style="1" customWidth="1"/>
    <col min="40" max="40" width="6.10833333333333" style="1" customWidth="1"/>
    <col min="41" max="41" width="6.50833333333333" style="1" customWidth="1"/>
    <col min="42" max="47" width="9.76666666666667" style="1" customWidth="1"/>
    <col min="48" max="16384" width="10" style="1"/>
  </cols>
  <sheetData>
    <row r="1" s="1" customFormat="1" ht="21.85" customHeight="1" spans="1:41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="1" customFormat="1" ht="19.55" customHeight="1" spans="1:31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Y2" s="14" t="s">
        <v>233</v>
      </c>
      <c r="Z2" s="14"/>
      <c r="AA2" s="14"/>
      <c r="AB2" s="14"/>
      <c r="AC2" s="14"/>
      <c r="AD2" s="14"/>
      <c r="AE2" s="14"/>
    </row>
    <row r="3" s="1" customFormat="1" ht="19.55" customHeight="1" spans="1:41">
      <c r="A3" s="4" t="s">
        <v>49</v>
      </c>
      <c r="B3" s="4" t="s">
        <v>234</v>
      </c>
      <c r="C3" s="4" t="s">
        <v>235</v>
      </c>
      <c r="D3" s="4" t="s">
        <v>236</v>
      </c>
      <c r="E3" s="4"/>
      <c r="F3" s="4" t="s">
        <v>209</v>
      </c>
      <c r="G3" s="4"/>
      <c r="H3" s="5" t="s">
        <v>210</v>
      </c>
      <c r="I3" s="4" t="s">
        <v>237</v>
      </c>
      <c r="J3" s="4"/>
      <c r="K3" s="4"/>
      <c r="L3" s="4"/>
      <c r="M3" s="4"/>
      <c r="N3" s="4"/>
      <c r="O3" s="4" t="s">
        <v>238</v>
      </c>
      <c r="P3" s="4"/>
      <c r="Q3" s="4"/>
      <c r="R3" s="4"/>
      <c r="S3" s="4"/>
      <c r="T3" s="4"/>
      <c r="U3" s="4"/>
      <c r="V3" s="4"/>
      <c r="W3" s="4"/>
      <c r="X3" s="4"/>
      <c r="Y3" s="4" t="s">
        <v>7</v>
      </c>
      <c r="Z3" s="4"/>
      <c r="AA3" s="4"/>
      <c r="AB3" s="4"/>
      <c r="AC3" s="4" t="s">
        <v>8</v>
      </c>
      <c r="AD3" s="4"/>
      <c r="AE3" s="4"/>
      <c r="AF3" s="4" t="s">
        <v>239</v>
      </c>
      <c r="AG3" s="4"/>
      <c r="AH3" s="4"/>
      <c r="AI3" s="4"/>
      <c r="AJ3" s="4"/>
      <c r="AK3" s="4"/>
      <c r="AL3" s="4"/>
      <c r="AM3" s="4"/>
      <c r="AN3" s="4"/>
      <c r="AO3" s="4"/>
    </row>
    <row r="4" s="1" customFormat="1" ht="22.6" customHeight="1" spans="1:41">
      <c r="A4" s="4"/>
      <c r="B4" s="4"/>
      <c r="C4" s="4"/>
      <c r="D4" s="4" t="s">
        <v>214</v>
      </c>
      <c r="E4" s="4" t="s">
        <v>215</v>
      </c>
      <c r="F4" s="4" t="s">
        <v>214</v>
      </c>
      <c r="G4" s="4" t="s">
        <v>215</v>
      </c>
      <c r="H4" s="5"/>
      <c r="I4" s="4" t="s">
        <v>240</v>
      </c>
      <c r="J4" s="4" t="s">
        <v>241</v>
      </c>
      <c r="K4" s="4" t="s">
        <v>242</v>
      </c>
      <c r="L4" s="4" t="s">
        <v>243</v>
      </c>
      <c r="M4" s="4" t="s">
        <v>244</v>
      </c>
      <c r="N4" s="11" t="s">
        <v>245</v>
      </c>
      <c r="O4" s="4" t="s">
        <v>246</v>
      </c>
      <c r="P4" s="4" t="s">
        <v>241</v>
      </c>
      <c r="Q4" s="4" t="s">
        <v>240</v>
      </c>
      <c r="R4" s="4" t="s">
        <v>244</v>
      </c>
      <c r="S4" s="4" t="s">
        <v>247</v>
      </c>
      <c r="T4" s="4" t="s">
        <v>243</v>
      </c>
      <c r="U4" s="4" t="s">
        <v>242</v>
      </c>
      <c r="V4" s="4" t="s">
        <v>245</v>
      </c>
      <c r="W4" s="4" t="s">
        <v>248</v>
      </c>
      <c r="X4" s="4" t="s">
        <v>249</v>
      </c>
      <c r="Y4" s="4" t="s">
        <v>11</v>
      </c>
      <c r="Z4" s="4" t="s">
        <v>12</v>
      </c>
      <c r="AA4" s="4" t="s">
        <v>13</v>
      </c>
      <c r="AB4" s="4" t="s">
        <v>14</v>
      </c>
      <c r="AC4" s="4" t="s">
        <v>11</v>
      </c>
      <c r="AD4" s="4" t="s">
        <v>12</v>
      </c>
      <c r="AE4" s="4" t="s">
        <v>15</v>
      </c>
      <c r="AF4" s="4" t="s">
        <v>241</v>
      </c>
      <c r="AG4" s="4" t="s">
        <v>243</v>
      </c>
      <c r="AH4" s="4" t="s">
        <v>250</v>
      </c>
      <c r="AI4" s="4" t="s">
        <v>251</v>
      </c>
      <c r="AJ4" s="4" t="s">
        <v>240</v>
      </c>
      <c r="AK4" s="4" t="s">
        <v>242</v>
      </c>
      <c r="AL4" s="4" t="s">
        <v>252</v>
      </c>
      <c r="AM4" s="4" t="s">
        <v>253</v>
      </c>
      <c r="AN4" s="4" t="s">
        <v>254</v>
      </c>
      <c r="AO4" s="4" t="s">
        <v>255</v>
      </c>
    </row>
    <row r="5" s="1" customFormat="1" ht="15.9" customHeight="1" spans="1:41">
      <c r="A5" s="23" t="s">
        <v>155</v>
      </c>
      <c r="B5" s="24" t="s">
        <v>172</v>
      </c>
      <c r="C5" s="23" t="s">
        <v>173</v>
      </c>
      <c r="D5" s="25">
        <v>1133.8</v>
      </c>
      <c r="E5" s="26">
        <v>17268.6</v>
      </c>
      <c r="F5" s="25">
        <v>1118.88</v>
      </c>
      <c r="G5" s="26">
        <v>18054.63</v>
      </c>
      <c r="H5" s="27">
        <v>10.6541513523296</v>
      </c>
      <c r="I5" s="26">
        <v>716.57</v>
      </c>
      <c r="J5" s="26">
        <v>12390.08</v>
      </c>
      <c r="K5" s="25">
        <v>971.9</v>
      </c>
      <c r="L5" s="25">
        <v>21478.35</v>
      </c>
      <c r="M5" s="12">
        <v>17.2908159705263</v>
      </c>
      <c r="N5" s="12">
        <v>22.0993414960387</v>
      </c>
      <c r="O5" s="26">
        <v>11604.05</v>
      </c>
      <c r="P5" s="26">
        <v>13954.16</v>
      </c>
      <c r="Q5" s="26">
        <v>687.45</v>
      </c>
      <c r="R5" s="12">
        <v>20.2984362499091</v>
      </c>
      <c r="S5" s="25">
        <v>21424.04</v>
      </c>
      <c r="T5" s="25">
        <v>24066.36</v>
      </c>
      <c r="U5" s="25">
        <v>947.82</v>
      </c>
      <c r="V5" s="12">
        <v>25.3912768247136</v>
      </c>
      <c r="W5" s="15">
        <v>0.173943224224327</v>
      </c>
      <c r="X5" s="15">
        <v>0.14896078823276</v>
      </c>
      <c r="Y5" s="26">
        <v>2350.11</v>
      </c>
      <c r="Z5" s="25">
        <v>2642.32</v>
      </c>
      <c r="AA5" s="17">
        <v>-292.21</v>
      </c>
      <c r="AB5" s="18">
        <v>-0.110588422295558</v>
      </c>
      <c r="AC5" s="15">
        <v>0.168416443555184</v>
      </c>
      <c r="AD5" s="15">
        <v>0.1097930887762</v>
      </c>
      <c r="AE5" s="15">
        <v>0.0586233547789831</v>
      </c>
      <c r="AF5" s="26">
        <v>4031.3374</v>
      </c>
      <c r="AG5" s="25">
        <v>-30.1262</v>
      </c>
      <c r="AH5" s="15">
        <v>0.347407792968834</v>
      </c>
      <c r="AI5" s="18">
        <v>-0.00125179711431226</v>
      </c>
      <c r="AJ5" s="26">
        <v>-44.04</v>
      </c>
      <c r="AK5" s="25">
        <v>-38.68</v>
      </c>
      <c r="AL5" s="15">
        <v>-0.0640628409338861</v>
      </c>
      <c r="AM5" s="18">
        <v>-0.0408094363908759</v>
      </c>
      <c r="AN5" s="18">
        <v>0.348659590083146</v>
      </c>
      <c r="AO5" s="18">
        <v>-0.0232534045430102</v>
      </c>
    </row>
    <row r="6" s="1" customFormat="1" ht="15.9" customHeight="1" spans="1:41">
      <c r="A6" s="23"/>
      <c r="B6" s="24" t="s">
        <v>156</v>
      </c>
      <c r="C6" s="23" t="s">
        <v>157</v>
      </c>
      <c r="D6" s="25">
        <v>107.7</v>
      </c>
      <c r="E6" s="26">
        <v>1330.13</v>
      </c>
      <c r="F6" s="25">
        <v>134.2</v>
      </c>
      <c r="G6" s="26">
        <v>2171.54</v>
      </c>
      <c r="H6" s="27">
        <v>2.59217831603571</v>
      </c>
      <c r="I6" s="26">
        <v>361.47</v>
      </c>
      <c r="J6" s="26">
        <v>5569.42</v>
      </c>
      <c r="K6" s="25">
        <v>435.01</v>
      </c>
      <c r="L6" s="25">
        <v>9507.49</v>
      </c>
      <c r="M6" s="12">
        <v>15.4076963510111</v>
      </c>
      <c r="N6" s="12">
        <v>21.8557964184731</v>
      </c>
      <c r="O6" s="26">
        <v>4728.01</v>
      </c>
      <c r="P6" s="26">
        <v>5891.43</v>
      </c>
      <c r="Q6" s="26">
        <v>324.87</v>
      </c>
      <c r="R6" s="12">
        <v>18.1347308154031</v>
      </c>
      <c r="S6" s="25">
        <v>6184.25</v>
      </c>
      <c r="T6" s="25">
        <v>7245.92</v>
      </c>
      <c r="U6" s="25">
        <v>257.64</v>
      </c>
      <c r="V6" s="12">
        <v>28.1242043161</v>
      </c>
      <c r="W6" s="15">
        <v>0.176991706110107</v>
      </c>
      <c r="X6" s="15">
        <v>0.286807571666828</v>
      </c>
      <c r="Y6" s="26">
        <v>1163.42</v>
      </c>
      <c r="Z6" s="25">
        <v>1061.67</v>
      </c>
      <c r="AA6" s="17">
        <v>101.75</v>
      </c>
      <c r="AB6" s="18">
        <v>0.095839573502124</v>
      </c>
      <c r="AC6" s="15">
        <v>0.197476673744744</v>
      </c>
      <c r="AD6" s="15">
        <v>0.146519696601674</v>
      </c>
      <c r="AE6" s="15">
        <v>0.0509569771430707</v>
      </c>
      <c r="AF6" s="26">
        <v>3210.845</v>
      </c>
      <c r="AG6" s="25">
        <v>1740.4369</v>
      </c>
      <c r="AH6" s="15">
        <v>0.679111296295905</v>
      </c>
      <c r="AI6" s="18">
        <v>0.240195434120167</v>
      </c>
      <c r="AJ6" s="26">
        <v>-10.1</v>
      </c>
      <c r="AK6" s="25">
        <v>-32.97</v>
      </c>
      <c r="AL6" s="15">
        <v>-0.0310893588204513</v>
      </c>
      <c r="AM6" s="18">
        <v>-0.127969259431765</v>
      </c>
      <c r="AN6" s="18">
        <v>0.438915862175738</v>
      </c>
      <c r="AO6" s="18">
        <v>0.096879900611314</v>
      </c>
    </row>
    <row r="7" s="1" customFormat="1" ht="15.9" customHeight="1" spans="1:41">
      <c r="A7" s="23"/>
      <c r="B7" s="24" t="s">
        <v>162</v>
      </c>
      <c r="C7" s="23" t="s">
        <v>163</v>
      </c>
      <c r="D7" s="25">
        <v>852.5</v>
      </c>
      <c r="E7" s="26">
        <v>11716.23</v>
      </c>
      <c r="F7" s="25">
        <v>986.7</v>
      </c>
      <c r="G7" s="26">
        <v>13972.5</v>
      </c>
      <c r="H7" s="27">
        <v>4.17368450370783</v>
      </c>
      <c r="I7" s="26">
        <v>1652.01</v>
      </c>
      <c r="J7" s="26">
        <v>26239.84</v>
      </c>
      <c r="K7" s="25">
        <v>1710.6</v>
      </c>
      <c r="L7" s="25">
        <v>41034.61</v>
      </c>
      <c r="M7" s="12">
        <v>15.8835842398048</v>
      </c>
      <c r="N7" s="12">
        <v>23.9884309598971</v>
      </c>
      <c r="O7" s="26">
        <v>21542.25</v>
      </c>
      <c r="P7" s="26">
        <v>24373.23</v>
      </c>
      <c r="Q7" s="26">
        <v>1282.16</v>
      </c>
      <c r="R7" s="12">
        <v>19.009507393773</v>
      </c>
      <c r="S7" s="25">
        <v>37056.61</v>
      </c>
      <c r="T7" s="25">
        <v>40682.33</v>
      </c>
      <c r="U7" s="25">
        <v>1236.7</v>
      </c>
      <c r="V7" s="12">
        <v>32.8958761219374</v>
      </c>
      <c r="W7" s="15">
        <v>0.196802126445396</v>
      </c>
      <c r="X7" s="15">
        <v>0.371322541975814</v>
      </c>
      <c r="Y7" s="26">
        <v>2830.98</v>
      </c>
      <c r="Z7" s="25">
        <v>3625.72</v>
      </c>
      <c r="AA7" s="17">
        <v>-794.74</v>
      </c>
      <c r="AB7" s="18">
        <v>-0.2191950840109</v>
      </c>
      <c r="AC7" s="15">
        <v>0.116151203595092</v>
      </c>
      <c r="AD7" s="15">
        <v>0.0891227223219516</v>
      </c>
      <c r="AE7" s="15">
        <v>0.0270284812731403</v>
      </c>
      <c r="AF7" s="26">
        <v>53.1019</v>
      </c>
      <c r="AG7" s="25">
        <v>296.5832</v>
      </c>
      <c r="AH7" s="15">
        <v>0.00246501177917813</v>
      </c>
      <c r="AI7" s="18">
        <v>0.00729022157777099</v>
      </c>
      <c r="AJ7" s="26">
        <v>-30.65</v>
      </c>
      <c r="AK7" s="25">
        <v>-104</v>
      </c>
      <c r="AL7" s="15">
        <v>-0.0239049728583016</v>
      </c>
      <c r="AM7" s="18">
        <v>-0.0840947683350853</v>
      </c>
      <c r="AN7" s="18">
        <v>-0.00482520979859286</v>
      </c>
      <c r="AO7" s="18">
        <v>0.0601897954767837</v>
      </c>
    </row>
    <row r="8" s="1" customFormat="1" ht="15.9" customHeight="1" spans="1:41">
      <c r="A8" s="23"/>
      <c r="B8" s="24" t="s">
        <v>174</v>
      </c>
      <c r="C8" s="23" t="s">
        <v>175</v>
      </c>
      <c r="D8" s="25">
        <v>300</v>
      </c>
      <c r="E8" s="26">
        <v>2234</v>
      </c>
      <c r="F8" s="25">
        <v>365</v>
      </c>
      <c r="G8" s="26">
        <v>1350.5</v>
      </c>
      <c r="H8" s="27">
        <v>1.3242029133889</v>
      </c>
      <c r="I8" s="26">
        <v>492.97</v>
      </c>
      <c r="J8" s="26">
        <v>8590.69</v>
      </c>
      <c r="K8" s="25">
        <v>511.98</v>
      </c>
      <c r="L8" s="25">
        <v>12698.16</v>
      </c>
      <c r="M8" s="12">
        <v>17.4263951153214</v>
      </c>
      <c r="N8" s="12">
        <v>24.8020625805696</v>
      </c>
      <c r="O8" s="26">
        <v>9474.19</v>
      </c>
      <c r="P8" s="26">
        <v>11373.2</v>
      </c>
      <c r="Q8" s="26">
        <v>417.01</v>
      </c>
      <c r="R8" s="12">
        <v>27.2732068775329</v>
      </c>
      <c r="S8" s="25">
        <v>12126.26</v>
      </c>
      <c r="T8" s="25">
        <v>14074.06</v>
      </c>
      <c r="U8" s="25">
        <v>449.32</v>
      </c>
      <c r="V8" s="12">
        <v>31.3230214546426</v>
      </c>
      <c r="W8" s="15">
        <v>0.565051560982575</v>
      </c>
      <c r="X8" s="15">
        <v>0.262920023400863</v>
      </c>
      <c r="Y8" s="26">
        <v>1899.01</v>
      </c>
      <c r="Z8" s="25">
        <v>1947.8</v>
      </c>
      <c r="AA8" s="17">
        <v>-48.79</v>
      </c>
      <c r="AB8" s="18">
        <v>-0.0250487729746381</v>
      </c>
      <c r="AC8" s="15">
        <v>0.166972356065136</v>
      </c>
      <c r="AD8" s="15">
        <v>0.138396454185928</v>
      </c>
      <c r="AE8" s="15">
        <v>0.0285759018792077</v>
      </c>
      <c r="AF8" s="26">
        <v>2227.7555</v>
      </c>
      <c r="AG8" s="25">
        <v>1377.5012</v>
      </c>
      <c r="AH8" s="15">
        <v>0.235139415612311</v>
      </c>
      <c r="AI8" s="18">
        <v>0.097875183138341</v>
      </c>
      <c r="AJ8" s="26">
        <v>-10.96</v>
      </c>
      <c r="AK8" s="25">
        <v>-41.16</v>
      </c>
      <c r="AL8" s="15">
        <v>-0.0262823433490804</v>
      </c>
      <c r="AM8" s="18">
        <v>-0.0916050921392326</v>
      </c>
      <c r="AN8" s="18">
        <v>0.13726423247397</v>
      </c>
      <c r="AO8" s="18">
        <v>0.0653227487901523</v>
      </c>
    </row>
    <row r="9" s="1" customFormat="1" ht="15.9" customHeight="1" spans="1:41">
      <c r="A9" s="23"/>
      <c r="B9" s="28" t="s">
        <v>256</v>
      </c>
      <c r="C9" s="28"/>
      <c r="D9" s="29">
        <v>2394</v>
      </c>
      <c r="E9" s="29">
        <v>32548.96</v>
      </c>
      <c r="F9" s="29">
        <v>2604.78</v>
      </c>
      <c r="G9" s="30">
        <v>35549.17</v>
      </c>
      <c r="H9" s="30">
        <v>5.03381215878011</v>
      </c>
      <c r="I9" s="30">
        <v>3223.02</v>
      </c>
      <c r="J9" s="29">
        <v>52790.03</v>
      </c>
      <c r="K9" s="29">
        <v>3629.49</v>
      </c>
      <c r="L9" s="29">
        <v>84718.61</v>
      </c>
      <c r="M9" s="31">
        <v>16.3790575298943</v>
      </c>
      <c r="N9" s="31">
        <v>23.3417394730389</v>
      </c>
      <c r="O9" s="29">
        <v>47348.5</v>
      </c>
      <c r="P9" s="29">
        <v>55592.02</v>
      </c>
      <c r="Q9" s="29">
        <v>2711.49</v>
      </c>
      <c r="R9" s="31">
        <v>20.5023879859413</v>
      </c>
      <c r="S9" s="29">
        <v>76791.16</v>
      </c>
      <c r="T9" s="29">
        <v>86068.67</v>
      </c>
      <c r="U9" s="29">
        <v>2891.48</v>
      </c>
      <c r="V9" s="31">
        <v>29.7663030697082</v>
      </c>
      <c r="W9" s="32">
        <v>0.251744060885144</v>
      </c>
      <c r="X9" s="32">
        <v>0.275239281292214</v>
      </c>
      <c r="Y9" s="29">
        <v>8243.52</v>
      </c>
      <c r="Z9" s="29">
        <v>9277.51</v>
      </c>
      <c r="AA9" s="33">
        <v>-1033.99</v>
      </c>
      <c r="AB9" s="34">
        <v>-0.111451240688504</v>
      </c>
      <c r="AC9" s="32">
        <v>0.148286030980706</v>
      </c>
      <c r="AD9" s="32">
        <v>0.10779195263503</v>
      </c>
      <c r="AE9" s="32">
        <v>0.0404940783456758</v>
      </c>
      <c r="AF9" s="29">
        <v>9523.0398</v>
      </c>
      <c r="AG9" s="29">
        <v>3384.3951</v>
      </c>
      <c r="AH9" s="32">
        <v>0.201126536215508</v>
      </c>
      <c r="AI9" s="32">
        <v>0.0393220332090643</v>
      </c>
      <c r="AJ9" s="29">
        <v>-95.75</v>
      </c>
      <c r="AK9" s="29">
        <v>-216.81</v>
      </c>
      <c r="AL9" s="32">
        <v>-0.0353126878579674</v>
      </c>
      <c r="AM9" s="32">
        <v>-0.0749823619737989</v>
      </c>
      <c r="AN9" s="34">
        <v>0.161804503006444</v>
      </c>
      <c r="AO9" s="34">
        <v>0.0396696741158315</v>
      </c>
    </row>
    <row r="10" s="1" customFormat="1" ht="15.9" customHeight="1" spans="1:41">
      <c r="A10" s="23" t="s">
        <v>84</v>
      </c>
      <c r="B10" s="24" t="s">
        <v>207</v>
      </c>
      <c r="C10" s="23" t="s">
        <v>208</v>
      </c>
      <c r="D10" s="25">
        <v>280.6</v>
      </c>
      <c r="E10" s="26">
        <v>7113.99</v>
      </c>
      <c r="F10" s="25">
        <v>278.3</v>
      </c>
      <c r="G10" s="26">
        <v>5120.16</v>
      </c>
      <c r="H10" s="27">
        <v>2.69865796683299</v>
      </c>
      <c r="I10" s="26">
        <v>877.2</v>
      </c>
      <c r="J10" s="26">
        <v>14654.21</v>
      </c>
      <c r="K10" s="25">
        <v>801.5</v>
      </c>
      <c r="L10" s="25">
        <v>19100.09</v>
      </c>
      <c r="M10" s="12">
        <v>16.705665754674</v>
      </c>
      <c r="N10" s="12">
        <v>23.8304304429195</v>
      </c>
      <c r="O10" s="26">
        <v>15866.97</v>
      </c>
      <c r="P10" s="26">
        <v>17942.53</v>
      </c>
      <c r="Q10" s="26">
        <v>764.23</v>
      </c>
      <c r="R10" s="12">
        <v>23.4779189511011</v>
      </c>
      <c r="S10" s="25">
        <v>16498.46</v>
      </c>
      <c r="T10" s="25">
        <v>18538.95</v>
      </c>
      <c r="U10" s="25">
        <v>627</v>
      </c>
      <c r="V10" s="12">
        <v>29.5677033492823</v>
      </c>
      <c r="W10" s="15">
        <v>0.405386609302439</v>
      </c>
      <c r="X10" s="15">
        <v>0.24075406107771</v>
      </c>
      <c r="Y10" s="26">
        <v>2075.56</v>
      </c>
      <c r="Z10" s="25">
        <v>2040.49</v>
      </c>
      <c r="AA10" s="17">
        <v>35.07</v>
      </c>
      <c r="AB10" s="18">
        <v>0.0171870482090086</v>
      </c>
      <c r="AC10" s="15">
        <v>0.115678223751054</v>
      </c>
      <c r="AD10" s="15">
        <v>0.110065025257633</v>
      </c>
      <c r="AE10" s="15">
        <v>0.00561319849342081</v>
      </c>
      <c r="AF10" s="26">
        <v>1021.8556</v>
      </c>
      <c r="AG10" s="25">
        <v>-877.9314</v>
      </c>
      <c r="AH10" s="15">
        <v>0.0644014326616865</v>
      </c>
      <c r="AI10" s="18">
        <v>-0.0473560476726028</v>
      </c>
      <c r="AJ10" s="26">
        <v>-20.27</v>
      </c>
      <c r="AK10" s="25">
        <v>-72.9</v>
      </c>
      <c r="AL10" s="15">
        <v>-0.0265234288106984</v>
      </c>
      <c r="AM10" s="18">
        <v>-0.116267942583732</v>
      </c>
      <c r="AN10" s="18">
        <v>0.111757480334289</v>
      </c>
      <c r="AO10" s="18">
        <v>0.0897445137730337</v>
      </c>
    </row>
    <row r="11" s="1" customFormat="1" ht="15.9" customHeight="1" spans="1:41">
      <c r="A11" s="23"/>
      <c r="B11" s="24" t="s">
        <v>143</v>
      </c>
      <c r="C11" s="23" t="s">
        <v>144</v>
      </c>
      <c r="D11" s="25">
        <v>533.2</v>
      </c>
      <c r="E11" s="26">
        <v>10534.22</v>
      </c>
      <c r="F11" s="25">
        <v>414.5</v>
      </c>
      <c r="G11" s="26">
        <v>10034.6</v>
      </c>
      <c r="H11" s="27">
        <v>5.92897097894784</v>
      </c>
      <c r="I11" s="26">
        <v>871.54</v>
      </c>
      <c r="J11" s="26">
        <v>11642.6</v>
      </c>
      <c r="K11" s="25">
        <v>911.8</v>
      </c>
      <c r="L11" s="25">
        <v>18905.48</v>
      </c>
      <c r="M11" s="12">
        <v>13.3586525001721</v>
      </c>
      <c r="N11" s="12">
        <v>20.7342399649046</v>
      </c>
      <c r="O11" s="26">
        <v>12142.22</v>
      </c>
      <c r="P11" s="26">
        <v>13230.56</v>
      </c>
      <c r="Q11" s="26">
        <v>985.02</v>
      </c>
      <c r="R11" s="12">
        <v>13.4317678828856</v>
      </c>
      <c r="S11" s="25">
        <v>13667.9</v>
      </c>
      <c r="T11" s="25">
        <v>14812.76</v>
      </c>
      <c r="U11" s="25">
        <v>680.62</v>
      </c>
      <c r="V11" s="12">
        <v>21.7636272810085</v>
      </c>
      <c r="W11" s="15">
        <v>0.00547326032416634</v>
      </c>
      <c r="X11" s="15">
        <v>0.049646734958517</v>
      </c>
      <c r="Y11" s="26">
        <v>1088.34</v>
      </c>
      <c r="Z11" s="25">
        <v>1144.86</v>
      </c>
      <c r="AA11" s="17">
        <v>-56.52</v>
      </c>
      <c r="AB11" s="18">
        <v>-0.0493684817357581</v>
      </c>
      <c r="AC11" s="15">
        <v>0.0822595566627565</v>
      </c>
      <c r="AD11" s="15">
        <v>0.0772887699523924</v>
      </c>
      <c r="AE11" s="15">
        <v>0.00497078671036413</v>
      </c>
      <c r="AF11" s="26">
        <v>5772.825</v>
      </c>
      <c r="AG11" s="25">
        <v>846.989</v>
      </c>
      <c r="AH11" s="15">
        <v>0.475434063952062</v>
      </c>
      <c r="AI11" s="18">
        <v>0.0571796883227704</v>
      </c>
      <c r="AJ11" s="26">
        <v>-5.22</v>
      </c>
      <c r="AK11" s="25">
        <v>-6.38</v>
      </c>
      <c r="AL11" s="15">
        <v>-0.0052993847840653</v>
      </c>
      <c r="AM11" s="18">
        <v>-0.00937380623549117</v>
      </c>
      <c r="AN11" s="18">
        <v>0.418254375629291</v>
      </c>
      <c r="AO11" s="18">
        <v>0.00407442145142587</v>
      </c>
    </row>
    <row r="12" s="1" customFormat="1" ht="15.9" customHeight="1" spans="1:41">
      <c r="A12" s="23"/>
      <c r="B12" s="24" t="s">
        <v>106</v>
      </c>
      <c r="C12" s="23" t="s">
        <v>107</v>
      </c>
      <c r="D12" s="25">
        <v>1231</v>
      </c>
      <c r="E12" s="26">
        <v>15568</v>
      </c>
      <c r="F12" s="25">
        <v>1224</v>
      </c>
      <c r="G12" s="26">
        <v>16720.1</v>
      </c>
      <c r="H12" s="27">
        <v>7.51429772107525</v>
      </c>
      <c r="I12" s="26">
        <v>1035.88</v>
      </c>
      <c r="J12" s="26">
        <v>16191.21</v>
      </c>
      <c r="K12" s="25">
        <v>1010.4</v>
      </c>
      <c r="L12" s="25">
        <v>21333.34</v>
      </c>
      <c r="M12" s="12">
        <v>15.6303915511449</v>
      </c>
      <c r="N12" s="12">
        <v>21.1137569279493</v>
      </c>
      <c r="O12" s="26">
        <v>15039.11</v>
      </c>
      <c r="P12" s="26">
        <v>19117.44</v>
      </c>
      <c r="Q12" s="26">
        <v>1014.28</v>
      </c>
      <c r="R12" s="12">
        <v>18.8482864692195</v>
      </c>
      <c r="S12" s="25">
        <v>22179.54</v>
      </c>
      <c r="T12" s="25">
        <v>26135.11</v>
      </c>
      <c r="U12" s="25">
        <v>936.18</v>
      </c>
      <c r="V12" s="12">
        <v>27.916757461172</v>
      </c>
      <c r="W12" s="15">
        <v>0.205874235942536</v>
      </c>
      <c r="X12" s="15">
        <v>0.322207012065067</v>
      </c>
      <c r="Y12" s="26">
        <v>4078.33</v>
      </c>
      <c r="Z12" s="25">
        <v>3955.57</v>
      </c>
      <c r="AA12" s="17">
        <v>122.76</v>
      </c>
      <c r="AB12" s="18">
        <v>0.0310347181316473</v>
      </c>
      <c r="AC12" s="15">
        <v>0.213330341300927</v>
      </c>
      <c r="AD12" s="15">
        <v>0.151350807400466</v>
      </c>
      <c r="AE12" s="15">
        <v>0.061979533900461</v>
      </c>
      <c r="AF12" s="26">
        <v>4418.9722</v>
      </c>
      <c r="AG12" s="25">
        <v>-134.4902</v>
      </c>
      <c r="AH12" s="15">
        <v>0.293832028624034</v>
      </c>
      <c r="AI12" s="18">
        <v>-0.00514595882703383</v>
      </c>
      <c r="AJ12" s="26">
        <v>-28.6</v>
      </c>
      <c r="AK12" s="25">
        <v>-87.22</v>
      </c>
      <c r="AL12" s="15">
        <v>-0.0281973419568561</v>
      </c>
      <c r="AM12" s="18">
        <v>-0.0931658441752654</v>
      </c>
      <c r="AN12" s="18">
        <v>0.298977987451068</v>
      </c>
      <c r="AO12" s="18">
        <v>0.0649685022184093</v>
      </c>
    </row>
    <row r="13" s="1" customFormat="1" ht="15.9" customHeight="1" spans="1:41">
      <c r="A13" s="23"/>
      <c r="B13" s="24" t="s">
        <v>180</v>
      </c>
      <c r="C13" s="23" t="s">
        <v>181</v>
      </c>
      <c r="D13" s="25">
        <v>158</v>
      </c>
      <c r="E13" s="26">
        <v>2329.2</v>
      </c>
      <c r="F13" s="25">
        <v>232</v>
      </c>
      <c r="G13" s="26">
        <v>2799.8</v>
      </c>
      <c r="H13" s="27">
        <v>1.38306666902937</v>
      </c>
      <c r="I13" s="26">
        <v>936.1</v>
      </c>
      <c r="J13" s="26">
        <v>13450.09</v>
      </c>
      <c r="K13" s="25">
        <v>886.9</v>
      </c>
      <c r="L13" s="25">
        <v>17870.51</v>
      </c>
      <c r="M13" s="12">
        <v>14.3682192073496</v>
      </c>
      <c r="N13" s="12">
        <v>20.149408050513</v>
      </c>
      <c r="O13" s="26">
        <v>12979.49</v>
      </c>
      <c r="P13" s="26">
        <v>14043.83</v>
      </c>
      <c r="Q13" s="26">
        <v>834.89</v>
      </c>
      <c r="R13" s="12">
        <v>16.8211740468804</v>
      </c>
      <c r="S13" s="25">
        <v>13909.19</v>
      </c>
      <c r="T13" s="25">
        <v>14803.75</v>
      </c>
      <c r="U13" s="25">
        <v>699.12</v>
      </c>
      <c r="V13" s="12">
        <v>21.1748340771255</v>
      </c>
      <c r="W13" s="15">
        <v>0.170720866944739</v>
      </c>
      <c r="X13" s="15">
        <v>0.050891124148255</v>
      </c>
      <c r="Y13" s="26">
        <v>1064.34</v>
      </c>
      <c r="Z13" s="25">
        <v>894.56</v>
      </c>
      <c r="AA13" s="17">
        <v>169.78</v>
      </c>
      <c r="AB13" s="18">
        <v>0.1897916294044</v>
      </c>
      <c r="AC13" s="15">
        <v>0.0757870182136924</v>
      </c>
      <c r="AD13" s="15">
        <v>0.060427932111796</v>
      </c>
      <c r="AE13" s="15">
        <v>0.0153590861018964</v>
      </c>
      <c r="AF13" s="26">
        <v>3378.9988</v>
      </c>
      <c r="AG13" s="25">
        <v>-410.0272</v>
      </c>
      <c r="AH13" s="15">
        <v>0.260333711108834</v>
      </c>
      <c r="AI13" s="18">
        <v>-0.0276975225871823</v>
      </c>
      <c r="AJ13" s="26">
        <v>-27.21</v>
      </c>
      <c r="AK13" s="25">
        <v>-21.28</v>
      </c>
      <c r="AL13" s="15">
        <v>-0.0325911197882356</v>
      </c>
      <c r="AM13" s="18">
        <v>-0.03043826524774</v>
      </c>
      <c r="AN13" s="18">
        <v>0.288031233696016</v>
      </c>
      <c r="AO13" s="18">
        <v>-0.00215285454049556</v>
      </c>
    </row>
    <row r="14" s="1" customFormat="1" ht="15.9" customHeight="1" spans="1:41">
      <c r="A14" s="23"/>
      <c r="B14" s="24" t="s">
        <v>129</v>
      </c>
      <c r="C14" s="23" t="s">
        <v>130</v>
      </c>
      <c r="D14" s="25">
        <v>228.1</v>
      </c>
      <c r="E14" s="26">
        <v>7543.9</v>
      </c>
      <c r="F14" s="25">
        <v>409.9</v>
      </c>
      <c r="G14" s="26">
        <v>18038.8</v>
      </c>
      <c r="H14" s="27">
        <v>5.08460865763008</v>
      </c>
      <c r="I14" s="26">
        <v>1688</v>
      </c>
      <c r="J14" s="26">
        <v>28104.8</v>
      </c>
      <c r="K14" s="25">
        <v>1730</v>
      </c>
      <c r="L14" s="25">
        <v>37016.65</v>
      </c>
      <c r="M14" s="12">
        <v>16.6497630331754</v>
      </c>
      <c r="N14" s="12">
        <v>21.3969075144509</v>
      </c>
      <c r="O14" s="26">
        <v>17609.9</v>
      </c>
      <c r="P14" s="26">
        <v>22975.14</v>
      </c>
      <c r="Q14" s="26">
        <v>1486.73</v>
      </c>
      <c r="R14" s="12">
        <v>15.4534717130885</v>
      </c>
      <c r="S14" s="25">
        <v>34133.64</v>
      </c>
      <c r="T14" s="25">
        <v>38515.76</v>
      </c>
      <c r="U14" s="25">
        <v>1597.01</v>
      </c>
      <c r="V14" s="12">
        <v>24.1174194275552</v>
      </c>
      <c r="W14" s="15">
        <v>-0.0718503511253126</v>
      </c>
      <c r="X14" s="15">
        <v>0.127145098480564</v>
      </c>
      <c r="Y14" s="26">
        <v>5365.24</v>
      </c>
      <c r="Z14" s="25">
        <v>4382.12</v>
      </c>
      <c r="AA14" s="17">
        <v>983.12</v>
      </c>
      <c r="AB14" s="18">
        <v>0.224348032459175</v>
      </c>
      <c r="AC14" s="15">
        <v>0.233523713021988</v>
      </c>
      <c r="AD14" s="15">
        <v>0.113774724943763</v>
      </c>
      <c r="AE14" s="15">
        <v>0.119748988078225</v>
      </c>
      <c r="AF14" s="26">
        <v>11768.288</v>
      </c>
      <c r="AG14" s="25">
        <v>1984.2934</v>
      </c>
      <c r="AH14" s="15">
        <v>0.668276821560599</v>
      </c>
      <c r="AI14" s="18">
        <v>0.0515189989760036</v>
      </c>
      <c r="AJ14" s="26">
        <v>-19.47</v>
      </c>
      <c r="AK14" s="25">
        <v>7.11</v>
      </c>
      <c r="AL14" s="15">
        <v>-0.0130958546609001</v>
      </c>
      <c r="AM14" s="18">
        <v>0.00445206980544893</v>
      </c>
      <c r="AN14" s="18">
        <v>0.616757822584596</v>
      </c>
      <c r="AO14" s="18">
        <v>-0.017547924466349</v>
      </c>
    </row>
    <row r="15" s="1" customFormat="1" ht="15.9" customHeight="1" spans="1:41">
      <c r="A15" s="23"/>
      <c r="B15" s="24" t="s">
        <v>193</v>
      </c>
      <c r="C15" s="23" t="s">
        <v>194</v>
      </c>
      <c r="D15" s="25">
        <v>55</v>
      </c>
      <c r="E15" s="26">
        <v>1973</v>
      </c>
      <c r="F15" s="25">
        <v>120</v>
      </c>
      <c r="G15" s="26">
        <v>3406</v>
      </c>
      <c r="H15" s="27">
        <v>2.14482236133817</v>
      </c>
      <c r="I15" s="26">
        <v>605.1</v>
      </c>
      <c r="J15" s="26">
        <v>10210.65</v>
      </c>
      <c r="K15" s="25">
        <v>382.91</v>
      </c>
      <c r="L15" s="25">
        <v>7928.57</v>
      </c>
      <c r="M15" s="12">
        <v>16.8743182944968</v>
      </c>
      <c r="N15" s="12">
        <v>20.7060928155441</v>
      </c>
      <c r="O15" s="26">
        <v>8777.65</v>
      </c>
      <c r="P15" s="26">
        <v>10773.61</v>
      </c>
      <c r="Q15" s="26">
        <v>540.65</v>
      </c>
      <c r="R15" s="12">
        <v>19.9271432534912</v>
      </c>
      <c r="S15" s="25">
        <v>9563.96</v>
      </c>
      <c r="T15" s="25">
        <v>11445.28</v>
      </c>
      <c r="U15" s="25">
        <v>411.11</v>
      </c>
      <c r="V15" s="12">
        <v>27.8399455133663</v>
      </c>
      <c r="W15" s="15">
        <v>0.180915454225491</v>
      </c>
      <c r="X15" s="15">
        <v>0.344529156773929</v>
      </c>
      <c r="Y15" s="26">
        <v>1995.96</v>
      </c>
      <c r="Z15" s="25">
        <v>1881.32</v>
      </c>
      <c r="AA15" s="17">
        <v>114.64</v>
      </c>
      <c r="AB15" s="18">
        <v>0.0609359385963047</v>
      </c>
      <c r="AC15" s="15">
        <v>0.18526380665348</v>
      </c>
      <c r="AD15" s="15">
        <v>0.16437518348175</v>
      </c>
      <c r="AE15" s="15">
        <v>0.0208886231717304</v>
      </c>
      <c r="AF15" s="26">
        <v>2353.2207</v>
      </c>
      <c r="AG15" s="25">
        <v>478.2698</v>
      </c>
      <c r="AH15" s="15">
        <v>0.268092336787181</v>
      </c>
      <c r="AI15" s="18">
        <v>0.0417875141543064</v>
      </c>
      <c r="AJ15" s="26">
        <v>0.55</v>
      </c>
      <c r="AK15" s="25">
        <v>-17.7</v>
      </c>
      <c r="AL15" s="15">
        <v>0.00101729399796541</v>
      </c>
      <c r="AM15" s="18">
        <v>-0.0430541704166768</v>
      </c>
      <c r="AN15" s="18">
        <v>0.226304822632875</v>
      </c>
      <c r="AO15" s="18">
        <v>0.0440714644146422</v>
      </c>
    </row>
    <row r="16" s="1" customFormat="1" ht="15.9" customHeight="1" spans="1:41">
      <c r="A16" s="23"/>
      <c r="B16" s="24" t="s">
        <v>85</v>
      </c>
      <c r="C16" s="23" t="s">
        <v>86</v>
      </c>
      <c r="D16" s="25">
        <v>763.1</v>
      </c>
      <c r="E16" s="26">
        <v>13110.84</v>
      </c>
      <c r="F16" s="25">
        <v>826.1</v>
      </c>
      <c r="G16" s="26">
        <v>14994.56</v>
      </c>
      <c r="H16" s="27">
        <v>5.59100041775249</v>
      </c>
      <c r="I16" s="26">
        <v>1280</v>
      </c>
      <c r="J16" s="26">
        <v>19892</v>
      </c>
      <c r="K16" s="25">
        <v>1125.5</v>
      </c>
      <c r="L16" s="25">
        <v>25936.15</v>
      </c>
      <c r="M16" s="12">
        <v>15.540625</v>
      </c>
      <c r="N16" s="12">
        <v>23.0441137272323</v>
      </c>
      <c r="O16" s="26">
        <v>17594.15</v>
      </c>
      <c r="P16" s="26">
        <v>19104.82</v>
      </c>
      <c r="Q16" s="26">
        <v>1171.8</v>
      </c>
      <c r="R16" s="12">
        <v>16.3038231780167</v>
      </c>
      <c r="S16" s="25">
        <v>24899.76</v>
      </c>
      <c r="T16" s="25">
        <v>27868.64</v>
      </c>
      <c r="U16" s="25">
        <v>937.39</v>
      </c>
      <c r="V16" s="12">
        <v>29.7300376577518</v>
      </c>
      <c r="W16" s="15">
        <v>0.0491098767273984</v>
      </c>
      <c r="X16" s="15">
        <v>0.290135867651895</v>
      </c>
      <c r="Y16" s="26">
        <v>1510.67</v>
      </c>
      <c r="Z16" s="25">
        <v>2968.88</v>
      </c>
      <c r="AA16" s="17">
        <v>-1458.21</v>
      </c>
      <c r="AB16" s="18">
        <v>-0.491165018458139</v>
      </c>
      <c r="AC16" s="15">
        <v>0.0790727156811736</v>
      </c>
      <c r="AD16" s="15">
        <v>0.106531212143829</v>
      </c>
      <c r="AE16" s="15">
        <v>-0.0274584964626554</v>
      </c>
      <c r="AF16" s="26">
        <v>5946.7962</v>
      </c>
      <c r="AG16" s="25">
        <v>-4347.3108</v>
      </c>
      <c r="AH16" s="15">
        <v>0.337998493817547</v>
      </c>
      <c r="AI16" s="18">
        <v>-0.155992929687276</v>
      </c>
      <c r="AJ16" s="26">
        <v>-29.46</v>
      </c>
      <c r="AK16" s="25">
        <v>-113.61</v>
      </c>
      <c r="AL16" s="15">
        <v>-0.0251408090117768</v>
      </c>
      <c r="AM16" s="18">
        <v>-0.121198220591216</v>
      </c>
      <c r="AN16" s="18">
        <v>0.493991423504823</v>
      </c>
      <c r="AO16" s="18">
        <v>0.0960574115794393</v>
      </c>
    </row>
    <row r="17" s="1" customFormat="1" ht="15.9" customHeight="1" spans="1:41">
      <c r="A17" s="23"/>
      <c r="B17" s="24" t="s">
        <v>87</v>
      </c>
      <c r="C17" s="23" t="s">
        <v>88</v>
      </c>
      <c r="D17" s="25">
        <v>277</v>
      </c>
      <c r="E17" s="26">
        <v>4566.57</v>
      </c>
      <c r="F17" s="25">
        <v>312.1</v>
      </c>
      <c r="G17" s="26">
        <v>5012.68</v>
      </c>
      <c r="H17" s="27">
        <v>22.1602663670313</v>
      </c>
      <c r="I17" s="26">
        <v>115.4</v>
      </c>
      <c r="J17" s="26">
        <v>1959.06</v>
      </c>
      <c r="K17" s="25">
        <v>166.5</v>
      </c>
      <c r="L17" s="25">
        <v>3589.5</v>
      </c>
      <c r="M17" s="12">
        <v>16.9762564991334</v>
      </c>
      <c r="N17" s="12">
        <v>21.5585585585586</v>
      </c>
      <c r="O17" s="26">
        <v>1512.95</v>
      </c>
      <c r="P17" s="26">
        <v>1368.92</v>
      </c>
      <c r="Q17" s="26">
        <v>73.04</v>
      </c>
      <c r="R17" s="12">
        <v>18.7420591456736</v>
      </c>
      <c r="S17" s="25">
        <v>4413.52</v>
      </c>
      <c r="T17" s="25">
        <v>4831.22</v>
      </c>
      <c r="U17" s="25">
        <v>207.46</v>
      </c>
      <c r="V17" s="12">
        <v>23.2874771040201</v>
      </c>
      <c r="W17" s="15">
        <v>0.104016020648032</v>
      </c>
      <c r="X17" s="15">
        <v>0.0801963888617742</v>
      </c>
      <c r="Y17" s="26">
        <v>-144.03</v>
      </c>
      <c r="Z17" s="25">
        <v>417.7</v>
      </c>
      <c r="AA17" s="17">
        <v>-561.73</v>
      </c>
      <c r="AB17" s="18">
        <v>-1.34481685420158</v>
      </c>
      <c r="AC17" s="15">
        <v>-0.105214329544458</v>
      </c>
      <c r="AD17" s="15">
        <v>0.0864584928858549</v>
      </c>
      <c r="AE17" s="15">
        <v>-0.191672822430313</v>
      </c>
      <c r="AF17" s="26">
        <v>-85.689</v>
      </c>
      <c r="AG17" s="25">
        <v>-35.523</v>
      </c>
      <c r="AH17" s="15">
        <v>-0.0566370336098351</v>
      </c>
      <c r="AI17" s="18">
        <v>-0.00735280115581572</v>
      </c>
      <c r="AJ17" s="26">
        <v>-7.26</v>
      </c>
      <c r="AK17" s="25">
        <v>-10.34</v>
      </c>
      <c r="AL17" s="15">
        <v>-0.0993975903614458</v>
      </c>
      <c r="AM17" s="18">
        <v>-0.0498409331919406</v>
      </c>
      <c r="AN17" s="18">
        <v>-0.0492842324540194</v>
      </c>
      <c r="AO17" s="18">
        <v>-0.0495566571695052</v>
      </c>
    </row>
    <row r="18" s="1" customFormat="1" ht="15.9" customHeight="1" spans="1:41">
      <c r="A18" s="23"/>
      <c r="B18" s="28" t="s">
        <v>256</v>
      </c>
      <c r="C18" s="28"/>
      <c r="D18" s="29">
        <v>3526</v>
      </c>
      <c r="E18" s="29">
        <v>62739.72</v>
      </c>
      <c r="F18" s="29">
        <v>3816.9</v>
      </c>
      <c r="G18" s="30">
        <v>76126.7</v>
      </c>
      <c r="H18" s="30">
        <v>4.78743881648235</v>
      </c>
      <c r="I18" s="30">
        <v>7409.22</v>
      </c>
      <c r="J18" s="29">
        <v>116104.62</v>
      </c>
      <c r="K18" s="29">
        <v>7015.51</v>
      </c>
      <c r="L18" s="29">
        <v>151680.29</v>
      </c>
      <c r="M18" s="31">
        <v>15.6702891802376</v>
      </c>
      <c r="N18" s="31">
        <v>21.6207075465647</v>
      </c>
      <c r="O18" s="29">
        <v>101522.44</v>
      </c>
      <c r="P18" s="29">
        <v>118556.85</v>
      </c>
      <c r="Q18" s="29">
        <v>6870.64</v>
      </c>
      <c r="R18" s="31">
        <v>17.2555758997706</v>
      </c>
      <c r="S18" s="29">
        <v>139265.97</v>
      </c>
      <c r="T18" s="29">
        <v>156951.47</v>
      </c>
      <c r="U18" s="29">
        <v>6095.89</v>
      </c>
      <c r="V18" s="31">
        <v>25.747096814411</v>
      </c>
      <c r="W18" s="32">
        <v>0.101165122181171</v>
      </c>
      <c r="X18" s="32">
        <v>0.190853572158048</v>
      </c>
      <c r="Y18" s="29">
        <v>17034.41</v>
      </c>
      <c r="Z18" s="29">
        <v>17685.5</v>
      </c>
      <c r="AA18" s="33">
        <v>-651.09</v>
      </c>
      <c r="AB18" s="34">
        <v>-0.0368149048655678</v>
      </c>
      <c r="AC18" s="32">
        <v>0.143681364678633</v>
      </c>
      <c r="AD18" s="32">
        <v>0.112681327546661</v>
      </c>
      <c r="AE18" s="32">
        <v>0.0310000371319717</v>
      </c>
      <c r="AF18" s="29">
        <v>34575.2675</v>
      </c>
      <c r="AG18" s="29">
        <v>-2495.7304</v>
      </c>
      <c r="AH18" s="32">
        <v>0.340567735566639</v>
      </c>
      <c r="AI18" s="32">
        <v>-0.0159012871940607</v>
      </c>
      <c r="AJ18" s="29">
        <v>-136.94</v>
      </c>
      <c r="AK18" s="29">
        <v>-322.32</v>
      </c>
      <c r="AL18" s="32">
        <v>-0.0199311854499726</v>
      </c>
      <c r="AM18" s="32">
        <v>-0.0528749698567395</v>
      </c>
      <c r="AN18" s="34">
        <v>0.3564690227607</v>
      </c>
      <c r="AO18" s="34">
        <v>0.0329437844067669</v>
      </c>
    </row>
    <row r="19" s="1" customFormat="1" ht="15.9" customHeight="1" spans="1:41">
      <c r="A19" s="23" t="s">
        <v>67</v>
      </c>
      <c r="B19" s="24" t="s">
        <v>72</v>
      </c>
      <c r="C19" s="23" t="s">
        <v>73</v>
      </c>
      <c r="D19" s="25">
        <v>593</v>
      </c>
      <c r="E19" s="26">
        <v>10937.73</v>
      </c>
      <c r="F19" s="25">
        <v>542.2</v>
      </c>
      <c r="G19" s="26">
        <v>10970.49</v>
      </c>
      <c r="H19" s="27">
        <v>3.74837069380189</v>
      </c>
      <c r="I19" s="26">
        <v>1053.86</v>
      </c>
      <c r="J19" s="26">
        <v>16625.03</v>
      </c>
      <c r="K19" s="25">
        <v>1290.45</v>
      </c>
      <c r="L19" s="25">
        <v>30691.59</v>
      </c>
      <c r="M19" s="12">
        <v>15.7753686447915</v>
      </c>
      <c r="N19" s="12">
        <v>23.7836336161804</v>
      </c>
      <c r="O19" s="26">
        <v>20456.56</v>
      </c>
      <c r="P19" s="26">
        <v>21463.87</v>
      </c>
      <c r="Q19" s="26">
        <v>1171.05</v>
      </c>
      <c r="R19" s="12">
        <v>18.328739165706</v>
      </c>
      <c r="S19" s="25">
        <v>28700.36</v>
      </c>
      <c r="T19" s="25">
        <v>33534.39</v>
      </c>
      <c r="U19" s="25">
        <v>1127.1</v>
      </c>
      <c r="V19" s="12">
        <v>29.7528080915624</v>
      </c>
      <c r="W19" s="15">
        <v>0.161858057228824</v>
      </c>
      <c r="X19" s="15">
        <v>0.250978238721315</v>
      </c>
      <c r="Y19" s="26">
        <v>1007.31</v>
      </c>
      <c r="Z19" s="25">
        <v>4834.03</v>
      </c>
      <c r="AA19" s="17">
        <v>-3826.72</v>
      </c>
      <c r="AB19" s="18">
        <v>-0.79162106979063</v>
      </c>
      <c r="AC19" s="15">
        <v>0.0469304929632913</v>
      </c>
      <c r="AD19" s="15">
        <v>0.144151421868714</v>
      </c>
      <c r="AE19" s="15">
        <v>-0.0972209289054231</v>
      </c>
      <c r="AF19" s="26">
        <v>3921.682</v>
      </c>
      <c r="AG19" s="25">
        <v>-280.9219</v>
      </c>
      <c r="AH19" s="15">
        <v>0.191707794467887</v>
      </c>
      <c r="AI19" s="18">
        <v>-0.00837712867298317</v>
      </c>
      <c r="AJ19" s="26">
        <v>-14.61</v>
      </c>
      <c r="AK19" s="25">
        <v>-48.75</v>
      </c>
      <c r="AL19" s="15">
        <v>-0.0124759830920968</v>
      </c>
      <c r="AM19" s="18">
        <v>-0.0432525951557093</v>
      </c>
      <c r="AN19" s="18">
        <v>0.20008492314087</v>
      </c>
      <c r="AO19" s="18">
        <v>0.0307766120636125</v>
      </c>
    </row>
    <row r="20" s="1" customFormat="1" ht="15.9" customHeight="1" spans="1:41">
      <c r="A20" s="23"/>
      <c r="B20" s="24" t="s">
        <v>112</v>
      </c>
      <c r="C20" s="23" t="s">
        <v>113</v>
      </c>
      <c r="D20" s="25">
        <v>240.6</v>
      </c>
      <c r="E20" s="26">
        <v>4311.2</v>
      </c>
      <c r="F20" s="25">
        <v>342</v>
      </c>
      <c r="G20" s="26">
        <v>7527</v>
      </c>
      <c r="H20" s="27">
        <v>5.31475877921542</v>
      </c>
      <c r="I20" s="26">
        <v>577.9</v>
      </c>
      <c r="J20" s="26">
        <v>11011.77</v>
      </c>
      <c r="K20" s="25">
        <v>747.54</v>
      </c>
      <c r="L20" s="25">
        <v>17792.81</v>
      </c>
      <c r="M20" s="12">
        <v>19.0548018688354</v>
      </c>
      <c r="N20" s="12">
        <v>23.8018166251973</v>
      </c>
      <c r="O20" s="26">
        <v>7795.97</v>
      </c>
      <c r="P20" s="26">
        <v>9646.12</v>
      </c>
      <c r="Q20" s="26">
        <v>468.3</v>
      </c>
      <c r="R20" s="12">
        <v>20.5981635703609</v>
      </c>
      <c r="S20" s="25">
        <v>16259.61</v>
      </c>
      <c r="T20" s="25">
        <v>19492.94</v>
      </c>
      <c r="U20" s="25">
        <v>697.99</v>
      </c>
      <c r="V20" s="12">
        <v>27.9272482413788</v>
      </c>
      <c r="W20" s="15">
        <v>0.080995945911652</v>
      </c>
      <c r="X20" s="15">
        <v>0.173324233235803</v>
      </c>
      <c r="Y20" s="26">
        <v>1850.15</v>
      </c>
      <c r="Z20" s="25">
        <v>3233.33</v>
      </c>
      <c r="AA20" s="17">
        <v>-1383.18</v>
      </c>
      <c r="AB20" s="18">
        <v>-0.427788069884608</v>
      </c>
      <c r="AC20" s="15">
        <v>0.191802507122035</v>
      </c>
      <c r="AD20" s="15">
        <v>0.165871848987377</v>
      </c>
      <c r="AE20" s="15">
        <v>0.0259306581346576</v>
      </c>
      <c r="AF20" s="26">
        <v>3566.8794</v>
      </c>
      <c r="AG20" s="25">
        <v>946.7509</v>
      </c>
      <c r="AH20" s="15">
        <v>0.457528620556518</v>
      </c>
      <c r="AI20" s="18">
        <v>0.0485689126422182</v>
      </c>
      <c r="AJ20" s="26">
        <v>-8.2</v>
      </c>
      <c r="AK20" s="25">
        <v>-7.75</v>
      </c>
      <c r="AL20" s="15">
        <v>-0.0175101430706812</v>
      </c>
      <c r="AM20" s="18">
        <v>-0.0111033109356868</v>
      </c>
      <c r="AN20" s="18">
        <v>0.4089597079143</v>
      </c>
      <c r="AO20" s="18">
        <v>-0.00640683213499443</v>
      </c>
    </row>
    <row r="21" s="1" customFormat="1" ht="15.9" customHeight="1" spans="1:41">
      <c r="A21" s="23"/>
      <c r="B21" s="24" t="s">
        <v>114</v>
      </c>
      <c r="C21" s="23" t="s">
        <v>115</v>
      </c>
      <c r="D21" s="25">
        <v>421.1</v>
      </c>
      <c r="E21" s="26">
        <v>16519</v>
      </c>
      <c r="F21" s="25">
        <v>748</v>
      </c>
      <c r="G21" s="26">
        <v>23422.2</v>
      </c>
      <c r="H21" s="27">
        <v>4.12102884957797</v>
      </c>
      <c r="I21" s="26">
        <v>2380</v>
      </c>
      <c r="J21" s="26">
        <v>40825.37</v>
      </c>
      <c r="K21" s="25">
        <v>2071.37</v>
      </c>
      <c r="L21" s="25">
        <v>50955.55</v>
      </c>
      <c r="M21" s="12">
        <v>17.1535168067227</v>
      </c>
      <c r="N21" s="12">
        <v>24.5999266186147</v>
      </c>
      <c r="O21" s="26">
        <v>33922.16</v>
      </c>
      <c r="P21" s="26">
        <v>40757.66</v>
      </c>
      <c r="Q21" s="26">
        <v>2032.06</v>
      </c>
      <c r="R21" s="12">
        <v>20.0573112998632</v>
      </c>
      <c r="S21" s="25">
        <v>53982.46</v>
      </c>
      <c r="T21" s="25">
        <v>63121.42</v>
      </c>
      <c r="U21" s="25">
        <v>2048.15</v>
      </c>
      <c r="V21" s="12">
        <v>30.8187486268096</v>
      </c>
      <c r="W21" s="15">
        <v>0.169282749762572</v>
      </c>
      <c r="X21" s="15">
        <v>0.252798396702901</v>
      </c>
      <c r="Y21" s="26">
        <v>6835.5</v>
      </c>
      <c r="Z21" s="25">
        <v>9138.96</v>
      </c>
      <c r="AA21" s="17">
        <v>-2303.46</v>
      </c>
      <c r="AB21" s="18">
        <v>-0.252048373119042</v>
      </c>
      <c r="AC21" s="15">
        <v>0.167710805772461</v>
      </c>
      <c r="AD21" s="15">
        <v>0.144783815066264</v>
      </c>
      <c r="AE21" s="15">
        <v>0.0229269907061966</v>
      </c>
      <c r="AF21" s="26">
        <v>9251.2034</v>
      </c>
      <c r="AG21" s="25">
        <v>-2609.5592</v>
      </c>
      <c r="AH21" s="15">
        <v>0.272718582778927</v>
      </c>
      <c r="AI21" s="18">
        <v>-0.041341896300812</v>
      </c>
      <c r="AJ21" s="26">
        <v>-21.04</v>
      </c>
      <c r="AK21" s="25">
        <v>-64.32</v>
      </c>
      <c r="AL21" s="15">
        <v>-0.0103540249795774</v>
      </c>
      <c r="AM21" s="18">
        <v>-0.0314039499060127</v>
      </c>
      <c r="AN21" s="18">
        <v>0.314060479079739</v>
      </c>
      <c r="AO21" s="18">
        <v>0.0210499249264354</v>
      </c>
    </row>
    <row r="22" s="1" customFormat="1" ht="15.9" customHeight="1" spans="1:41">
      <c r="A22" s="23"/>
      <c r="B22" s="24" t="s">
        <v>176</v>
      </c>
      <c r="C22" s="23" t="s">
        <v>177</v>
      </c>
      <c r="D22" s="25">
        <v>50.3</v>
      </c>
      <c r="E22" s="26">
        <v>1334.03</v>
      </c>
      <c r="F22" s="25">
        <v>152</v>
      </c>
      <c r="G22" s="26">
        <v>3835.22</v>
      </c>
      <c r="H22" s="27">
        <v>4.53375941903328</v>
      </c>
      <c r="I22" s="26">
        <v>252.6</v>
      </c>
      <c r="J22" s="26">
        <v>6491.78</v>
      </c>
      <c r="K22" s="25">
        <v>153.5</v>
      </c>
      <c r="L22" s="25">
        <v>4995.31</v>
      </c>
      <c r="M22" s="12">
        <v>25.6998416468725</v>
      </c>
      <c r="N22" s="12">
        <v>32.5427361563518</v>
      </c>
      <c r="O22" s="26">
        <v>3990.59</v>
      </c>
      <c r="P22" s="26">
        <v>6222.91</v>
      </c>
      <c r="Q22" s="26">
        <v>149.92</v>
      </c>
      <c r="R22" s="12">
        <v>41.508204375667</v>
      </c>
      <c r="S22" s="25">
        <v>5406.86</v>
      </c>
      <c r="T22" s="25">
        <v>7412.54</v>
      </c>
      <c r="U22" s="25">
        <v>155.38</v>
      </c>
      <c r="V22" s="12">
        <v>47.7058823529412</v>
      </c>
      <c r="W22" s="15">
        <v>0.615115180319341</v>
      </c>
      <c r="X22" s="15">
        <v>0.465945645250539</v>
      </c>
      <c r="Y22" s="26">
        <v>2232.32</v>
      </c>
      <c r="Z22" s="25">
        <v>2005.68</v>
      </c>
      <c r="AA22" s="17">
        <v>226.64</v>
      </c>
      <c r="AB22" s="18">
        <v>0.112999082605401</v>
      </c>
      <c r="AC22" s="15">
        <v>0.358726062244191</v>
      </c>
      <c r="AD22" s="15">
        <v>0.270579315592226</v>
      </c>
      <c r="AE22" s="15">
        <v>0.0881467466519651</v>
      </c>
      <c r="AF22" s="26">
        <v>-59.014</v>
      </c>
      <c r="AG22" s="25">
        <v>-805.8411</v>
      </c>
      <c r="AH22" s="15">
        <v>-0.0147882894509333</v>
      </c>
      <c r="AI22" s="18">
        <v>-0.108713221109094</v>
      </c>
      <c r="AJ22" s="26">
        <v>-0.98</v>
      </c>
      <c r="AK22" s="25">
        <v>-9.62</v>
      </c>
      <c r="AL22" s="15">
        <v>-0.00653681963713981</v>
      </c>
      <c r="AM22" s="18">
        <v>-0.0619127300810915</v>
      </c>
      <c r="AN22" s="18">
        <v>0.0939249316581602</v>
      </c>
      <c r="AO22" s="18">
        <v>0.0553759104439517</v>
      </c>
    </row>
    <row r="23" s="1" customFormat="1" ht="15.9" customHeight="1" spans="1:41">
      <c r="A23" s="23"/>
      <c r="B23" s="24" t="s">
        <v>82</v>
      </c>
      <c r="C23" s="23" t="s">
        <v>83</v>
      </c>
      <c r="D23" s="25">
        <v>175</v>
      </c>
      <c r="E23" s="26">
        <v>4619.5</v>
      </c>
      <c r="F23" s="25">
        <v>143</v>
      </c>
      <c r="G23" s="26">
        <v>5026.7</v>
      </c>
      <c r="H23" s="27">
        <v>3.37897454887557</v>
      </c>
      <c r="I23" s="26">
        <v>520.1</v>
      </c>
      <c r="J23" s="26">
        <v>10398.9</v>
      </c>
      <c r="K23" s="25">
        <v>695.5</v>
      </c>
      <c r="L23" s="25">
        <v>20165.41</v>
      </c>
      <c r="M23" s="12">
        <v>19.9940396077677</v>
      </c>
      <c r="N23" s="12">
        <v>28.9941193386053</v>
      </c>
      <c r="O23" s="26">
        <v>9991.7</v>
      </c>
      <c r="P23" s="26">
        <v>16321.66</v>
      </c>
      <c r="Q23" s="26">
        <v>546.4</v>
      </c>
      <c r="R23" s="12">
        <v>29.8712664714495</v>
      </c>
      <c r="S23" s="25">
        <v>21351.55</v>
      </c>
      <c r="T23" s="25">
        <v>26503.98</v>
      </c>
      <c r="U23" s="25">
        <v>620.38</v>
      </c>
      <c r="V23" s="12">
        <v>42.7221702827299</v>
      </c>
      <c r="W23" s="15">
        <v>0.494008567425485</v>
      </c>
      <c r="X23" s="15">
        <v>0.473477079396783</v>
      </c>
      <c r="Y23" s="26">
        <v>6329.96</v>
      </c>
      <c r="Z23" s="25">
        <v>5152.43</v>
      </c>
      <c r="AA23" s="17">
        <v>1177.53</v>
      </c>
      <c r="AB23" s="18">
        <v>0.228538767144823</v>
      </c>
      <c r="AC23" s="15">
        <v>0.387825748116307</v>
      </c>
      <c r="AD23" s="15">
        <v>0.194402123756508</v>
      </c>
      <c r="AE23" s="15">
        <v>0.193423624359799</v>
      </c>
      <c r="AF23" s="26">
        <v>5299.1566</v>
      </c>
      <c r="AG23" s="25">
        <v>-3603.8876</v>
      </c>
      <c r="AH23" s="15">
        <v>0.530355855359949</v>
      </c>
      <c r="AI23" s="18">
        <v>-0.135975336534362</v>
      </c>
      <c r="AJ23" s="26">
        <v>-5.7</v>
      </c>
      <c r="AK23" s="25">
        <v>-67.12</v>
      </c>
      <c r="AL23" s="15">
        <v>-0.0104319180087848</v>
      </c>
      <c r="AM23" s="18">
        <v>-0.108191753441439</v>
      </c>
      <c r="AN23" s="18">
        <v>0.666331191894311</v>
      </c>
      <c r="AO23" s="18">
        <v>0.0977598354326543</v>
      </c>
    </row>
    <row r="24" s="1" customFormat="1" ht="15.9" customHeight="1" spans="1:41">
      <c r="A24" s="23"/>
      <c r="B24" s="24" t="s">
        <v>76</v>
      </c>
      <c r="C24" s="23" t="s">
        <v>77</v>
      </c>
      <c r="D24" s="25">
        <v>200.6</v>
      </c>
      <c r="E24" s="26">
        <v>4782.15</v>
      </c>
      <c r="F24" s="25">
        <v>436.6</v>
      </c>
      <c r="G24" s="26">
        <v>11172.52</v>
      </c>
      <c r="H24" s="27">
        <v>7.95842804879265</v>
      </c>
      <c r="I24" s="26">
        <v>683.25</v>
      </c>
      <c r="J24" s="26">
        <v>13407</v>
      </c>
      <c r="K24" s="25">
        <v>986.03</v>
      </c>
      <c r="L24" s="25">
        <v>21900.66</v>
      </c>
      <c r="M24" s="12">
        <v>19.622392974753</v>
      </c>
      <c r="N24" s="12">
        <v>22.2109469285924</v>
      </c>
      <c r="O24" s="26">
        <v>7016.63</v>
      </c>
      <c r="P24" s="26">
        <v>9529.49</v>
      </c>
      <c r="Q24" s="26">
        <v>416.68</v>
      </c>
      <c r="R24" s="12">
        <v>22.8700441585869</v>
      </c>
      <c r="S24" s="25">
        <v>21820.65</v>
      </c>
      <c r="T24" s="25">
        <v>28458.49</v>
      </c>
      <c r="U24" s="25">
        <v>949.78</v>
      </c>
      <c r="V24" s="12">
        <v>29.9632441196909</v>
      </c>
      <c r="W24" s="15">
        <v>0.165507396983256</v>
      </c>
      <c r="X24" s="15">
        <v>0.349030467544759</v>
      </c>
      <c r="Y24" s="26">
        <v>2512.86</v>
      </c>
      <c r="Z24" s="25">
        <v>6637.84</v>
      </c>
      <c r="AA24" s="17">
        <v>-4124.98</v>
      </c>
      <c r="AB24" s="18">
        <v>-0.621434080966097</v>
      </c>
      <c r="AC24" s="15">
        <v>0.263693020298043</v>
      </c>
      <c r="AD24" s="15">
        <v>0.233246387984746</v>
      </c>
      <c r="AE24" s="15">
        <v>0.0304466323132977</v>
      </c>
      <c r="AF24" s="26">
        <v>3050.1428</v>
      </c>
      <c r="AG24" s="25">
        <v>418.993</v>
      </c>
      <c r="AH24" s="15">
        <v>0.434701958062489</v>
      </c>
      <c r="AI24" s="18">
        <v>0.0147229526232769</v>
      </c>
      <c r="AJ24" s="26">
        <v>-30.57</v>
      </c>
      <c r="AK24" s="25">
        <v>-37.95</v>
      </c>
      <c r="AL24" s="15">
        <v>-0.0733656522991264</v>
      </c>
      <c r="AM24" s="18">
        <v>-0.0399566215334077</v>
      </c>
      <c r="AN24" s="18">
        <v>0.419979005439212</v>
      </c>
      <c r="AO24" s="18">
        <v>-0.0334090307657187</v>
      </c>
    </row>
    <row r="25" s="1" customFormat="1" ht="15.9" customHeight="1" spans="1:41">
      <c r="A25" s="23"/>
      <c r="B25" s="24" t="s">
        <v>70</v>
      </c>
      <c r="C25" s="23" t="s">
        <v>71</v>
      </c>
      <c r="D25" s="25">
        <v>665</v>
      </c>
      <c r="E25" s="26">
        <v>15963.8</v>
      </c>
      <c r="F25" s="25">
        <v>859</v>
      </c>
      <c r="G25" s="26">
        <v>20609.4</v>
      </c>
      <c r="H25" s="27">
        <v>7.47967147134373</v>
      </c>
      <c r="I25" s="26">
        <v>1030.92</v>
      </c>
      <c r="J25" s="26">
        <v>21759.48</v>
      </c>
      <c r="K25" s="25">
        <v>1246.28</v>
      </c>
      <c r="L25" s="25">
        <v>34771.65</v>
      </c>
      <c r="M25" s="12">
        <v>21.1068560121057</v>
      </c>
      <c r="N25" s="12">
        <v>27.900351445903</v>
      </c>
      <c r="O25" s="26">
        <v>17113.88</v>
      </c>
      <c r="P25" s="26">
        <v>22604.72</v>
      </c>
      <c r="Q25" s="26">
        <v>810.69</v>
      </c>
      <c r="R25" s="12">
        <v>27.8833092797493</v>
      </c>
      <c r="S25" s="25">
        <v>34191.26</v>
      </c>
      <c r="T25" s="25">
        <v>41506.13</v>
      </c>
      <c r="U25" s="25">
        <v>1097.62</v>
      </c>
      <c r="V25" s="12">
        <v>37.8146626336984</v>
      </c>
      <c r="W25" s="15">
        <v>0.321054602530906</v>
      </c>
      <c r="X25" s="15">
        <v>0.355347179300539</v>
      </c>
      <c r="Y25" s="26">
        <v>5490.84</v>
      </c>
      <c r="Z25" s="25">
        <v>7314.87</v>
      </c>
      <c r="AA25" s="17">
        <v>-1824.03</v>
      </c>
      <c r="AB25" s="18">
        <v>-0.249359182049715</v>
      </c>
      <c r="AC25" s="15">
        <v>0.242906791148043</v>
      </c>
      <c r="AD25" s="15">
        <v>0.176235895758048</v>
      </c>
      <c r="AE25" s="15">
        <v>0.0666708953899952</v>
      </c>
      <c r="AF25" s="26">
        <v>118.3337</v>
      </c>
      <c r="AG25" s="25">
        <v>-6688.9423</v>
      </c>
      <c r="AH25" s="15">
        <v>0.00691448695444867</v>
      </c>
      <c r="AI25" s="18">
        <v>-0.161155528111149</v>
      </c>
      <c r="AJ25" s="26">
        <v>-26.23</v>
      </c>
      <c r="AK25" s="25">
        <v>-180.96</v>
      </c>
      <c r="AL25" s="15">
        <v>-0.0323551542513168</v>
      </c>
      <c r="AM25" s="18">
        <v>-0.164865800550282</v>
      </c>
      <c r="AN25" s="18">
        <v>0.168070015065598</v>
      </c>
      <c r="AO25" s="18">
        <v>0.132510646298965</v>
      </c>
    </row>
    <row r="26" s="1" customFormat="1" ht="15.9" customHeight="1" spans="1:41">
      <c r="A26" s="23"/>
      <c r="B26" s="24" t="s">
        <v>127</v>
      </c>
      <c r="C26" s="23" t="s">
        <v>128</v>
      </c>
      <c r="D26" s="25">
        <v>38</v>
      </c>
      <c r="E26" s="26">
        <v>993.7</v>
      </c>
      <c r="F26" s="25">
        <v>18</v>
      </c>
      <c r="G26" s="26">
        <v>400.7</v>
      </c>
      <c r="H26" s="27">
        <v>2.21518182973547</v>
      </c>
      <c r="I26" s="26">
        <v>121.45</v>
      </c>
      <c r="J26" s="26">
        <v>2528.14</v>
      </c>
      <c r="K26" s="25">
        <v>186.9</v>
      </c>
      <c r="L26" s="25">
        <v>6441.81</v>
      </c>
      <c r="M26" s="12">
        <v>20.816303005352</v>
      </c>
      <c r="N26" s="12">
        <v>34.4666131621188</v>
      </c>
      <c r="O26" s="26">
        <v>2203.16</v>
      </c>
      <c r="P26" s="26">
        <v>3284.08</v>
      </c>
      <c r="Q26" s="26">
        <v>90</v>
      </c>
      <c r="R26" s="12">
        <v>36.4897777777778</v>
      </c>
      <c r="S26" s="25">
        <v>3529.61</v>
      </c>
      <c r="T26" s="25">
        <v>5555.08</v>
      </c>
      <c r="U26" s="25">
        <v>108.4</v>
      </c>
      <c r="V26" s="12">
        <v>51.2461254612546</v>
      </c>
      <c r="W26" s="15">
        <v>0.752942286072413</v>
      </c>
      <c r="X26" s="15">
        <v>0.486833801169002</v>
      </c>
      <c r="Y26" s="26">
        <v>1080.92</v>
      </c>
      <c r="Z26" s="25">
        <v>2025.47</v>
      </c>
      <c r="AA26" s="17">
        <v>-944.55</v>
      </c>
      <c r="AB26" s="18">
        <v>-0.466336208386202</v>
      </c>
      <c r="AC26" s="15">
        <v>0.329139363231103</v>
      </c>
      <c r="AD26" s="15">
        <v>0.364615811113431</v>
      </c>
      <c r="AE26" s="15">
        <v>-0.0354764478823285</v>
      </c>
      <c r="AF26" s="26">
        <v>-9.945</v>
      </c>
      <c r="AG26" s="25">
        <v>-95.3399</v>
      </c>
      <c r="AH26" s="15">
        <v>-0.00451397084188166</v>
      </c>
      <c r="AI26" s="18">
        <v>-0.0171626511229361</v>
      </c>
      <c r="AJ26" s="26">
        <v>-1.45</v>
      </c>
      <c r="AK26" s="25">
        <v>3.8</v>
      </c>
      <c r="AL26" s="15">
        <v>-0.0161111111111111</v>
      </c>
      <c r="AM26" s="18">
        <v>0.0350553505535055</v>
      </c>
      <c r="AN26" s="18">
        <v>0.0126486802810545</v>
      </c>
      <c r="AO26" s="18">
        <v>-0.0511664616646166</v>
      </c>
    </row>
    <row r="27" s="1" customFormat="1" ht="15.9" customHeight="1" spans="1:41">
      <c r="A27" s="23"/>
      <c r="B27" s="24" t="s">
        <v>199</v>
      </c>
      <c r="C27" s="23" t="s">
        <v>200</v>
      </c>
      <c r="D27" s="25">
        <v>1393</v>
      </c>
      <c r="E27" s="26">
        <v>24944.7</v>
      </c>
      <c r="F27" s="25">
        <v>1249</v>
      </c>
      <c r="G27" s="26">
        <v>24987.4</v>
      </c>
      <c r="H27" s="27">
        <v>11.6387733233526</v>
      </c>
      <c r="I27" s="26">
        <v>894.24</v>
      </c>
      <c r="J27" s="26">
        <v>15058.23</v>
      </c>
      <c r="K27" s="25">
        <v>1082.59</v>
      </c>
      <c r="L27" s="25">
        <v>24608.23</v>
      </c>
      <c r="M27" s="12">
        <v>16.8391371443908</v>
      </c>
      <c r="N27" s="12">
        <v>22.730886115704</v>
      </c>
      <c r="O27" s="26">
        <v>15015.53</v>
      </c>
      <c r="P27" s="26">
        <v>21170.71</v>
      </c>
      <c r="Q27" s="26">
        <v>1036.45</v>
      </c>
      <c r="R27" s="12">
        <v>20.4261758888514</v>
      </c>
      <c r="S27" s="25">
        <v>24290.23</v>
      </c>
      <c r="T27" s="25">
        <v>29726.05</v>
      </c>
      <c r="U27" s="25">
        <v>1091.3</v>
      </c>
      <c r="V27" s="12">
        <v>27.2391184825438</v>
      </c>
      <c r="W27" s="15">
        <v>0.213017966045574</v>
      </c>
      <c r="X27" s="15">
        <v>0.198330691724559</v>
      </c>
      <c r="Y27" s="26">
        <v>6155.18</v>
      </c>
      <c r="Z27" s="25">
        <v>5435.82</v>
      </c>
      <c r="AA27" s="17">
        <v>719.36</v>
      </c>
      <c r="AB27" s="18">
        <v>0.13233697951735</v>
      </c>
      <c r="AC27" s="15">
        <v>0.290740367233787</v>
      </c>
      <c r="AD27" s="15">
        <v>0.182863851739468</v>
      </c>
      <c r="AE27" s="15">
        <v>0.107876515494319</v>
      </c>
      <c r="AF27" s="26">
        <v>7926.8789</v>
      </c>
      <c r="AG27" s="25">
        <v>3205.4793</v>
      </c>
      <c r="AH27" s="15">
        <v>0.527912028413249</v>
      </c>
      <c r="AI27" s="18">
        <v>0.107834014273676</v>
      </c>
      <c r="AJ27" s="26">
        <v>-1.79</v>
      </c>
      <c r="AK27" s="25">
        <v>38.71</v>
      </c>
      <c r="AL27" s="15">
        <v>-0.001727049061701</v>
      </c>
      <c r="AM27" s="18">
        <v>0.0354714560615779</v>
      </c>
      <c r="AN27" s="18">
        <v>0.420078014139574</v>
      </c>
      <c r="AO27" s="18">
        <v>-0.0371985051232789</v>
      </c>
    </row>
    <row r="28" s="1" customFormat="1" ht="15.9" customHeight="1" spans="1:41">
      <c r="A28" s="23"/>
      <c r="B28" s="24" t="s">
        <v>135</v>
      </c>
      <c r="C28" s="23" t="s">
        <v>136</v>
      </c>
      <c r="D28" s="25">
        <v>2492.9</v>
      </c>
      <c r="E28" s="26">
        <v>36586.75</v>
      </c>
      <c r="F28" s="25">
        <v>1730.2</v>
      </c>
      <c r="G28" s="26">
        <v>36324.37</v>
      </c>
      <c r="H28" s="27">
        <v>10.9359102976437</v>
      </c>
      <c r="I28" s="26">
        <v>1092.14</v>
      </c>
      <c r="J28" s="26">
        <v>23072.57</v>
      </c>
      <c r="K28" s="25">
        <v>1131.22</v>
      </c>
      <c r="L28" s="25">
        <v>30536.56</v>
      </c>
      <c r="M28" s="12">
        <v>21.1260186422986</v>
      </c>
      <c r="N28" s="12">
        <v>26.9943600714273</v>
      </c>
      <c r="O28" s="26">
        <v>23334.95</v>
      </c>
      <c r="P28" s="26">
        <v>30148.84</v>
      </c>
      <c r="Q28" s="26">
        <v>1799.34</v>
      </c>
      <c r="R28" s="12">
        <v>16.7554992386097</v>
      </c>
      <c r="S28" s="25">
        <v>33901.43</v>
      </c>
      <c r="T28" s="25">
        <v>42089.82</v>
      </c>
      <c r="U28" s="25">
        <v>1451.13</v>
      </c>
      <c r="V28" s="12">
        <v>29.0048582828554</v>
      </c>
      <c r="W28" s="15">
        <v>-0.20687851685117</v>
      </c>
      <c r="X28" s="15">
        <v>0.0744784542440838</v>
      </c>
      <c r="Y28" s="26">
        <v>6813.89</v>
      </c>
      <c r="Z28" s="25">
        <v>8188.39</v>
      </c>
      <c r="AA28" s="17">
        <v>-1374.5</v>
      </c>
      <c r="AB28" s="18">
        <v>-0.167859615870763</v>
      </c>
      <c r="AC28" s="15">
        <v>0.226008363837547</v>
      </c>
      <c r="AD28" s="15">
        <v>0.194545616968664</v>
      </c>
      <c r="AE28" s="15">
        <v>0.0314627468688836</v>
      </c>
      <c r="AF28" s="26">
        <v>3060.4626</v>
      </c>
      <c r="AG28" s="25">
        <v>-3139.5417</v>
      </c>
      <c r="AH28" s="15">
        <v>0.131153595786578</v>
      </c>
      <c r="AI28" s="18">
        <v>-0.0745914736627526</v>
      </c>
      <c r="AJ28" s="26">
        <v>-55.5</v>
      </c>
      <c r="AK28" s="25">
        <v>-7.09</v>
      </c>
      <c r="AL28" s="15">
        <v>-0.0308446430357798</v>
      </c>
      <c r="AM28" s="18">
        <v>-0.00488584758085079</v>
      </c>
      <c r="AN28" s="18">
        <v>0.20574506944933</v>
      </c>
      <c r="AO28" s="18">
        <v>-0.025958795454929</v>
      </c>
    </row>
    <row r="29" s="1" customFormat="1" ht="15.9" customHeight="1" spans="1:41">
      <c r="A29" s="23"/>
      <c r="B29" s="24" t="s">
        <v>203</v>
      </c>
      <c r="C29" s="23" t="s">
        <v>204</v>
      </c>
      <c r="D29" s="25">
        <v>769</v>
      </c>
      <c r="E29" s="26">
        <v>4874.6</v>
      </c>
      <c r="F29" s="25">
        <v>570</v>
      </c>
      <c r="G29" s="26">
        <v>2410</v>
      </c>
      <c r="H29" s="27">
        <v>1.47959929804036</v>
      </c>
      <c r="I29" s="26">
        <v>843.6</v>
      </c>
      <c r="J29" s="26">
        <v>14767.16</v>
      </c>
      <c r="K29" s="25">
        <v>466.72</v>
      </c>
      <c r="L29" s="25">
        <v>9815.66</v>
      </c>
      <c r="M29" s="12">
        <v>17.5049312470365</v>
      </c>
      <c r="N29" s="12">
        <v>21.0311535824477</v>
      </c>
      <c r="O29" s="26">
        <v>17231.76</v>
      </c>
      <c r="P29" s="26">
        <v>20967.01</v>
      </c>
      <c r="Q29" s="26">
        <v>1017.9</v>
      </c>
      <c r="R29" s="12">
        <v>20.5983004224384</v>
      </c>
      <c r="S29" s="25">
        <v>15347.16</v>
      </c>
      <c r="T29" s="25">
        <v>18514.72</v>
      </c>
      <c r="U29" s="25">
        <v>626.92</v>
      </c>
      <c r="V29" s="12">
        <v>29.5328271549799</v>
      </c>
      <c r="W29" s="15">
        <v>0.176714157384967</v>
      </c>
      <c r="X29" s="15">
        <v>0.404241904239982</v>
      </c>
      <c r="Y29" s="26">
        <v>3735.25</v>
      </c>
      <c r="Z29" s="25">
        <v>3167.56</v>
      </c>
      <c r="AA29" s="17">
        <v>567.69</v>
      </c>
      <c r="AB29" s="18">
        <v>0.179219967419717</v>
      </c>
      <c r="AC29" s="15">
        <v>0.178148911075065</v>
      </c>
      <c r="AD29" s="15">
        <v>0.171083332613186</v>
      </c>
      <c r="AE29" s="15">
        <v>0.00706557846187945</v>
      </c>
      <c r="AF29" s="26">
        <v>14156.4392</v>
      </c>
      <c r="AG29" s="25">
        <v>1791.5565</v>
      </c>
      <c r="AH29" s="15">
        <v>0.821531822634484</v>
      </c>
      <c r="AI29" s="18">
        <v>0.0967638992110062</v>
      </c>
      <c r="AJ29" s="26">
        <v>-24.7</v>
      </c>
      <c r="AK29" s="25">
        <v>5.2</v>
      </c>
      <c r="AL29" s="15">
        <v>-0.0242656449553001</v>
      </c>
      <c r="AM29" s="18">
        <v>0.00829451923690423</v>
      </c>
      <c r="AN29" s="18">
        <v>0.724767923423478</v>
      </c>
      <c r="AO29" s="18">
        <v>-0.0325601641922044</v>
      </c>
    </row>
    <row r="30" s="1" customFormat="1" ht="15.9" customHeight="1" spans="1:41">
      <c r="A30" s="23"/>
      <c r="B30" s="24" t="s">
        <v>168</v>
      </c>
      <c r="C30" s="23" t="s">
        <v>169</v>
      </c>
      <c r="D30" s="25">
        <v>570</v>
      </c>
      <c r="E30" s="26">
        <v>3690</v>
      </c>
      <c r="F30" s="25">
        <v>510</v>
      </c>
      <c r="G30" s="26">
        <v>4175</v>
      </c>
      <c r="H30" s="27">
        <v>1.94891578616477</v>
      </c>
      <c r="I30" s="26">
        <v>802.1</v>
      </c>
      <c r="J30" s="26">
        <v>14609.52</v>
      </c>
      <c r="K30" s="25">
        <v>1253.16</v>
      </c>
      <c r="L30" s="25">
        <v>28952.66</v>
      </c>
      <c r="M30" s="12">
        <v>18.2140880189503</v>
      </c>
      <c r="N30" s="12">
        <v>23.1037217913116</v>
      </c>
      <c r="O30" s="26">
        <v>14124.52</v>
      </c>
      <c r="P30" s="26">
        <v>18264.04</v>
      </c>
      <c r="Q30" s="26">
        <v>849.37</v>
      </c>
      <c r="R30" s="12">
        <v>21.5030434321909</v>
      </c>
      <c r="S30" s="25">
        <v>26404.36</v>
      </c>
      <c r="T30" s="25">
        <v>31506.42</v>
      </c>
      <c r="U30" s="25">
        <v>1019.74</v>
      </c>
      <c r="V30" s="12">
        <v>30.8965226430267</v>
      </c>
      <c r="W30" s="15">
        <v>0.180572061023246</v>
      </c>
      <c r="X30" s="15">
        <v>0.337296342212953</v>
      </c>
      <c r="Y30" s="26">
        <v>4139.52</v>
      </c>
      <c r="Z30" s="25">
        <v>5102.06</v>
      </c>
      <c r="AA30" s="17">
        <v>-962.54</v>
      </c>
      <c r="AB30" s="18">
        <v>-0.188657130649189</v>
      </c>
      <c r="AC30" s="15">
        <v>0.226648649477334</v>
      </c>
      <c r="AD30" s="15">
        <v>0.161937154395834</v>
      </c>
      <c r="AE30" s="15">
        <v>0.0647114950814994</v>
      </c>
      <c r="AF30" s="26">
        <v>4801.8316</v>
      </c>
      <c r="AG30" s="25">
        <v>-148.1202</v>
      </c>
      <c r="AH30" s="15">
        <v>0.339964232412854</v>
      </c>
      <c r="AI30" s="18">
        <v>-0.00470127040774547</v>
      </c>
      <c r="AJ30" s="26">
        <v>-12.73</v>
      </c>
      <c r="AK30" s="25">
        <v>-128.42</v>
      </c>
      <c r="AL30" s="15">
        <v>-0.0149875790291628</v>
      </c>
      <c r="AM30" s="18">
        <v>-0.125934061623551</v>
      </c>
      <c r="AN30" s="18">
        <v>0.344665502820599</v>
      </c>
      <c r="AO30" s="18">
        <v>0.110946482594388</v>
      </c>
    </row>
    <row r="31" s="1" customFormat="1" ht="15.9" customHeight="1" spans="1:41">
      <c r="A31" s="23"/>
      <c r="B31" s="24" t="s">
        <v>166</v>
      </c>
      <c r="C31" s="23" t="s">
        <v>167</v>
      </c>
      <c r="D31" s="25">
        <v>301</v>
      </c>
      <c r="E31" s="26">
        <v>5603.2</v>
      </c>
      <c r="F31" s="25">
        <v>476.5</v>
      </c>
      <c r="G31" s="26">
        <v>9050.71</v>
      </c>
      <c r="H31" s="27">
        <v>4.11828302780655</v>
      </c>
      <c r="I31" s="26">
        <v>865.8</v>
      </c>
      <c r="J31" s="26">
        <v>15901.41</v>
      </c>
      <c r="K31" s="25">
        <v>885.6</v>
      </c>
      <c r="L31" s="25">
        <v>21216.79</v>
      </c>
      <c r="M31" s="12">
        <v>18.3661469161469</v>
      </c>
      <c r="N31" s="12">
        <v>23.9575316169828</v>
      </c>
      <c r="O31" s="26">
        <v>12453.9</v>
      </c>
      <c r="P31" s="26">
        <v>15401.33</v>
      </c>
      <c r="Q31" s="26">
        <v>669.17</v>
      </c>
      <c r="R31" s="12">
        <v>23.0155715289089</v>
      </c>
      <c r="S31" s="25">
        <v>15014.89</v>
      </c>
      <c r="T31" s="25">
        <v>17914.62</v>
      </c>
      <c r="U31" s="25">
        <v>593.33</v>
      </c>
      <c r="V31" s="12">
        <v>30.1933494008393</v>
      </c>
      <c r="W31" s="15">
        <v>0.253151879596172</v>
      </c>
      <c r="X31" s="15">
        <v>0.260286321794358</v>
      </c>
      <c r="Y31" s="26">
        <v>2947.43</v>
      </c>
      <c r="Z31" s="25">
        <v>2899.73</v>
      </c>
      <c r="AA31" s="17">
        <v>47.7</v>
      </c>
      <c r="AB31" s="18">
        <v>0.016449807395861</v>
      </c>
      <c r="AC31" s="15">
        <v>0.191375030598007</v>
      </c>
      <c r="AD31" s="15">
        <v>0.161863885474545</v>
      </c>
      <c r="AE31" s="15">
        <v>0.0295111451234614</v>
      </c>
      <c r="AF31" s="26">
        <v>6122.0987</v>
      </c>
      <c r="AG31" s="25">
        <v>1543.7504</v>
      </c>
      <c r="AH31" s="15">
        <v>0.49158084616064</v>
      </c>
      <c r="AI31" s="18">
        <v>0.0861726567462776</v>
      </c>
      <c r="AJ31" s="26">
        <v>-21.13</v>
      </c>
      <c r="AK31" s="25">
        <v>-20.27</v>
      </c>
      <c r="AL31" s="15">
        <v>-0.0315764305034595</v>
      </c>
      <c r="AM31" s="18">
        <v>-0.0341631132759173</v>
      </c>
      <c r="AN31" s="18">
        <v>0.405408189414363</v>
      </c>
      <c r="AO31" s="18">
        <v>0.00258668277245777</v>
      </c>
    </row>
    <row r="32" s="1" customFormat="1" ht="15.9" customHeight="1" spans="1:41">
      <c r="A32" s="23"/>
      <c r="B32" s="24" t="s">
        <v>116</v>
      </c>
      <c r="C32" s="23" t="s">
        <v>117</v>
      </c>
      <c r="D32" s="25">
        <v>2194</v>
      </c>
      <c r="E32" s="26">
        <v>35636</v>
      </c>
      <c r="F32" s="25">
        <v>1491</v>
      </c>
      <c r="G32" s="26">
        <v>31001</v>
      </c>
      <c r="H32" s="27">
        <v>10.2796803652968</v>
      </c>
      <c r="I32" s="26">
        <v>1010</v>
      </c>
      <c r="J32" s="26">
        <v>18053.4</v>
      </c>
      <c r="K32" s="25">
        <v>693</v>
      </c>
      <c r="L32" s="25">
        <v>24075.9</v>
      </c>
      <c r="M32" s="12">
        <v>17.8746534653465</v>
      </c>
      <c r="N32" s="12">
        <v>34.7415584415584</v>
      </c>
      <c r="O32" s="26">
        <v>22688.4</v>
      </c>
      <c r="P32" s="26">
        <v>28665.47</v>
      </c>
      <c r="Q32" s="26">
        <v>1674.47</v>
      </c>
      <c r="R32" s="12">
        <v>17.1191302322526</v>
      </c>
      <c r="S32" s="25">
        <v>26705.02</v>
      </c>
      <c r="T32" s="25">
        <v>31359.85</v>
      </c>
      <c r="U32" s="25">
        <v>1066.34</v>
      </c>
      <c r="V32" s="12">
        <v>29.4088658401635</v>
      </c>
      <c r="W32" s="15">
        <v>-0.0422678534472665</v>
      </c>
      <c r="X32" s="15">
        <v>-0.153496067551645</v>
      </c>
      <c r="Y32" s="26">
        <v>5977.07</v>
      </c>
      <c r="Z32" s="25">
        <v>4654.83</v>
      </c>
      <c r="AA32" s="17">
        <v>1322.24</v>
      </c>
      <c r="AB32" s="18">
        <v>0.284057634757875</v>
      </c>
      <c r="AC32" s="15">
        <v>0.208511145988536</v>
      </c>
      <c r="AD32" s="15">
        <v>0.148432789059897</v>
      </c>
      <c r="AE32" s="15">
        <v>0.0600783569286394</v>
      </c>
      <c r="AF32" s="26">
        <v>6123.111</v>
      </c>
      <c r="AG32" s="25">
        <v>1639.0025</v>
      </c>
      <c r="AH32" s="15">
        <v>0.269878484159306</v>
      </c>
      <c r="AI32" s="18">
        <v>0.052264360320601</v>
      </c>
      <c r="AJ32" s="26">
        <v>-38.53</v>
      </c>
      <c r="AK32" s="25">
        <v>104.84</v>
      </c>
      <c r="AL32" s="15">
        <v>-0.0230102659348928</v>
      </c>
      <c r="AM32" s="18">
        <v>0.0983176097679914</v>
      </c>
      <c r="AN32" s="18">
        <v>0.217614123838705</v>
      </c>
      <c r="AO32" s="18">
        <v>-0.121327875702884</v>
      </c>
    </row>
    <row r="33" s="1" customFormat="1" ht="15.9" customHeight="1" spans="1:41">
      <c r="A33" s="23"/>
      <c r="B33" s="24" t="s">
        <v>68</v>
      </c>
      <c r="C33" s="23" t="s">
        <v>69</v>
      </c>
      <c r="D33" s="25">
        <v>474</v>
      </c>
      <c r="E33" s="26">
        <v>10979.1</v>
      </c>
      <c r="F33" s="25">
        <v>441</v>
      </c>
      <c r="G33" s="26">
        <v>10348.29</v>
      </c>
      <c r="H33" s="27">
        <v>4.2984879310315</v>
      </c>
      <c r="I33" s="26">
        <v>838.56</v>
      </c>
      <c r="J33" s="26">
        <v>16734.8</v>
      </c>
      <c r="K33" s="25">
        <v>1306.43</v>
      </c>
      <c r="L33" s="25">
        <v>35576.13</v>
      </c>
      <c r="M33" s="12">
        <v>19.9565922533868</v>
      </c>
      <c r="N33" s="12">
        <v>27.2315623493031</v>
      </c>
      <c r="O33" s="26">
        <v>17365.61</v>
      </c>
      <c r="P33" s="26">
        <v>23691.49</v>
      </c>
      <c r="Q33" s="26">
        <v>859.06</v>
      </c>
      <c r="R33" s="12">
        <v>27.5783880054944</v>
      </c>
      <c r="S33" s="25">
        <v>35395.02</v>
      </c>
      <c r="T33" s="25">
        <v>46685.79</v>
      </c>
      <c r="U33" s="25">
        <v>1328.66</v>
      </c>
      <c r="V33" s="12">
        <v>35.1374994355215</v>
      </c>
      <c r="W33" s="15">
        <v>0.381918699111275</v>
      </c>
      <c r="X33" s="15">
        <v>0.290322567056854</v>
      </c>
      <c r="Y33" s="26">
        <v>6325.88</v>
      </c>
      <c r="Z33" s="25">
        <v>11290.77</v>
      </c>
      <c r="AA33" s="17">
        <v>-4964.89</v>
      </c>
      <c r="AB33" s="18">
        <v>-0.439729974129311</v>
      </c>
      <c r="AC33" s="15">
        <v>0.267010643906314</v>
      </c>
      <c r="AD33" s="15">
        <v>0.24184596640648</v>
      </c>
      <c r="AE33" s="15">
        <v>0.0251646774998336</v>
      </c>
      <c r="AF33" s="26">
        <v>7936.0059</v>
      </c>
      <c r="AG33" s="25">
        <v>8213.0871</v>
      </c>
      <c r="AH33" s="15">
        <v>0.456995515850005</v>
      </c>
      <c r="AI33" s="18">
        <v>0.17592263298961</v>
      </c>
      <c r="AJ33" s="26">
        <v>-12.5</v>
      </c>
      <c r="AK33" s="25">
        <v>-4.47</v>
      </c>
      <c r="AL33" s="15">
        <v>-0.0145507880706819</v>
      </c>
      <c r="AM33" s="18">
        <v>-0.0033642918429094</v>
      </c>
      <c r="AN33" s="18">
        <v>0.281072882860395</v>
      </c>
      <c r="AO33" s="18">
        <v>-0.0111864962277725</v>
      </c>
    </row>
    <row r="34" s="1" customFormat="1" ht="15.9" customHeight="1" spans="1:41">
      <c r="A34" s="23"/>
      <c r="B34" s="24" t="s">
        <v>191</v>
      </c>
      <c r="C34" s="23" t="s">
        <v>192</v>
      </c>
      <c r="D34" s="25">
        <v>235</v>
      </c>
      <c r="E34" s="26">
        <v>3759</v>
      </c>
      <c r="F34" s="25">
        <v>235.83</v>
      </c>
      <c r="G34" s="26">
        <v>3627.3</v>
      </c>
      <c r="H34" s="27">
        <v>3.88336848366861</v>
      </c>
      <c r="I34" s="26">
        <v>471.45</v>
      </c>
      <c r="J34" s="26">
        <v>6525.42</v>
      </c>
      <c r="K34" s="25">
        <v>399.54</v>
      </c>
      <c r="L34" s="25">
        <v>8412.1</v>
      </c>
      <c r="M34" s="12">
        <v>13.8411708558702</v>
      </c>
      <c r="N34" s="12">
        <v>21.0544626320268</v>
      </c>
      <c r="O34" s="26">
        <v>6657.12</v>
      </c>
      <c r="P34" s="26">
        <v>7852.09</v>
      </c>
      <c r="Q34" s="26">
        <v>455.49</v>
      </c>
      <c r="R34" s="12">
        <v>17.2387758238381</v>
      </c>
      <c r="S34" s="25">
        <v>8921.09</v>
      </c>
      <c r="T34" s="25">
        <v>9937.81</v>
      </c>
      <c r="U34" s="25">
        <v>403.96</v>
      </c>
      <c r="V34" s="12">
        <v>24.6009753440935</v>
      </c>
      <c r="W34" s="15">
        <v>0.245470921741199</v>
      </c>
      <c r="X34" s="15">
        <v>0.168444703341509</v>
      </c>
      <c r="Y34" s="26">
        <v>1194.97</v>
      </c>
      <c r="Z34" s="25">
        <v>1016.72</v>
      </c>
      <c r="AA34" s="17">
        <v>178.25</v>
      </c>
      <c r="AB34" s="18">
        <v>0.175318671807381</v>
      </c>
      <c r="AC34" s="15">
        <v>0.152184959673157</v>
      </c>
      <c r="AD34" s="15">
        <v>0.102308255038082</v>
      </c>
      <c r="AE34" s="15">
        <v>0.0498767046350753</v>
      </c>
      <c r="AF34" s="26">
        <v>1831.7057</v>
      </c>
      <c r="AG34" s="25">
        <v>251.3898</v>
      </c>
      <c r="AH34" s="15">
        <v>0.275149869613286</v>
      </c>
      <c r="AI34" s="18">
        <v>0.0252962976752423</v>
      </c>
      <c r="AJ34" s="26">
        <v>-15.13</v>
      </c>
      <c r="AK34" s="25">
        <v>-20.48</v>
      </c>
      <c r="AL34" s="15">
        <v>-0.0332169751256888</v>
      </c>
      <c r="AM34" s="18">
        <v>-0.050698088919695</v>
      </c>
      <c r="AN34" s="18">
        <v>0.249853571938044</v>
      </c>
      <c r="AO34" s="18">
        <v>0.0174811137940062</v>
      </c>
    </row>
    <row r="35" s="1" customFormat="1" ht="15.9" customHeight="1" spans="1:41">
      <c r="A35" s="23"/>
      <c r="B35" s="24" t="s">
        <v>80</v>
      </c>
      <c r="C35" s="23" t="s">
        <v>81</v>
      </c>
      <c r="D35" s="25">
        <v>150</v>
      </c>
      <c r="E35" s="26">
        <v>1239</v>
      </c>
      <c r="F35" s="25">
        <v>184.8</v>
      </c>
      <c r="G35" s="26">
        <v>3644.92</v>
      </c>
      <c r="H35" s="27">
        <v>0.886293899331873</v>
      </c>
      <c r="I35" s="26">
        <v>1183.1</v>
      </c>
      <c r="J35" s="26">
        <v>21692.66</v>
      </c>
      <c r="K35" s="25">
        <v>1307.85</v>
      </c>
      <c r="L35" s="25">
        <v>32353</v>
      </c>
      <c r="M35" s="12">
        <v>18.3354407911419</v>
      </c>
      <c r="N35" s="12">
        <v>24.7375463547043</v>
      </c>
      <c r="O35" s="26">
        <v>19286.74</v>
      </c>
      <c r="P35" s="26">
        <v>24195.81</v>
      </c>
      <c r="Q35" s="26">
        <v>1090.26</v>
      </c>
      <c r="R35" s="12">
        <v>22.1926971548071</v>
      </c>
      <c r="S35" s="25">
        <v>34515.54</v>
      </c>
      <c r="T35" s="25">
        <v>42362.17</v>
      </c>
      <c r="U35" s="25">
        <v>1355.92</v>
      </c>
      <c r="V35" s="12">
        <v>31.242381556434</v>
      </c>
      <c r="W35" s="15">
        <v>0.210371618964769</v>
      </c>
      <c r="X35" s="15">
        <v>0.262953936839929</v>
      </c>
      <c r="Y35" s="26">
        <v>4909.07</v>
      </c>
      <c r="Z35" s="25">
        <v>7846.63</v>
      </c>
      <c r="AA35" s="17">
        <v>-2937.56</v>
      </c>
      <c r="AB35" s="18">
        <v>-0.374372182707736</v>
      </c>
      <c r="AC35" s="15">
        <v>0.202889260578588</v>
      </c>
      <c r="AD35" s="15">
        <v>0.185227291236497</v>
      </c>
      <c r="AE35" s="15">
        <v>0.0176619693420907</v>
      </c>
      <c r="AF35" s="26">
        <v>5017.8306</v>
      </c>
      <c r="AG35" s="25">
        <v>-2575.5891</v>
      </c>
      <c r="AH35" s="15">
        <v>0.260169971700764</v>
      </c>
      <c r="AI35" s="18">
        <v>-0.0607992720863922</v>
      </c>
      <c r="AJ35" s="26">
        <v>-58.04</v>
      </c>
      <c r="AK35" s="25">
        <v>-43.83</v>
      </c>
      <c r="AL35" s="15">
        <v>-0.0532350081631904</v>
      </c>
      <c r="AM35" s="18">
        <v>-0.0323249159242433</v>
      </c>
      <c r="AN35" s="18">
        <v>0.320969243787157</v>
      </c>
      <c r="AO35" s="18">
        <v>-0.0209100922389471</v>
      </c>
    </row>
    <row r="36" s="1" customFormat="1" ht="15.9" customHeight="1" spans="1:41">
      <c r="A36" s="23"/>
      <c r="B36" s="28" t="s">
        <v>256</v>
      </c>
      <c r="C36" s="28"/>
      <c r="D36" s="29">
        <v>10962.5</v>
      </c>
      <c r="E36" s="29">
        <v>186773.46</v>
      </c>
      <c r="F36" s="29">
        <v>10129.13</v>
      </c>
      <c r="G36" s="30">
        <v>208533.22</v>
      </c>
      <c r="H36" s="30">
        <v>5.51995973016947</v>
      </c>
      <c r="I36" s="30">
        <v>14621.07</v>
      </c>
      <c r="J36" s="29">
        <v>269462.64</v>
      </c>
      <c r="K36" s="29">
        <v>15903.68</v>
      </c>
      <c r="L36" s="29">
        <v>403261.82</v>
      </c>
      <c r="M36" s="31">
        <v>18.4297483015949</v>
      </c>
      <c r="N36" s="31">
        <v>25.3565099398378</v>
      </c>
      <c r="O36" s="29">
        <v>250649.18</v>
      </c>
      <c r="P36" s="29">
        <v>320187.3</v>
      </c>
      <c r="Q36" s="29">
        <v>15136.61</v>
      </c>
      <c r="R36" s="31">
        <v>21.1531710204597</v>
      </c>
      <c r="S36" s="29">
        <v>405737.1</v>
      </c>
      <c r="T36" s="29">
        <v>495682.22</v>
      </c>
      <c r="U36" s="29">
        <v>15742.1</v>
      </c>
      <c r="V36" s="31">
        <v>31.4876808049752</v>
      </c>
      <c r="W36" s="32">
        <v>0.147773191163392</v>
      </c>
      <c r="X36" s="32">
        <v>0.241798689160476</v>
      </c>
      <c r="Y36" s="29">
        <v>69538.12</v>
      </c>
      <c r="Z36" s="29">
        <v>89945.12</v>
      </c>
      <c r="AA36" s="33">
        <v>-20407</v>
      </c>
      <c r="AB36" s="34">
        <v>-0.226882792529489</v>
      </c>
      <c r="AC36" s="32">
        <v>0.217179507119739</v>
      </c>
      <c r="AD36" s="32">
        <v>0.181457224751777</v>
      </c>
      <c r="AE36" s="32">
        <v>0.0357222823679615</v>
      </c>
      <c r="AF36" s="29">
        <v>82114.8031</v>
      </c>
      <c r="AG36" s="29">
        <v>-1937.7335</v>
      </c>
      <c r="AH36" s="32">
        <v>0.327608504843303</v>
      </c>
      <c r="AI36" s="32">
        <v>-0.003909225350064</v>
      </c>
      <c r="AJ36" s="29">
        <v>-348.83</v>
      </c>
      <c r="AK36" s="29">
        <v>-488.48</v>
      </c>
      <c r="AL36" s="32">
        <v>-0.0230454507317028</v>
      </c>
      <c r="AM36" s="32">
        <v>-0.0310301675125936</v>
      </c>
      <c r="AN36" s="34">
        <v>0.331517730193367</v>
      </c>
      <c r="AO36" s="34">
        <v>0.00798471678089081</v>
      </c>
    </row>
    <row r="37" s="1" customFormat="1" ht="15.9" customHeight="1" spans="1:41">
      <c r="A37" s="23" t="s">
        <v>62</v>
      </c>
      <c r="B37" s="24" t="s">
        <v>63</v>
      </c>
      <c r="C37" s="23" t="s">
        <v>64</v>
      </c>
      <c r="D37" s="25">
        <v>798</v>
      </c>
      <c r="E37" s="26">
        <v>17332.5</v>
      </c>
      <c r="F37" s="25">
        <v>1162</v>
      </c>
      <c r="G37" s="26">
        <v>27417.7</v>
      </c>
      <c r="H37" s="27">
        <v>3.73264936488644</v>
      </c>
      <c r="I37" s="26">
        <v>3130.55</v>
      </c>
      <c r="J37" s="26">
        <v>49684.63</v>
      </c>
      <c r="K37" s="25">
        <v>3350.32</v>
      </c>
      <c r="L37" s="25">
        <v>78356.27</v>
      </c>
      <c r="M37" s="12">
        <v>15.8708948906742</v>
      </c>
      <c r="N37" s="12">
        <v>23.3876972945868</v>
      </c>
      <c r="O37" s="26">
        <v>41961</v>
      </c>
      <c r="P37" s="26">
        <v>54139.26</v>
      </c>
      <c r="Q37" s="26">
        <v>2720.81</v>
      </c>
      <c r="R37" s="12">
        <v>19.8982141347613</v>
      </c>
      <c r="S37" s="25">
        <v>70370.57</v>
      </c>
      <c r="T37" s="25">
        <v>90141.17</v>
      </c>
      <c r="U37" s="25">
        <v>3127.27</v>
      </c>
      <c r="V37" s="12">
        <v>28.8242364746248</v>
      </c>
      <c r="W37" s="15">
        <v>0.253755019602181</v>
      </c>
      <c r="X37" s="15">
        <v>0.23245294787086</v>
      </c>
      <c r="Y37" s="26">
        <v>12178.26</v>
      </c>
      <c r="Z37" s="25">
        <v>19770.6</v>
      </c>
      <c r="AA37" s="17">
        <v>-7592.34</v>
      </c>
      <c r="AB37" s="18">
        <v>-0.384021729234318</v>
      </c>
      <c r="AC37" s="15">
        <v>0.224943229737532</v>
      </c>
      <c r="AD37" s="15">
        <v>0.219329303136403</v>
      </c>
      <c r="AE37" s="15">
        <v>0.00561392660112983</v>
      </c>
      <c r="AF37" s="26">
        <v>14036.273</v>
      </c>
      <c r="AG37" s="25">
        <v>9072.5851</v>
      </c>
      <c r="AH37" s="15">
        <v>0.334507590381545</v>
      </c>
      <c r="AI37" s="18">
        <v>0.100648628146273</v>
      </c>
      <c r="AJ37" s="26">
        <v>-74.64</v>
      </c>
      <c r="AK37" s="25">
        <v>-71.05</v>
      </c>
      <c r="AL37" s="15">
        <v>-0.0274330070824497</v>
      </c>
      <c r="AM37" s="18">
        <v>-0.0227194965577005</v>
      </c>
      <c r="AN37" s="18">
        <v>0.233858962235272</v>
      </c>
      <c r="AO37" s="18">
        <v>-0.00471351052474923</v>
      </c>
    </row>
    <row r="38" s="1" customFormat="1" ht="15.9" customHeight="1" spans="1:41">
      <c r="A38" s="23"/>
      <c r="B38" s="24" t="s">
        <v>92</v>
      </c>
      <c r="C38" s="23" t="s">
        <v>93</v>
      </c>
      <c r="D38" s="25">
        <v>975.8</v>
      </c>
      <c r="E38" s="26">
        <v>17455.33</v>
      </c>
      <c r="F38" s="25">
        <v>1081.9</v>
      </c>
      <c r="G38" s="26">
        <v>20550.81</v>
      </c>
      <c r="H38" s="27">
        <v>3.96449016548029</v>
      </c>
      <c r="I38" s="26">
        <v>2097.8</v>
      </c>
      <c r="J38" s="26">
        <v>36737.56</v>
      </c>
      <c r="K38" s="25">
        <v>1653.9</v>
      </c>
      <c r="L38" s="25">
        <v>34661.14</v>
      </c>
      <c r="M38" s="12">
        <v>17.5124225378968</v>
      </c>
      <c r="N38" s="12">
        <v>20.9572162766794</v>
      </c>
      <c r="O38" s="26">
        <v>33553.24</v>
      </c>
      <c r="P38" s="26">
        <v>40490.14</v>
      </c>
      <c r="Q38" s="26">
        <v>1956.21</v>
      </c>
      <c r="R38" s="12">
        <v>20.6982583669442</v>
      </c>
      <c r="S38" s="25">
        <v>38284.81</v>
      </c>
      <c r="T38" s="25">
        <v>45599.66</v>
      </c>
      <c r="U38" s="25">
        <v>1621.82</v>
      </c>
      <c r="V38" s="12">
        <v>28.1163507664229</v>
      </c>
      <c r="W38" s="15">
        <v>0.181918625030504</v>
      </c>
      <c r="X38" s="15">
        <v>0.341607129268883</v>
      </c>
      <c r="Y38" s="26">
        <v>6936.9</v>
      </c>
      <c r="Z38" s="25">
        <v>7314.85</v>
      </c>
      <c r="AA38" s="17">
        <v>-377.95</v>
      </c>
      <c r="AB38" s="18">
        <v>-0.0516688653902677</v>
      </c>
      <c r="AC38" s="15">
        <v>0.171323191275703</v>
      </c>
      <c r="AD38" s="15">
        <v>0.160414573266555</v>
      </c>
      <c r="AE38" s="15">
        <v>0.0109086180091481</v>
      </c>
      <c r="AF38" s="26">
        <v>4721.8533</v>
      </c>
      <c r="AG38" s="25">
        <v>-326.9012</v>
      </c>
      <c r="AH38" s="15">
        <v>0.140727193558655</v>
      </c>
      <c r="AI38" s="18">
        <v>-0.00716893941753074</v>
      </c>
      <c r="AJ38" s="26">
        <v>-30.99</v>
      </c>
      <c r="AK38" s="25">
        <v>-46.08</v>
      </c>
      <c r="AL38" s="15">
        <v>-0.0158418574692901</v>
      </c>
      <c r="AM38" s="18">
        <v>-0.0284125242012061</v>
      </c>
      <c r="AN38" s="18">
        <v>0.147896132976186</v>
      </c>
      <c r="AO38" s="18">
        <v>0.0125706667319159</v>
      </c>
    </row>
    <row r="39" s="1" customFormat="1" ht="15.9" customHeight="1" spans="1:41">
      <c r="A39" s="23"/>
      <c r="B39" s="24" t="s">
        <v>145</v>
      </c>
      <c r="C39" s="23" t="s">
        <v>146</v>
      </c>
      <c r="D39" s="25">
        <v>326.6</v>
      </c>
      <c r="E39" s="26">
        <v>6483.39</v>
      </c>
      <c r="F39" s="25">
        <v>320.7</v>
      </c>
      <c r="G39" s="26">
        <v>6257.93</v>
      </c>
      <c r="H39" s="27">
        <v>3.9390573740807</v>
      </c>
      <c r="I39" s="26">
        <v>645.68</v>
      </c>
      <c r="J39" s="26">
        <v>11095.68</v>
      </c>
      <c r="K39" s="25">
        <v>791.66</v>
      </c>
      <c r="L39" s="25">
        <v>18435.41</v>
      </c>
      <c r="M39" s="12">
        <v>17.1844876719118</v>
      </c>
      <c r="N39" s="12">
        <v>23.287029785514</v>
      </c>
      <c r="O39" s="26">
        <v>11321.14</v>
      </c>
      <c r="P39" s="26">
        <v>15324.72</v>
      </c>
      <c r="Q39" s="26">
        <v>636.74</v>
      </c>
      <c r="R39" s="12">
        <v>24.0674686685303</v>
      </c>
      <c r="S39" s="25">
        <v>15313.37</v>
      </c>
      <c r="T39" s="25">
        <v>19070.38</v>
      </c>
      <c r="U39" s="25">
        <v>662.69</v>
      </c>
      <c r="V39" s="12">
        <v>28.7772261540087</v>
      </c>
      <c r="W39" s="15">
        <v>0.400534547670504</v>
      </c>
      <c r="X39" s="15">
        <v>0.235761985064748</v>
      </c>
      <c r="Y39" s="26">
        <v>4003.58</v>
      </c>
      <c r="Z39" s="25">
        <v>3757.01</v>
      </c>
      <c r="AA39" s="17">
        <v>246.57</v>
      </c>
      <c r="AB39" s="18">
        <v>0.0656293169302185</v>
      </c>
      <c r="AC39" s="15">
        <v>0.261249797712454</v>
      </c>
      <c r="AD39" s="15">
        <v>0.197007610755528</v>
      </c>
      <c r="AE39" s="15">
        <v>0.0642421869569264</v>
      </c>
      <c r="AF39" s="26">
        <v>5573.9221</v>
      </c>
      <c r="AG39" s="25">
        <v>2817.5269</v>
      </c>
      <c r="AH39" s="15">
        <v>0.492346362645458</v>
      </c>
      <c r="AI39" s="18">
        <v>0.147743616016042</v>
      </c>
      <c r="AJ39" s="26">
        <v>-14.84</v>
      </c>
      <c r="AK39" s="25">
        <v>-24.37</v>
      </c>
      <c r="AL39" s="15">
        <v>-0.0233062160379433</v>
      </c>
      <c r="AM39" s="18">
        <v>-0.0367743590517437</v>
      </c>
      <c r="AN39" s="18">
        <v>0.344602746629416</v>
      </c>
      <c r="AO39" s="18">
        <v>0.0134681430138004</v>
      </c>
    </row>
    <row r="40" s="1" customFormat="1" ht="15.9" customHeight="1" spans="1:41">
      <c r="A40" s="23"/>
      <c r="B40" s="24" t="s">
        <v>99</v>
      </c>
      <c r="C40" s="23" t="s">
        <v>100</v>
      </c>
      <c r="D40" s="25">
        <v>117</v>
      </c>
      <c r="E40" s="26">
        <v>4120.5</v>
      </c>
      <c r="F40" s="25">
        <v>215</v>
      </c>
      <c r="G40" s="26">
        <v>4412.45</v>
      </c>
      <c r="H40" s="27">
        <v>3.67419479848433</v>
      </c>
      <c r="I40" s="26">
        <v>490</v>
      </c>
      <c r="J40" s="26">
        <v>8420.35</v>
      </c>
      <c r="K40" s="25">
        <v>578</v>
      </c>
      <c r="L40" s="25">
        <v>14512.1</v>
      </c>
      <c r="M40" s="12">
        <v>17.184387755102</v>
      </c>
      <c r="N40" s="12">
        <v>25.1074394463668</v>
      </c>
      <c r="O40" s="26">
        <v>8128.4</v>
      </c>
      <c r="P40" s="26">
        <v>9006.76</v>
      </c>
      <c r="Q40" s="26">
        <v>381.96</v>
      </c>
      <c r="R40" s="12">
        <v>23.5803749083674</v>
      </c>
      <c r="S40" s="25">
        <v>13260.24</v>
      </c>
      <c r="T40" s="25">
        <v>15955.65</v>
      </c>
      <c r="U40" s="25">
        <v>528.13</v>
      </c>
      <c r="V40" s="12">
        <v>30.2115956298639</v>
      </c>
      <c r="W40" s="15">
        <v>0.372197557714348</v>
      </c>
      <c r="X40" s="15">
        <v>0.203292581642995</v>
      </c>
      <c r="Y40" s="26">
        <v>878.36</v>
      </c>
      <c r="Z40" s="25">
        <v>2695.41</v>
      </c>
      <c r="AA40" s="17">
        <v>-1817.05</v>
      </c>
      <c r="AB40" s="18">
        <v>-0.67412749822847</v>
      </c>
      <c r="AC40" s="15">
        <v>0.0975223054683371</v>
      </c>
      <c r="AD40" s="15">
        <v>0.168931381673576</v>
      </c>
      <c r="AE40" s="15">
        <v>-0.0714090762052393</v>
      </c>
      <c r="AF40" s="26">
        <v>-319.3762</v>
      </c>
      <c r="AG40" s="25">
        <v>-1213.7251</v>
      </c>
      <c r="AH40" s="15">
        <v>-0.039291398061119</v>
      </c>
      <c r="AI40" s="18">
        <v>-0.0760686715990887</v>
      </c>
      <c r="AJ40" s="26">
        <v>-10.04</v>
      </c>
      <c r="AK40" s="25">
        <v>-30.37</v>
      </c>
      <c r="AL40" s="15">
        <v>-0.0262854749188397</v>
      </c>
      <c r="AM40" s="18">
        <v>-0.0575047810198247</v>
      </c>
      <c r="AN40" s="18">
        <v>0.0367772735379697</v>
      </c>
      <c r="AO40" s="18">
        <v>0.031219306100985</v>
      </c>
    </row>
    <row r="41" s="1" customFormat="1" ht="15.9" customHeight="1" spans="1:41">
      <c r="A41" s="23"/>
      <c r="B41" s="24" t="s">
        <v>108</v>
      </c>
      <c r="C41" s="23" t="s">
        <v>109</v>
      </c>
      <c r="D41" s="25">
        <v>1233</v>
      </c>
      <c r="E41" s="26">
        <v>21373.6</v>
      </c>
      <c r="F41" s="25">
        <v>1559</v>
      </c>
      <c r="G41" s="26">
        <v>27319.9</v>
      </c>
      <c r="H41" s="27">
        <v>14.0395755519785</v>
      </c>
      <c r="I41" s="26">
        <v>1101.52</v>
      </c>
      <c r="J41" s="26">
        <v>18235.46</v>
      </c>
      <c r="K41" s="25">
        <v>1099.3</v>
      </c>
      <c r="L41" s="25">
        <v>24529.96</v>
      </c>
      <c r="M41" s="12">
        <v>16.5548151645</v>
      </c>
      <c r="N41" s="12">
        <v>22.3141635586282</v>
      </c>
      <c r="O41" s="26">
        <v>12139.06</v>
      </c>
      <c r="P41" s="26">
        <v>15500.25</v>
      </c>
      <c r="Q41" s="26">
        <v>735.63</v>
      </c>
      <c r="R41" s="12">
        <v>21.0707148974349</v>
      </c>
      <c r="S41" s="25">
        <v>20919.2</v>
      </c>
      <c r="T41" s="25">
        <v>24531.78</v>
      </c>
      <c r="U41" s="25">
        <v>902.69</v>
      </c>
      <c r="V41" s="12">
        <v>27.1763063731735</v>
      </c>
      <c r="W41" s="15">
        <v>0.272784666458781</v>
      </c>
      <c r="X41" s="15">
        <v>0.217894916910979</v>
      </c>
      <c r="Y41" s="26">
        <v>3361.19</v>
      </c>
      <c r="Z41" s="25">
        <v>3612.58</v>
      </c>
      <c r="AA41" s="17">
        <v>-251.39</v>
      </c>
      <c r="AB41" s="18">
        <v>-0.0695873863000958</v>
      </c>
      <c r="AC41" s="15">
        <v>0.216847470202094</v>
      </c>
      <c r="AD41" s="15">
        <v>0.147261226050454</v>
      </c>
      <c r="AE41" s="15">
        <v>0.0695862441516398</v>
      </c>
      <c r="AF41" s="26">
        <v>4943.9754</v>
      </c>
      <c r="AG41" s="25">
        <v>9.4799</v>
      </c>
      <c r="AH41" s="15">
        <v>0.407278273606029</v>
      </c>
      <c r="AI41" s="18">
        <v>0.000386433434508217</v>
      </c>
      <c r="AJ41" s="26">
        <v>-29.75</v>
      </c>
      <c r="AK41" s="25">
        <v>-44.11</v>
      </c>
      <c r="AL41" s="15">
        <v>-0.0404415263107812</v>
      </c>
      <c r="AM41" s="18">
        <v>-0.0488650588795711</v>
      </c>
      <c r="AN41" s="18">
        <v>0.406891840171521</v>
      </c>
      <c r="AO41" s="18">
        <v>0.00842353256878983</v>
      </c>
    </row>
    <row r="42" s="1" customFormat="1" ht="15.9" customHeight="1" spans="1:41">
      <c r="A42" s="23"/>
      <c r="B42" s="24" t="s">
        <v>123</v>
      </c>
      <c r="C42" s="23" t="s">
        <v>124</v>
      </c>
      <c r="D42" s="25">
        <v>986.9</v>
      </c>
      <c r="E42" s="26">
        <v>13466.66</v>
      </c>
      <c r="F42" s="25">
        <v>603.5</v>
      </c>
      <c r="G42" s="26">
        <v>7367</v>
      </c>
      <c r="H42" s="27">
        <v>3.85424521495251</v>
      </c>
      <c r="I42" s="26">
        <v>705.03</v>
      </c>
      <c r="J42" s="26">
        <v>12819.17</v>
      </c>
      <c r="K42" s="25">
        <v>638.54</v>
      </c>
      <c r="L42" s="25">
        <v>16029.88</v>
      </c>
      <c r="M42" s="12">
        <v>18.1824461370438</v>
      </c>
      <c r="N42" s="12">
        <v>25.1039558993955</v>
      </c>
      <c r="O42" s="26">
        <v>18918.83</v>
      </c>
      <c r="P42" s="26">
        <v>21941.23</v>
      </c>
      <c r="Q42" s="26">
        <v>1059.47</v>
      </c>
      <c r="R42" s="12">
        <v>20.7096283991052</v>
      </c>
      <c r="S42" s="25">
        <v>23745.23</v>
      </c>
      <c r="T42" s="25">
        <v>27038.24</v>
      </c>
      <c r="U42" s="25">
        <v>1152.19</v>
      </c>
      <c r="V42" s="12">
        <v>23.4668240481171</v>
      </c>
      <c r="W42" s="15">
        <v>0.138990224033315</v>
      </c>
      <c r="X42" s="15">
        <v>-0.0652140984408698</v>
      </c>
      <c r="Y42" s="26">
        <v>3022.4</v>
      </c>
      <c r="Z42" s="25">
        <v>3293.01</v>
      </c>
      <c r="AA42" s="17">
        <v>-270.61</v>
      </c>
      <c r="AB42" s="18">
        <v>-0.0821770963343567</v>
      </c>
      <c r="AC42" s="15">
        <v>0.137749797983067</v>
      </c>
      <c r="AD42" s="15">
        <v>0.121790841415713</v>
      </c>
      <c r="AE42" s="15">
        <v>0.0159589565673531</v>
      </c>
      <c r="AF42" s="26">
        <v>6851.0938</v>
      </c>
      <c r="AG42" s="25">
        <v>2460.5843</v>
      </c>
      <c r="AH42" s="15">
        <v>0.362130945729731</v>
      </c>
      <c r="AI42" s="18">
        <v>0.0910038634171455</v>
      </c>
      <c r="AJ42" s="26">
        <v>-28.96</v>
      </c>
      <c r="AK42" s="25">
        <v>175.92</v>
      </c>
      <c r="AL42" s="15">
        <v>-0.0273344219279451</v>
      </c>
      <c r="AM42" s="18">
        <v>0.152683151216379</v>
      </c>
      <c r="AN42" s="18">
        <v>0.271127082312585</v>
      </c>
      <c r="AO42" s="18">
        <v>-0.180017573144324</v>
      </c>
    </row>
    <row r="43" s="1" customFormat="1" ht="15.9" customHeight="1" spans="1:41">
      <c r="A43" s="23"/>
      <c r="B43" s="24" t="s">
        <v>74</v>
      </c>
      <c r="C43" s="23" t="s">
        <v>75</v>
      </c>
      <c r="D43" s="25">
        <v>772</v>
      </c>
      <c r="E43" s="26">
        <v>12901.54</v>
      </c>
      <c r="F43" s="25">
        <v>639</v>
      </c>
      <c r="G43" s="26">
        <v>9982.79</v>
      </c>
      <c r="H43" s="27">
        <v>6.34450236606428</v>
      </c>
      <c r="I43" s="26">
        <v>503.1</v>
      </c>
      <c r="J43" s="26">
        <v>9705.59</v>
      </c>
      <c r="K43" s="25">
        <v>436.9</v>
      </c>
      <c r="L43" s="25">
        <v>11478.53</v>
      </c>
      <c r="M43" s="12">
        <v>19.2915722520374</v>
      </c>
      <c r="N43" s="12">
        <v>26.272671091783</v>
      </c>
      <c r="O43" s="26">
        <v>12624.34</v>
      </c>
      <c r="P43" s="26">
        <v>15937.11</v>
      </c>
      <c r="Q43" s="26">
        <v>623.44</v>
      </c>
      <c r="R43" s="12">
        <v>25.563181701527</v>
      </c>
      <c r="S43" s="25">
        <v>15478.2</v>
      </c>
      <c r="T43" s="25">
        <v>21698.8</v>
      </c>
      <c r="U43" s="25">
        <v>447.93</v>
      </c>
      <c r="V43" s="12">
        <v>48.4423905520952</v>
      </c>
      <c r="W43" s="15">
        <v>0.325095817362802</v>
      </c>
      <c r="X43" s="15">
        <v>0.843831956897825</v>
      </c>
      <c r="Y43" s="26">
        <v>3312.77</v>
      </c>
      <c r="Z43" s="25">
        <v>6220.6</v>
      </c>
      <c r="AA43" s="17">
        <v>-2907.83</v>
      </c>
      <c r="AB43" s="18">
        <v>-0.467451692762756</v>
      </c>
      <c r="AC43" s="15">
        <v>0.207865165014234</v>
      </c>
      <c r="AD43" s="15">
        <v>0.286679447711394</v>
      </c>
      <c r="AE43" s="15">
        <v>-0.0788142826971601</v>
      </c>
      <c r="AF43" s="26">
        <v>-227.6263</v>
      </c>
      <c r="AG43" s="25">
        <v>-2146.0976</v>
      </c>
      <c r="AH43" s="15">
        <v>-0.0180307485381414</v>
      </c>
      <c r="AI43" s="18">
        <v>-0.0989039762567515</v>
      </c>
      <c r="AJ43" s="26">
        <v>-12.66</v>
      </c>
      <c r="AK43" s="25">
        <v>-124.95</v>
      </c>
      <c r="AL43" s="15">
        <v>-0.0203066854869755</v>
      </c>
      <c r="AM43" s="18">
        <v>-0.278949835911861</v>
      </c>
      <c r="AN43" s="18">
        <v>0.0808732277186101</v>
      </c>
      <c r="AO43" s="18">
        <v>0.258643150424886</v>
      </c>
    </row>
    <row r="44" s="1" customFormat="1" ht="15.9" customHeight="1" spans="1:41">
      <c r="A44" s="23"/>
      <c r="B44" s="24" t="s">
        <v>78</v>
      </c>
      <c r="C44" s="23" t="s">
        <v>79</v>
      </c>
      <c r="D44" s="25">
        <v>1091</v>
      </c>
      <c r="E44" s="26">
        <v>13830</v>
      </c>
      <c r="F44" s="25">
        <v>1402</v>
      </c>
      <c r="G44" s="26">
        <v>19962.2</v>
      </c>
      <c r="H44" s="27">
        <v>5.38165319956937</v>
      </c>
      <c r="I44" s="26">
        <v>1575.56</v>
      </c>
      <c r="J44" s="26">
        <v>28109.22</v>
      </c>
      <c r="K44" s="25">
        <v>1279.54</v>
      </c>
      <c r="L44" s="25">
        <v>31125.94</v>
      </c>
      <c r="M44" s="12">
        <v>17.8407804209297</v>
      </c>
      <c r="N44" s="12">
        <v>24.3258827391094</v>
      </c>
      <c r="O44" s="26">
        <v>21977.02</v>
      </c>
      <c r="P44" s="26">
        <v>25380.15</v>
      </c>
      <c r="Q44" s="26">
        <v>1236.11</v>
      </c>
      <c r="R44" s="12">
        <v>20.5322746357525</v>
      </c>
      <c r="S44" s="25">
        <v>30660.32</v>
      </c>
      <c r="T44" s="25">
        <v>36242.39</v>
      </c>
      <c r="U44" s="25">
        <v>1189.15</v>
      </c>
      <c r="V44" s="12">
        <v>30.477559601396</v>
      </c>
      <c r="W44" s="15">
        <v>0.150861910259558</v>
      </c>
      <c r="X44" s="15">
        <v>0.252886069059125</v>
      </c>
      <c r="Y44" s="26">
        <v>3403.13</v>
      </c>
      <c r="Z44" s="25">
        <v>5582.07</v>
      </c>
      <c r="AA44" s="17">
        <v>-2178.94</v>
      </c>
      <c r="AB44" s="18">
        <v>-0.390346233565684</v>
      </c>
      <c r="AC44" s="15">
        <v>0.134086283966013</v>
      </c>
      <c r="AD44" s="15">
        <v>0.154020471607971</v>
      </c>
      <c r="AE44" s="15">
        <v>-0.0199341876419579</v>
      </c>
      <c r="AF44" s="26">
        <v>2752.7965</v>
      </c>
      <c r="AG44" s="25">
        <v>-1046.4426</v>
      </c>
      <c r="AH44" s="15">
        <v>0.125257951259998</v>
      </c>
      <c r="AI44" s="18">
        <v>-0.0288734435008287</v>
      </c>
      <c r="AJ44" s="26">
        <v>-28.45</v>
      </c>
      <c r="AK44" s="25">
        <v>-167.39</v>
      </c>
      <c r="AL44" s="15">
        <v>-0.0230157510253942</v>
      </c>
      <c r="AM44" s="18">
        <v>-0.140764411554472</v>
      </c>
      <c r="AN44" s="18">
        <v>0.154131394760827</v>
      </c>
      <c r="AO44" s="18">
        <v>0.117748660529077</v>
      </c>
    </row>
    <row r="45" s="1" customFormat="1" ht="15.9" customHeight="1" spans="1:41">
      <c r="A45" s="23"/>
      <c r="B45" s="24" t="s">
        <v>65</v>
      </c>
      <c r="C45" s="23" t="s">
        <v>66</v>
      </c>
      <c r="D45" s="25">
        <v>775</v>
      </c>
      <c r="E45" s="26">
        <v>14312.9</v>
      </c>
      <c r="F45" s="25">
        <v>377</v>
      </c>
      <c r="G45" s="26">
        <v>13099.1</v>
      </c>
      <c r="H45" s="27">
        <v>7.62636821061501</v>
      </c>
      <c r="I45" s="26">
        <v>618.6</v>
      </c>
      <c r="J45" s="26">
        <v>11366.5</v>
      </c>
      <c r="K45" s="25">
        <v>901.8</v>
      </c>
      <c r="L45" s="25">
        <v>19895.71</v>
      </c>
      <c r="M45" s="12">
        <v>18.3745554477853</v>
      </c>
      <c r="N45" s="12">
        <v>22.0622200044356</v>
      </c>
      <c r="O45" s="26">
        <v>12580.3</v>
      </c>
      <c r="P45" s="26">
        <v>13091.94</v>
      </c>
      <c r="Q45" s="26">
        <v>994.92</v>
      </c>
      <c r="R45" s="12">
        <v>13.1587866361114</v>
      </c>
      <c r="S45" s="25">
        <v>25574.75</v>
      </c>
      <c r="T45" s="25">
        <v>28680.39</v>
      </c>
      <c r="U45" s="25">
        <v>875.65</v>
      </c>
      <c r="V45" s="12">
        <v>32.7532575800834</v>
      </c>
      <c r="W45" s="15">
        <v>-0.283858231373022</v>
      </c>
      <c r="X45" s="15">
        <v>0.484585756714346</v>
      </c>
      <c r="Y45" s="26">
        <v>511.64</v>
      </c>
      <c r="Z45" s="25">
        <v>3105.64</v>
      </c>
      <c r="AA45" s="17">
        <v>-2594</v>
      </c>
      <c r="AB45" s="18">
        <v>-0.835254569106529</v>
      </c>
      <c r="AC45" s="15">
        <v>0.0390805335190965</v>
      </c>
      <c r="AD45" s="15">
        <v>0.108284441041422</v>
      </c>
      <c r="AE45" s="15">
        <v>-0.0692039075223259</v>
      </c>
      <c r="AF45" s="26">
        <v>4053.9483</v>
      </c>
      <c r="AG45" s="25">
        <v>-4273.4547</v>
      </c>
      <c r="AH45" s="15">
        <v>0.322245757255391</v>
      </c>
      <c r="AI45" s="18">
        <v>-0.149002670465778</v>
      </c>
      <c r="AJ45" s="26">
        <v>-21.68</v>
      </c>
      <c r="AK45" s="25">
        <v>-117.75</v>
      </c>
      <c r="AL45" s="15">
        <v>-0.0217906967394363</v>
      </c>
      <c r="AM45" s="18">
        <v>-0.134471535430823</v>
      </c>
      <c r="AN45" s="18">
        <v>0.47124842772117</v>
      </c>
      <c r="AO45" s="18">
        <v>0.112680838691386</v>
      </c>
    </row>
    <row r="46" s="1" customFormat="1" ht="15.9" customHeight="1" spans="1:41">
      <c r="A46" s="23"/>
      <c r="B46" s="24" t="s">
        <v>97</v>
      </c>
      <c r="C46" s="23" t="s">
        <v>98</v>
      </c>
      <c r="D46" s="25">
        <v>606.6</v>
      </c>
      <c r="E46" s="26">
        <v>10571.13</v>
      </c>
      <c r="F46" s="25">
        <v>597</v>
      </c>
      <c r="G46" s="26">
        <v>10194.72</v>
      </c>
      <c r="H46" s="27">
        <v>10.0005469443355</v>
      </c>
      <c r="I46" s="26">
        <v>420.05</v>
      </c>
      <c r="J46" s="26">
        <v>6891.24</v>
      </c>
      <c r="K46" s="25">
        <v>852.94</v>
      </c>
      <c r="L46" s="25">
        <v>18695.7</v>
      </c>
      <c r="M46" s="12">
        <v>16.4057612189025</v>
      </c>
      <c r="N46" s="12">
        <v>21.9191267850025</v>
      </c>
      <c r="O46" s="26">
        <v>7267.65</v>
      </c>
      <c r="P46" s="26">
        <v>8465.99</v>
      </c>
      <c r="Q46" s="26">
        <v>417.8</v>
      </c>
      <c r="R46" s="12">
        <v>20.2632599329823</v>
      </c>
      <c r="S46" s="25">
        <v>15557.94</v>
      </c>
      <c r="T46" s="25">
        <v>17283.72</v>
      </c>
      <c r="U46" s="25">
        <v>612.19</v>
      </c>
      <c r="V46" s="12">
        <v>28.232607523808</v>
      </c>
      <c r="W46" s="15">
        <v>0.235130736246192</v>
      </c>
      <c r="X46" s="15">
        <v>0.288035230633609</v>
      </c>
      <c r="Y46" s="26">
        <v>1198.34</v>
      </c>
      <c r="Z46" s="25">
        <v>1725.78</v>
      </c>
      <c r="AA46" s="17">
        <v>-527.44</v>
      </c>
      <c r="AB46" s="18">
        <v>-0.305624123584698</v>
      </c>
      <c r="AC46" s="15">
        <v>0.141547533129616</v>
      </c>
      <c r="AD46" s="15">
        <v>0.0998500322847165</v>
      </c>
      <c r="AE46" s="15">
        <v>0.0416975008448998</v>
      </c>
      <c r="AF46" s="26">
        <v>1068.2951</v>
      </c>
      <c r="AG46" s="25">
        <v>-1141.3436</v>
      </c>
      <c r="AH46" s="15">
        <v>0.14699319587487</v>
      </c>
      <c r="AI46" s="18">
        <v>-0.0660357608200087</v>
      </c>
      <c r="AJ46" s="26">
        <v>-11.85</v>
      </c>
      <c r="AK46" s="25">
        <v>-69.95</v>
      </c>
      <c r="AL46" s="15">
        <v>-0.0283628530397319</v>
      </c>
      <c r="AM46" s="18">
        <v>-0.114261912151456</v>
      </c>
      <c r="AN46" s="18">
        <v>0.213028956694879</v>
      </c>
      <c r="AO46" s="18">
        <v>0.0858990591117243</v>
      </c>
    </row>
    <row r="47" s="1" customFormat="1" ht="15.9" customHeight="1" spans="1:41">
      <c r="A47" s="23"/>
      <c r="B47" s="24" t="s">
        <v>133</v>
      </c>
      <c r="C47" s="23" t="s">
        <v>134</v>
      </c>
      <c r="D47" s="25">
        <v>53</v>
      </c>
      <c r="E47" s="26">
        <v>1630.7</v>
      </c>
      <c r="F47" s="25">
        <v>55</v>
      </c>
      <c r="G47" s="26">
        <v>1153.1</v>
      </c>
      <c r="H47" s="27">
        <v>1.33575442507297</v>
      </c>
      <c r="I47" s="26">
        <v>398.84</v>
      </c>
      <c r="J47" s="26">
        <v>6816.63</v>
      </c>
      <c r="K47" s="25">
        <v>432.78</v>
      </c>
      <c r="L47" s="25">
        <v>9039.2</v>
      </c>
      <c r="M47" s="12">
        <v>17.0911393039815</v>
      </c>
      <c r="N47" s="12">
        <v>20.8863625860714</v>
      </c>
      <c r="O47" s="26">
        <v>7294.23</v>
      </c>
      <c r="P47" s="26">
        <v>8888.95</v>
      </c>
      <c r="Q47" s="26">
        <v>393.76</v>
      </c>
      <c r="R47" s="12">
        <v>22.5745377895165</v>
      </c>
      <c r="S47" s="25">
        <v>9728.08</v>
      </c>
      <c r="T47" s="25">
        <v>13447.53</v>
      </c>
      <c r="U47" s="25">
        <v>502.04</v>
      </c>
      <c r="V47" s="12">
        <v>26.785774041909</v>
      </c>
      <c r="W47" s="15">
        <v>0.320832823839748</v>
      </c>
      <c r="X47" s="15">
        <v>0.282452793373018</v>
      </c>
      <c r="Y47" s="26">
        <v>1594.72</v>
      </c>
      <c r="Z47" s="25">
        <v>3719.45</v>
      </c>
      <c r="AA47" s="17">
        <v>-2124.73</v>
      </c>
      <c r="AB47" s="18">
        <v>-0.571248437268951</v>
      </c>
      <c r="AC47" s="15">
        <v>0.17940476659223</v>
      </c>
      <c r="AD47" s="15">
        <v>0.276589827276831</v>
      </c>
      <c r="AE47" s="15">
        <v>-0.0971850606846011</v>
      </c>
      <c r="AF47" s="26">
        <v>1511.4423</v>
      </c>
      <c r="AG47" s="25">
        <v>2374.2757</v>
      </c>
      <c r="AH47" s="15">
        <v>0.207210671996907</v>
      </c>
      <c r="AI47" s="18">
        <v>0.176558498103369</v>
      </c>
      <c r="AJ47" s="26">
        <v>-3.08</v>
      </c>
      <c r="AK47" s="25">
        <v>33.86</v>
      </c>
      <c r="AL47" s="15">
        <v>-0.00782202356765543</v>
      </c>
      <c r="AM47" s="18">
        <v>0.0674448251135368</v>
      </c>
      <c r="AN47" s="18">
        <v>0.030652173893538</v>
      </c>
      <c r="AO47" s="18">
        <v>-0.0752668486811922</v>
      </c>
    </row>
    <row r="48" s="1" customFormat="1" ht="15.9" customHeight="1" spans="1:41">
      <c r="A48" s="23"/>
      <c r="B48" s="24" t="s">
        <v>104</v>
      </c>
      <c r="C48" s="23" t="s">
        <v>105</v>
      </c>
      <c r="D48" s="25">
        <v>825</v>
      </c>
      <c r="E48" s="26">
        <v>14055.8</v>
      </c>
      <c r="F48" s="25">
        <v>724</v>
      </c>
      <c r="G48" s="26">
        <v>12511</v>
      </c>
      <c r="H48" s="27">
        <v>7.270635978716</v>
      </c>
      <c r="I48" s="26">
        <v>649</v>
      </c>
      <c r="J48" s="26">
        <v>11244.15</v>
      </c>
      <c r="K48" s="25">
        <v>996.1</v>
      </c>
      <c r="L48" s="25">
        <v>21271.63</v>
      </c>
      <c r="M48" s="12">
        <v>17.3253466872111</v>
      </c>
      <c r="N48" s="12">
        <v>21.3549141652445</v>
      </c>
      <c r="O48" s="26">
        <v>12788.95</v>
      </c>
      <c r="P48" s="26">
        <v>14884.25</v>
      </c>
      <c r="Q48" s="26">
        <v>730.9</v>
      </c>
      <c r="R48" s="12">
        <v>20.3642769188672</v>
      </c>
      <c r="S48" s="25">
        <v>21573.61</v>
      </c>
      <c r="T48" s="25">
        <v>26274.72</v>
      </c>
      <c r="U48" s="25">
        <v>891.86</v>
      </c>
      <c r="V48" s="12">
        <v>29.4605879846613</v>
      </c>
      <c r="W48" s="15">
        <v>0.175403718408664</v>
      </c>
      <c r="X48" s="15">
        <v>0.379569487224114</v>
      </c>
      <c r="Y48" s="26">
        <v>2095.3</v>
      </c>
      <c r="Z48" s="25">
        <v>4701.11</v>
      </c>
      <c r="AA48" s="17">
        <v>-2605.81</v>
      </c>
      <c r="AB48" s="18">
        <v>-0.554296751192803</v>
      </c>
      <c r="AC48" s="15">
        <v>0.14077296471102</v>
      </c>
      <c r="AD48" s="15">
        <v>0.178921411912287</v>
      </c>
      <c r="AE48" s="15">
        <v>-0.0381484472012668</v>
      </c>
      <c r="AF48" s="26">
        <v>1206.2811</v>
      </c>
      <c r="AG48" s="25">
        <v>-232.1939</v>
      </c>
      <c r="AH48" s="15">
        <v>0.094322137470238</v>
      </c>
      <c r="AI48" s="18">
        <v>-0.00883715982510946</v>
      </c>
      <c r="AJ48" s="26">
        <v>-19.1</v>
      </c>
      <c r="AK48" s="25">
        <v>-89.24</v>
      </c>
      <c r="AL48" s="15">
        <v>-0.026132165822958</v>
      </c>
      <c r="AM48" s="18">
        <v>-0.100060547619582</v>
      </c>
      <c r="AN48" s="18">
        <v>0.103159297295347</v>
      </c>
      <c r="AO48" s="18">
        <v>0.0739283817966235</v>
      </c>
    </row>
    <row r="49" s="1" customFormat="1" ht="15.9" customHeight="1" spans="1:41">
      <c r="A49" s="23"/>
      <c r="B49" s="24" t="s">
        <v>184</v>
      </c>
      <c r="C49" s="23" t="s">
        <v>185</v>
      </c>
      <c r="D49" s="25">
        <v>20.3</v>
      </c>
      <c r="E49" s="26">
        <v>472.07</v>
      </c>
      <c r="F49" s="25">
        <v>225.6</v>
      </c>
      <c r="G49" s="26">
        <v>4509</v>
      </c>
      <c r="H49" s="27">
        <v>1.52329494021718</v>
      </c>
      <c r="I49" s="26">
        <v>786.6</v>
      </c>
      <c r="J49" s="26">
        <v>15481.69</v>
      </c>
      <c r="K49" s="25">
        <v>582.3</v>
      </c>
      <c r="L49" s="25">
        <v>15552.64</v>
      </c>
      <c r="M49" s="12">
        <v>19.6817823544368</v>
      </c>
      <c r="N49" s="12">
        <v>26.7089816245921</v>
      </c>
      <c r="O49" s="26">
        <v>11444.76</v>
      </c>
      <c r="P49" s="26">
        <v>13894.39</v>
      </c>
      <c r="Q49" s="26">
        <v>577.56</v>
      </c>
      <c r="R49" s="12">
        <v>24.0570503497472</v>
      </c>
      <c r="S49" s="25">
        <v>15770.53</v>
      </c>
      <c r="T49" s="25">
        <v>19308.47</v>
      </c>
      <c r="U49" s="25">
        <v>519.96</v>
      </c>
      <c r="V49" s="12">
        <v>37.1345295791984</v>
      </c>
      <c r="W49" s="15">
        <v>0.222300395183676</v>
      </c>
      <c r="X49" s="15">
        <v>0.390338654657166</v>
      </c>
      <c r="Y49" s="26">
        <v>2449.63</v>
      </c>
      <c r="Z49" s="25">
        <v>3537.94</v>
      </c>
      <c r="AA49" s="17">
        <v>-1088.31</v>
      </c>
      <c r="AB49" s="18">
        <v>-0.307611208782512</v>
      </c>
      <c r="AC49" s="15">
        <v>0.176303529697957</v>
      </c>
      <c r="AD49" s="15">
        <v>0.18323253991642</v>
      </c>
      <c r="AE49" s="15">
        <v>-0.00692901021846287</v>
      </c>
      <c r="AF49" s="26">
        <v>351.2812</v>
      </c>
      <c r="AG49" s="25">
        <v>-759.2536</v>
      </c>
      <c r="AH49" s="15">
        <v>0.0306936274766793</v>
      </c>
      <c r="AI49" s="18">
        <v>-0.0393223077747745</v>
      </c>
      <c r="AJ49" s="26">
        <v>-3.74</v>
      </c>
      <c r="AK49" s="25">
        <v>-72.64</v>
      </c>
      <c r="AL49" s="15">
        <v>-0.00647551769513124</v>
      </c>
      <c r="AM49" s="18">
        <v>-0.139703054081083</v>
      </c>
      <c r="AN49" s="18">
        <v>0.0700159352514538</v>
      </c>
      <c r="AO49" s="18">
        <v>0.133227536385952</v>
      </c>
    </row>
    <row r="50" s="1" customFormat="1" ht="15.9" customHeight="1" spans="1:41">
      <c r="A50" s="23"/>
      <c r="B50" s="24" t="s">
        <v>139</v>
      </c>
      <c r="C50" s="23" t="s">
        <v>140</v>
      </c>
      <c r="D50" s="25">
        <v>225</v>
      </c>
      <c r="E50" s="26">
        <v>3513.56</v>
      </c>
      <c r="F50" s="25">
        <v>201.9</v>
      </c>
      <c r="G50" s="26">
        <v>3787.23</v>
      </c>
      <c r="H50" s="27">
        <v>3.23367990918835</v>
      </c>
      <c r="I50" s="26">
        <v>476.68</v>
      </c>
      <c r="J50" s="26">
        <v>8175.74</v>
      </c>
      <c r="K50" s="25">
        <v>572.31</v>
      </c>
      <c r="L50" s="25">
        <v>11564.58</v>
      </c>
      <c r="M50" s="12">
        <v>17.1514223378367</v>
      </c>
      <c r="N50" s="12">
        <v>20.2068459401373</v>
      </c>
      <c r="O50" s="26">
        <v>7902.07</v>
      </c>
      <c r="P50" s="26">
        <v>10202.15</v>
      </c>
      <c r="Q50" s="26">
        <v>488.17</v>
      </c>
      <c r="R50" s="12">
        <v>20.8987647745662</v>
      </c>
      <c r="S50" s="25">
        <v>11705.36</v>
      </c>
      <c r="T50" s="25">
        <v>14210.05</v>
      </c>
      <c r="U50" s="25">
        <v>533.46</v>
      </c>
      <c r="V50" s="12">
        <v>26.6375173396318</v>
      </c>
      <c r="W50" s="15">
        <v>0.218485812017045</v>
      </c>
      <c r="X50" s="15">
        <v>0.318242214472527</v>
      </c>
      <c r="Y50" s="26">
        <v>2300.08</v>
      </c>
      <c r="Z50" s="25">
        <v>2504.69</v>
      </c>
      <c r="AA50" s="17">
        <v>-204.61</v>
      </c>
      <c r="AB50" s="18">
        <v>-0.0816907481564585</v>
      </c>
      <c r="AC50" s="15">
        <v>0.225450517783016</v>
      </c>
      <c r="AD50" s="15">
        <v>0.17626187099975</v>
      </c>
      <c r="AE50" s="15">
        <v>0.0491886467832661</v>
      </c>
      <c r="AF50" s="26">
        <v>1367.6027</v>
      </c>
      <c r="AG50" s="25">
        <v>732.1026</v>
      </c>
      <c r="AH50" s="15">
        <v>0.173068917384938</v>
      </c>
      <c r="AI50" s="18">
        <v>0.0515200579871288</v>
      </c>
      <c r="AJ50" s="26">
        <v>-11.61</v>
      </c>
      <c r="AK50" s="25">
        <v>18.15</v>
      </c>
      <c r="AL50" s="15">
        <v>-0.0237826986500604</v>
      </c>
      <c r="AM50" s="18">
        <v>0.0340231694972444</v>
      </c>
      <c r="AN50" s="18">
        <v>0.12154885939781</v>
      </c>
      <c r="AO50" s="18">
        <v>-0.0578058681473048</v>
      </c>
    </row>
    <row r="51" s="1" customFormat="1" ht="15.9" customHeight="1" spans="1:41">
      <c r="A51" s="23"/>
      <c r="B51" s="24" t="s">
        <v>153</v>
      </c>
      <c r="C51" s="23" t="s">
        <v>154</v>
      </c>
      <c r="D51" s="25">
        <v>35</v>
      </c>
      <c r="E51" s="26">
        <v>691</v>
      </c>
      <c r="F51" s="25">
        <v>283</v>
      </c>
      <c r="G51" s="26">
        <v>5309.7</v>
      </c>
      <c r="H51" s="27">
        <v>1.22563102422206</v>
      </c>
      <c r="I51" s="26">
        <v>1163.9</v>
      </c>
      <c r="J51" s="26">
        <v>21754.73</v>
      </c>
      <c r="K51" s="25">
        <v>848.5</v>
      </c>
      <c r="L51" s="25">
        <v>20275.29</v>
      </c>
      <c r="M51" s="12">
        <v>18.6912363605121</v>
      </c>
      <c r="N51" s="12">
        <v>23.8954507955215</v>
      </c>
      <c r="O51" s="26">
        <v>17136.03</v>
      </c>
      <c r="P51" s="26">
        <v>23043.31</v>
      </c>
      <c r="Q51" s="26">
        <v>881.66</v>
      </c>
      <c r="R51" s="12">
        <v>26.1362770228886</v>
      </c>
      <c r="S51" s="25">
        <v>20453.09</v>
      </c>
      <c r="T51" s="25">
        <v>26317.24</v>
      </c>
      <c r="U51" s="25">
        <v>796.83</v>
      </c>
      <c r="V51" s="12">
        <v>33.027421156332</v>
      </c>
      <c r="W51" s="15">
        <v>0.398317185593206</v>
      </c>
      <c r="X51" s="15">
        <v>0.382163552341183</v>
      </c>
      <c r="Y51" s="26">
        <v>5907.28</v>
      </c>
      <c r="Z51" s="25">
        <v>5864.15</v>
      </c>
      <c r="AA51" s="17">
        <v>43.13</v>
      </c>
      <c r="AB51" s="18">
        <v>0.00735485961307265</v>
      </c>
      <c r="AC51" s="15">
        <v>0.256355532256434</v>
      </c>
      <c r="AD51" s="15">
        <v>0.222825417862967</v>
      </c>
      <c r="AE51" s="15">
        <v>0.0335301143934663</v>
      </c>
      <c r="AF51" s="26">
        <v>5674.606</v>
      </c>
      <c r="AG51" s="25">
        <v>2787.4681</v>
      </c>
      <c r="AH51" s="15">
        <v>0.331150564045464</v>
      </c>
      <c r="AI51" s="18">
        <v>0.105917949602618</v>
      </c>
      <c r="AJ51" s="26">
        <v>-34.24</v>
      </c>
      <c r="AK51" s="25">
        <v>-40.67</v>
      </c>
      <c r="AL51" s="15">
        <v>-0.0388358324070503</v>
      </c>
      <c r="AM51" s="18">
        <v>-0.051039744989521</v>
      </c>
      <c r="AN51" s="18">
        <v>0.225232614442847</v>
      </c>
      <c r="AO51" s="18">
        <v>0.0122039125824706</v>
      </c>
    </row>
    <row r="52" s="1" customFormat="1" ht="15.9" customHeight="1" spans="1:41">
      <c r="A52" s="23"/>
      <c r="B52" s="24" t="s">
        <v>110</v>
      </c>
      <c r="C52" s="23" t="s">
        <v>111</v>
      </c>
      <c r="D52" s="25">
        <v>300.2</v>
      </c>
      <c r="E52" s="26">
        <v>3400.86</v>
      </c>
      <c r="F52" s="25">
        <v>398.6</v>
      </c>
      <c r="G52" s="26">
        <v>3863</v>
      </c>
      <c r="H52" s="27">
        <v>1.66601966051181</v>
      </c>
      <c r="I52" s="26">
        <v>939.9</v>
      </c>
      <c r="J52" s="26">
        <v>14973.26</v>
      </c>
      <c r="K52" s="25">
        <v>973.7</v>
      </c>
      <c r="L52" s="25">
        <v>20467.47</v>
      </c>
      <c r="M52" s="12">
        <v>15.9306947547611</v>
      </c>
      <c r="N52" s="12">
        <v>21.0203039950703</v>
      </c>
      <c r="O52" s="26">
        <v>15260.03</v>
      </c>
      <c r="P52" s="26">
        <v>19838.24</v>
      </c>
      <c r="Q52" s="26">
        <v>834.45</v>
      </c>
      <c r="R52" s="12">
        <v>23.7740307987297</v>
      </c>
      <c r="S52" s="25">
        <v>19066.71</v>
      </c>
      <c r="T52" s="25">
        <v>23744.28</v>
      </c>
      <c r="U52" s="25">
        <v>803.23</v>
      </c>
      <c r="V52" s="12">
        <v>29.560997472704</v>
      </c>
      <c r="W52" s="15">
        <v>0.492341116612284</v>
      </c>
      <c r="X52" s="15">
        <v>0.406306848827522</v>
      </c>
      <c r="Y52" s="26">
        <v>4578.21</v>
      </c>
      <c r="Z52" s="25">
        <v>4677.57</v>
      </c>
      <c r="AA52" s="17">
        <v>-99.36</v>
      </c>
      <c r="AB52" s="18">
        <v>-0.0212417986262098</v>
      </c>
      <c r="AC52" s="15">
        <v>0.230777024574761</v>
      </c>
      <c r="AD52" s="15">
        <v>0.196997761145</v>
      </c>
      <c r="AE52" s="15">
        <v>0.0337792634297607</v>
      </c>
      <c r="AF52" s="26">
        <v>7860.9233</v>
      </c>
      <c r="AG52" s="25">
        <v>3398.5326</v>
      </c>
      <c r="AH52" s="15">
        <v>0.515131575757059</v>
      </c>
      <c r="AI52" s="18">
        <v>0.143130581344223</v>
      </c>
      <c r="AJ52" s="26">
        <v>-25.05</v>
      </c>
      <c r="AK52" s="25">
        <v>-94.07</v>
      </c>
      <c r="AL52" s="15">
        <v>-0.0300197735035053</v>
      </c>
      <c r="AM52" s="18">
        <v>-0.117114649602231</v>
      </c>
      <c r="AN52" s="18">
        <v>0.372000994412837</v>
      </c>
      <c r="AO52" s="18">
        <v>0.0870948760987257</v>
      </c>
    </row>
    <row r="53" s="1" customFormat="1" ht="15.9" customHeight="1" spans="1:41">
      <c r="A53" s="23"/>
      <c r="B53" s="24" t="s">
        <v>151</v>
      </c>
      <c r="C53" s="23" t="s">
        <v>152</v>
      </c>
      <c r="D53" s="25">
        <v>150</v>
      </c>
      <c r="E53" s="26">
        <v>1250</v>
      </c>
      <c r="F53" s="25">
        <v>140</v>
      </c>
      <c r="G53" s="26">
        <v>2618</v>
      </c>
      <c r="H53" s="27">
        <v>1.22317030419337</v>
      </c>
      <c r="I53" s="26">
        <v>752.9</v>
      </c>
      <c r="J53" s="26">
        <v>11720.9</v>
      </c>
      <c r="K53" s="25">
        <v>486.2</v>
      </c>
      <c r="L53" s="25">
        <v>9913.77</v>
      </c>
      <c r="M53" s="12">
        <v>15.5676716695444</v>
      </c>
      <c r="N53" s="12">
        <v>20.3903126285479</v>
      </c>
      <c r="O53" s="26">
        <v>11067.96</v>
      </c>
      <c r="P53" s="26">
        <v>12562.1</v>
      </c>
      <c r="Q53" s="26">
        <v>619.71</v>
      </c>
      <c r="R53" s="12">
        <v>20.2709331784222</v>
      </c>
      <c r="S53" s="25">
        <v>10047.99</v>
      </c>
      <c r="T53" s="25">
        <v>11971.28</v>
      </c>
      <c r="U53" s="25">
        <v>434.67</v>
      </c>
      <c r="V53" s="12">
        <v>27.541077138979</v>
      </c>
      <c r="W53" s="15">
        <v>0.302117208579038</v>
      </c>
      <c r="X53" s="15">
        <v>0.350694206641024</v>
      </c>
      <c r="Y53" s="26">
        <v>1494.14</v>
      </c>
      <c r="Z53" s="25">
        <v>1923.29</v>
      </c>
      <c r="AA53" s="17">
        <v>-429.15</v>
      </c>
      <c r="AB53" s="18">
        <v>-0.223133276832927</v>
      </c>
      <c r="AC53" s="15">
        <v>0.118940304566912</v>
      </c>
      <c r="AD53" s="15">
        <v>0.160658676432261</v>
      </c>
      <c r="AE53" s="15">
        <v>-0.0417183718653496</v>
      </c>
      <c r="AF53" s="26">
        <v>3161.1741</v>
      </c>
      <c r="AG53" s="25">
        <v>511.5019</v>
      </c>
      <c r="AH53" s="15">
        <v>0.285614882959461</v>
      </c>
      <c r="AI53" s="18">
        <v>0.0427274192901678</v>
      </c>
      <c r="AJ53" s="26">
        <v>-12.19</v>
      </c>
      <c r="AK53" s="25">
        <v>-54.73</v>
      </c>
      <c r="AL53" s="15">
        <v>-0.0196704910361298</v>
      </c>
      <c r="AM53" s="18">
        <v>-0.125911611107277</v>
      </c>
      <c r="AN53" s="18">
        <v>0.242887463669294</v>
      </c>
      <c r="AO53" s="18">
        <v>0.106241120071147</v>
      </c>
    </row>
    <row r="54" s="1" customFormat="1" ht="15.9" customHeight="1" spans="1:41">
      <c r="A54" s="23"/>
      <c r="B54" s="24" t="s">
        <v>158</v>
      </c>
      <c r="C54" s="23" t="s">
        <v>159</v>
      </c>
      <c r="D54" s="25">
        <v>205.7</v>
      </c>
      <c r="E54" s="26">
        <v>2882.22</v>
      </c>
      <c r="F54" s="25">
        <v>243.5</v>
      </c>
      <c r="G54" s="26">
        <v>3999.68</v>
      </c>
      <c r="H54" s="27">
        <v>4.23993557358869</v>
      </c>
      <c r="I54" s="26">
        <v>392.5</v>
      </c>
      <c r="J54" s="26">
        <v>6798.36</v>
      </c>
      <c r="K54" s="25">
        <v>371.3</v>
      </c>
      <c r="L54" s="25">
        <v>8096.46</v>
      </c>
      <c r="M54" s="12">
        <v>17.3206624203822</v>
      </c>
      <c r="N54" s="12">
        <v>21.8057096687315</v>
      </c>
      <c r="O54" s="26">
        <v>5680.9</v>
      </c>
      <c r="P54" s="26">
        <v>6843.44</v>
      </c>
      <c r="Q54" s="26">
        <v>336.21</v>
      </c>
      <c r="R54" s="12">
        <v>20.3546592903245</v>
      </c>
      <c r="S54" s="25">
        <v>8202.59</v>
      </c>
      <c r="T54" s="25">
        <v>9606.98</v>
      </c>
      <c r="U54" s="25">
        <v>337.37</v>
      </c>
      <c r="V54" s="12">
        <v>28.4760944956576</v>
      </c>
      <c r="W54" s="15">
        <v>0.175166330034356</v>
      </c>
      <c r="X54" s="15">
        <v>0.305900836444281</v>
      </c>
      <c r="Y54" s="26">
        <v>1162.54</v>
      </c>
      <c r="Z54" s="25">
        <v>1404.39</v>
      </c>
      <c r="AA54" s="17">
        <v>-241.85</v>
      </c>
      <c r="AB54" s="18">
        <v>-0.172209998647099</v>
      </c>
      <c r="AC54" s="15">
        <v>0.169876553312369</v>
      </c>
      <c r="AD54" s="15">
        <v>0.146184336805115</v>
      </c>
      <c r="AE54" s="15">
        <v>0.0236922165072546</v>
      </c>
      <c r="AF54" s="26">
        <v>735.8718</v>
      </c>
      <c r="AG54" s="25">
        <v>645.0012</v>
      </c>
      <c r="AH54" s="15">
        <v>0.12953436955412</v>
      </c>
      <c r="AI54" s="18">
        <v>0.0671388094905995</v>
      </c>
      <c r="AJ54" s="26">
        <v>-18.49</v>
      </c>
      <c r="AK54" s="25">
        <v>-30.53</v>
      </c>
      <c r="AL54" s="15">
        <v>-0.0549953897861456</v>
      </c>
      <c r="AM54" s="18">
        <v>-0.090494116252186</v>
      </c>
      <c r="AN54" s="18">
        <v>0.0623955600635204</v>
      </c>
      <c r="AO54" s="18">
        <v>0.0354987264660405</v>
      </c>
    </row>
    <row r="55" s="1" customFormat="1" ht="15.9" customHeight="1" spans="1:41">
      <c r="A55" s="23"/>
      <c r="B55" s="28" t="s">
        <v>256</v>
      </c>
      <c r="C55" s="28"/>
      <c r="D55" s="29">
        <v>9496.1</v>
      </c>
      <c r="E55" s="29">
        <v>159743.76</v>
      </c>
      <c r="F55" s="29">
        <v>10228.7</v>
      </c>
      <c r="G55" s="30">
        <v>184315.31</v>
      </c>
      <c r="H55" s="30">
        <v>4.47584111202434</v>
      </c>
      <c r="I55" s="30">
        <v>16848.21</v>
      </c>
      <c r="J55" s="29">
        <v>290030.86</v>
      </c>
      <c r="K55" s="29">
        <v>16846.09</v>
      </c>
      <c r="L55" s="29">
        <v>383901.68</v>
      </c>
      <c r="M55" s="31">
        <v>17.2143426512371</v>
      </c>
      <c r="N55" s="31">
        <v>22.7887705693131</v>
      </c>
      <c r="O55" s="29">
        <v>269045.91</v>
      </c>
      <c r="P55" s="29">
        <v>329434.38</v>
      </c>
      <c r="Q55" s="29">
        <v>15625.51</v>
      </c>
      <c r="R55" s="31">
        <v>21.0831121672189</v>
      </c>
      <c r="S55" s="29">
        <v>385712.59</v>
      </c>
      <c r="T55" s="29">
        <v>471122.73</v>
      </c>
      <c r="U55" s="29">
        <v>15939.13</v>
      </c>
      <c r="V55" s="31">
        <v>29.5576188913699</v>
      </c>
      <c r="W55" s="32">
        <v>0.224741054268703</v>
      </c>
      <c r="X55" s="32">
        <v>0.297025603091179</v>
      </c>
      <c r="Y55" s="29">
        <v>60388.47</v>
      </c>
      <c r="Z55" s="29">
        <v>85410.14</v>
      </c>
      <c r="AA55" s="33">
        <v>-25021.67</v>
      </c>
      <c r="AB55" s="34">
        <v>-0.292959009316692</v>
      </c>
      <c r="AC55" s="32">
        <v>0.183309556215717</v>
      </c>
      <c r="AD55" s="32">
        <v>0.181290637367465</v>
      </c>
      <c r="AE55" s="32">
        <v>0.00201891884825264</v>
      </c>
      <c r="AF55" s="29">
        <v>65324.3375</v>
      </c>
      <c r="AG55" s="29">
        <v>13669.646</v>
      </c>
      <c r="AH55" s="32">
        <v>0.242799964883317</v>
      </c>
      <c r="AI55" s="32">
        <v>0.0290150424285409</v>
      </c>
      <c r="AJ55" s="29">
        <v>-391.36</v>
      </c>
      <c r="AK55" s="29">
        <v>-849.97</v>
      </c>
      <c r="AL55" s="32">
        <v>-0.0250462224912979</v>
      </c>
      <c r="AM55" s="32">
        <v>-0.05332599709018</v>
      </c>
      <c r="AN55" s="34">
        <v>0.213784922454776</v>
      </c>
      <c r="AO55" s="34">
        <v>0.0282797745988821</v>
      </c>
    </row>
    <row r="56" s="1" customFormat="1" ht="15.9" customHeight="1" spans="1:41">
      <c r="A56" s="23" t="s">
        <v>94</v>
      </c>
      <c r="B56" s="24" t="s">
        <v>121</v>
      </c>
      <c r="C56" s="23" t="s">
        <v>122</v>
      </c>
      <c r="D56" s="25">
        <v>2147.6</v>
      </c>
      <c r="E56" s="26">
        <v>32604.29</v>
      </c>
      <c r="F56" s="25">
        <v>1700.4</v>
      </c>
      <c r="G56" s="26">
        <v>28314.57</v>
      </c>
      <c r="H56" s="27">
        <v>18.0635200208748</v>
      </c>
      <c r="I56" s="26">
        <v>407.12</v>
      </c>
      <c r="J56" s="26">
        <v>8297.32</v>
      </c>
      <c r="K56" s="25">
        <v>776.72</v>
      </c>
      <c r="L56" s="25">
        <v>19522.72</v>
      </c>
      <c r="M56" s="12">
        <v>20.3805266260562</v>
      </c>
      <c r="N56" s="12">
        <v>25.1348233597693</v>
      </c>
      <c r="O56" s="26">
        <v>11803.68</v>
      </c>
      <c r="P56" s="26">
        <v>12278.23</v>
      </c>
      <c r="Q56" s="26">
        <v>621.23</v>
      </c>
      <c r="R56" s="12">
        <v>19.7643867810634</v>
      </c>
      <c r="S56" s="25">
        <v>17726.15</v>
      </c>
      <c r="T56" s="25">
        <v>20696.5</v>
      </c>
      <c r="U56" s="25">
        <v>659.16</v>
      </c>
      <c r="V56" s="12">
        <v>31.3982947994417</v>
      </c>
      <c r="W56" s="15">
        <v>-0.0302317921561997</v>
      </c>
      <c r="X56" s="15">
        <v>0.249194965487512</v>
      </c>
      <c r="Y56" s="26">
        <v>474.55</v>
      </c>
      <c r="Z56" s="25">
        <v>2970.35</v>
      </c>
      <c r="AA56" s="17">
        <v>-2495.8</v>
      </c>
      <c r="AB56" s="18">
        <v>-0.840237682427997</v>
      </c>
      <c r="AC56" s="15">
        <v>0.0386497076533018</v>
      </c>
      <c r="AD56" s="15">
        <v>0.143519435653371</v>
      </c>
      <c r="AE56" s="15">
        <v>-0.10486972800007</v>
      </c>
      <c r="AF56" s="26">
        <v>1275.7576</v>
      </c>
      <c r="AG56" s="25">
        <v>-809.7649</v>
      </c>
      <c r="AH56" s="15">
        <v>0.108081344123189</v>
      </c>
      <c r="AI56" s="18">
        <v>-0.0391256927499819</v>
      </c>
      <c r="AJ56" s="26">
        <v>-18.09</v>
      </c>
      <c r="AK56" s="25">
        <v>2.24</v>
      </c>
      <c r="AL56" s="15">
        <v>-0.0291196497271542</v>
      </c>
      <c r="AM56" s="18">
        <v>0.00339826445779477</v>
      </c>
      <c r="AN56" s="18">
        <v>0.147207036873171</v>
      </c>
      <c r="AO56" s="18">
        <v>-0.032517914184949</v>
      </c>
    </row>
    <row r="57" s="1" customFormat="1" ht="15.9" customHeight="1" spans="1:41">
      <c r="A57" s="23"/>
      <c r="B57" s="24" t="s">
        <v>95</v>
      </c>
      <c r="C57" s="23" t="s">
        <v>96</v>
      </c>
      <c r="D57" s="25">
        <v>972</v>
      </c>
      <c r="E57" s="26">
        <v>15706.68</v>
      </c>
      <c r="F57" s="25">
        <v>981.9</v>
      </c>
      <c r="G57" s="26">
        <v>15218.94</v>
      </c>
      <c r="H57" s="27">
        <v>13.814150358245</v>
      </c>
      <c r="I57" s="26">
        <v>516.5</v>
      </c>
      <c r="J57" s="26">
        <v>7347.68</v>
      </c>
      <c r="K57" s="25">
        <v>632.1</v>
      </c>
      <c r="L57" s="25">
        <v>13290.68</v>
      </c>
      <c r="M57" s="12">
        <v>14.2259051306873</v>
      </c>
      <c r="N57" s="12">
        <v>21.0262300268945</v>
      </c>
      <c r="O57" s="26">
        <v>7835.42</v>
      </c>
      <c r="P57" s="26">
        <v>8191.4</v>
      </c>
      <c r="Q57" s="26">
        <v>502.54</v>
      </c>
      <c r="R57" s="12">
        <v>16.2999960202173</v>
      </c>
      <c r="S57" s="25">
        <v>12535.84</v>
      </c>
      <c r="T57" s="25">
        <v>13946.14</v>
      </c>
      <c r="U57" s="25">
        <v>621.88</v>
      </c>
      <c r="V57" s="12">
        <v>22.4257734611179</v>
      </c>
      <c r="W57" s="15">
        <v>0.145796760942533</v>
      </c>
      <c r="X57" s="15">
        <v>0.066561786513002</v>
      </c>
      <c r="Y57" s="26">
        <v>355.98</v>
      </c>
      <c r="Z57" s="25">
        <v>1410.3</v>
      </c>
      <c r="AA57" s="17">
        <v>-1054.32</v>
      </c>
      <c r="AB57" s="18">
        <v>-0.747585620080834</v>
      </c>
      <c r="AC57" s="15">
        <v>0.0434577727860927</v>
      </c>
      <c r="AD57" s="15">
        <v>0.10112475566716</v>
      </c>
      <c r="AE57" s="15">
        <v>-0.0576669828810668</v>
      </c>
      <c r="AF57" s="26">
        <v>2414.1088</v>
      </c>
      <c r="AG57" s="25">
        <v>-177.2323</v>
      </c>
      <c r="AH57" s="15">
        <v>0.308102028991426</v>
      </c>
      <c r="AI57" s="18">
        <v>-0.0127083408025446</v>
      </c>
      <c r="AJ57" s="26">
        <v>-4.06</v>
      </c>
      <c r="AK57" s="25">
        <v>-32.12</v>
      </c>
      <c r="AL57" s="15">
        <v>-0.00807895888884467</v>
      </c>
      <c r="AM57" s="18">
        <v>-0.0516498359812182</v>
      </c>
      <c r="AN57" s="18">
        <v>0.320810369793971</v>
      </c>
      <c r="AO57" s="18">
        <v>0.0435708770923736</v>
      </c>
    </row>
    <row r="58" s="1" customFormat="1" ht="15.9" customHeight="1" spans="1:41">
      <c r="A58" s="23"/>
      <c r="B58" s="24" t="s">
        <v>205</v>
      </c>
      <c r="C58" s="23" t="s">
        <v>206</v>
      </c>
      <c r="D58" s="25">
        <v>1070.9</v>
      </c>
      <c r="E58" s="26">
        <v>20098.4</v>
      </c>
      <c r="F58" s="25">
        <v>915.6</v>
      </c>
      <c r="G58" s="26">
        <v>18705.2</v>
      </c>
      <c r="H58" s="27">
        <v>8.86957964182762</v>
      </c>
      <c r="I58" s="26">
        <v>849.45</v>
      </c>
      <c r="J58" s="26">
        <v>13918.98</v>
      </c>
      <c r="K58" s="25">
        <v>1148.19</v>
      </c>
      <c r="L58" s="25">
        <v>27969.56</v>
      </c>
      <c r="M58" s="12">
        <v>16.3858732120784</v>
      </c>
      <c r="N58" s="12">
        <v>24.3596965658994</v>
      </c>
      <c r="O58" s="26">
        <v>15312.18</v>
      </c>
      <c r="P58" s="26">
        <v>20072.49</v>
      </c>
      <c r="Q58" s="26">
        <v>975.29</v>
      </c>
      <c r="R58" s="12">
        <v>20.5810476883799</v>
      </c>
      <c r="S58" s="25">
        <v>26214.69</v>
      </c>
      <c r="T58" s="25">
        <v>28725.93</v>
      </c>
      <c r="U58" s="25">
        <v>998.43</v>
      </c>
      <c r="V58" s="12">
        <v>28.7711006279859</v>
      </c>
      <c r="W58" s="15">
        <v>0.25602385799062</v>
      </c>
      <c r="X58" s="15">
        <v>0.181094376531028</v>
      </c>
      <c r="Y58" s="26">
        <v>4760.31</v>
      </c>
      <c r="Z58" s="25">
        <v>2511.24</v>
      </c>
      <c r="AA58" s="17">
        <v>2249.07</v>
      </c>
      <c r="AB58" s="18">
        <v>0.895601376212548</v>
      </c>
      <c r="AC58" s="15">
        <v>0.23715592833774</v>
      </c>
      <c r="AD58" s="15">
        <v>0.087420668364784</v>
      </c>
      <c r="AE58" s="15">
        <v>0.149735259972956</v>
      </c>
      <c r="AF58" s="26">
        <v>6683.2336</v>
      </c>
      <c r="AG58" s="25">
        <v>505.5725</v>
      </c>
      <c r="AH58" s="15">
        <v>0.436465193068525</v>
      </c>
      <c r="AI58" s="18">
        <v>0.0175998653481367</v>
      </c>
      <c r="AJ58" s="26">
        <v>-29.46</v>
      </c>
      <c r="AK58" s="25">
        <v>-20.36</v>
      </c>
      <c r="AL58" s="15">
        <v>-0.0302064001476484</v>
      </c>
      <c r="AM58" s="18">
        <v>-0.0203920154642789</v>
      </c>
      <c r="AN58" s="18">
        <v>0.418865327720388</v>
      </c>
      <c r="AO58" s="18">
        <v>-0.00981438468336947</v>
      </c>
    </row>
    <row r="59" s="1" customFormat="1" ht="15.9" customHeight="1" spans="1:41">
      <c r="A59" s="23"/>
      <c r="B59" s="24" t="s">
        <v>164</v>
      </c>
      <c r="C59" s="23" t="s">
        <v>165</v>
      </c>
      <c r="D59" s="25">
        <v>428</v>
      </c>
      <c r="E59" s="26">
        <v>2813</v>
      </c>
      <c r="F59" s="25">
        <v>608.5</v>
      </c>
      <c r="G59" s="26">
        <v>6459.35</v>
      </c>
      <c r="H59" s="27">
        <v>1.68596852513454</v>
      </c>
      <c r="I59" s="26">
        <v>1376.98</v>
      </c>
      <c r="J59" s="26">
        <v>23472.95</v>
      </c>
      <c r="K59" s="25">
        <v>1295.5</v>
      </c>
      <c r="L59" s="25">
        <v>29260.96</v>
      </c>
      <c r="M59" s="12">
        <v>17.0466891312873</v>
      </c>
      <c r="N59" s="12">
        <v>22.586615206484</v>
      </c>
      <c r="O59" s="26">
        <v>19249.01</v>
      </c>
      <c r="P59" s="26">
        <v>22160.2</v>
      </c>
      <c r="Q59" s="26">
        <v>1110.79</v>
      </c>
      <c r="R59" s="12">
        <v>19.9499455342594</v>
      </c>
      <c r="S59" s="25">
        <v>25406.31</v>
      </c>
      <c r="T59" s="25">
        <v>27972.08</v>
      </c>
      <c r="U59" s="25">
        <v>1067.13</v>
      </c>
      <c r="V59" s="12">
        <v>26.2124389718216</v>
      </c>
      <c r="W59" s="15">
        <v>0.170312040104227</v>
      </c>
      <c r="X59" s="15">
        <v>0.160529753227334</v>
      </c>
      <c r="Y59" s="26">
        <v>2911.19</v>
      </c>
      <c r="Z59" s="25">
        <v>2565.77</v>
      </c>
      <c r="AA59" s="17">
        <v>345.42</v>
      </c>
      <c r="AB59" s="18">
        <v>0.134626252547968</v>
      </c>
      <c r="AC59" s="15">
        <v>0.131370204240034</v>
      </c>
      <c r="AD59" s="15">
        <v>0.0917261068894412</v>
      </c>
      <c r="AE59" s="15">
        <v>0.0396440973505928</v>
      </c>
      <c r="AF59" s="26">
        <v>5244.1653</v>
      </c>
      <c r="AG59" s="25">
        <v>-703.8761</v>
      </c>
      <c r="AH59" s="15">
        <v>0.272438182535102</v>
      </c>
      <c r="AI59" s="18">
        <v>-0.0251635237708458</v>
      </c>
      <c r="AJ59" s="26">
        <v>-25.89</v>
      </c>
      <c r="AK59" s="25">
        <v>-8.47</v>
      </c>
      <c r="AL59" s="15">
        <v>-0.0233077359356854</v>
      </c>
      <c r="AM59" s="18">
        <v>-0.00793717728861526</v>
      </c>
      <c r="AN59" s="18">
        <v>0.297601706305948</v>
      </c>
      <c r="AO59" s="18">
        <v>-0.0153705586470702</v>
      </c>
    </row>
    <row r="60" s="1" customFormat="1" ht="15.9" customHeight="1" spans="1:41">
      <c r="A60" s="23"/>
      <c r="B60" s="24" t="s">
        <v>201</v>
      </c>
      <c r="C60" s="23" t="s">
        <v>202</v>
      </c>
      <c r="D60" s="25">
        <v>552.1</v>
      </c>
      <c r="E60" s="26">
        <v>4215.55</v>
      </c>
      <c r="F60" s="25">
        <v>430</v>
      </c>
      <c r="G60" s="26">
        <v>3040</v>
      </c>
      <c r="H60" s="27">
        <v>4.42855984402467</v>
      </c>
      <c r="I60" s="26">
        <v>286.59</v>
      </c>
      <c r="J60" s="26">
        <v>4826.17</v>
      </c>
      <c r="K60" s="25">
        <v>440.15</v>
      </c>
      <c r="L60" s="25">
        <v>9991.86</v>
      </c>
      <c r="M60" s="12">
        <v>16.8399804598904</v>
      </c>
      <c r="N60" s="12">
        <v>22.7010337384982</v>
      </c>
      <c r="O60" s="26">
        <v>5734.24</v>
      </c>
      <c r="P60" s="26">
        <v>6323.78</v>
      </c>
      <c r="Q60" s="26">
        <v>318.38</v>
      </c>
      <c r="R60" s="12">
        <v>19.8623657264904</v>
      </c>
      <c r="S60" s="25">
        <v>8945.5</v>
      </c>
      <c r="T60" s="25">
        <v>8732.82</v>
      </c>
      <c r="U60" s="25">
        <v>319.21</v>
      </c>
      <c r="V60" s="12">
        <v>27.3576015788979</v>
      </c>
      <c r="W60" s="15">
        <v>0.179476768028244</v>
      </c>
      <c r="X60" s="15">
        <v>0.205125805901195</v>
      </c>
      <c r="Y60" s="26">
        <v>589.54</v>
      </c>
      <c r="Z60" s="25">
        <v>-212.68</v>
      </c>
      <c r="AA60" s="17">
        <v>802.22</v>
      </c>
      <c r="AB60" s="18">
        <v>-3.77195787097988</v>
      </c>
      <c r="AC60" s="15">
        <v>0.0932258870485691</v>
      </c>
      <c r="AD60" s="15">
        <v>-0.024354103256451</v>
      </c>
      <c r="AE60" s="15">
        <v>0.11757999030502</v>
      </c>
      <c r="AF60" s="26">
        <v>686.2862</v>
      </c>
      <c r="AG60" s="25">
        <v>-213.7049</v>
      </c>
      <c r="AH60" s="15">
        <v>0.119682154915037</v>
      </c>
      <c r="AI60" s="18">
        <v>-0.0244714651166519</v>
      </c>
      <c r="AJ60" s="26">
        <v>-10.31</v>
      </c>
      <c r="AK60" s="25">
        <v>-79.94</v>
      </c>
      <c r="AL60" s="15">
        <v>-0.0323826873547333</v>
      </c>
      <c r="AM60" s="18">
        <v>-0.250430750916325</v>
      </c>
      <c r="AN60" s="18">
        <v>0.144153620031689</v>
      </c>
      <c r="AO60" s="18">
        <v>0.218048063561591</v>
      </c>
    </row>
    <row r="61" s="1" customFormat="1" ht="15.9" customHeight="1" spans="1:41">
      <c r="A61" s="23"/>
      <c r="B61" s="28" t="s">
        <v>256</v>
      </c>
      <c r="C61" s="28"/>
      <c r="D61" s="29">
        <v>5170.6</v>
      </c>
      <c r="E61" s="29">
        <v>75437.92</v>
      </c>
      <c r="F61" s="29">
        <v>4636.4</v>
      </c>
      <c r="G61" s="30">
        <v>71738.06</v>
      </c>
      <c r="H61" s="30">
        <v>8.59464368870499</v>
      </c>
      <c r="I61" s="30">
        <v>3436.64</v>
      </c>
      <c r="J61" s="29">
        <v>57863.1</v>
      </c>
      <c r="K61" s="29">
        <v>4292.66</v>
      </c>
      <c r="L61" s="29">
        <v>100035.78</v>
      </c>
      <c r="M61" s="31">
        <v>16.8371141580148</v>
      </c>
      <c r="N61" s="31">
        <v>23.3039141231777</v>
      </c>
      <c r="O61" s="29">
        <v>59934.53</v>
      </c>
      <c r="P61" s="29">
        <v>69026.1</v>
      </c>
      <c r="Q61" s="29">
        <v>3528.23</v>
      </c>
      <c r="R61" s="31">
        <v>19.5639456611389</v>
      </c>
      <c r="S61" s="29">
        <v>90828.49</v>
      </c>
      <c r="T61" s="29">
        <v>100073.47</v>
      </c>
      <c r="U61" s="29">
        <v>3665.81</v>
      </c>
      <c r="V61" s="31">
        <v>27.2991426178662</v>
      </c>
      <c r="W61" s="32">
        <v>0.161953614944521</v>
      </c>
      <c r="X61" s="32">
        <v>0.171440234184303</v>
      </c>
      <c r="Y61" s="29">
        <v>9091.57</v>
      </c>
      <c r="Z61" s="29">
        <v>9244.98</v>
      </c>
      <c r="AA61" s="33">
        <v>-153.41</v>
      </c>
      <c r="AB61" s="34">
        <v>-0.016593870403181</v>
      </c>
      <c r="AC61" s="32">
        <v>0.131712062538663</v>
      </c>
      <c r="AD61" s="32">
        <v>0.0923819269982344</v>
      </c>
      <c r="AE61" s="32">
        <v>0.0393301355404285</v>
      </c>
      <c r="AF61" s="29">
        <v>16303.5515</v>
      </c>
      <c r="AG61" s="29">
        <v>-1399.0057</v>
      </c>
      <c r="AH61" s="32">
        <v>0.272022680414779</v>
      </c>
      <c r="AI61" s="32">
        <v>-0.0139797860511882</v>
      </c>
      <c r="AJ61" s="29">
        <v>-87.81</v>
      </c>
      <c r="AK61" s="29">
        <v>-138.65</v>
      </c>
      <c r="AL61" s="32">
        <v>-0.0248878332761753</v>
      </c>
      <c r="AM61" s="32">
        <v>-0.0378224730687079</v>
      </c>
      <c r="AN61" s="34">
        <v>0.286002466465967</v>
      </c>
      <c r="AO61" s="34">
        <v>0.0129346397925326</v>
      </c>
    </row>
    <row r="62" s="1" customFormat="1" ht="15.9" customHeight="1" spans="1:41">
      <c r="A62" s="23" t="s">
        <v>186</v>
      </c>
      <c r="B62" s="24" t="s">
        <v>197</v>
      </c>
      <c r="C62" s="23" t="s">
        <v>198</v>
      </c>
      <c r="D62" s="25">
        <v>120</v>
      </c>
      <c r="E62" s="26">
        <v>4435</v>
      </c>
      <c r="F62" s="25">
        <v>215</v>
      </c>
      <c r="G62" s="26">
        <v>7393.6</v>
      </c>
      <c r="H62" s="27">
        <v>1.1866052652472</v>
      </c>
      <c r="I62" s="26">
        <v>1722.14</v>
      </c>
      <c r="J62" s="26">
        <v>37848.13</v>
      </c>
      <c r="K62" s="25">
        <v>1238.13</v>
      </c>
      <c r="L62" s="25">
        <v>35728.57</v>
      </c>
      <c r="M62" s="12">
        <v>21.9773827911784</v>
      </c>
      <c r="N62" s="12">
        <v>28.8568809414197</v>
      </c>
      <c r="O62" s="26">
        <v>34889.53</v>
      </c>
      <c r="P62" s="26">
        <v>42153.79</v>
      </c>
      <c r="Q62" s="26">
        <v>1582.43</v>
      </c>
      <c r="R62" s="12">
        <v>26.6386443634158</v>
      </c>
      <c r="S62" s="25">
        <v>27087.39</v>
      </c>
      <c r="T62" s="25">
        <v>32226.88</v>
      </c>
      <c r="U62" s="25">
        <v>1027.11</v>
      </c>
      <c r="V62" s="12">
        <v>31.3762693382403</v>
      </c>
      <c r="W62" s="15">
        <v>0.212093569854384</v>
      </c>
      <c r="X62" s="15">
        <v>0.087306330921038</v>
      </c>
      <c r="Y62" s="26">
        <v>7264.26</v>
      </c>
      <c r="Z62" s="25">
        <v>5139.49</v>
      </c>
      <c r="AA62" s="17">
        <v>2124.77</v>
      </c>
      <c r="AB62" s="18">
        <v>0.413420397743745</v>
      </c>
      <c r="AC62" s="15">
        <v>0.172327565326866</v>
      </c>
      <c r="AD62" s="15">
        <v>0.15947836092107</v>
      </c>
      <c r="AE62" s="15">
        <v>0.0128492044057966</v>
      </c>
      <c r="AF62" s="26">
        <v>9620.991</v>
      </c>
      <c r="AG62" s="25">
        <v>2459.4534</v>
      </c>
      <c r="AH62" s="15">
        <v>0.275755821302265</v>
      </c>
      <c r="AI62" s="18">
        <v>0.0763168324082257</v>
      </c>
      <c r="AJ62" s="26">
        <v>-44.71</v>
      </c>
      <c r="AK62" s="25">
        <v>-11.5</v>
      </c>
      <c r="AL62" s="15">
        <v>-0.0282540143955815</v>
      </c>
      <c r="AM62" s="18">
        <v>-0.0111964638646299</v>
      </c>
      <c r="AN62" s="18">
        <v>0.199438988894039</v>
      </c>
      <c r="AO62" s="18">
        <v>-0.0170575505309516</v>
      </c>
    </row>
    <row r="63" s="1" customFormat="1" ht="15.9" customHeight="1" spans="1:41">
      <c r="A63" s="23"/>
      <c r="B63" s="24" t="s">
        <v>187</v>
      </c>
      <c r="C63" s="23" t="s">
        <v>188</v>
      </c>
      <c r="D63" s="25">
        <v>1511.3</v>
      </c>
      <c r="E63" s="26">
        <v>15103.89</v>
      </c>
      <c r="F63" s="25">
        <v>1035</v>
      </c>
      <c r="G63" s="26">
        <v>14014.97</v>
      </c>
      <c r="H63" s="27">
        <v>8.58573391438697</v>
      </c>
      <c r="I63" s="26">
        <v>674.91</v>
      </c>
      <c r="J63" s="26">
        <v>10437.01</v>
      </c>
      <c r="K63" s="25">
        <v>737</v>
      </c>
      <c r="L63" s="25">
        <v>15096.65</v>
      </c>
      <c r="M63" s="12">
        <v>15.4642989435628</v>
      </c>
      <c r="N63" s="12">
        <v>20.483921302578</v>
      </c>
      <c r="O63" s="26">
        <v>11870.39</v>
      </c>
      <c r="P63" s="26">
        <v>13400.36</v>
      </c>
      <c r="Q63" s="26">
        <v>673.69</v>
      </c>
      <c r="R63" s="12">
        <v>19.8909884368181</v>
      </c>
      <c r="S63" s="25">
        <v>11763.25</v>
      </c>
      <c r="T63" s="25">
        <v>12780.32</v>
      </c>
      <c r="U63" s="25">
        <v>486.7</v>
      </c>
      <c r="V63" s="12">
        <v>26.2591329361003</v>
      </c>
      <c r="W63" s="15">
        <v>0.286252193481938</v>
      </c>
      <c r="X63" s="15">
        <v>0.281938772767859</v>
      </c>
      <c r="Y63" s="26">
        <v>1529.97</v>
      </c>
      <c r="Z63" s="25">
        <v>1017.07</v>
      </c>
      <c r="AA63" s="17">
        <v>512.9</v>
      </c>
      <c r="AB63" s="18">
        <v>0.50429173999823</v>
      </c>
      <c r="AC63" s="15">
        <v>0.114173798315866</v>
      </c>
      <c r="AD63" s="15">
        <v>0.0795809494597944</v>
      </c>
      <c r="AE63" s="15">
        <v>0.0345928488560717</v>
      </c>
      <c r="AF63" s="26">
        <v>4990.2298</v>
      </c>
      <c r="AG63" s="25">
        <v>-195.0971</v>
      </c>
      <c r="AH63" s="15">
        <v>0.420393078913161</v>
      </c>
      <c r="AI63" s="18">
        <v>-0.0152654315384904</v>
      </c>
      <c r="AJ63" s="26">
        <v>-17.52</v>
      </c>
      <c r="AK63" s="25">
        <v>-55.3</v>
      </c>
      <c r="AL63" s="15">
        <v>-0.0260060265107097</v>
      </c>
      <c r="AM63" s="18">
        <v>-0.113622354633244</v>
      </c>
      <c r="AN63" s="18">
        <v>0.435658510451652</v>
      </c>
      <c r="AO63" s="18">
        <v>0.0876163281225346</v>
      </c>
    </row>
    <row r="64" s="1" customFormat="1" ht="15.9" customHeight="1" spans="1:41">
      <c r="A64" s="23"/>
      <c r="B64" s="24" t="s">
        <v>189</v>
      </c>
      <c r="C64" s="23" t="s">
        <v>190</v>
      </c>
      <c r="D64" s="25">
        <v>631.6</v>
      </c>
      <c r="E64" s="26">
        <v>9436.28</v>
      </c>
      <c r="F64" s="25">
        <v>461</v>
      </c>
      <c r="G64" s="26">
        <v>5690.41</v>
      </c>
      <c r="H64" s="27">
        <v>4.83279066073698</v>
      </c>
      <c r="I64" s="26">
        <v>410.2</v>
      </c>
      <c r="J64" s="26">
        <v>7229.3</v>
      </c>
      <c r="K64" s="25">
        <v>356.9</v>
      </c>
      <c r="L64" s="25">
        <v>8455.58</v>
      </c>
      <c r="M64" s="12">
        <v>17.6238420282789</v>
      </c>
      <c r="N64" s="12">
        <v>23.691734379378</v>
      </c>
      <c r="O64" s="26">
        <v>10955.04</v>
      </c>
      <c r="P64" s="26">
        <v>13664.68</v>
      </c>
      <c r="Q64" s="26">
        <v>561.46</v>
      </c>
      <c r="R64" s="12">
        <v>24.3377622626723</v>
      </c>
      <c r="S64" s="25">
        <v>11119.13</v>
      </c>
      <c r="T64" s="25">
        <v>13568.26</v>
      </c>
      <c r="U64" s="25">
        <v>411.88</v>
      </c>
      <c r="V64" s="12">
        <v>32.9422647373021</v>
      </c>
      <c r="W64" s="15">
        <v>0.380956673557355</v>
      </c>
      <c r="X64" s="15">
        <v>0.390453911469483</v>
      </c>
      <c r="Y64" s="26">
        <v>2709.64</v>
      </c>
      <c r="Z64" s="25">
        <v>2449.13</v>
      </c>
      <c r="AA64" s="17">
        <v>260.51</v>
      </c>
      <c r="AB64" s="18">
        <v>0.10636838387509</v>
      </c>
      <c r="AC64" s="15">
        <v>0.198295166809614</v>
      </c>
      <c r="AD64" s="15">
        <v>0.180504353542753</v>
      </c>
      <c r="AE64" s="15">
        <v>0.0177908132668608</v>
      </c>
      <c r="AF64" s="26">
        <v>862.6302</v>
      </c>
      <c r="AG64" s="25">
        <v>-774.5446</v>
      </c>
      <c r="AH64" s="15">
        <v>0.078742770450861</v>
      </c>
      <c r="AI64" s="18">
        <v>-0.0570850352219076</v>
      </c>
      <c r="AJ64" s="26">
        <v>-18.34</v>
      </c>
      <c r="AK64" s="25">
        <v>-33.71</v>
      </c>
      <c r="AL64" s="15">
        <v>-0.0326648381006661</v>
      </c>
      <c r="AM64" s="18">
        <v>-0.0818442264737302</v>
      </c>
      <c r="AN64" s="18">
        <v>0.135827805672769</v>
      </c>
      <c r="AO64" s="18">
        <v>0.0491793883730641</v>
      </c>
    </row>
    <row r="65" s="1" customFormat="1" ht="15.9" customHeight="1" spans="1:41">
      <c r="A65" s="23"/>
      <c r="B65" s="28" t="s">
        <v>256</v>
      </c>
      <c r="C65" s="28"/>
      <c r="D65" s="29">
        <v>2262.9</v>
      </c>
      <c r="E65" s="29">
        <v>28975.17</v>
      </c>
      <c r="F65" s="29">
        <v>1711</v>
      </c>
      <c r="G65" s="30">
        <v>27098.98</v>
      </c>
      <c r="H65" s="30">
        <v>3.40049659568334</v>
      </c>
      <c r="I65" s="30">
        <v>2807.25</v>
      </c>
      <c r="J65" s="29">
        <v>55514.44</v>
      </c>
      <c r="K65" s="29">
        <v>2332.03</v>
      </c>
      <c r="L65" s="29">
        <v>59280.8</v>
      </c>
      <c r="M65" s="31">
        <v>19.7753816012112</v>
      </c>
      <c r="N65" s="31">
        <v>25.4202561716616</v>
      </c>
      <c r="O65" s="29">
        <v>57714.96</v>
      </c>
      <c r="P65" s="29">
        <v>69218.83</v>
      </c>
      <c r="Q65" s="29">
        <v>2817.58</v>
      </c>
      <c r="R65" s="31">
        <v>24.5667665159463</v>
      </c>
      <c r="S65" s="29">
        <v>49969.77</v>
      </c>
      <c r="T65" s="29">
        <v>58575.46</v>
      </c>
      <c r="U65" s="29">
        <v>1925.69</v>
      </c>
      <c r="V65" s="31">
        <v>30.4179073474962</v>
      </c>
      <c r="W65" s="32">
        <v>0.242290389705638</v>
      </c>
      <c r="X65" s="32">
        <v>0.196601133445932</v>
      </c>
      <c r="Y65" s="29">
        <v>11503.87</v>
      </c>
      <c r="Z65" s="29">
        <v>8605.69</v>
      </c>
      <c r="AA65" s="33">
        <v>2898.18</v>
      </c>
      <c r="AB65" s="34">
        <v>0.336774854776317</v>
      </c>
      <c r="AC65" s="32">
        <v>0.166195672478139</v>
      </c>
      <c r="AD65" s="32">
        <v>0.146916302492546</v>
      </c>
      <c r="AE65" s="32">
        <v>0.0192793699855937</v>
      </c>
      <c r="AF65" s="29">
        <v>15473.851</v>
      </c>
      <c r="AG65" s="29">
        <v>1489.8117</v>
      </c>
      <c r="AH65" s="32">
        <v>0.268108147350358</v>
      </c>
      <c r="AI65" s="32">
        <v>0.025434058904531</v>
      </c>
      <c r="AJ65" s="29">
        <v>-80.57</v>
      </c>
      <c r="AK65" s="29">
        <v>-100.51</v>
      </c>
      <c r="AL65" s="32">
        <v>-0.02859546135336</v>
      </c>
      <c r="AM65" s="32">
        <v>-0.0521942784144904</v>
      </c>
      <c r="AN65" s="34">
        <v>0.242674088445827</v>
      </c>
      <c r="AO65" s="34">
        <v>0.0235988170611304</v>
      </c>
    </row>
    <row r="66" s="1" customFormat="1" ht="15.9" customHeight="1" spans="1:41">
      <c r="A66" s="23" t="s">
        <v>101</v>
      </c>
      <c r="B66" s="24" t="s">
        <v>182</v>
      </c>
      <c r="C66" s="23" t="s">
        <v>183</v>
      </c>
      <c r="D66" s="25">
        <v>223.85</v>
      </c>
      <c r="E66" s="26">
        <v>5221.62</v>
      </c>
      <c r="F66" s="25">
        <v>281.5</v>
      </c>
      <c r="G66" s="26">
        <v>6289.56</v>
      </c>
      <c r="H66" s="27">
        <v>19.1797287454597</v>
      </c>
      <c r="I66" s="26">
        <v>198.78</v>
      </c>
      <c r="J66" s="26">
        <v>3168.55</v>
      </c>
      <c r="K66" s="25">
        <v>217.03</v>
      </c>
      <c r="L66" s="25">
        <v>4470.81</v>
      </c>
      <c r="M66" s="12">
        <v>15.939983901801</v>
      </c>
      <c r="N66" s="12">
        <v>20.5999631387366</v>
      </c>
      <c r="O66" s="26">
        <v>2100.61</v>
      </c>
      <c r="P66" s="26">
        <v>2635.37</v>
      </c>
      <c r="Q66" s="26">
        <v>136.65</v>
      </c>
      <c r="R66" s="12">
        <v>19.285547017929</v>
      </c>
      <c r="S66" s="25">
        <v>5508.09</v>
      </c>
      <c r="T66" s="25">
        <v>5754.81</v>
      </c>
      <c r="U66" s="25">
        <v>221.03</v>
      </c>
      <c r="V66" s="12">
        <v>26.036329909967</v>
      </c>
      <c r="W66" s="15">
        <v>0.209884974585829</v>
      </c>
      <c r="X66" s="15">
        <v>0.263901771795297</v>
      </c>
      <c r="Y66" s="26">
        <v>534.76</v>
      </c>
      <c r="Z66" s="25">
        <v>246.72</v>
      </c>
      <c r="AA66" s="17">
        <v>288.04</v>
      </c>
      <c r="AB66" s="18">
        <v>1.16747730220493</v>
      </c>
      <c r="AC66" s="15">
        <v>0.202916478521043</v>
      </c>
      <c r="AD66" s="15">
        <v>0.0428719627581102</v>
      </c>
      <c r="AE66" s="15">
        <v>0.160044515762932</v>
      </c>
      <c r="AF66" s="26">
        <v>348.6652</v>
      </c>
      <c r="AG66" s="25">
        <v>-447.406</v>
      </c>
      <c r="AH66" s="15">
        <v>0.165982833557871</v>
      </c>
      <c r="AI66" s="18">
        <v>-0.0777447039954403</v>
      </c>
      <c r="AJ66" s="26">
        <v>-4.48</v>
      </c>
      <c r="AK66" s="25">
        <v>-34.9</v>
      </c>
      <c r="AL66" s="15">
        <v>-0.0327844859129162</v>
      </c>
      <c r="AM66" s="18">
        <v>-0.157897118038275</v>
      </c>
      <c r="AN66" s="18">
        <v>0.243727537553312</v>
      </c>
      <c r="AO66" s="18">
        <v>0.125112632125359</v>
      </c>
    </row>
    <row r="67" s="1" customFormat="1" ht="15.9" customHeight="1" spans="1:41">
      <c r="A67" s="23"/>
      <c r="B67" s="24" t="s">
        <v>141</v>
      </c>
      <c r="C67" s="23" t="s">
        <v>142</v>
      </c>
      <c r="D67" s="25">
        <v>209.8</v>
      </c>
      <c r="E67" s="26">
        <v>4449.76</v>
      </c>
      <c r="F67" s="25">
        <v>188.1</v>
      </c>
      <c r="G67" s="26">
        <v>3574.06</v>
      </c>
      <c r="H67" s="27">
        <v>2.46259592054346</v>
      </c>
      <c r="I67" s="26">
        <v>566.04</v>
      </c>
      <c r="J67" s="26">
        <v>10528.27</v>
      </c>
      <c r="K67" s="25">
        <v>583.86</v>
      </c>
      <c r="L67" s="25">
        <v>14304.21</v>
      </c>
      <c r="M67" s="12">
        <v>18.5998692671896</v>
      </c>
      <c r="N67" s="12">
        <v>24.4993834138321</v>
      </c>
      <c r="O67" s="26">
        <v>11403.97</v>
      </c>
      <c r="P67" s="26">
        <v>13540.56</v>
      </c>
      <c r="Q67" s="26">
        <v>572.29</v>
      </c>
      <c r="R67" s="12">
        <v>23.6603120795401</v>
      </c>
      <c r="S67" s="25">
        <v>14987.04</v>
      </c>
      <c r="T67" s="25">
        <v>17753.23</v>
      </c>
      <c r="U67" s="25">
        <v>600.63</v>
      </c>
      <c r="V67" s="12">
        <v>29.5576811015101</v>
      </c>
      <c r="W67" s="15">
        <v>0.272068730143022</v>
      </c>
      <c r="X67" s="15">
        <v>0.206466326202403</v>
      </c>
      <c r="Y67" s="26">
        <v>2136.59</v>
      </c>
      <c r="Z67" s="25">
        <v>2766.19</v>
      </c>
      <c r="AA67" s="17">
        <v>-629.6</v>
      </c>
      <c r="AB67" s="18">
        <v>-0.227605479016264</v>
      </c>
      <c r="AC67" s="15">
        <v>0.157791849081574</v>
      </c>
      <c r="AD67" s="15">
        <v>0.15581333650271</v>
      </c>
      <c r="AE67" s="15">
        <v>0.00197851257886453</v>
      </c>
      <c r="AF67" s="26">
        <v>732.1847</v>
      </c>
      <c r="AG67" s="25">
        <v>-64.648</v>
      </c>
      <c r="AH67" s="15">
        <v>0.0642043691802065</v>
      </c>
      <c r="AI67" s="18">
        <v>-0.00364147819861513</v>
      </c>
      <c r="AJ67" s="26">
        <v>-15.45</v>
      </c>
      <c r="AK67" s="25">
        <v>-9.13</v>
      </c>
      <c r="AL67" s="15">
        <v>-0.0269968023205018</v>
      </c>
      <c r="AM67" s="18">
        <v>-0.0152007059254449</v>
      </c>
      <c r="AN67" s="18">
        <v>0.0678458473788217</v>
      </c>
      <c r="AO67" s="18">
        <v>-0.0117960963950569</v>
      </c>
    </row>
    <row r="68" s="1" customFormat="1" ht="15.9" customHeight="1" spans="1:41">
      <c r="A68" s="23"/>
      <c r="B68" s="24" t="s">
        <v>147</v>
      </c>
      <c r="C68" s="23" t="s">
        <v>148</v>
      </c>
      <c r="D68" s="25">
        <v>242.7</v>
      </c>
      <c r="E68" s="26">
        <v>7261.12</v>
      </c>
      <c r="F68" s="25">
        <v>211.6</v>
      </c>
      <c r="G68" s="26">
        <v>4930.4</v>
      </c>
      <c r="H68" s="27">
        <v>3.03288024086589</v>
      </c>
      <c r="I68" s="26">
        <v>582.56</v>
      </c>
      <c r="J68" s="26">
        <v>11738.52</v>
      </c>
      <c r="K68" s="25">
        <v>771.78</v>
      </c>
      <c r="L68" s="25">
        <v>17968.6</v>
      </c>
      <c r="M68" s="12">
        <v>20.1498901400714</v>
      </c>
      <c r="N68" s="12">
        <v>23.2820233745368</v>
      </c>
      <c r="O68" s="26">
        <v>14069.24</v>
      </c>
      <c r="P68" s="26">
        <v>16168.2</v>
      </c>
      <c r="Q68" s="26">
        <v>600.88</v>
      </c>
      <c r="R68" s="12">
        <v>26.9075356144322</v>
      </c>
      <c r="S68" s="25">
        <v>15165.63</v>
      </c>
      <c r="T68" s="25">
        <v>17509.44</v>
      </c>
      <c r="U68" s="25">
        <v>591.09</v>
      </c>
      <c r="V68" s="12">
        <v>29.6222910216718</v>
      </c>
      <c r="W68" s="15">
        <v>0.335368849526482</v>
      </c>
      <c r="X68" s="15">
        <v>0.272324597615055</v>
      </c>
      <c r="Y68" s="26">
        <v>2098.96</v>
      </c>
      <c r="Z68" s="25">
        <v>2343.81</v>
      </c>
      <c r="AA68" s="17">
        <v>-244.85</v>
      </c>
      <c r="AB68" s="18">
        <v>-0.104466658986863</v>
      </c>
      <c r="AC68" s="15">
        <v>0.129820264469762</v>
      </c>
      <c r="AD68" s="15">
        <v>0.13385979220352</v>
      </c>
      <c r="AE68" s="15">
        <v>-0.0040395277337583</v>
      </c>
      <c r="AF68" s="26">
        <v>-599.5599</v>
      </c>
      <c r="AG68" s="25">
        <v>-377.6569</v>
      </c>
      <c r="AH68" s="15">
        <v>-0.0426149457966457</v>
      </c>
      <c r="AI68" s="18">
        <v>-0.0215687594806002</v>
      </c>
      <c r="AJ68" s="26">
        <v>-12.78</v>
      </c>
      <c r="AK68" s="25">
        <v>-25.63</v>
      </c>
      <c r="AL68" s="15">
        <v>-0.0212688057515644</v>
      </c>
      <c r="AM68" s="18">
        <v>-0.0433605711482177</v>
      </c>
      <c r="AN68" s="18">
        <v>-0.0210461863160456</v>
      </c>
      <c r="AO68" s="18">
        <v>0.0220917653966533</v>
      </c>
    </row>
    <row r="69" s="1" customFormat="1" ht="15.9" customHeight="1" spans="1:41">
      <c r="A69" s="23"/>
      <c r="B69" s="24" t="s">
        <v>102</v>
      </c>
      <c r="C69" s="23" t="s">
        <v>103</v>
      </c>
      <c r="D69" s="25">
        <v>532.37</v>
      </c>
      <c r="E69" s="26">
        <v>7614.93</v>
      </c>
      <c r="F69" s="25">
        <v>497.96</v>
      </c>
      <c r="G69" s="26">
        <v>6933.51</v>
      </c>
      <c r="H69" s="27">
        <v>4.07546399640792</v>
      </c>
      <c r="I69" s="26">
        <v>733.96</v>
      </c>
      <c r="J69" s="26">
        <v>11869.67</v>
      </c>
      <c r="K69" s="25">
        <v>803.08</v>
      </c>
      <c r="L69" s="25">
        <v>17867.2</v>
      </c>
      <c r="M69" s="12">
        <v>16.1720938470761</v>
      </c>
      <c r="N69" s="12">
        <v>22.2483438760771</v>
      </c>
      <c r="O69" s="26">
        <v>12494.17</v>
      </c>
      <c r="P69" s="26">
        <v>15228.17</v>
      </c>
      <c r="Q69" s="26">
        <v>751.41</v>
      </c>
      <c r="R69" s="12">
        <v>20.2661263491303</v>
      </c>
      <c r="S69" s="25">
        <v>16633.66</v>
      </c>
      <c r="T69" s="25">
        <v>19819.12</v>
      </c>
      <c r="U69" s="25">
        <v>716.62</v>
      </c>
      <c r="V69" s="12">
        <v>27.6563869275209</v>
      </c>
      <c r="W69" s="15">
        <v>0.253154139517584</v>
      </c>
      <c r="X69" s="15">
        <v>0.243076207450157</v>
      </c>
      <c r="Y69" s="26">
        <v>2734</v>
      </c>
      <c r="Z69" s="25">
        <v>3185.46</v>
      </c>
      <c r="AA69" s="17">
        <v>-451.46</v>
      </c>
      <c r="AB69" s="18">
        <v>-0.141725213940844</v>
      </c>
      <c r="AC69" s="15">
        <v>0.179535689449225</v>
      </c>
      <c r="AD69" s="15">
        <v>0.160726611474172</v>
      </c>
      <c r="AE69" s="15">
        <v>0.0188090779750523</v>
      </c>
      <c r="AF69" s="26">
        <v>3190.7614</v>
      </c>
      <c r="AG69" s="25">
        <v>-908.5539</v>
      </c>
      <c r="AH69" s="15">
        <v>0.255380021241907</v>
      </c>
      <c r="AI69" s="18">
        <v>-0.0458422926951348</v>
      </c>
      <c r="AJ69" s="26">
        <v>-13.56</v>
      </c>
      <c r="AK69" s="25">
        <v>-64.73</v>
      </c>
      <c r="AL69" s="15">
        <v>-0.0180460733820418</v>
      </c>
      <c r="AM69" s="18">
        <v>-0.0903268119784544</v>
      </c>
      <c r="AN69" s="18">
        <v>0.301222313937042</v>
      </c>
      <c r="AO69" s="18">
        <v>0.0722807385964127</v>
      </c>
    </row>
    <row r="70" s="1" customFormat="1" ht="15.9" customHeight="1" spans="1:41">
      <c r="A70" s="23"/>
      <c r="B70" s="24" t="s">
        <v>131</v>
      </c>
      <c r="C70" s="23" t="s">
        <v>132</v>
      </c>
      <c r="D70" s="25">
        <v>990.6</v>
      </c>
      <c r="E70" s="26">
        <v>15658.56</v>
      </c>
      <c r="F70" s="25">
        <v>1071.1</v>
      </c>
      <c r="G70" s="26">
        <v>17604.5</v>
      </c>
      <c r="H70" s="27">
        <v>18.180197104491</v>
      </c>
      <c r="I70" s="26">
        <v>548.38</v>
      </c>
      <c r="J70" s="26">
        <v>8349.65</v>
      </c>
      <c r="K70" s="25">
        <v>817.49</v>
      </c>
      <c r="L70" s="25">
        <v>19172.73</v>
      </c>
      <c r="M70" s="12">
        <v>15.2260293956745</v>
      </c>
      <c r="N70" s="12">
        <v>23.4531676228455</v>
      </c>
      <c r="O70" s="26">
        <v>6403.71</v>
      </c>
      <c r="P70" s="26">
        <v>8206.83</v>
      </c>
      <c r="Q70" s="26">
        <v>461.81</v>
      </c>
      <c r="R70" s="12">
        <v>17.7710097226132</v>
      </c>
      <c r="S70" s="25">
        <v>14423.83</v>
      </c>
      <c r="T70" s="25">
        <v>15680.44</v>
      </c>
      <c r="U70" s="25">
        <v>695.94</v>
      </c>
      <c r="V70" s="12">
        <v>22.531310170417</v>
      </c>
      <c r="W70" s="15">
        <v>0.167146684194742</v>
      </c>
      <c r="X70" s="15">
        <v>-0.0393063089495244</v>
      </c>
      <c r="Y70" s="26">
        <v>1803.12</v>
      </c>
      <c r="Z70" s="25">
        <v>1256.61</v>
      </c>
      <c r="AA70" s="17">
        <v>546.51</v>
      </c>
      <c r="AB70" s="18">
        <v>0.434908205409793</v>
      </c>
      <c r="AC70" s="15">
        <v>0.219709680839008</v>
      </c>
      <c r="AD70" s="15">
        <v>0.0801386950876379</v>
      </c>
      <c r="AE70" s="15">
        <v>0.139570985751371</v>
      </c>
      <c r="AF70" s="26">
        <v>2164.4844</v>
      </c>
      <c r="AG70" s="25">
        <v>-1685.9192</v>
      </c>
      <c r="AH70" s="15">
        <v>0.338004750371269</v>
      </c>
      <c r="AI70" s="18">
        <v>-0.107517340074641</v>
      </c>
      <c r="AJ70" s="26">
        <v>-6.07</v>
      </c>
      <c r="AK70" s="25">
        <v>-10.55</v>
      </c>
      <c r="AL70" s="15">
        <v>-0.0131439336523679</v>
      </c>
      <c r="AM70" s="18">
        <v>-0.0151593528177716</v>
      </c>
      <c r="AN70" s="18">
        <v>0.44552209044591</v>
      </c>
      <c r="AO70" s="18">
        <v>0.00201541916540379</v>
      </c>
    </row>
    <row r="71" s="1" customFormat="1" ht="15.9" customHeight="1" spans="1:41">
      <c r="A71" s="23"/>
      <c r="B71" s="24" t="s">
        <v>170</v>
      </c>
      <c r="C71" s="23" t="s">
        <v>171</v>
      </c>
      <c r="D71" s="25">
        <v>424.01</v>
      </c>
      <c r="E71" s="26">
        <v>8049.9</v>
      </c>
      <c r="F71" s="25">
        <v>493.79</v>
      </c>
      <c r="G71" s="26">
        <v>9392.85</v>
      </c>
      <c r="H71" s="27">
        <v>16.6691581818629</v>
      </c>
      <c r="I71" s="26">
        <v>295.43</v>
      </c>
      <c r="J71" s="26">
        <v>5028.24</v>
      </c>
      <c r="K71" s="25"/>
      <c r="L71" s="25"/>
      <c r="M71" s="12">
        <v>17.0200724367871</v>
      </c>
      <c r="N71" s="12">
        <v>0</v>
      </c>
      <c r="O71" s="26">
        <v>3662.43</v>
      </c>
      <c r="P71" s="26">
        <v>4008.27</v>
      </c>
      <c r="Q71" s="26">
        <v>194.56</v>
      </c>
      <c r="R71" s="12">
        <v>20.6017166940789</v>
      </c>
      <c r="S71" s="25"/>
      <c r="T71" s="25"/>
      <c r="U71" s="25"/>
      <c r="V71" s="12">
        <v>0</v>
      </c>
      <c r="W71" s="15">
        <v>0.210436487306044</v>
      </c>
      <c r="X71" s="15">
        <v>0</v>
      </c>
      <c r="Y71" s="26">
        <v>345.84</v>
      </c>
      <c r="Z71" s="25"/>
      <c r="AA71" s="17">
        <v>345.84</v>
      </c>
      <c r="AB71" s="18" t="e">
        <v>#DIV/0!</v>
      </c>
      <c r="AC71" s="15">
        <v>0.0862816127656071</v>
      </c>
      <c r="AD71" s="15">
        <v>0</v>
      </c>
      <c r="AE71" s="15">
        <v>0.0862816127656071</v>
      </c>
      <c r="AF71" s="26">
        <v>725.3299</v>
      </c>
      <c r="AG71" s="25"/>
      <c r="AH71" s="15">
        <v>0.198046078696385</v>
      </c>
      <c r="AI71" s="18">
        <v>0</v>
      </c>
      <c r="AJ71" s="26">
        <v>-29.61</v>
      </c>
      <c r="AK71" s="25"/>
      <c r="AL71" s="15">
        <v>-0.152189555921053</v>
      </c>
      <c r="AM71" s="18">
        <v>0</v>
      </c>
      <c r="AN71" s="18">
        <v>0.198046078696385</v>
      </c>
      <c r="AO71" s="18">
        <v>-0.152189555921053</v>
      </c>
    </row>
    <row r="72" s="1" customFormat="1" ht="15.9" customHeight="1" spans="1:41">
      <c r="A72" s="23"/>
      <c r="B72" s="28" t="s">
        <v>256</v>
      </c>
      <c r="C72" s="28"/>
      <c r="D72" s="29">
        <v>2623.33</v>
      </c>
      <c r="E72" s="29">
        <v>48255.89</v>
      </c>
      <c r="F72" s="29">
        <v>2744.05</v>
      </c>
      <c r="G72" s="30">
        <v>48724.88</v>
      </c>
      <c r="H72" s="30">
        <v>6.77049137982448</v>
      </c>
      <c r="I72" s="30">
        <v>2925.15</v>
      </c>
      <c r="J72" s="29">
        <v>50682.9</v>
      </c>
      <c r="K72" s="29">
        <v>3193.24</v>
      </c>
      <c r="L72" s="29">
        <v>73783.55</v>
      </c>
      <c r="M72" s="31">
        <v>17.3265986359674</v>
      </c>
      <c r="N72" s="31">
        <v>23.1061711615788</v>
      </c>
      <c r="O72" s="29">
        <v>50134.13</v>
      </c>
      <c r="P72" s="29">
        <v>59787.4</v>
      </c>
      <c r="Q72" s="29">
        <v>2717.6</v>
      </c>
      <c r="R72" s="31">
        <v>22.000073594348</v>
      </c>
      <c r="S72" s="29">
        <v>66718.25</v>
      </c>
      <c r="T72" s="29">
        <v>76517.04</v>
      </c>
      <c r="U72" s="29">
        <v>2825.31</v>
      </c>
      <c r="V72" s="31">
        <v>27.0827059685486</v>
      </c>
      <c r="W72" s="32">
        <v>0.269728355609228</v>
      </c>
      <c r="X72" s="32">
        <v>0.17209838787925</v>
      </c>
      <c r="Y72" s="29">
        <v>9653.27</v>
      </c>
      <c r="Z72" s="29">
        <v>9798.79</v>
      </c>
      <c r="AA72" s="33">
        <v>-145.52</v>
      </c>
      <c r="AB72" s="34">
        <v>-0.0148508132126518</v>
      </c>
      <c r="AC72" s="32">
        <v>0.16145993971974</v>
      </c>
      <c r="AD72" s="32">
        <v>0.128060233380695</v>
      </c>
      <c r="AE72" s="32">
        <v>0.0333997063390449</v>
      </c>
      <c r="AF72" s="29">
        <v>6561.8657</v>
      </c>
      <c r="AG72" s="29">
        <v>-3484.184</v>
      </c>
      <c r="AH72" s="32">
        <v>0.130886198683412</v>
      </c>
      <c r="AI72" s="32">
        <v>-0.0455347462473718</v>
      </c>
      <c r="AJ72" s="29">
        <v>-81.95</v>
      </c>
      <c r="AK72" s="29">
        <v>-144.94</v>
      </c>
      <c r="AL72" s="32">
        <v>-0.0301552840741831</v>
      </c>
      <c r="AM72" s="32">
        <v>-0.0513005652477073</v>
      </c>
      <c r="AN72" s="34">
        <v>0.176420944930784</v>
      </c>
      <c r="AO72" s="34">
        <v>0.0211452811735242</v>
      </c>
    </row>
    <row r="73" s="1" customFormat="1" ht="15.9" customHeight="1" spans="1:41">
      <c r="A73" s="23" t="s">
        <v>118</v>
      </c>
      <c r="B73" s="24" t="s">
        <v>119</v>
      </c>
      <c r="C73" s="23" t="s">
        <v>120</v>
      </c>
      <c r="D73" s="25">
        <v>733.1</v>
      </c>
      <c r="E73" s="26">
        <v>11249.24</v>
      </c>
      <c r="F73" s="25">
        <v>780.8</v>
      </c>
      <c r="G73" s="26">
        <v>10638.74</v>
      </c>
      <c r="H73" s="27">
        <v>4.56682160061854</v>
      </c>
      <c r="I73" s="26">
        <v>1067.85</v>
      </c>
      <c r="J73" s="26">
        <v>17250.34</v>
      </c>
      <c r="K73" s="25">
        <v>1187.14</v>
      </c>
      <c r="L73" s="25">
        <v>25731.16</v>
      </c>
      <c r="M73" s="12">
        <v>16.1542726038301</v>
      </c>
      <c r="N73" s="12">
        <v>21.6749161851172</v>
      </c>
      <c r="O73" s="26">
        <v>16774.89</v>
      </c>
      <c r="P73" s="26">
        <v>19672.14</v>
      </c>
      <c r="Q73" s="26">
        <v>912.23</v>
      </c>
      <c r="R73" s="12">
        <v>21.5648904333337</v>
      </c>
      <c r="S73" s="25">
        <v>23564.01</v>
      </c>
      <c r="T73" s="25">
        <v>28165.51</v>
      </c>
      <c r="U73" s="25">
        <v>980.26</v>
      </c>
      <c r="V73" s="12">
        <v>28.7326933670659</v>
      </c>
      <c r="W73" s="15">
        <v>0.334934166470654</v>
      </c>
      <c r="X73" s="15">
        <v>0.325619583562443</v>
      </c>
      <c r="Y73" s="26">
        <v>2897.25</v>
      </c>
      <c r="Z73" s="25">
        <v>4601.5</v>
      </c>
      <c r="AA73" s="17">
        <v>-1704.25</v>
      </c>
      <c r="AB73" s="18">
        <v>-0.370368358144083</v>
      </c>
      <c r="AC73" s="15">
        <v>0.147276808725436</v>
      </c>
      <c r="AD73" s="15">
        <v>0.163373572855595</v>
      </c>
      <c r="AE73" s="15">
        <v>-0.0160967641301593</v>
      </c>
      <c r="AF73" s="26">
        <v>2410.5172</v>
      </c>
      <c r="AG73" s="25">
        <v>1810.9624</v>
      </c>
      <c r="AH73" s="15">
        <v>0.143697943771911</v>
      </c>
      <c r="AI73" s="18">
        <v>0.0642971634456468</v>
      </c>
      <c r="AJ73" s="26">
        <v>-34.56</v>
      </c>
      <c r="AK73" s="25">
        <v>-45.38</v>
      </c>
      <c r="AL73" s="15">
        <v>-0.0378851824649485</v>
      </c>
      <c r="AM73" s="18">
        <v>-0.0462938404096872</v>
      </c>
      <c r="AN73" s="18">
        <v>0.0794007803262646</v>
      </c>
      <c r="AO73" s="18">
        <v>0.00840865794473869</v>
      </c>
    </row>
    <row r="74" s="1" customFormat="1" ht="15.9" customHeight="1" spans="1:41">
      <c r="A74" s="23"/>
      <c r="B74" s="24" t="s">
        <v>137</v>
      </c>
      <c r="C74" s="23" t="s">
        <v>138</v>
      </c>
      <c r="D74" s="25">
        <v>458</v>
      </c>
      <c r="E74" s="26">
        <v>5425.8</v>
      </c>
      <c r="F74" s="25">
        <v>662</v>
      </c>
      <c r="G74" s="26">
        <v>8935.8</v>
      </c>
      <c r="H74" s="27">
        <v>3.34066167772121</v>
      </c>
      <c r="I74" s="26">
        <v>1204</v>
      </c>
      <c r="J74" s="26">
        <v>18556.6</v>
      </c>
      <c r="K74" s="25">
        <v>1061.2</v>
      </c>
      <c r="L74" s="25">
        <v>22052.61</v>
      </c>
      <c r="M74" s="12">
        <v>15.4124584717608</v>
      </c>
      <c r="N74" s="12">
        <v>20.7808235959291</v>
      </c>
      <c r="O74" s="26">
        <v>15046.6</v>
      </c>
      <c r="P74" s="26">
        <v>17885.77</v>
      </c>
      <c r="Q74" s="26">
        <v>972.89</v>
      </c>
      <c r="R74" s="12">
        <v>18.3841647051568</v>
      </c>
      <c r="S74" s="25">
        <v>18479.76</v>
      </c>
      <c r="T74" s="25">
        <v>21939.46</v>
      </c>
      <c r="U74" s="25">
        <v>873.76</v>
      </c>
      <c r="V74" s="12">
        <v>25.1092519685039</v>
      </c>
      <c r="W74" s="15">
        <v>0.192811953968334</v>
      </c>
      <c r="X74" s="15">
        <v>0.208289548900397</v>
      </c>
      <c r="Y74" s="26">
        <v>2839.17</v>
      </c>
      <c r="Z74" s="25">
        <v>3459.7</v>
      </c>
      <c r="AA74" s="17">
        <v>-620.53</v>
      </c>
      <c r="AB74" s="18">
        <v>-0.179359482036015</v>
      </c>
      <c r="AC74" s="15">
        <v>0.158739042266562</v>
      </c>
      <c r="AD74" s="15">
        <v>0.157693033465728</v>
      </c>
      <c r="AE74" s="15">
        <v>0.00104600880083367</v>
      </c>
      <c r="AF74" s="26">
        <v>4103.4562</v>
      </c>
      <c r="AG74" s="25">
        <v>816.0966</v>
      </c>
      <c r="AH74" s="15">
        <v>0.272716507383728</v>
      </c>
      <c r="AI74" s="18">
        <v>0.0371976612004124</v>
      </c>
      <c r="AJ74" s="26">
        <v>-27.11</v>
      </c>
      <c r="AK74" s="25">
        <v>-50.74</v>
      </c>
      <c r="AL74" s="15">
        <v>-0.0278654318576612</v>
      </c>
      <c r="AM74" s="18">
        <v>-0.0580708661417323</v>
      </c>
      <c r="AN74" s="18">
        <v>0.235518846183315</v>
      </c>
      <c r="AO74" s="18">
        <v>0.0302054342840711</v>
      </c>
    </row>
    <row r="75" s="1" customFormat="1" ht="15.9" customHeight="1" spans="1:41">
      <c r="A75" s="23"/>
      <c r="B75" s="24" t="s">
        <v>195</v>
      </c>
      <c r="C75" s="23" t="s">
        <v>196</v>
      </c>
      <c r="D75" s="25">
        <v>893.7</v>
      </c>
      <c r="E75" s="26">
        <v>10453.03</v>
      </c>
      <c r="F75" s="25">
        <v>678.5</v>
      </c>
      <c r="G75" s="26">
        <v>8864.35</v>
      </c>
      <c r="H75" s="27">
        <v>3.20236207419196</v>
      </c>
      <c r="I75" s="26">
        <v>1247.34</v>
      </c>
      <c r="J75" s="26">
        <v>19617.95</v>
      </c>
      <c r="K75" s="25">
        <v>1016.1</v>
      </c>
      <c r="L75" s="25">
        <v>21054.24</v>
      </c>
      <c r="M75" s="12">
        <v>15.7278288197284</v>
      </c>
      <c r="N75" s="12">
        <v>20.7206377325066</v>
      </c>
      <c r="O75" s="26">
        <v>21112.8</v>
      </c>
      <c r="P75" s="26">
        <v>26113.86</v>
      </c>
      <c r="Q75" s="26">
        <v>1402</v>
      </c>
      <c r="R75" s="12">
        <v>18.6261483594864</v>
      </c>
      <c r="S75" s="25">
        <v>19415.72</v>
      </c>
      <c r="T75" s="25">
        <v>22073.71</v>
      </c>
      <c r="U75" s="25">
        <v>850.33</v>
      </c>
      <c r="V75" s="12">
        <v>25.9589923911893</v>
      </c>
      <c r="W75" s="15">
        <v>0.184279697660654</v>
      </c>
      <c r="X75" s="15">
        <v>0.252808563438407</v>
      </c>
      <c r="Y75" s="26">
        <v>5001.06</v>
      </c>
      <c r="Z75" s="25">
        <v>2657.99</v>
      </c>
      <c r="AA75" s="17">
        <v>2343.07</v>
      </c>
      <c r="AB75" s="18">
        <v>0.881519494053777</v>
      </c>
      <c r="AC75" s="15">
        <v>0.191509795947439</v>
      </c>
      <c r="AD75" s="15">
        <v>0.120414284685266</v>
      </c>
      <c r="AE75" s="15">
        <v>0.0710955112621735</v>
      </c>
      <c r="AF75" s="26">
        <v>2315.1549</v>
      </c>
      <c r="AG75" s="25">
        <v>1085.2899</v>
      </c>
      <c r="AH75" s="15">
        <v>0.109656459588496</v>
      </c>
      <c r="AI75" s="18">
        <v>0.0491666285368432</v>
      </c>
      <c r="AJ75" s="26">
        <v>-40.91</v>
      </c>
      <c r="AK75" s="25">
        <v>-24.27</v>
      </c>
      <c r="AL75" s="15">
        <v>-0.0291797432239658</v>
      </c>
      <c r="AM75" s="18">
        <v>-0.0285418602189738</v>
      </c>
      <c r="AN75" s="18">
        <v>0.0604898310516529</v>
      </c>
      <c r="AO75" s="18">
        <v>-0.000637883004991953</v>
      </c>
    </row>
    <row r="76" s="1" customFormat="1" ht="15.9" customHeight="1" spans="1:41">
      <c r="A76" s="23"/>
      <c r="B76" s="24" t="s">
        <v>149</v>
      </c>
      <c r="C76" s="23" t="s">
        <v>150</v>
      </c>
      <c r="D76" s="25">
        <v>143.8</v>
      </c>
      <c r="E76" s="26">
        <v>1804.63</v>
      </c>
      <c r="F76" s="25">
        <v>169.5</v>
      </c>
      <c r="G76" s="26">
        <v>2124.08</v>
      </c>
      <c r="H76" s="27">
        <v>1.02349984406134</v>
      </c>
      <c r="I76" s="26">
        <v>833.49</v>
      </c>
      <c r="J76" s="26">
        <v>13754.22</v>
      </c>
      <c r="K76" s="25">
        <v>878.1</v>
      </c>
      <c r="L76" s="25">
        <v>17334.42</v>
      </c>
      <c r="M76" s="12">
        <v>16.5019616312133</v>
      </c>
      <c r="N76" s="12">
        <v>19.7408267851042</v>
      </c>
      <c r="O76" s="26">
        <v>13434.77</v>
      </c>
      <c r="P76" s="26">
        <v>15323.02</v>
      </c>
      <c r="Q76" s="26">
        <v>778.1</v>
      </c>
      <c r="R76" s="12">
        <v>19.6928672407146</v>
      </c>
      <c r="S76" s="25">
        <v>18117.68</v>
      </c>
      <c r="T76" s="25">
        <v>21221.06</v>
      </c>
      <c r="U76" s="25">
        <v>815.22</v>
      </c>
      <c r="V76" s="12">
        <v>26.0310836338657</v>
      </c>
      <c r="W76" s="15">
        <v>0.193365230195764</v>
      </c>
      <c r="X76" s="15">
        <v>0.318642016225376</v>
      </c>
      <c r="Y76" s="26">
        <v>1888.25</v>
      </c>
      <c r="Z76" s="25">
        <v>3103.38</v>
      </c>
      <c r="AA76" s="17">
        <v>-1215.13</v>
      </c>
      <c r="AB76" s="18">
        <v>-0.391550502999955</v>
      </c>
      <c r="AC76" s="15">
        <v>0.1232296244474</v>
      </c>
      <c r="AD76" s="15">
        <v>0.146240574222023</v>
      </c>
      <c r="AE76" s="15">
        <v>-0.0230109497746228</v>
      </c>
      <c r="AF76" s="26">
        <v>3092.9545</v>
      </c>
      <c r="AG76" s="25">
        <v>589.5984</v>
      </c>
      <c r="AH76" s="15">
        <v>0.230220130303682</v>
      </c>
      <c r="AI76" s="18">
        <v>0.0277836451148058</v>
      </c>
      <c r="AJ76" s="26">
        <v>-29.69</v>
      </c>
      <c r="AK76" s="25">
        <v>-98.98</v>
      </c>
      <c r="AL76" s="15">
        <v>-0.038157049222465</v>
      </c>
      <c r="AM76" s="18">
        <v>-0.121415078138417</v>
      </c>
      <c r="AN76" s="18">
        <v>0.202436485188876</v>
      </c>
      <c r="AO76" s="18">
        <v>0.0832580289159516</v>
      </c>
    </row>
    <row r="77" s="1" customFormat="1" ht="15.9" customHeight="1" spans="1:41">
      <c r="A77" s="23"/>
      <c r="B77" s="28" t="s">
        <v>256</v>
      </c>
      <c r="C77" s="28"/>
      <c r="D77" s="29">
        <v>2228.6</v>
      </c>
      <c r="E77" s="29">
        <v>28932.7</v>
      </c>
      <c r="F77" s="29">
        <v>2290.8</v>
      </c>
      <c r="G77" s="30">
        <v>30562.97</v>
      </c>
      <c r="H77" s="30">
        <v>3.13752891784214</v>
      </c>
      <c r="I77" s="30">
        <v>4352.68</v>
      </c>
      <c r="J77" s="29">
        <v>69179.11</v>
      </c>
      <c r="K77" s="29">
        <v>4142.54</v>
      </c>
      <c r="L77" s="29">
        <v>86172.43</v>
      </c>
      <c r="M77" s="31">
        <v>15.8934518503543</v>
      </c>
      <c r="N77" s="31">
        <v>20.8018341404066</v>
      </c>
      <c r="O77" s="29">
        <v>66369.06</v>
      </c>
      <c r="P77" s="29">
        <v>78994.79</v>
      </c>
      <c r="Q77" s="29">
        <v>4065.22</v>
      </c>
      <c r="R77" s="31">
        <v>19.4318610062924</v>
      </c>
      <c r="S77" s="29">
        <v>79577.17</v>
      </c>
      <c r="T77" s="29">
        <v>93399.74</v>
      </c>
      <c r="U77" s="29">
        <v>3519.57</v>
      </c>
      <c r="V77" s="31">
        <v>26.5372588128663</v>
      </c>
      <c r="W77" s="32">
        <v>0.222633144093192</v>
      </c>
      <c r="X77" s="32">
        <v>0.275717258091148</v>
      </c>
      <c r="Y77" s="29">
        <v>12625.73</v>
      </c>
      <c r="Z77" s="29">
        <v>13822.57</v>
      </c>
      <c r="AA77" s="33">
        <v>-1196.84</v>
      </c>
      <c r="AB77" s="34">
        <v>-0.0865859243252159</v>
      </c>
      <c r="AC77" s="32">
        <v>0.159829907769867</v>
      </c>
      <c r="AD77" s="32">
        <v>0.147993666791792</v>
      </c>
      <c r="AE77" s="32">
        <v>0.011836240978075</v>
      </c>
      <c r="AF77" s="29">
        <v>11922.0828</v>
      </c>
      <c r="AG77" s="29">
        <v>4301.9473</v>
      </c>
      <c r="AH77" s="32">
        <v>0.179633142310589</v>
      </c>
      <c r="AI77" s="32">
        <v>0.0460595211507013</v>
      </c>
      <c r="AJ77" s="29">
        <v>-132.27</v>
      </c>
      <c r="AK77" s="29">
        <v>-219.37</v>
      </c>
      <c r="AL77" s="32">
        <v>-0.0325369844682453</v>
      </c>
      <c r="AM77" s="32">
        <v>-0.0623286367368741</v>
      </c>
      <c r="AN77" s="34">
        <v>0.133573621159887</v>
      </c>
      <c r="AO77" s="34">
        <v>0.0297916522686288</v>
      </c>
    </row>
    <row r="78" s="1" customFormat="1" ht="15.9" customHeight="1" spans="1:41">
      <c r="A78" s="23" t="s">
        <v>89</v>
      </c>
      <c r="B78" s="24" t="s">
        <v>90</v>
      </c>
      <c r="C78" s="23" t="s">
        <v>91</v>
      </c>
      <c r="D78" s="25">
        <v>500</v>
      </c>
      <c r="E78" s="26">
        <v>8090</v>
      </c>
      <c r="F78" s="25">
        <v>673</v>
      </c>
      <c r="G78" s="26">
        <v>8586.8</v>
      </c>
      <c r="H78" s="27">
        <v>4.92767889479945</v>
      </c>
      <c r="I78" s="26">
        <v>769.14</v>
      </c>
      <c r="J78" s="26">
        <v>12341.89</v>
      </c>
      <c r="K78" s="25">
        <v>1076</v>
      </c>
      <c r="L78" s="25">
        <v>28775.87</v>
      </c>
      <c r="M78" s="12">
        <v>16.0463504693554</v>
      </c>
      <c r="N78" s="12">
        <v>26.743373605948</v>
      </c>
      <c r="O78" s="26">
        <v>11845.09</v>
      </c>
      <c r="P78" s="26">
        <v>14820.64</v>
      </c>
      <c r="Q78" s="26">
        <v>581.88</v>
      </c>
      <c r="R78" s="12">
        <v>25.4702687839417</v>
      </c>
      <c r="S78" s="25">
        <v>27659.4</v>
      </c>
      <c r="T78" s="25">
        <v>31648.53</v>
      </c>
      <c r="U78" s="25">
        <v>912.05</v>
      </c>
      <c r="V78" s="12">
        <v>34.7004330902911</v>
      </c>
      <c r="W78" s="15">
        <v>0.587293561397883</v>
      </c>
      <c r="X78" s="15">
        <v>0.297533871439968</v>
      </c>
      <c r="Y78" s="26">
        <v>2975.55</v>
      </c>
      <c r="Z78" s="25">
        <v>3989.13</v>
      </c>
      <c r="AA78" s="17">
        <v>-1013.58</v>
      </c>
      <c r="AB78" s="18">
        <v>-0.254085477284521</v>
      </c>
      <c r="AC78" s="15">
        <v>0.20077068196785</v>
      </c>
      <c r="AD78" s="15">
        <v>0.126044716768836</v>
      </c>
      <c r="AE78" s="15">
        <v>0.0747259651990145</v>
      </c>
      <c r="AF78" s="26">
        <v>2526.9413</v>
      </c>
      <c r="AG78" s="25">
        <v>-1040.9153</v>
      </c>
      <c r="AH78" s="15">
        <v>0.213332384979768</v>
      </c>
      <c r="AI78" s="18">
        <v>-0.0328898467006209</v>
      </c>
      <c r="AJ78" s="26">
        <v>-14.26</v>
      </c>
      <c r="AK78" s="25">
        <v>-40.75</v>
      </c>
      <c r="AL78" s="15">
        <v>-0.0245067711555647</v>
      </c>
      <c r="AM78" s="18">
        <v>-0.04467956800614</v>
      </c>
      <c r="AN78" s="18">
        <v>0.246222231680389</v>
      </c>
      <c r="AO78" s="18">
        <v>0.0201727968505753</v>
      </c>
    </row>
    <row r="79" s="1" customFormat="1" ht="15.9" customHeight="1" spans="1:41">
      <c r="A79" s="23"/>
      <c r="B79" s="24" t="s">
        <v>160</v>
      </c>
      <c r="C79" s="23" t="s">
        <v>161</v>
      </c>
      <c r="D79" s="25">
        <v>134.5</v>
      </c>
      <c r="E79" s="26">
        <v>1133.7</v>
      </c>
      <c r="F79" s="25">
        <v>109.7</v>
      </c>
      <c r="G79" s="26">
        <v>1287.2</v>
      </c>
      <c r="H79" s="27">
        <v>1.31053763108238</v>
      </c>
      <c r="I79" s="26">
        <v>399.4</v>
      </c>
      <c r="J79" s="26">
        <v>6742.86</v>
      </c>
      <c r="K79" s="25">
        <v>501.88</v>
      </c>
      <c r="L79" s="25">
        <v>10626.73</v>
      </c>
      <c r="M79" s="12">
        <v>16.8824737105658</v>
      </c>
      <c r="N79" s="12">
        <v>21.17384633777</v>
      </c>
      <c r="O79" s="26">
        <v>6465.4</v>
      </c>
      <c r="P79" s="26">
        <v>7461.43</v>
      </c>
      <c r="Q79" s="26">
        <v>385.7</v>
      </c>
      <c r="R79" s="12">
        <v>19.3451646357273</v>
      </c>
      <c r="S79" s="25">
        <v>8544.02</v>
      </c>
      <c r="T79" s="25">
        <v>9806.92</v>
      </c>
      <c r="U79" s="25">
        <v>390.11</v>
      </c>
      <c r="V79" s="12">
        <v>25.1388582707441</v>
      </c>
      <c r="W79" s="15">
        <v>0.145872634981219</v>
      </c>
      <c r="X79" s="15">
        <v>0.187259880407338</v>
      </c>
      <c r="Y79" s="26">
        <v>996.03</v>
      </c>
      <c r="Z79" s="25">
        <v>1262.9</v>
      </c>
      <c r="AA79" s="17">
        <v>-266.87</v>
      </c>
      <c r="AB79" s="18">
        <v>-0.211315226858817</v>
      </c>
      <c r="AC79" s="15">
        <v>0.133490497129907</v>
      </c>
      <c r="AD79" s="15">
        <v>0.12877641502123</v>
      </c>
      <c r="AE79" s="15">
        <v>0.00471408210867683</v>
      </c>
      <c r="AF79" s="26">
        <v>1018.7237</v>
      </c>
      <c r="AG79" s="25">
        <v>140.8816</v>
      </c>
      <c r="AH79" s="15">
        <v>0.157565456120271</v>
      </c>
      <c r="AI79" s="18">
        <v>0.0143655296464129</v>
      </c>
      <c r="AJ79" s="26">
        <v>-8.5</v>
      </c>
      <c r="AK79" s="25">
        <v>-12.77</v>
      </c>
      <c r="AL79" s="15">
        <v>-0.0220378532538242</v>
      </c>
      <c r="AM79" s="18">
        <v>-0.0327343569762375</v>
      </c>
      <c r="AN79" s="18">
        <v>0.143199926473858</v>
      </c>
      <c r="AO79" s="18">
        <v>0.0106965037224133</v>
      </c>
    </row>
    <row r="80" s="1" customFormat="1" ht="15.9" customHeight="1" spans="1:41">
      <c r="A80" s="23"/>
      <c r="B80" s="24" t="s">
        <v>125</v>
      </c>
      <c r="C80" s="23" t="s">
        <v>126</v>
      </c>
      <c r="D80" s="25">
        <v>674</v>
      </c>
      <c r="E80" s="26">
        <v>9521</v>
      </c>
      <c r="F80" s="25">
        <v>682</v>
      </c>
      <c r="G80" s="26">
        <v>10177.32</v>
      </c>
      <c r="H80" s="27">
        <v>8.8391937249834</v>
      </c>
      <c r="I80" s="26">
        <v>492.3</v>
      </c>
      <c r="J80" s="26">
        <v>8456.14</v>
      </c>
      <c r="K80" s="25">
        <v>639.36</v>
      </c>
      <c r="L80" s="25">
        <v>15097.08</v>
      </c>
      <c r="M80" s="12">
        <v>17.1768027625432</v>
      </c>
      <c r="N80" s="12">
        <v>23.6128003003003</v>
      </c>
      <c r="O80" s="26">
        <v>7799.82</v>
      </c>
      <c r="P80" s="26">
        <v>9545.01</v>
      </c>
      <c r="Q80" s="26">
        <v>476.03</v>
      </c>
      <c r="R80" s="12">
        <v>20.0512782807806</v>
      </c>
      <c r="S80" s="25">
        <v>12849.18</v>
      </c>
      <c r="T80" s="25">
        <v>15366.47</v>
      </c>
      <c r="U80" s="25">
        <v>744.92</v>
      </c>
      <c r="V80" s="12">
        <v>20.6283493529507</v>
      </c>
      <c r="W80" s="15">
        <v>0.167346365791993</v>
      </c>
      <c r="X80" s="15">
        <v>-0.126391233119085</v>
      </c>
      <c r="Y80" s="26">
        <v>1745.19</v>
      </c>
      <c r="Z80" s="25">
        <v>2517.29</v>
      </c>
      <c r="AA80" s="17">
        <v>-772.1</v>
      </c>
      <c r="AB80" s="18">
        <v>-0.306718733240906</v>
      </c>
      <c r="AC80" s="15">
        <v>0.182837943595659</v>
      </c>
      <c r="AD80" s="15">
        <v>0.163817064036177</v>
      </c>
      <c r="AE80" s="15">
        <v>0.0190208795594814</v>
      </c>
      <c r="AF80" s="26">
        <v>3362.0344</v>
      </c>
      <c r="AG80" s="25">
        <v>3410.8282</v>
      </c>
      <c r="AH80" s="15">
        <v>0.431039998358936</v>
      </c>
      <c r="AI80" s="18">
        <v>0.221965630362731</v>
      </c>
      <c r="AJ80" s="26">
        <v>-8.27</v>
      </c>
      <c r="AK80" s="25">
        <v>-5.44</v>
      </c>
      <c r="AL80" s="15">
        <v>-0.0173728546520177</v>
      </c>
      <c r="AM80" s="18">
        <v>-0.00730279761585137</v>
      </c>
      <c r="AN80" s="18">
        <v>0.209074367996205</v>
      </c>
      <c r="AO80" s="18">
        <v>-0.0100700570361664</v>
      </c>
    </row>
    <row r="81" s="1" customFormat="1" ht="15.9" customHeight="1" spans="1:41">
      <c r="A81" s="23"/>
      <c r="B81" s="28" t="s">
        <v>256</v>
      </c>
      <c r="C81" s="28"/>
      <c r="D81" s="29">
        <v>1308.5</v>
      </c>
      <c r="E81" s="29">
        <v>18744.7</v>
      </c>
      <c r="F81" s="29">
        <v>1464.7</v>
      </c>
      <c r="G81" s="30">
        <v>20051.32</v>
      </c>
      <c r="H81" s="30">
        <v>5.20047712953236</v>
      </c>
      <c r="I81" s="30">
        <v>1660.84</v>
      </c>
      <c r="J81" s="29">
        <v>27540.89</v>
      </c>
      <c r="K81" s="29">
        <v>2217.24</v>
      </c>
      <c r="L81" s="29">
        <v>54499.68</v>
      </c>
      <c r="M81" s="31">
        <v>16.5825064425231</v>
      </c>
      <c r="N81" s="31">
        <v>24.5799642799156</v>
      </c>
      <c r="O81" s="29">
        <v>26110.31</v>
      </c>
      <c r="P81" s="29">
        <v>31827.08</v>
      </c>
      <c r="Q81" s="29">
        <v>1443.61</v>
      </c>
      <c r="R81" s="31">
        <v>22.0468686140994</v>
      </c>
      <c r="S81" s="29">
        <v>49052.6</v>
      </c>
      <c r="T81" s="29">
        <v>56821.92</v>
      </c>
      <c r="U81" s="29">
        <v>2047.08</v>
      </c>
      <c r="V81" s="31">
        <v>27.7575473357172</v>
      </c>
      <c r="W81" s="32">
        <v>0.329525707740048</v>
      </c>
      <c r="X81" s="32">
        <v>0.12927533252756</v>
      </c>
      <c r="Y81" s="29">
        <v>5716.77</v>
      </c>
      <c r="Z81" s="29">
        <v>7769.32</v>
      </c>
      <c r="AA81" s="33">
        <v>-2052.55</v>
      </c>
      <c r="AB81" s="34">
        <v>-0.264186569738407</v>
      </c>
      <c r="AC81" s="32">
        <v>0.179619682358545</v>
      </c>
      <c r="AD81" s="32">
        <v>0.136731036191667</v>
      </c>
      <c r="AE81" s="32">
        <v>0.0428886461668781</v>
      </c>
      <c r="AF81" s="29">
        <v>6907.6994</v>
      </c>
      <c r="AG81" s="29">
        <v>2510.7945</v>
      </c>
      <c r="AH81" s="32">
        <v>0.264558306661238</v>
      </c>
      <c r="AI81" s="32">
        <v>0.0441870760438929</v>
      </c>
      <c r="AJ81" s="29">
        <v>-31.03</v>
      </c>
      <c r="AK81" s="29">
        <v>-58.96</v>
      </c>
      <c r="AL81" s="32">
        <v>-0.0214947250296133</v>
      </c>
      <c r="AM81" s="32">
        <v>-0.0288020008988413</v>
      </c>
      <c r="AN81" s="34">
        <v>0.220371230617345</v>
      </c>
      <c r="AO81" s="34">
        <v>0.00730727586922801</v>
      </c>
    </row>
    <row r="82" s="1" customFormat="1" ht="15.9" customHeight="1" spans="1:41">
      <c r="A82" s="9" t="s">
        <v>61</v>
      </c>
      <c r="B82" s="9"/>
      <c r="C82" s="9"/>
      <c r="D82" s="10">
        <v>39972.53</v>
      </c>
      <c r="E82" s="10">
        <v>642152.28</v>
      </c>
      <c r="F82" s="10">
        <v>39626.46</v>
      </c>
      <c r="G82" s="10">
        <v>702700.61</v>
      </c>
      <c r="H82" s="10">
        <v>5.06765509436818</v>
      </c>
      <c r="I82" s="10">
        <v>57284.08</v>
      </c>
      <c r="J82" s="10">
        <v>989168.59</v>
      </c>
      <c r="K82" s="10">
        <v>59572.48</v>
      </c>
      <c r="L82" s="10">
        <v>1397334.64</v>
      </c>
      <c r="M82" s="13">
        <v>17.2677747464915</v>
      </c>
      <c r="N82" s="13">
        <v>23.456042790228</v>
      </c>
      <c r="O82" s="10">
        <v>928829.02</v>
      </c>
      <c r="P82" s="10">
        <v>1132624.75</v>
      </c>
      <c r="Q82" s="10">
        <v>54916.49</v>
      </c>
      <c r="R82" s="13">
        <v>20.6244927525412</v>
      </c>
      <c r="S82" s="10">
        <v>1343653.1</v>
      </c>
      <c r="T82" s="10">
        <v>1595212.72</v>
      </c>
      <c r="U82" s="10">
        <v>54652.06</v>
      </c>
      <c r="V82" s="13">
        <v>29.188519517837</v>
      </c>
      <c r="W82" s="16">
        <v>0.194392042711333</v>
      </c>
      <c r="X82" s="16">
        <v>0.24439232051526</v>
      </c>
      <c r="Y82" s="10">
        <v>203795.73</v>
      </c>
      <c r="Z82" s="10">
        <v>251559.62</v>
      </c>
      <c r="AA82" s="19">
        <v>-47763.89</v>
      </c>
      <c r="AB82" s="20">
        <v>-0.189871053231834</v>
      </c>
      <c r="AC82" s="16">
        <v>0.179932259117594</v>
      </c>
      <c r="AD82" s="16">
        <v>0.157696598607865</v>
      </c>
      <c r="AE82" s="16">
        <v>0.0222356605097292</v>
      </c>
      <c r="AF82" s="10">
        <v>248706.4983</v>
      </c>
      <c r="AG82" s="10">
        <v>16039.941</v>
      </c>
      <c r="AH82" s="16">
        <v>0.267763488160609</v>
      </c>
      <c r="AI82" s="16">
        <v>0.0100550483323628</v>
      </c>
      <c r="AJ82" s="10">
        <v>-1386.51</v>
      </c>
      <c r="AK82" s="10">
        <v>-2540.01</v>
      </c>
      <c r="AL82" s="16">
        <v>-0.0252476077768262</v>
      </c>
      <c r="AM82" s="16">
        <v>-0.0464760157256652</v>
      </c>
      <c r="AN82" s="20">
        <v>0.257708439828246</v>
      </c>
      <c r="AO82" s="20">
        <v>0.021228407948839</v>
      </c>
    </row>
    <row r="83" s="1" customFormat="1" ht="14.3" customHeight="1"/>
    <row r="84" s="1" customFormat="1" ht="14.3" customHeight="1"/>
    <row r="85" s="1" customFormat="1" ht="14.3" customHeight="1"/>
    <row r="86" s="1" customFormat="1" ht="14.3" customHeight="1"/>
    <row r="87" s="1" customFormat="1" ht="14.3" customHeight="1"/>
    <row r="88" s="1" customFormat="1" ht="14.3" customHeight="1"/>
    <row r="89" s="1" customFormat="1" ht="14.3" customHeight="1"/>
    <row r="90" s="1" customFormat="1" ht="14.3" customHeight="1"/>
    <row r="91" s="1" customFormat="1" ht="14.3" customHeight="1" spans="29:29">
      <c r="AC91" s="21"/>
    </row>
  </sheetData>
  <mergeCells count="33">
    <mergeCell ref="A1:AO1"/>
    <mergeCell ref="A2:V2"/>
    <mergeCell ref="Y2:AE2"/>
    <mergeCell ref="D3:E3"/>
    <mergeCell ref="F3:G3"/>
    <mergeCell ref="I3:N3"/>
    <mergeCell ref="O3:X3"/>
    <mergeCell ref="Y3:AB3"/>
    <mergeCell ref="AC3:AE3"/>
    <mergeCell ref="AF3:AO3"/>
    <mergeCell ref="B9:C9"/>
    <mergeCell ref="B18:C18"/>
    <mergeCell ref="B36:C36"/>
    <mergeCell ref="B55:C55"/>
    <mergeCell ref="B61:C61"/>
    <mergeCell ref="B65:C65"/>
    <mergeCell ref="B72:C72"/>
    <mergeCell ref="B77:C77"/>
    <mergeCell ref="B81:C81"/>
    <mergeCell ref="A82:C82"/>
    <mergeCell ref="A3:A4"/>
    <mergeCell ref="A5:A9"/>
    <mergeCell ref="A10:A18"/>
    <mergeCell ref="A19:A36"/>
    <mergeCell ref="A37:A55"/>
    <mergeCell ref="A56:A61"/>
    <mergeCell ref="A62:A65"/>
    <mergeCell ref="A66:A72"/>
    <mergeCell ref="A73:A77"/>
    <mergeCell ref="A78:A81"/>
    <mergeCell ref="B3:B4"/>
    <mergeCell ref="C3:C4"/>
    <mergeCell ref="H3:H4"/>
  </mergeCells>
  <pageMargins left="0.75" right="0.75" top="1" bottom="1" header="0.5" footer="0.5"/>
  <pageSetup paperSize="9" orientation="portrait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5"/>
  <dimension ref="A1:AO91"/>
  <sheetViews>
    <sheetView workbookViewId="0">
      <selection activeCell="A1" sqref="$A1:$XFD1048576"/>
    </sheetView>
  </sheetViews>
  <sheetFormatPr defaultColWidth="10" defaultRowHeight="13.5"/>
  <cols>
    <col min="1" max="1" width="6.65" style="1" customWidth="1"/>
    <col min="2" max="2" width="6.10833333333333" style="1" customWidth="1"/>
    <col min="3" max="3" width="8.68333333333333" style="1" customWidth="1"/>
    <col min="4" max="7" width="9.63333333333333" style="1" customWidth="1"/>
    <col min="8" max="8" width="6.91666666666667" style="1" customWidth="1"/>
    <col min="9" max="9" width="9.225" style="1" customWidth="1"/>
    <col min="10" max="10" width="10.175" style="1" customWidth="1"/>
    <col min="11" max="11" width="9.63333333333333" style="1" customWidth="1"/>
    <col min="12" max="12" width="9.5" style="1" customWidth="1"/>
    <col min="13" max="13" width="9.225" style="1" customWidth="1"/>
    <col min="14" max="14" width="9.76666666666667" style="1" customWidth="1"/>
    <col min="15" max="15" width="12.2083333333333" style="1" customWidth="1"/>
    <col min="16" max="17" width="10.7666666666667" style="1" customWidth="1"/>
    <col min="18" max="18" width="9.5" style="1" customWidth="1"/>
    <col min="19" max="21" width="10.7666666666667" style="1" customWidth="1"/>
    <col min="22" max="22" width="9.5" style="1" customWidth="1"/>
    <col min="23" max="23" width="6.78333333333333" style="1" customWidth="1"/>
    <col min="24" max="24" width="6.24166666666667" style="1" customWidth="1"/>
    <col min="25" max="25" width="9.74166666666667" style="1" customWidth="1"/>
    <col min="26" max="27" width="9.76666666666667" style="1" customWidth="1"/>
    <col min="28" max="28" width="7.6" style="1" customWidth="1"/>
    <col min="29" max="29" width="6.65" style="1" customWidth="1"/>
    <col min="30" max="30" width="5.83333333333333" style="1" customWidth="1"/>
    <col min="31" max="31" width="6.10833333333333" style="1" customWidth="1"/>
    <col min="32" max="32" width="9.74166666666667" style="1" customWidth="1"/>
    <col min="33" max="33" width="8.95" style="1" customWidth="1"/>
    <col min="34" max="35" width="6.91666666666667" style="1" customWidth="1"/>
    <col min="36" max="37" width="9.74166666666667" style="1" customWidth="1"/>
    <col min="38" max="39" width="7.73333333333333" style="1" customWidth="1"/>
    <col min="40" max="40" width="6.10833333333333" style="1" customWidth="1"/>
    <col min="41" max="41" width="6.50833333333333" style="1" customWidth="1"/>
    <col min="42" max="47" width="9.76666666666667" style="1" customWidth="1"/>
    <col min="48" max="16384" width="10" style="1"/>
  </cols>
  <sheetData>
    <row r="1" s="1" customFormat="1" ht="21.85" customHeight="1" spans="1:41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="1" customFormat="1" ht="19.55" customHeight="1" spans="1:31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Y2" s="14" t="s">
        <v>233</v>
      </c>
      <c r="Z2" s="14"/>
      <c r="AA2" s="14"/>
      <c r="AB2" s="14"/>
      <c r="AC2" s="14"/>
      <c r="AD2" s="14"/>
      <c r="AE2" s="14"/>
    </row>
    <row r="3" s="1" customFormat="1" ht="19.55" customHeight="1" spans="1:41">
      <c r="A3" s="4" t="s">
        <v>49</v>
      </c>
      <c r="B3" s="4" t="s">
        <v>234</v>
      </c>
      <c r="C3" s="4" t="s">
        <v>235</v>
      </c>
      <c r="D3" s="4" t="s">
        <v>236</v>
      </c>
      <c r="E3" s="4"/>
      <c r="F3" s="4" t="s">
        <v>209</v>
      </c>
      <c r="G3" s="4"/>
      <c r="H3" s="5" t="s">
        <v>210</v>
      </c>
      <c r="I3" s="4" t="s">
        <v>237</v>
      </c>
      <c r="J3" s="4"/>
      <c r="K3" s="4"/>
      <c r="L3" s="4"/>
      <c r="M3" s="4"/>
      <c r="N3" s="4"/>
      <c r="O3" s="4" t="s">
        <v>238</v>
      </c>
      <c r="P3" s="4"/>
      <c r="Q3" s="4"/>
      <c r="R3" s="4"/>
      <c r="S3" s="4"/>
      <c r="T3" s="4"/>
      <c r="U3" s="4"/>
      <c r="V3" s="4"/>
      <c r="W3" s="4"/>
      <c r="X3" s="4"/>
      <c r="Y3" s="4" t="s">
        <v>7</v>
      </c>
      <c r="Z3" s="4"/>
      <c r="AA3" s="4"/>
      <c r="AB3" s="4"/>
      <c r="AC3" s="4" t="s">
        <v>8</v>
      </c>
      <c r="AD3" s="4"/>
      <c r="AE3" s="4"/>
      <c r="AF3" s="4" t="s">
        <v>239</v>
      </c>
      <c r="AG3" s="4"/>
      <c r="AH3" s="4"/>
      <c r="AI3" s="4"/>
      <c r="AJ3" s="4"/>
      <c r="AK3" s="4"/>
      <c r="AL3" s="4"/>
      <c r="AM3" s="4"/>
      <c r="AN3" s="4"/>
      <c r="AO3" s="4"/>
    </row>
    <row r="4" s="1" customFormat="1" ht="22.6" customHeight="1" spans="1:41">
      <c r="A4" s="4"/>
      <c r="B4" s="4"/>
      <c r="C4" s="4"/>
      <c r="D4" s="4" t="s">
        <v>214</v>
      </c>
      <c r="E4" s="4" t="s">
        <v>215</v>
      </c>
      <c r="F4" s="4" t="s">
        <v>214</v>
      </c>
      <c r="G4" s="4" t="s">
        <v>215</v>
      </c>
      <c r="H4" s="5"/>
      <c r="I4" s="4" t="s">
        <v>240</v>
      </c>
      <c r="J4" s="4" t="s">
        <v>241</v>
      </c>
      <c r="K4" s="4" t="s">
        <v>242</v>
      </c>
      <c r="L4" s="4" t="s">
        <v>243</v>
      </c>
      <c r="M4" s="4" t="s">
        <v>244</v>
      </c>
      <c r="N4" s="11" t="s">
        <v>245</v>
      </c>
      <c r="O4" s="4" t="s">
        <v>246</v>
      </c>
      <c r="P4" s="4" t="s">
        <v>241</v>
      </c>
      <c r="Q4" s="4" t="s">
        <v>240</v>
      </c>
      <c r="R4" s="4" t="s">
        <v>244</v>
      </c>
      <c r="S4" s="4" t="s">
        <v>247</v>
      </c>
      <c r="T4" s="4" t="s">
        <v>243</v>
      </c>
      <c r="U4" s="4" t="s">
        <v>242</v>
      </c>
      <c r="V4" s="4" t="s">
        <v>245</v>
      </c>
      <c r="W4" s="4" t="s">
        <v>248</v>
      </c>
      <c r="X4" s="4" t="s">
        <v>249</v>
      </c>
      <c r="Y4" s="4" t="s">
        <v>11</v>
      </c>
      <c r="Z4" s="4" t="s">
        <v>12</v>
      </c>
      <c r="AA4" s="4" t="s">
        <v>13</v>
      </c>
      <c r="AB4" s="4" t="s">
        <v>14</v>
      </c>
      <c r="AC4" s="4" t="s">
        <v>11</v>
      </c>
      <c r="AD4" s="4" t="s">
        <v>12</v>
      </c>
      <c r="AE4" s="4" t="s">
        <v>15</v>
      </c>
      <c r="AF4" s="4" t="s">
        <v>241</v>
      </c>
      <c r="AG4" s="4" t="s">
        <v>243</v>
      </c>
      <c r="AH4" s="4" t="s">
        <v>250</v>
      </c>
      <c r="AI4" s="4" t="s">
        <v>251</v>
      </c>
      <c r="AJ4" s="4" t="s">
        <v>240</v>
      </c>
      <c r="AK4" s="4" t="s">
        <v>242</v>
      </c>
      <c r="AL4" s="4" t="s">
        <v>252</v>
      </c>
      <c r="AM4" s="4" t="s">
        <v>253</v>
      </c>
      <c r="AN4" s="4" t="s">
        <v>254</v>
      </c>
      <c r="AO4" s="4" t="s">
        <v>255</v>
      </c>
    </row>
    <row r="5" s="1" customFormat="1" ht="15.9" customHeight="1" spans="1:41">
      <c r="A5" s="23" t="s">
        <v>155</v>
      </c>
      <c r="B5" s="24" t="s">
        <v>172</v>
      </c>
      <c r="C5" s="23" t="s">
        <v>173</v>
      </c>
      <c r="D5" s="25">
        <v>677.6</v>
      </c>
      <c r="E5" s="26">
        <v>31070.03</v>
      </c>
      <c r="F5" s="25">
        <v>651.76</v>
      </c>
      <c r="G5" s="26">
        <v>29264.6</v>
      </c>
      <c r="H5" s="27">
        <v>103.849753864161</v>
      </c>
      <c r="I5" s="26">
        <v>9.5</v>
      </c>
      <c r="J5" s="26">
        <v>228</v>
      </c>
      <c r="K5" s="25">
        <v>0</v>
      </c>
      <c r="L5" s="25">
        <v>0</v>
      </c>
      <c r="M5" s="12">
        <v>24</v>
      </c>
      <c r="N5" s="12">
        <v>0</v>
      </c>
      <c r="O5" s="26">
        <v>2033.43</v>
      </c>
      <c r="P5" s="26">
        <v>2820.43</v>
      </c>
      <c r="Q5" s="26">
        <v>37.15</v>
      </c>
      <c r="R5" s="12">
        <v>75.9200538358008</v>
      </c>
      <c r="S5" s="25">
        <v>2167.96</v>
      </c>
      <c r="T5" s="25">
        <v>2448.54</v>
      </c>
      <c r="U5" s="25">
        <v>34.38</v>
      </c>
      <c r="V5" s="12">
        <v>71.2198952879581</v>
      </c>
      <c r="W5" s="15">
        <v>2.1633355764917</v>
      </c>
      <c r="X5" s="15" t="e">
        <v>#DIV/0!</v>
      </c>
      <c r="Y5" s="26">
        <v>787</v>
      </c>
      <c r="Z5" s="25">
        <v>280.58</v>
      </c>
      <c r="AA5" s="17">
        <v>506.42</v>
      </c>
      <c r="AB5" s="18">
        <v>1.80490412716516</v>
      </c>
      <c r="AC5" s="15">
        <v>0.279035466223235</v>
      </c>
      <c r="AD5" s="15">
        <v>0.114590735703725</v>
      </c>
      <c r="AE5" s="15">
        <v>0.16444473051951</v>
      </c>
      <c r="AF5" s="26">
        <v>214.7466</v>
      </c>
      <c r="AG5" s="25">
        <v>-1073.4689</v>
      </c>
      <c r="AH5" s="15">
        <v>0.105608061256104</v>
      </c>
      <c r="AI5" s="18">
        <v>-0.438411829089988</v>
      </c>
      <c r="AJ5" s="26">
        <v>1.81</v>
      </c>
      <c r="AK5" s="25">
        <v>-34.02</v>
      </c>
      <c r="AL5" s="15">
        <v>0.048721399730821</v>
      </c>
      <c r="AM5" s="18">
        <v>-0.989528795811518</v>
      </c>
      <c r="AN5" s="18">
        <v>0.544019890346093</v>
      </c>
      <c r="AO5" s="18">
        <v>1.03825019554234</v>
      </c>
    </row>
    <row r="6" s="1" customFormat="1" ht="15.9" customHeight="1" spans="1:41">
      <c r="A6" s="23"/>
      <c r="B6" s="24" t="s">
        <v>156</v>
      </c>
      <c r="C6" s="23" t="s">
        <v>157</v>
      </c>
      <c r="D6" s="25">
        <v>331.9</v>
      </c>
      <c r="E6" s="26">
        <v>16246.72</v>
      </c>
      <c r="F6" s="25">
        <v>323</v>
      </c>
      <c r="G6" s="26">
        <v>15677.89</v>
      </c>
      <c r="H6" s="27">
        <v>196.431508535063</v>
      </c>
      <c r="I6" s="26">
        <v>0</v>
      </c>
      <c r="J6" s="26">
        <v>0</v>
      </c>
      <c r="K6" s="25">
        <v>45</v>
      </c>
      <c r="L6" s="25">
        <v>2800</v>
      </c>
      <c r="M6" s="12">
        <v>0</v>
      </c>
      <c r="N6" s="12">
        <v>62.2222222222222</v>
      </c>
      <c r="O6" s="26">
        <v>568.83</v>
      </c>
      <c r="P6" s="26">
        <v>513.4</v>
      </c>
      <c r="Q6" s="26">
        <v>8.59</v>
      </c>
      <c r="R6" s="12">
        <v>59.76717112922</v>
      </c>
      <c r="S6" s="25">
        <v>1016.72</v>
      </c>
      <c r="T6" s="25">
        <v>1143.43</v>
      </c>
      <c r="U6" s="25">
        <v>25.23</v>
      </c>
      <c r="V6" s="12">
        <v>45.3202536662703</v>
      </c>
      <c r="W6" s="15" t="e">
        <v>#DIV/0!</v>
      </c>
      <c r="X6" s="15">
        <v>-0.271638780363513</v>
      </c>
      <c r="Y6" s="26">
        <v>-55.43</v>
      </c>
      <c r="Z6" s="25">
        <v>126.71</v>
      </c>
      <c r="AA6" s="17">
        <v>-182.14</v>
      </c>
      <c r="AB6" s="18">
        <v>-1.43745560729224</v>
      </c>
      <c r="AC6" s="15">
        <v>-0.107966497857421</v>
      </c>
      <c r="AD6" s="15">
        <v>0.110815703628556</v>
      </c>
      <c r="AE6" s="15">
        <v>-0.218782201485977</v>
      </c>
      <c r="AF6" s="26">
        <v>-18.407</v>
      </c>
      <c r="AG6" s="25">
        <v>183.7422</v>
      </c>
      <c r="AH6" s="15">
        <v>-0.0323594043914702</v>
      </c>
      <c r="AI6" s="18">
        <v>0.160693877194056</v>
      </c>
      <c r="AJ6" s="26">
        <v>-0.31</v>
      </c>
      <c r="AK6" s="25">
        <v>4.63</v>
      </c>
      <c r="AL6" s="15">
        <v>-0.0360884749708964</v>
      </c>
      <c r="AM6" s="18">
        <v>0.183511692429647</v>
      </c>
      <c r="AN6" s="18">
        <v>-0.193053281585527</v>
      </c>
      <c r="AO6" s="18">
        <v>-0.219600167400544</v>
      </c>
    </row>
    <row r="7" s="1" customFormat="1" ht="15.9" customHeight="1" spans="1:41">
      <c r="A7" s="23"/>
      <c r="B7" s="24" t="s">
        <v>162</v>
      </c>
      <c r="C7" s="23" t="s">
        <v>163</v>
      </c>
      <c r="D7" s="25">
        <v>978.9</v>
      </c>
      <c r="E7" s="26">
        <v>57421.03</v>
      </c>
      <c r="F7" s="25">
        <v>945.9</v>
      </c>
      <c r="G7" s="26">
        <v>56168.25</v>
      </c>
      <c r="H7" s="27">
        <v>37.2675926950125</v>
      </c>
      <c r="I7" s="26">
        <v>125</v>
      </c>
      <c r="J7" s="26">
        <v>9415</v>
      </c>
      <c r="K7" s="25">
        <v>23.4</v>
      </c>
      <c r="L7" s="25">
        <v>1111.03</v>
      </c>
      <c r="M7" s="12">
        <v>75.32</v>
      </c>
      <c r="N7" s="12">
        <v>47.4799145299145</v>
      </c>
      <c r="O7" s="26">
        <v>10667.78</v>
      </c>
      <c r="P7" s="26">
        <v>11963.94</v>
      </c>
      <c r="Q7" s="26">
        <v>189.68</v>
      </c>
      <c r="R7" s="12">
        <v>63.0743357233235</v>
      </c>
      <c r="S7" s="25">
        <v>8071.03</v>
      </c>
      <c r="T7" s="25">
        <v>9083.09</v>
      </c>
      <c r="U7" s="25">
        <v>130.56</v>
      </c>
      <c r="V7" s="12">
        <v>69.5702359068627</v>
      </c>
      <c r="W7" s="15">
        <v>-0.162581841166709</v>
      </c>
      <c r="X7" s="15">
        <v>0.465256131896158</v>
      </c>
      <c r="Y7" s="26">
        <v>1296.16</v>
      </c>
      <c r="Z7" s="25">
        <v>1012.06</v>
      </c>
      <c r="AA7" s="17">
        <v>284.1</v>
      </c>
      <c r="AB7" s="18">
        <v>0.280714582139399</v>
      </c>
      <c r="AC7" s="15">
        <v>0.108338891702901</v>
      </c>
      <c r="AD7" s="15">
        <v>0.111422434435858</v>
      </c>
      <c r="AE7" s="15">
        <v>-0.00308354273295773</v>
      </c>
      <c r="AF7" s="26">
        <v>534.5176</v>
      </c>
      <c r="AG7" s="25">
        <v>-987.2452</v>
      </c>
      <c r="AH7" s="15">
        <v>0.0501057952076252</v>
      </c>
      <c r="AI7" s="18">
        <v>-0.108690456661775</v>
      </c>
      <c r="AJ7" s="26">
        <v>31.68</v>
      </c>
      <c r="AK7" s="25">
        <v>-2.74</v>
      </c>
      <c r="AL7" s="15">
        <v>0.167018135807676</v>
      </c>
      <c r="AM7" s="18">
        <v>-0.0209865196078431</v>
      </c>
      <c r="AN7" s="18">
        <v>0.1587962518694</v>
      </c>
      <c r="AO7" s="18">
        <v>0.188004655415519</v>
      </c>
    </row>
    <row r="8" s="1" customFormat="1" ht="15.9" customHeight="1" spans="1:41">
      <c r="A8" s="23"/>
      <c r="B8" s="24" t="s">
        <v>174</v>
      </c>
      <c r="C8" s="23" t="s">
        <v>175</v>
      </c>
      <c r="D8" s="25">
        <v>191.74</v>
      </c>
      <c r="E8" s="26">
        <v>11928.51</v>
      </c>
      <c r="F8" s="25">
        <v>194.4</v>
      </c>
      <c r="G8" s="26">
        <v>11585.8</v>
      </c>
      <c r="H8" s="27">
        <v>32.9649982576234</v>
      </c>
      <c r="I8" s="26">
        <v>39.5</v>
      </c>
      <c r="J8" s="26">
        <v>2153.88</v>
      </c>
      <c r="K8" s="25">
        <v>10.8</v>
      </c>
      <c r="L8" s="25">
        <v>642.87</v>
      </c>
      <c r="M8" s="12">
        <v>54.5286075949367</v>
      </c>
      <c r="N8" s="12">
        <v>59.525</v>
      </c>
      <c r="O8" s="26">
        <v>2496.59</v>
      </c>
      <c r="P8" s="26">
        <v>2982.25</v>
      </c>
      <c r="Q8" s="26">
        <v>35.58</v>
      </c>
      <c r="R8" s="12">
        <v>83.8181562675661</v>
      </c>
      <c r="S8" s="25">
        <v>2129.37</v>
      </c>
      <c r="T8" s="25">
        <v>2516.08</v>
      </c>
      <c r="U8" s="25">
        <v>37.87</v>
      </c>
      <c r="V8" s="12">
        <v>66.4399260628466</v>
      </c>
      <c r="W8" s="15">
        <v>0.537140960763301</v>
      </c>
      <c r="X8" s="15">
        <v>0.116168434487133</v>
      </c>
      <c r="Y8" s="26">
        <v>485.66</v>
      </c>
      <c r="Z8" s="25">
        <v>386.71</v>
      </c>
      <c r="AA8" s="17">
        <v>98.95</v>
      </c>
      <c r="AB8" s="18">
        <v>0.255876496599519</v>
      </c>
      <c r="AC8" s="15">
        <v>0.16285019699891</v>
      </c>
      <c r="AD8" s="15">
        <v>0.153695430987886</v>
      </c>
      <c r="AE8" s="15">
        <v>0.0091547660110243</v>
      </c>
      <c r="AF8" s="26">
        <v>-241.3886</v>
      </c>
      <c r="AG8" s="25">
        <v>22.01</v>
      </c>
      <c r="AH8" s="15">
        <v>-0.0966873215065349</v>
      </c>
      <c r="AI8" s="18">
        <v>0.0087477345712378</v>
      </c>
      <c r="AJ8" s="26">
        <v>-1.26</v>
      </c>
      <c r="AK8" s="25">
        <v>4.17</v>
      </c>
      <c r="AL8" s="15">
        <v>-0.0354131534569983</v>
      </c>
      <c r="AM8" s="18">
        <v>0.110113546342752</v>
      </c>
      <c r="AN8" s="18">
        <v>-0.105435056077773</v>
      </c>
      <c r="AO8" s="18">
        <v>-0.14552669979975</v>
      </c>
    </row>
    <row r="9" s="1" customFormat="1" ht="15.9" customHeight="1" spans="1:41">
      <c r="A9" s="23"/>
      <c r="B9" s="28" t="s">
        <v>256</v>
      </c>
      <c r="C9" s="28"/>
      <c r="D9" s="29">
        <v>2180.14</v>
      </c>
      <c r="E9" s="29">
        <v>116666.29</v>
      </c>
      <c r="F9" s="29">
        <v>2115.06</v>
      </c>
      <c r="G9" s="30">
        <v>112696.54</v>
      </c>
      <c r="H9" s="30">
        <v>50.9157572036637</v>
      </c>
      <c r="I9" s="30">
        <v>174</v>
      </c>
      <c r="J9" s="29">
        <v>11796.88</v>
      </c>
      <c r="K9" s="29">
        <v>79.2</v>
      </c>
      <c r="L9" s="29">
        <v>4553.9</v>
      </c>
      <c r="M9" s="31">
        <v>67.7981609195402</v>
      </c>
      <c r="N9" s="31">
        <v>57.4987373737374</v>
      </c>
      <c r="O9" s="29">
        <v>15766.63</v>
      </c>
      <c r="P9" s="29">
        <v>18280.02</v>
      </c>
      <c r="Q9" s="29">
        <v>271</v>
      </c>
      <c r="R9" s="31">
        <v>67.4539483394834</v>
      </c>
      <c r="S9" s="29">
        <v>13385.08</v>
      </c>
      <c r="T9" s="29">
        <v>15191.14</v>
      </c>
      <c r="U9" s="29">
        <v>228.04</v>
      </c>
      <c r="V9" s="31">
        <v>66.6161199789511</v>
      </c>
      <c r="W9" s="32">
        <v>-0.00507701942631348</v>
      </c>
      <c r="X9" s="32">
        <v>0.158566657663305</v>
      </c>
      <c r="Y9" s="29">
        <v>2513.39</v>
      </c>
      <c r="Z9" s="29">
        <v>1806.06</v>
      </c>
      <c r="AA9" s="33">
        <v>707.33</v>
      </c>
      <c r="AB9" s="34">
        <v>0.391642581088114</v>
      </c>
      <c r="AC9" s="32">
        <v>0.137493832063641</v>
      </c>
      <c r="AD9" s="32">
        <v>0.118889036635829</v>
      </c>
      <c r="AE9" s="32">
        <v>0.0186047954278125</v>
      </c>
      <c r="AF9" s="29">
        <v>489.4686</v>
      </c>
      <c r="AG9" s="29">
        <v>-1854.9619</v>
      </c>
      <c r="AH9" s="32">
        <v>0.0310445922812928</v>
      </c>
      <c r="AI9" s="32">
        <v>-0.122108143299318</v>
      </c>
      <c r="AJ9" s="29">
        <v>31.92</v>
      </c>
      <c r="AK9" s="29">
        <v>-27.96</v>
      </c>
      <c r="AL9" s="32">
        <v>0.117785977859779</v>
      </c>
      <c r="AM9" s="32">
        <v>-0.122610068409051</v>
      </c>
      <c r="AN9" s="34">
        <v>0.153152735580611</v>
      </c>
      <c r="AO9" s="34">
        <v>0.24039604626883</v>
      </c>
    </row>
    <row r="10" s="1" customFormat="1" ht="15.9" customHeight="1" spans="1:41">
      <c r="A10" s="23" t="s">
        <v>84</v>
      </c>
      <c r="B10" s="24" t="s">
        <v>207</v>
      </c>
      <c r="C10" s="23" t="s">
        <v>208</v>
      </c>
      <c r="D10" s="25">
        <v>500.9</v>
      </c>
      <c r="E10" s="26">
        <v>27998.12</v>
      </c>
      <c r="F10" s="25">
        <v>328.2</v>
      </c>
      <c r="G10" s="26">
        <v>16268.6</v>
      </c>
      <c r="H10" s="27">
        <v>13.0856013513514</v>
      </c>
      <c r="I10" s="26">
        <v>9.5</v>
      </c>
      <c r="J10" s="26">
        <v>228</v>
      </c>
      <c r="K10" s="25">
        <v>0</v>
      </c>
      <c r="L10" s="25">
        <v>0</v>
      </c>
      <c r="M10" s="12">
        <v>24</v>
      </c>
      <c r="N10" s="12">
        <v>0</v>
      </c>
      <c r="O10" s="26">
        <v>11840</v>
      </c>
      <c r="P10" s="26">
        <v>11503.09</v>
      </c>
      <c r="Q10" s="26">
        <v>179.09</v>
      </c>
      <c r="R10" s="12">
        <v>64.2307778212072</v>
      </c>
      <c r="S10" s="25">
        <v>3394.03</v>
      </c>
      <c r="T10" s="25">
        <v>4910.76</v>
      </c>
      <c r="U10" s="25">
        <v>67.57</v>
      </c>
      <c r="V10" s="12">
        <v>72.6766316412609</v>
      </c>
      <c r="W10" s="15">
        <v>1.67628240921697</v>
      </c>
      <c r="X10" s="15" t="e">
        <v>#DIV/0!</v>
      </c>
      <c r="Y10" s="26">
        <v>-336.91</v>
      </c>
      <c r="Z10" s="25">
        <v>1516.73</v>
      </c>
      <c r="AA10" s="17">
        <v>-1853.64</v>
      </c>
      <c r="AB10" s="18">
        <v>-1.22212918581422</v>
      </c>
      <c r="AC10" s="15">
        <v>-0.0292886520056785</v>
      </c>
      <c r="AD10" s="15">
        <v>0.308858506626266</v>
      </c>
      <c r="AE10" s="15">
        <v>-0.338147158631944</v>
      </c>
      <c r="AF10" s="26">
        <v>-1658.6456</v>
      </c>
      <c r="AG10" s="25">
        <v>548.1722</v>
      </c>
      <c r="AH10" s="15">
        <v>-0.140088310810811</v>
      </c>
      <c r="AI10" s="18">
        <v>0.111626754310942</v>
      </c>
      <c r="AJ10" s="26">
        <v>-1.11</v>
      </c>
      <c r="AK10" s="25">
        <v>9.57</v>
      </c>
      <c r="AL10" s="15">
        <v>-0.00619800100508124</v>
      </c>
      <c r="AM10" s="18">
        <v>0.141630901287554</v>
      </c>
      <c r="AN10" s="18">
        <v>-0.251715065121753</v>
      </c>
      <c r="AO10" s="18">
        <v>-0.147828902292635</v>
      </c>
    </row>
    <row r="11" s="1" customFormat="1" ht="15.9" customHeight="1" spans="1:41">
      <c r="A11" s="23"/>
      <c r="B11" s="24" t="s">
        <v>143</v>
      </c>
      <c r="C11" s="23" t="s">
        <v>144</v>
      </c>
      <c r="D11" s="25">
        <v>433.5</v>
      </c>
      <c r="E11" s="26">
        <v>23580.8</v>
      </c>
      <c r="F11" s="25">
        <v>416.6</v>
      </c>
      <c r="G11" s="26">
        <v>22732.03</v>
      </c>
      <c r="H11" s="27">
        <v>190.976242091497</v>
      </c>
      <c r="I11" s="26">
        <v>0</v>
      </c>
      <c r="J11" s="26">
        <v>0</v>
      </c>
      <c r="K11" s="25">
        <v>0</v>
      </c>
      <c r="L11" s="25">
        <v>0</v>
      </c>
      <c r="M11" s="12">
        <v>0</v>
      </c>
      <c r="N11" s="12">
        <v>0</v>
      </c>
      <c r="O11" s="26">
        <v>848.77</v>
      </c>
      <c r="P11" s="26">
        <v>1422.16</v>
      </c>
      <c r="Q11" s="26">
        <v>25.86</v>
      </c>
      <c r="R11" s="12">
        <v>54.9945862335654</v>
      </c>
      <c r="S11" s="25">
        <v>730.86</v>
      </c>
      <c r="T11" s="25">
        <v>1052.8</v>
      </c>
      <c r="U11" s="25">
        <v>17.98</v>
      </c>
      <c r="V11" s="12">
        <v>58.5539488320356</v>
      </c>
      <c r="W11" s="15" t="e">
        <v>#DIV/0!</v>
      </c>
      <c r="X11" s="15" t="e">
        <v>#DIV/0!</v>
      </c>
      <c r="Y11" s="26">
        <v>573.39</v>
      </c>
      <c r="Z11" s="25">
        <v>321.94</v>
      </c>
      <c r="AA11" s="17">
        <v>251.45</v>
      </c>
      <c r="AB11" s="18">
        <v>0.781046157669131</v>
      </c>
      <c r="AC11" s="15">
        <v>0.403182482983631</v>
      </c>
      <c r="AD11" s="15">
        <v>0.305794072948328</v>
      </c>
      <c r="AE11" s="15">
        <v>0.0973884100353023</v>
      </c>
      <c r="AF11" s="26">
        <v>557.333</v>
      </c>
      <c r="AG11" s="25">
        <v>237.0236</v>
      </c>
      <c r="AH11" s="15">
        <v>0.656636073376769</v>
      </c>
      <c r="AI11" s="18">
        <v>0.225136398176292</v>
      </c>
      <c r="AJ11" s="26">
        <v>8.96</v>
      </c>
      <c r="AK11" s="25">
        <v>-3.72</v>
      </c>
      <c r="AL11" s="15">
        <v>0.346481051817479</v>
      </c>
      <c r="AM11" s="18">
        <v>-0.206896551724138</v>
      </c>
      <c r="AN11" s="18">
        <v>0.431499675200477</v>
      </c>
      <c r="AO11" s="18">
        <v>0.553377603541617</v>
      </c>
    </row>
    <row r="12" s="1" customFormat="1" ht="15.9" customHeight="1" spans="1:41">
      <c r="A12" s="23"/>
      <c r="B12" s="24" t="s">
        <v>106</v>
      </c>
      <c r="C12" s="23" t="s">
        <v>107</v>
      </c>
      <c r="D12" s="25">
        <v>556.5</v>
      </c>
      <c r="E12" s="26">
        <v>28651.9</v>
      </c>
      <c r="F12" s="25">
        <v>546</v>
      </c>
      <c r="G12" s="26">
        <v>28281.23</v>
      </c>
      <c r="H12" s="27">
        <v>99.4008764534811</v>
      </c>
      <c r="I12" s="26">
        <v>28.5</v>
      </c>
      <c r="J12" s="26">
        <v>1634</v>
      </c>
      <c r="K12" s="25">
        <v>25</v>
      </c>
      <c r="L12" s="25">
        <v>1450</v>
      </c>
      <c r="M12" s="12">
        <v>57.3333333333333</v>
      </c>
      <c r="N12" s="12">
        <v>58</v>
      </c>
      <c r="O12" s="26">
        <v>2004.67</v>
      </c>
      <c r="P12" s="26">
        <v>2196.84</v>
      </c>
      <c r="Q12" s="26">
        <v>37.09</v>
      </c>
      <c r="R12" s="12">
        <v>59.2299811269884</v>
      </c>
      <c r="S12" s="25">
        <v>3909.33</v>
      </c>
      <c r="T12" s="25">
        <v>4084.85</v>
      </c>
      <c r="U12" s="25">
        <v>57.56</v>
      </c>
      <c r="V12" s="12">
        <v>70.9668172341904</v>
      </c>
      <c r="W12" s="15">
        <v>0.0330810661684024</v>
      </c>
      <c r="X12" s="15">
        <v>0.223565814382593</v>
      </c>
      <c r="Y12" s="26">
        <v>192.17</v>
      </c>
      <c r="Z12" s="25">
        <v>175.52</v>
      </c>
      <c r="AA12" s="17">
        <v>16.65</v>
      </c>
      <c r="AB12" s="18">
        <v>0.0948609845031905</v>
      </c>
      <c r="AC12" s="15">
        <v>0.0874756468381858</v>
      </c>
      <c r="AD12" s="15">
        <v>0.0429685300561832</v>
      </c>
      <c r="AE12" s="15">
        <v>0.0445071167820025</v>
      </c>
      <c r="AF12" s="26">
        <v>-293.5252</v>
      </c>
      <c r="AG12" s="25">
        <v>-819.57</v>
      </c>
      <c r="AH12" s="15">
        <v>-0.146420707647643</v>
      </c>
      <c r="AI12" s="18">
        <v>-0.200636498280231</v>
      </c>
      <c r="AJ12" s="26">
        <v>-1.91</v>
      </c>
      <c r="AK12" s="25">
        <v>-23.64</v>
      </c>
      <c r="AL12" s="15">
        <v>-0.051496360204907</v>
      </c>
      <c r="AM12" s="18">
        <v>-0.410701876302988</v>
      </c>
      <c r="AN12" s="18">
        <v>0.0542157906325879</v>
      </c>
      <c r="AO12" s="18">
        <v>0.359205516098081</v>
      </c>
    </row>
    <row r="13" s="1" customFormat="1" ht="15.9" customHeight="1" spans="1:41">
      <c r="A13" s="23"/>
      <c r="B13" s="24" t="s">
        <v>180</v>
      </c>
      <c r="C13" s="23" t="s">
        <v>181</v>
      </c>
      <c r="D13" s="25">
        <v>252.4</v>
      </c>
      <c r="E13" s="26">
        <v>13735.98</v>
      </c>
      <c r="F13" s="25">
        <v>202.1</v>
      </c>
      <c r="G13" s="26">
        <v>10453.4</v>
      </c>
      <c r="H13" s="27">
        <v>24.1164793282022</v>
      </c>
      <c r="I13" s="26">
        <v>9.5</v>
      </c>
      <c r="J13" s="26">
        <v>228</v>
      </c>
      <c r="K13" s="25">
        <v>110.8</v>
      </c>
      <c r="L13" s="25">
        <v>1504.54</v>
      </c>
      <c r="M13" s="12">
        <v>24</v>
      </c>
      <c r="N13" s="12">
        <v>13.578880866426</v>
      </c>
      <c r="O13" s="26">
        <v>3510.58</v>
      </c>
      <c r="P13" s="26">
        <v>4096.54</v>
      </c>
      <c r="Q13" s="26">
        <v>57.66</v>
      </c>
      <c r="R13" s="12">
        <v>71.0464793617759</v>
      </c>
      <c r="S13" s="25">
        <v>847.8</v>
      </c>
      <c r="T13" s="25">
        <v>908.59</v>
      </c>
      <c r="U13" s="25">
        <v>21.36</v>
      </c>
      <c r="V13" s="12">
        <v>42.5369850187266</v>
      </c>
      <c r="W13" s="15">
        <v>1.96026997340733</v>
      </c>
      <c r="X13" s="15">
        <v>2.13258400579241</v>
      </c>
      <c r="Y13" s="26">
        <v>585.96</v>
      </c>
      <c r="Z13" s="25">
        <v>60.79</v>
      </c>
      <c r="AA13" s="17">
        <v>525.17</v>
      </c>
      <c r="AB13" s="18">
        <v>8.63908537588419</v>
      </c>
      <c r="AC13" s="15">
        <v>0.143037783104766</v>
      </c>
      <c r="AD13" s="15">
        <v>0.0669058651316876</v>
      </c>
      <c r="AE13" s="15">
        <v>0.0761319179730789</v>
      </c>
      <c r="AF13" s="26">
        <v>-327.2478</v>
      </c>
      <c r="AG13" s="25">
        <v>-193.4314</v>
      </c>
      <c r="AH13" s="15">
        <v>-0.0932175879769155</v>
      </c>
      <c r="AI13" s="18">
        <v>-0.212891843405717</v>
      </c>
      <c r="AJ13" s="26">
        <v>-2.14</v>
      </c>
      <c r="AK13" s="25">
        <v>-2.24</v>
      </c>
      <c r="AL13" s="15">
        <v>-0.0371141172389872</v>
      </c>
      <c r="AM13" s="18">
        <v>-0.104868913857678</v>
      </c>
      <c r="AN13" s="18">
        <v>0.119674255428801</v>
      </c>
      <c r="AO13" s="18">
        <v>0.0677547966186907</v>
      </c>
    </row>
    <row r="14" s="1" customFormat="1" ht="15.9" customHeight="1" spans="1:41">
      <c r="A14" s="23"/>
      <c r="B14" s="24" t="s">
        <v>129</v>
      </c>
      <c r="C14" s="23" t="s">
        <v>130</v>
      </c>
      <c r="D14" s="25">
        <v>392</v>
      </c>
      <c r="E14" s="26">
        <v>22209.34</v>
      </c>
      <c r="F14" s="25">
        <v>338.85</v>
      </c>
      <c r="G14" s="26">
        <v>18447.99</v>
      </c>
      <c r="H14" s="27">
        <v>35.6701354857308</v>
      </c>
      <c r="I14" s="26">
        <v>9.5</v>
      </c>
      <c r="J14" s="26">
        <v>228</v>
      </c>
      <c r="K14" s="25">
        <v>0</v>
      </c>
      <c r="L14" s="25">
        <v>0</v>
      </c>
      <c r="M14" s="12">
        <v>24</v>
      </c>
      <c r="N14" s="12">
        <v>0</v>
      </c>
      <c r="O14" s="26">
        <v>3989.35</v>
      </c>
      <c r="P14" s="26">
        <v>4465.38</v>
      </c>
      <c r="Q14" s="26">
        <v>65.87</v>
      </c>
      <c r="R14" s="12">
        <v>67.7908000607257</v>
      </c>
      <c r="S14" s="25">
        <v>5060.31</v>
      </c>
      <c r="T14" s="25">
        <v>5868.85</v>
      </c>
      <c r="U14" s="25">
        <v>80.46</v>
      </c>
      <c r="V14" s="12">
        <v>72.9412130251056</v>
      </c>
      <c r="W14" s="15">
        <v>1.8246166691969</v>
      </c>
      <c r="X14" s="15" t="e">
        <v>#DIV/0!</v>
      </c>
      <c r="Y14" s="26">
        <v>476.03</v>
      </c>
      <c r="Z14" s="25">
        <v>808.54</v>
      </c>
      <c r="AA14" s="17">
        <v>-332.51</v>
      </c>
      <c r="AB14" s="18">
        <v>-0.411247433645831</v>
      </c>
      <c r="AC14" s="15">
        <v>0.106604589083124</v>
      </c>
      <c r="AD14" s="15">
        <v>0.137768046550858</v>
      </c>
      <c r="AE14" s="15">
        <v>-0.0311634574677335</v>
      </c>
      <c r="AF14" s="26">
        <v>-22.2142</v>
      </c>
      <c r="AG14" s="25">
        <v>-523.1055</v>
      </c>
      <c r="AH14" s="15">
        <v>-0.00556837580056902</v>
      </c>
      <c r="AI14" s="18">
        <v>-0.0891325387426838</v>
      </c>
      <c r="AJ14" s="26">
        <v>3.22</v>
      </c>
      <c r="AK14" s="25">
        <v>-12.14</v>
      </c>
      <c r="AL14" s="15">
        <v>0.048884165781084</v>
      </c>
      <c r="AM14" s="18">
        <v>-0.150882426050211</v>
      </c>
      <c r="AN14" s="18">
        <v>0.0835641629421148</v>
      </c>
      <c r="AO14" s="18">
        <v>0.199766591831295</v>
      </c>
    </row>
    <row r="15" s="1" customFormat="1" ht="15.9" customHeight="1" spans="1:41">
      <c r="A15" s="23"/>
      <c r="B15" s="24" t="s">
        <v>193</v>
      </c>
      <c r="C15" s="23" t="s">
        <v>194</v>
      </c>
      <c r="D15" s="25">
        <v>283</v>
      </c>
      <c r="E15" s="26">
        <v>14125.52</v>
      </c>
      <c r="F15" s="25">
        <v>285.5</v>
      </c>
      <c r="G15" s="26">
        <v>13896.27</v>
      </c>
      <c r="H15" s="27">
        <v>214.49155822854</v>
      </c>
      <c r="I15" s="26">
        <v>9.5</v>
      </c>
      <c r="J15" s="26">
        <v>228</v>
      </c>
      <c r="K15" s="25">
        <v>50</v>
      </c>
      <c r="L15" s="25">
        <v>2950</v>
      </c>
      <c r="M15" s="12">
        <v>24</v>
      </c>
      <c r="N15" s="12">
        <v>59</v>
      </c>
      <c r="O15" s="26">
        <v>457.25</v>
      </c>
      <c r="P15" s="26">
        <v>622.28</v>
      </c>
      <c r="Q15" s="26">
        <v>13.2</v>
      </c>
      <c r="R15" s="12">
        <v>47.1424242424242</v>
      </c>
      <c r="S15" s="25">
        <v>2879.78</v>
      </c>
      <c r="T15" s="25">
        <v>2759.01</v>
      </c>
      <c r="U15" s="25">
        <v>49.58</v>
      </c>
      <c r="V15" s="12">
        <v>55.6476401774909</v>
      </c>
      <c r="W15" s="15">
        <v>0.964267676767677</v>
      </c>
      <c r="X15" s="15">
        <v>-0.0568196580086284</v>
      </c>
      <c r="Y15" s="26">
        <v>165.03</v>
      </c>
      <c r="Z15" s="25">
        <v>-120.77</v>
      </c>
      <c r="AA15" s="17">
        <v>285.8</v>
      </c>
      <c r="AB15" s="18">
        <v>-2.36648174215451</v>
      </c>
      <c r="AC15" s="15">
        <v>0.265202159799447</v>
      </c>
      <c r="AD15" s="15">
        <v>-0.043772947542778</v>
      </c>
      <c r="AE15" s="15">
        <v>0.308975107342225</v>
      </c>
      <c r="AF15" s="26">
        <v>280.9866</v>
      </c>
      <c r="AG15" s="25">
        <v>-686.8147</v>
      </c>
      <c r="AH15" s="15">
        <v>0.614514160743576</v>
      </c>
      <c r="AI15" s="18">
        <v>-0.248935197770215</v>
      </c>
      <c r="AJ15" s="26">
        <v>6.2</v>
      </c>
      <c r="AK15" s="25">
        <v>-10.72</v>
      </c>
      <c r="AL15" s="15">
        <v>0.46969696969697</v>
      </c>
      <c r="AM15" s="18">
        <v>-0.216216216216216</v>
      </c>
      <c r="AN15" s="18">
        <v>0.86344935851379</v>
      </c>
      <c r="AO15" s="18">
        <v>0.685913185913186</v>
      </c>
    </row>
    <row r="16" s="1" customFormat="1" ht="15.9" customHeight="1" spans="1:41">
      <c r="A16" s="23"/>
      <c r="B16" s="24" t="s">
        <v>85</v>
      </c>
      <c r="C16" s="23" t="s">
        <v>86</v>
      </c>
      <c r="D16" s="25">
        <v>995.3</v>
      </c>
      <c r="E16" s="26">
        <v>55659.95</v>
      </c>
      <c r="F16" s="25">
        <v>975.1</v>
      </c>
      <c r="G16" s="26">
        <v>54042.32</v>
      </c>
      <c r="H16" s="27">
        <v>227.8114327586</v>
      </c>
      <c r="I16" s="26">
        <v>9.5</v>
      </c>
      <c r="J16" s="26">
        <v>228</v>
      </c>
      <c r="K16" s="25">
        <v>88.2</v>
      </c>
      <c r="L16" s="25">
        <v>5311.48</v>
      </c>
      <c r="M16" s="12">
        <v>24</v>
      </c>
      <c r="N16" s="12">
        <v>60.2208616780045</v>
      </c>
      <c r="O16" s="26">
        <v>1685.42</v>
      </c>
      <c r="P16" s="26">
        <v>2463.76</v>
      </c>
      <c r="Q16" s="26">
        <v>58.45</v>
      </c>
      <c r="R16" s="12">
        <v>42.1515825491873</v>
      </c>
      <c r="S16" s="25">
        <v>6178.27</v>
      </c>
      <c r="T16" s="25">
        <v>7428.03</v>
      </c>
      <c r="U16" s="25">
        <v>94.11</v>
      </c>
      <c r="V16" s="12">
        <v>78.9292317500797</v>
      </c>
      <c r="W16" s="15">
        <v>0.756315939549473</v>
      </c>
      <c r="X16" s="15">
        <v>0.310662610111876</v>
      </c>
      <c r="Y16" s="26">
        <v>778.34</v>
      </c>
      <c r="Z16" s="25">
        <v>1249.76</v>
      </c>
      <c r="AA16" s="17">
        <v>-471.42</v>
      </c>
      <c r="AB16" s="18">
        <v>-0.377208424017411</v>
      </c>
      <c r="AC16" s="15">
        <v>0.315915511251096</v>
      </c>
      <c r="AD16" s="15">
        <v>0.168249185854123</v>
      </c>
      <c r="AE16" s="15">
        <v>0.147666325396973</v>
      </c>
      <c r="AF16" s="26">
        <v>1056.449</v>
      </c>
      <c r="AG16" s="25">
        <v>-719.9115</v>
      </c>
      <c r="AH16" s="15">
        <v>0.626816461178816</v>
      </c>
      <c r="AI16" s="18">
        <v>-0.0969182273092597</v>
      </c>
      <c r="AJ16" s="26">
        <v>30.92</v>
      </c>
      <c r="AK16" s="25">
        <v>-18.05</v>
      </c>
      <c r="AL16" s="15">
        <v>0.528999144568007</v>
      </c>
      <c r="AM16" s="18">
        <v>-0.191796833492721</v>
      </c>
      <c r="AN16" s="18">
        <v>0.723734688488076</v>
      </c>
      <c r="AO16" s="18">
        <v>0.720795978060728</v>
      </c>
    </row>
    <row r="17" s="1" customFormat="1" ht="15.9" customHeight="1" spans="1:41">
      <c r="A17" s="23"/>
      <c r="B17" s="24" t="s">
        <v>87</v>
      </c>
      <c r="C17" s="23" t="s">
        <v>88</v>
      </c>
      <c r="D17" s="25">
        <v>239.3</v>
      </c>
      <c r="E17" s="26">
        <v>14698.26</v>
      </c>
      <c r="F17" s="25">
        <v>232.5</v>
      </c>
      <c r="G17" s="26">
        <v>14259.21</v>
      </c>
      <c r="H17" s="27">
        <v>230.841920054663</v>
      </c>
      <c r="I17" s="26">
        <v>0</v>
      </c>
      <c r="J17" s="26">
        <v>0</v>
      </c>
      <c r="K17" s="25">
        <v>0</v>
      </c>
      <c r="L17" s="25">
        <v>0</v>
      </c>
      <c r="M17" s="12">
        <v>0</v>
      </c>
      <c r="N17" s="12">
        <v>0</v>
      </c>
      <c r="O17" s="26">
        <v>439.05</v>
      </c>
      <c r="P17" s="26">
        <v>400.96</v>
      </c>
      <c r="Q17" s="26">
        <v>6.53</v>
      </c>
      <c r="R17" s="12">
        <v>61.4027565084227</v>
      </c>
      <c r="S17" s="25">
        <v>764.15</v>
      </c>
      <c r="T17" s="25">
        <v>769.61</v>
      </c>
      <c r="U17" s="25">
        <v>19.82</v>
      </c>
      <c r="V17" s="12">
        <v>38.8299697275479</v>
      </c>
      <c r="W17" s="15" t="e">
        <v>#DIV/0!</v>
      </c>
      <c r="X17" s="15" t="e">
        <v>#DIV/0!</v>
      </c>
      <c r="Y17" s="26">
        <v>-38.09</v>
      </c>
      <c r="Z17" s="25">
        <v>5.46</v>
      </c>
      <c r="AA17" s="17">
        <v>-43.55</v>
      </c>
      <c r="AB17" s="18">
        <v>-7.97619047619048</v>
      </c>
      <c r="AC17" s="15">
        <v>-0.0949970071827614</v>
      </c>
      <c r="AD17" s="15">
        <v>0.00709450241031172</v>
      </c>
      <c r="AE17" s="15">
        <v>-0.102091509593073</v>
      </c>
      <c r="AF17" s="26">
        <v>-17.3722</v>
      </c>
      <c r="AG17" s="25">
        <v>-45.38</v>
      </c>
      <c r="AH17" s="15">
        <v>-0.0395677029951031</v>
      </c>
      <c r="AI17" s="18">
        <v>-0.0589649302893673</v>
      </c>
      <c r="AJ17" s="26">
        <v>-0.27</v>
      </c>
      <c r="AK17" s="25">
        <v>-0.48</v>
      </c>
      <c r="AL17" s="15">
        <v>-0.0413476263399694</v>
      </c>
      <c r="AM17" s="18">
        <v>-0.024217961654894</v>
      </c>
      <c r="AN17" s="18">
        <v>0.0193972272942643</v>
      </c>
      <c r="AO17" s="18">
        <v>-0.0171296646850753</v>
      </c>
    </row>
    <row r="18" s="1" customFormat="1" ht="15.9" customHeight="1" spans="1:41">
      <c r="A18" s="23"/>
      <c r="B18" s="28" t="s">
        <v>256</v>
      </c>
      <c r="C18" s="28"/>
      <c r="D18" s="29">
        <v>3652.9</v>
      </c>
      <c r="E18" s="29">
        <v>200659.87</v>
      </c>
      <c r="F18" s="29">
        <v>3324.85</v>
      </c>
      <c r="G18" s="30">
        <v>178381.05</v>
      </c>
      <c r="H18" s="30">
        <v>53.5474631979137</v>
      </c>
      <c r="I18" s="30">
        <v>76</v>
      </c>
      <c r="J18" s="29">
        <v>2774</v>
      </c>
      <c r="K18" s="29">
        <v>274</v>
      </c>
      <c r="L18" s="29">
        <v>11216.02</v>
      </c>
      <c r="M18" s="31">
        <v>36.5</v>
      </c>
      <c r="N18" s="31">
        <v>40.9343795620438</v>
      </c>
      <c r="O18" s="29">
        <v>24775.09</v>
      </c>
      <c r="P18" s="29">
        <v>27171.01</v>
      </c>
      <c r="Q18" s="29">
        <v>443.75</v>
      </c>
      <c r="R18" s="31">
        <v>61.2304450704225</v>
      </c>
      <c r="S18" s="29">
        <v>23764.53</v>
      </c>
      <c r="T18" s="29">
        <v>27782.5</v>
      </c>
      <c r="U18" s="29">
        <v>408.44</v>
      </c>
      <c r="V18" s="31">
        <v>68.0210067574185</v>
      </c>
      <c r="W18" s="32">
        <v>0.677546440285549</v>
      </c>
      <c r="X18" s="32">
        <v>0.661708507254147</v>
      </c>
      <c r="Y18" s="29">
        <v>2395.92</v>
      </c>
      <c r="Z18" s="29">
        <v>4017.97</v>
      </c>
      <c r="AA18" s="33">
        <v>-1622.05</v>
      </c>
      <c r="AB18" s="34">
        <v>-0.40369888276916</v>
      </c>
      <c r="AC18" s="32">
        <v>0.088179276368453</v>
      </c>
      <c r="AD18" s="32">
        <v>0.144622334203185</v>
      </c>
      <c r="AE18" s="32">
        <v>-0.0564430578347325</v>
      </c>
      <c r="AF18" s="29">
        <v>-424.2364</v>
      </c>
      <c r="AG18" s="29">
        <v>-2203.0173</v>
      </c>
      <c r="AH18" s="32">
        <v>-0.0171235059085557</v>
      </c>
      <c r="AI18" s="32">
        <v>-0.0792951426257536</v>
      </c>
      <c r="AJ18" s="29">
        <v>43.87</v>
      </c>
      <c r="AK18" s="29">
        <v>-61.42</v>
      </c>
      <c r="AL18" s="32">
        <v>0.0988619718309859</v>
      </c>
      <c r="AM18" s="32">
        <v>-0.150377044363921</v>
      </c>
      <c r="AN18" s="34">
        <v>0.0621716367171979</v>
      </c>
      <c r="AO18" s="34">
        <v>0.249239016194907</v>
      </c>
    </row>
    <row r="19" s="1" customFormat="1" ht="15.9" customHeight="1" spans="1:41">
      <c r="A19" s="23" t="s">
        <v>67</v>
      </c>
      <c r="B19" s="24" t="s">
        <v>72</v>
      </c>
      <c r="C19" s="23" t="s">
        <v>73</v>
      </c>
      <c r="D19" s="25">
        <v>577.06</v>
      </c>
      <c r="E19" s="26">
        <v>33093.98</v>
      </c>
      <c r="F19" s="25">
        <v>473.91</v>
      </c>
      <c r="G19" s="26">
        <v>26489.95</v>
      </c>
      <c r="H19" s="27">
        <v>34.1587738508435</v>
      </c>
      <c r="I19" s="26">
        <v>38</v>
      </c>
      <c r="J19" s="26">
        <v>2812</v>
      </c>
      <c r="K19" s="25">
        <v>105</v>
      </c>
      <c r="L19" s="25">
        <v>6474.75</v>
      </c>
      <c r="M19" s="12">
        <v>74</v>
      </c>
      <c r="N19" s="12">
        <v>61.6642857142857</v>
      </c>
      <c r="O19" s="26">
        <v>6105.13</v>
      </c>
      <c r="P19" s="26">
        <v>6679.8</v>
      </c>
      <c r="Q19" s="26">
        <v>87.62</v>
      </c>
      <c r="R19" s="12">
        <v>76.2360191737046</v>
      </c>
      <c r="S19" s="25">
        <v>7560.99</v>
      </c>
      <c r="T19" s="25">
        <v>8528.11</v>
      </c>
      <c r="U19" s="25">
        <v>140.89</v>
      </c>
      <c r="V19" s="12">
        <v>60.530271843282</v>
      </c>
      <c r="W19" s="15">
        <v>0.0302164753203329</v>
      </c>
      <c r="X19" s="15">
        <v>-0.0183901241677888</v>
      </c>
      <c r="Y19" s="26">
        <v>574.67</v>
      </c>
      <c r="Z19" s="25">
        <v>967.12</v>
      </c>
      <c r="AA19" s="17">
        <v>-392.45</v>
      </c>
      <c r="AB19" s="18">
        <v>-0.405792455951692</v>
      </c>
      <c r="AC19" s="15">
        <v>0.0860310188927812</v>
      </c>
      <c r="AD19" s="15">
        <v>0.11340379052334</v>
      </c>
      <c r="AE19" s="15">
        <v>-0.0273727716305587</v>
      </c>
      <c r="AF19" s="26">
        <v>-972.6399</v>
      </c>
      <c r="AG19" s="25">
        <v>-900.5772</v>
      </c>
      <c r="AH19" s="15">
        <v>-0.159315182477687</v>
      </c>
      <c r="AI19" s="18">
        <v>-0.105601030005476</v>
      </c>
      <c r="AJ19" s="26">
        <v>-2.53</v>
      </c>
      <c r="AK19" s="25">
        <v>-3.61</v>
      </c>
      <c r="AL19" s="15">
        <v>-0.0288746861447158</v>
      </c>
      <c r="AM19" s="18">
        <v>-0.0256228263184044</v>
      </c>
      <c r="AN19" s="18">
        <v>-0.0537141524722108</v>
      </c>
      <c r="AO19" s="18">
        <v>-0.00325185982631139</v>
      </c>
    </row>
    <row r="20" s="1" customFormat="1" ht="15.9" customHeight="1" spans="1:41">
      <c r="A20" s="23"/>
      <c r="B20" s="24" t="s">
        <v>112</v>
      </c>
      <c r="C20" s="23" t="s">
        <v>113</v>
      </c>
      <c r="D20" s="25">
        <v>357.2</v>
      </c>
      <c r="E20" s="26">
        <v>22633.47</v>
      </c>
      <c r="F20" s="25">
        <v>352.9</v>
      </c>
      <c r="G20" s="26">
        <v>22780.09</v>
      </c>
      <c r="H20" s="27">
        <v>54.9348720181933</v>
      </c>
      <c r="I20" s="26">
        <v>47.5</v>
      </c>
      <c r="J20" s="26">
        <v>3040</v>
      </c>
      <c r="K20" s="25">
        <v>60</v>
      </c>
      <c r="L20" s="25">
        <v>3710</v>
      </c>
      <c r="M20" s="12">
        <v>64</v>
      </c>
      <c r="N20" s="12">
        <v>61.8333333333333</v>
      </c>
      <c r="O20" s="26">
        <v>2893.38</v>
      </c>
      <c r="P20" s="26">
        <v>3505.25</v>
      </c>
      <c r="Q20" s="26">
        <v>50.02</v>
      </c>
      <c r="R20" s="12">
        <v>70.0769692123151</v>
      </c>
      <c r="S20" s="25">
        <v>4005.48</v>
      </c>
      <c r="T20" s="25">
        <v>5404.14</v>
      </c>
      <c r="U20" s="25">
        <v>69.53</v>
      </c>
      <c r="V20" s="12">
        <v>77.7238602042284</v>
      </c>
      <c r="W20" s="15">
        <v>0.094952643942423</v>
      </c>
      <c r="X20" s="15">
        <v>0.256989652898572</v>
      </c>
      <c r="Y20" s="26">
        <v>611.87</v>
      </c>
      <c r="Z20" s="25">
        <v>1398.66</v>
      </c>
      <c r="AA20" s="17">
        <v>-786.79</v>
      </c>
      <c r="AB20" s="18">
        <v>-0.562531279939371</v>
      </c>
      <c r="AC20" s="15">
        <v>0.174558162755866</v>
      </c>
      <c r="AD20" s="15">
        <v>0.258812688050273</v>
      </c>
      <c r="AE20" s="15">
        <v>-0.0842545252944064</v>
      </c>
      <c r="AF20" s="26">
        <v>-82.4752</v>
      </c>
      <c r="AG20" s="25">
        <v>-217.768</v>
      </c>
      <c r="AH20" s="15">
        <v>-0.0285047937014841</v>
      </c>
      <c r="AI20" s="18">
        <v>-0.0402965134137902</v>
      </c>
      <c r="AJ20" s="26">
        <v>-1.78</v>
      </c>
      <c r="AK20" s="25">
        <v>-3.07</v>
      </c>
      <c r="AL20" s="15">
        <v>-0.0355857656937225</v>
      </c>
      <c r="AM20" s="18">
        <v>-0.044153602761398</v>
      </c>
      <c r="AN20" s="18">
        <v>0.0117917197123061</v>
      </c>
      <c r="AO20" s="18">
        <v>0.00856783706767545</v>
      </c>
    </row>
    <row r="21" s="1" customFormat="1" ht="15.9" customHeight="1" spans="1:41">
      <c r="A21" s="23"/>
      <c r="B21" s="24" t="s">
        <v>114</v>
      </c>
      <c r="C21" s="23" t="s">
        <v>115</v>
      </c>
      <c r="D21" s="25">
        <v>550.5</v>
      </c>
      <c r="E21" s="26">
        <v>26380</v>
      </c>
      <c r="F21" s="25">
        <v>494.3</v>
      </c>
      <c r="G21" s="26">
        <v>24076.28</v>
      </c>
      <c r="H21" s="27">
        <v>55.724999053353</v>
      </c>
      <c r="I21" s="26">
        <v>25</v>
      </c>
      <c r="J21" s="26">
        <v>1575</v>
      </c>
      <c r="K21" s="25">
        <v>25</v>
      </c>
      <c r="L21" s="25">
        <v>1500</v>
      </c>
      <c r="M21" s="12">
        <v>63</v>
      </c>
      <c r="N21" s="12">
        <v>60</v>
      </c>
      <c r="O21" s="26">
        <v>3169.08</v>
      </c>
      <c r="P21" s="26">
        <v>4071.52</v>
      </c>
      <c r="Q21" s="26">
        <v>70.61</v>
      </c>
      <c r="R21" s="12">
        <v>57.6620875230137</v>
      </c>
      <c r="S21" s="25">
        <v>5826.07</v>
      </c>
      <c r="T21" s="25">
        <v>6623.25</v>
      </c>
      <c r="U21" s="25">
        <v>94.73</v>
      </c>
      <c r="V21" s="12">
        <v>69.9171329040431</v>
      </c>
      <c r="W21" s="15">
        <v>-0.0847287694759724</v>
      </c>
      <c r="X21" s="15">
        <v>0.165285548400718</v>
      </c>
      <c r="Y21" s="26">
        <v>902.44</v>
      </c>
      <c r="Z21" s="25">
        <v>797.18</v>
      </c>
      <c r="AA21" s="17">
        <v>105.26</v>
      </c>
      <c r="AB21" s="18">
        <v>0.132040442560024</v>
      </c>
      <c r="AC21" s="15">
        <v>0.221646952489488</v>
      </c>
      <c r="AD21" s="15">
        <v>0.120360850035859</v>
      </c>
      <c r="AE21" s="15">
        <v>0.101286102453629</v>
      </c>
      <c r="AF21" s="26">
        <v>665.0757</v>
      </c>
      <c r="AG21" s="25">
        <v>-679.9155</v>
      </c>
      <c r="AH21" s="15">
        <v>0.20986396682949</v>
      </c>
      <c r="AI21" s="18">
        <v>-0.102655871362247</v>
      </c>
      <c r="AJ21" s="26">
        <v>-2.59</v>
      </c>
      <c r="AK21" s="25">
        <v>-16.77</v>
      </c>
      <c r="AL21" s="15">
        <v>-0.0366803568899589</v>
      </c>
      <c r="AM21" s="18">
        <v>-0.177029452127098</v>
      </c>
      <c r="AN21" s="18">
        <v>0.312519838191737</v>
      </c>
      <c r="AO21" s="18">
        <v>0.140349095237139</v>
      </c>
    </row>
    <row r="22" s="1" customFormat="1" ht="15.9" customHeight="1" spans="1:41">
      <c r="A22" s="23"/>
      <c r="B22" s="24" t="s">
        <v>176</v>
      </c>
      <c r="C22" s="23" t="s">
        <v>177</v>
      </c>
      <c r="D22" s="25">
        <v>268.1</v>
      </c>
      <c r="E22" s="26">
        <v>16878</v>
      </c>
      <c r="F22" s="25">
        <v>245.4</v>
      </c>
      <c r="G22" s="26">
        <v>15219.03</v>
      </c>
      <c r="H22" s="27">
        <v>67.7164776939909</v>
      </c>
      <c r="I22" s="26">
        <v>0</v>
      </c>
      <c r="J22" s="26">
        <v>0</v>
      </c>
      <c r="K22" s="25">
        <v>0</v>
      </c>
      <c r="L22" s="25">
        <v>0</v>
      </c>
      <c r="M22" s="12">
        <v>0</v>
      </c>
      <c r="N22" s="12">
        <v>0</v>
      </c>
      <c r="O22" s="26">
        <v>1658.97</v>
      </c>
      <c r="P22" s="26">
        <v>2086.58</v>
      </c>
      <c r="Q22" s="26">
        <v>22.63</v>
      </c>
      <c r="R22" s="12">
        <v>92.2041537781706</v>
      </c>
      <c r="S22" s="25">
        <v>2115.7</v>
      </c>
      <c r="T22" s="25">
        <v>3092.71</v>
      </c>
      <c r="U22" s="25">
        <v>38.65</v>
      </c>
      <c r="V22" s="12">
        <v>80.0183699870634</v>
      </c>
      <c r="W22" s="15" t="e">
        <v>#DIV/0!</v>
      </c>
      <c r="X22" s="15" t="e">
        <v>#DIV/0!</v>
      </c>
      <c r="Y22" s="26">
        <v>427.61</v>
      </c>
      <c r="Z22" s="25">
        <v>977.01</v>
      </c>
      <c r="AA22" s="17">
        <v>-549.4</v>
      </c>
      <c r="AB22" s="18">
        <v>-0.562327918854464</v>
      </c>
      <c r="AC22" s="15">
        <v>0.204933431739976</v>
      </c>
      <c r="AD22" s="15">
        <v>0.315907408066065</v>
      </c>
      <c r="AE22" s="15">
        <v>-0.110973976326089</v>
      </c>
      <c r="AF22" s="26">
        <v>-55.27</v>
      </c>
      <c r="AG22" s="25">
        <v>270.316</v>
      </c>
      <c r="AH22" s="15">
        <v>-0.0333158526073407</v>
      </c>
      <c r="AI22" s="18">
        <v>0.0874042506410236</v>
      </c>
      <c r="AJ22" s="26">
        <v>-0.07</v>
      </c>
      <c r="AK22" s="25">
        <v>4.75</v>
      </c>
      <c r="AL22" s="15">
        <v>-0.00309323906319046</v>
      </c>
      <c r="AM22" s="18">
        <v>0.122897800776197</v>
      </c>
      <c r="AN22" s="18">
        <v>-0.120720103248364</v>
      </c>
      <c r="AO22" s="18">
        <v>-0.125991039839387</v>
      </c>
    </row>
    <row r="23" s="1" customFormat="1" ht="15.9" customHeight="1" spans="1:41">
      <c r="A23" s="23"/>
      <c r="B23" s="24" t="s">
        <v>82</v>
      </c>
      <c r="C23" s="23" t="s">
        <v>83</v>
      </c>
      <c r="D23" s="25">
        <v>491</v>
      </c>
      <c r="E23" s="26">
        <v>27772.87</v>
      </c>
      <c r="F23" s="25">
        <v>433</v>
      </c>
      <c r="G23" s="26">
        <v>23773.3</v>
      </c>
      <c r="H23" s="27">
        <v>23.4271260633401</v>
      </c>
      <c r="I23" s="26">
        <v>209</v>
      </c>
      <c r="J23" s="26">
        <v>3701.4</v>
      </c>
      <c r="K23" s="25">
        <v>110</v>
      </c>
      <c r="L23" s="25">
        <v>7350</v>
      </c>
      <c r="M23" s="12">
        <v>17.71004784689</v>
      </c>
      <c r="N23" s="12">
        <v>66.8181818181818</v>
      </c>
      <c r="O23" s="26">
        <v>7700.97</v>
      </c>
      <c r="P23" s="26">
        <v>9261.93</v>
      </c>
      <c r="Q23" s="26">
        <v>263.77</v>
      </c>
      <c r="R23" s="12">
        <v>35.113659627706</v>
      </c>
      <c r="S23" s="25">
        <v>7007.58</v>
      </c>
      <c r="T23" s="25">
        <v>9037.69</v>
      </c>
      <c r="U23" s="25">
        <v>113.78</v>
      </c>
      <c r="V23" s="12">
        <v>79.4312708736157</v>
      </c>
      <c r="W23" s="15">
        <v>0.982697050356769</v>
      </c>
      <c r="X23" s="15">
        <v>0.18876731919697</v>
      </c>
      <c r="Y23" s="26">
        <v>1560.96</v>
      </c>
      <c r="Z23" s="25">
        <v>2030.11</v>
      </c>
      <c r="AA23" s="17">
        <v>-469.15</v>
      </c>
      <c r="AB23" s="18">
        <v>-0.231095851948909</v>
      </c>
      <c r="AC23" s="15">
        <v>0.16853506774506</v>
      </c>
      <c r="AD23" s="15">
        <v>0.224627089444316</v>
      </c>
      <c r="AE23" s="15">
        <v>-0.0560920216992564</v>
      </c>
      <c r="AF23" s="26">
        <v>518.6409</v>
      </c>
      <c r="AG23" s="25">
        <v>-414.7918</v>
      </c>
      <c r="AH23" s="15">
        <v>0.0673474770061434</v>
      </c>
      <c r="AI23" s="18">
        <v>-0.0458957764650038</v>
      </c>
      <c r="AJ23" s="26">
        <v>-3.23</v>
      </c>
      <c r="AK23" s="25">
        <v>-7.22</v>
      </c>
      <c r="AL23" s="15">
        <v>-0.0122455169276263</v>
      </c>
      <c r="AM23" s="18">
        <v>-0.0634557918790649</v>
      </c>
      <c r="AN23" s="18">
        <v>0.113243253471147</v>
      </c>
      <c r="AO23" s="18">
        <v>0.0512102749514385</v>
      </c>
    </row>
    <row r="24" s="1" customFormat="1" ht="15.9" customHeight="1" spans="1:41">
      <c r="A24" s="23"/>
      <c r="B24" s="24" t="s">
        <v>76</v>
      </c>
      <c r="C24" s="23" t="s">
        <v>77</v>
      </c>
      <c r="D24" s="25">
        <v>653.99</v>
      </c>
      <c r="E24" s="26">
        <v>35131.88</v>
      </c>
      <c r="F24" s="25">
        <v>618.4</v>
      </c>
      <c r="G24" s="26">
        <v>32576.34</v>
      </c>
      <c r="H24" s="27">
        <v>85.1357515968874</v>
      </c>
      <c r="I24" s="26">
        <v>9.5</v>
      </c>
      <c r="J24" s="26">
        <v>228</v>
      </c>
      <c r="K24" s="25">
        <v>55</v>
      </c>
      <c r="L24" s="25">
        <v>3780</v>
      </c>
      <c r="M24" s="12">
        <v>24</v>
      </c>
      <c r="N24" s="12">
        <v>68.7272727272727</v>
      </c>
      <c r="O24" s="26">
        <v>2783.54</v>
      </c>
      <c r="P24" s="26">
        <v>3848.44</v>
      </c>
      <c r="Q24" s="26">
        <v>42.66</v>
      </c>
      <c r="R24" s="12">
        <v>90.2119081106423</v>
      </c>
      <c r="S24" s="25">
        <v>5947.7</v>
      </c>
      <c r="T24" s="25">
        <v>7646.74</v>
      </c>
      <c r="U24" s="25">
        <v>109.66</v>
      </c>
      <c r="V24" s="12">
        <v>69.7313514499362</v>
      </c>
      <c r="W24" s="15">
        <v>2.7588295046101</v>
      </c>
      <c r="X24" s="15">
        <v>0.0146096110440447</v>
      </c>
      <c r="Y24" s="26">
        <v>1064.9</v>
      </c>
      <c r="Z24" s="25">
        <v>1699.04</v>
      </c>
      <c r="AA24" s="17">
        <v>-634.14</v>
      </c>
      <c r="AB24" s="18">
        <v>-0.373234297014785</v>
      </c>
      <c r="AC24" s="15">
        <v>0.276709523859018</v>
      </c>
      <c r="AD24" s="15">
        <v>0.2221914175191</v>
      </c>
      <c r="AE24" s="15">
        <v>0.0545181063399186</v>
      </c>
      <c r="AF24" s="26">
        <v>-10.5318</v>
      </c>
      <c r="AG24" s="25">
        <v>34.4604</v>
      </c>
      <c r="AH24" s="15">
        <v>-0.00378359930160874</v>
      </c>
      <c r="AI24" s="18">
        <v>0.00450654788838119</v>
      </c>
      <c r="AJ24" s="26">
        <v>-2.43</v>
      </c>
      <c r="AK24" s="25">
        <v>0.36</v>
      </c>
      <c r="AL24" s="15">
        <v>-0.0569620253164557</v>
      </c>
      <c r="AM24" s="18">
        <v>0.00328287433886558</v>
      </c>
      <c r="AN24" s="18">
        <v>-0.00829014718998993</v>
      </c>
      <c r="AO24" s="18">
        <v>-0.0602448996553213</v>
      </c>
    </row>
    <row r="25" s="1" customFormat="1" ht="15.9" customHeight="1" spans="1:41">
      <c r="A25" s="23"/>
      <c r="B25" s="24" t="s">
        <v>70</v>
      </c>
      <c r="C25" s="23" t="s">
        <v>71</v>
      </c>
      <c r="D25" s="25">
        <v>1146.7</v>
      </c>
      <c r="E25" s="26">
        <v>65531.05</v>
      </c>
      <c r="F25" s="25">
        <v>1103</v>
      </c>
      <c r="G25" s="26">
        <v>62662.86</v>
      </c>
      <c r="H25" s="27">
        <v>110.889178461713</v>
      </c>
      <c r="I25" s="26">
        <v>94.5</v>
      </c>
      <c r="J25" s="26">
        <v>1178</v>
      </c>
      <c r="K25" s="25">
        <v>90</v>
      </c>
      <c r="L25" s="25">
        <v>6930</v>
      </c>
      <c r="M25" s="12">
        <v>12.4656084656085</v>
      </c>
      <c r="N25" s="12">
        <v>77</v>
      </c>
      <c r="O25" s="26">
        <v>4046.19</v>
      </c>
      <c r="P25" s="26">
        <v>4939.34</v>
      </c>
      <c r="Q25" s="26">
        <v>135.04</v>
      </c>
      <c r="R25" s="12">
        <v>36.5768661137441</v>
      </c>
      <c r="S25" s="25">
        <v>5246.51</v>
      </c>
      <c r="T25" s="25">
        <v>6496.87</v>
      </c>
      <c r="U25" s="25">
        <v>123.2</v>
      </c>
      <c r="V25" s="12">
        <v>52.7343344155844</v>
      </c>
      <c r="W25" s="15">
        <v>1.93422228162039</v>
      </c>
      <c r="X25" s="15">
        <v>-0.315138514083319</v>
      </c>
      <c r="Y25" s="26">
        <v>893.15</v>
      </c>
      <c r="Z25" s="25">
        <v>1250.36</v>
      </c>
      <c r="AA25" s="17">
        <v>-357.21</v>
      </c>
      <c r="AB25" s="18">
        <v>-0.285685722511917</v>
      </c>
      <c r="AC25" s="15">
        <v>0.18082375378087</v>
      </c>
      <c r="AD25" s="15">
        <v>0.192455751769698</v>
      </c>
      <c r="AE25" s="15">
        <v>-0.0116319979888288</v>
      </c>
      <c r="AF25" s="26">
        <v>-161.3098</v>
      </c>
      <c r="AG25" s="25">
        <v>476.6842</v>
      </c>
      <c r="AH25" s="15">
        <v>-0.0398670848378351</v>
      </c>
      <c r="AI25" s="18">
        <v>0.073371361901962</v>
      </c>
      <c r="AJ25" s="26">
        <v>-3.16</v>
      </c>
      <c r="AK25" s="25">
        <v>20.4</v>
      </c>
      <c r="AL25" s="15">
        <v>-0.0234004739336493</v>
      </c>
      <c r="AM25" s="18">
        <v>0.165584415584416</v>
      </c>
      <c r="AN25" s="18">
        <v>-0.113238446739797</v>
      </c>
      <c r="AO25" s="18">
        <v>-0.188984889518065</v>
      </c>
    </row>
    <row r="26" s="1" customFormat="1" ht="15.9" customHeight="1" spans="1:41">
      <c r="A26" s="23"/>
      <c r="B26" s="24" t="s">
        <v>127</v>
      </c>
      <c r="C26" s="23" t="s">
        <v>128</v>
      </c>
      <c r="D26" s="25">
        <v>243</v>
      </c>
      <c r="E26" s="26">
        <v>17875.1</v>
      </c>
      <c r="F26" s="25">
        <v>238</v>
      </c>
      <c r="G26" s="26">
        <v>16293.5</v>
      </c>
      <c r="H26" s="27">
        <v>38.0911140980641</v>
      </c>
      <c r="I26" s="26">
        <v>18</v>
      </c>
      <c r="J26" s="26">
        <v>640</v>
      </c>
      <c r="K26" s="25">
        <v>40</v>
      </c>
      <c r="L26" s="25">
        <v>2980</v>
      </c>
      <c r="M26" s="12">
        <v>35.5555555555556</v>
      </c>
      <c r="N26" s="12">
        <v>74.5</v>
      </c>
      <c r="O26" s="26">
        <v>3139.58</v>
      </c>
      <c r="P26" s="26">
        <v>4601.82</v>
      </c>
      <c r="Q26" s="26">
        <v>71.66</v>
      </c>
      <c r="R26" s="12">
        <v>64.2174155735417</v>
      </c>
      <c r="S26" s="25">
        <v>2745.8</v>
      </c>
      <c r="T26" s="25">
        <v>3878.93</v>
      </c>
      <c r="U26" s="25">
        <v>40.04</v>
      </c>
      <c r="V26" s="12">
        <v>96.8763736263736</v>
      </c>
      <c r="W26" s="15">
        <v>0.806114813005861</v>
      </c>
      <c r="X26" s="15">
        <v>0.3003540084077</v>
      </c>
      <c r="Y26" s="26">
        <v>1462.24</v>
      </c>
      <c r="Z26" s="25">
        <v>1133.13</v>
      </c>
      <c r="AA26" s="17">
        <v>329.11</v>
      </c>
      <c r="AB26" s="18">
        <v>0.290443285412971</v>
      </c>
      <c r="AC26" s="15">
        <v>0.3177525413858</v>
      </c>
      <c r="AD26" s="15">
        <v>0.29212437450534</v>
      </c>
      <c r="AE26" s="15">
        <v>0.0256281668804591</v>
      </c>
      <c r="AF26" s="26">
        <v>1368.149</v>
      </c>
      <c r="AG26" s="25">
        <v>-352.1692</v>
      </c>
      <c r="AH26" s="15">
        <v>0.435774530351193</v>
      </c>
      <c r="AI26" s="18">
        <v>-0.0907902952618377</v>
      </c>
      <c r="AJ26" s="26">
        <v>-1.34</v>
      </c>
      <c r="AK26" s="25">
        <v>-0.16</v>
      </c>
      <c r="AL26" s="15">
        <v>-0.0186994138989673</v>
      </c>
      <c r="AM26" s="18">
        <v>-0.003996003996004</v>
      </c>
      <c r="AN26" s="18">
        <v>0.526564825613031</v>
      </c>
      <c r="AO26" s="18">
        <v>-0.0147034099029634</v>
      </c>
    </row>
    <row r="27" s="1" customFormat="1" ht="15.9" customHeight="1" spans="1:41">
      <c r="A27" s="23"/>
      <c r="B27" s="24" t="s">
        <v>199</v>
      </c>
      <c r="C27" s="23" t="s">
        <v>200</v>
      </c>
      <c r="D27" s="25">
        <v>883</v>
      </c>
      <c r="E27" s="26">
        <v>42010.13</v>
      </c>
      <c r="F27" s="25">
        <v>789</v>
      </c>
      <c r="G27" s="26">
        <v>35302.24</v>
      </c>
      <c r="H27" s="27">
        <v>39.013492861046</v>
      </c>
      <c r="I27" s="26">
        <v>9.5</v>
      </c>
      <c r="J27" s="26">
        <v>228</v>
      </c>
      <c r="K27" s="25">
        <v>105</v>
      </c>
      <c r="L27" s="25">
        <v>6780</v>
      </c>
      <c r="M27" s="12">
        <v>24</v>
      </c>
      <c r="N27" s="12">
        <v>64.5714285714286</v>
      </c>
      <c r="O27" s="26">
        <v>6935.89</v>
      </c>
      <c r="P27" s="26">
        <v>8388.56</v>
      </c>
      <c r="Q27" s="26">
        <v>102.31</v>
      </c>
      <c r="R27" s="12">
        <v>81.9915941745675</v>
      </c>
      <c r="S27" s="25">
        <v>6380.54</v>
      </c>
      <c r="T27" s="25">
        <v>7851.99</v>
      </c>
      <c r="U27" s="25">
        <v>105.03</v>
      </c>
      <c r="V27" s="12">
        <v>74.7594972864896</v>
      </c>
      <c r="W27" s="15">
        <v>2.41631642394031</v>
      </c>
      <c r="X27" s="15">
        <v>0.157779825233246</v>
      </c>
      <c r="Y27" s="26">
        <v>1452.67</v>
      </c>
      <c r="Z27" s="25">
        <v>1471.45</v>
      </c>
      <c r="AA27" s="17">
        <v>-18.78</v>
      </c>
      <c r="AB27" s="18">
        <v>-0.012762920928336</v>
      </c>
      <c r="AC27" s="15">
        <v>0.173172749554155</v>
      </c>
      <c r="AD27" s="15">
        <v>0.187398353793115</v>
      </c>
      <c r="AE27" s="15">
        <v>-0.0142256042389602</v>
      </c>
      <c r="AF27" s="26">
        <v>-734.9531</v>
      </c>
      <c r="AG27" s="25">
        <v>-139.5802</v>
      </c>
      <c r="AH27" s="15">
        <v>-0.105963776818837</v>
      </c>
      <c r="AI27" s="18">
        <v>-0.0177764108206964</v>
      </c>
      <c r="AJ27" s="26">
        <v>-1.19</v>
      </c>
      <c r="AK27" s="25">
        <v>-11.97</v>
      </c>
      <c r="AL27" s="15">
        <v>-0.0116313165868439</v>
      </c>
      <c r="AM27" s="18">
        <v>-0.113967437874893</v>
      </c>
      <c r="AN27" s="18">
        <v>-0.0881873659981401</v>
      </c>
      <c r="AO27" s="18">
        <v>0.102336121288049</v>
      </c>
    </row>
    <row r="28" s="1" customFormat="1" ht="15.9" customHeight="1" spans="1:41">
      <c r="A28" s="23"/>
      <c r="B28" s="24" t="s">
        <v>135</v>
      </c>
      <c r="C28" s="23" t="s">
        <v>136</v>
      </c>
      <c r="D28" s="25">
        <v>783.8</v>
      </c>
      <c r="E28" s="26">
        <v>48943.5</v>
      </c>
      <c r="F28" s="25">
        <v>767.8</v>
      </c>
      <c r="G28" s="26">
        <v>46738.04</v>
      </c>
      <c r="H28" s="27">
        <v>17.9094014287502</v>
      </c>
      <c r="I28" s="26">
        <v>263.5</v>
      </c>
      <c r="J28" s="26">
        <v>16493.4</v>
      </c>
      <c r="K28" s="25">
        <v>184.5</v>
      </c>
      <c r="L28" s="25">
        <v>10967.88</v>
      </c>
      <c r="M28" s="12">
        <v>62.5935483870968</v>
      </c>
      <c r="N28" s="12">
        <v>59.4465040650406</v>
      </c>
      <c r="O28" s="26">
        <v>18698.86</v>
      </c>
      <c r="P28" s="26">
        <v>22158.25</v>
      </c>
      <c r="Q28" s="26">
        <v>264.38</v>
      </c>
      <c r="R28" s="12">
        <v>83.8121264846055</v>
      </c>
      <c r="S28" s="25">
        <v>17192.94</v>
      </c>
      <c r="T28" s="25">
        <v>16156.71</v>
      </c>
      <c r="U28" s="25">
        <v>188.33</v>
      </c>
      <c r="V28" s="12">
        <v>85.7893591037009</v>
      </c>
      <c r="W28" s="15">
        <v>0.338989858288379</v>
      </c>
      <c r="X28" s="15">
        <v>0.443135478746378</v>
      </c>
      <c r="Y28" s="26">
        <v>3459.39</v>
      </c>
      <c r="Z28" s="25">
        <v>-1036.23</v>
      </c>
      <c r="AA28" s="17">
        <v>4495.62</v>
      </c>
      <c r="AB28" s="18">
        <v>-4.33843837758027</v>
      </c>
      <c r="AC28" s="15">
        <v>0.15612198616768</v>
      </c>
      <c r="AD28" s="15">
        <v>-0.0641362009963662</v>
      </c>
      <c r="AE28" s="15">
        <v>0.220258187164046</v>
      </c>
      <c r="AF28" s="26">
        <v>-2136.0425</v>
      </c>
      <c r="AG28" s="25">
        <v>-4666.3429</v>
      </c>
      <c r="AH28" s="15">
        <v>-0.114233835645596</v>
      </c>
      <c r="AI28" s="18">
        <v>-0.288817642948348</v>
      </c>
      <c r="AJ28" s="26">
        <v>-15.12</v>
      </c>
      <c r="AK28" s="25">
        <v>-69.17</v>
      </c>
      <c r="AL28" s="15">
        <v>-0.0571904077464256</v>
      </c>
      <c r="AM28" s="18">
        <v>-0.36728083682897</v>
      </c>
      <c r="AN28" s="18">
        <v>0.174583807302752</v>
      </c>
      <c r="AO28" s="18">
        <v>0.310090429082545</v>
      </c>
    </row>
    <row r="29" s="1" customFormat="1" ht="15.9" customHeight="1" spans="1:41">
      <c r="A29" s="23"/>
      <c r="B29" s="24" t="s">
        <v>203</v>
      </c>
      <c r="C29" s="23" t="s">
        <v>204</v>
      </c>
      <c r="D29" s="25">
        <v>469</v>
      </c>
      <c r="E29" s="26">
        <v>30271.48</v>
      </c>
      <c r="F29" s="25">
        <v>381</v>
      </c>
      <c r="G29" s="26">
        <v>23216.31</v>
      </c>
      <c r="H29" s="27">
        <v>40.1115161864685</v>
      </c>
      <c r="I29" s="26">
        <v>-23.5</v>
      </c>
      <c r="J29" s="26">
        <v>-2388</v>
      </c>
      <c r="K29" s="25">
        <v>0</v>
      </c>
      <c r="L29" s="25">
        <v>0</v>
      </c>
      <c r="M29" s="12">
        <v>101.617021276596</v>
      </c>
      <c r="N29" s="12">
        <v>0</v>
      </c>
      <c r="O29" s="26">
        <v>4667.17</v>
      </c>
      <c r="P29" s="26">
        <v>4904.83</v>
      </c>
      <c r="Q29" s="26">
        <v>61.24</v>
      </c>
      <c r="R29" s="12">
        <v>80.0919333768779</v>
      </c>
      <c r="S29" s="25">
        <v>3181.66</v>
      </c>
      <c r="T29" s="25">
        <v>3541.9</v>
      </c>
      <c r="U29" s="25">
        <v>52.37</v>
      </c>
      <c r="V29" s="12">
        <v>67.6322321940042</v>
      </c>
      <c r="W29" s="15">
        <v>-0.211825613753505</v>
      </c>
      <c r="X29" s="15" t="e">
        <v>#DIV/0!</v>
      </c>
      <c r="Y29" s="26">
        <v>237.66</v>
      </c>
      <c r="Z29" s="25">
        <v>360.24</v>
      </c>
      <c r="AA29" s="17">
        <v>-122.58</v>
      </c>
      <c r="AB29" s="18">
        <v>-0.340273151232512</v>
      </c>
      <c r="AC29" s="15">
        <v>0.048454278741567</v>
      </c>
      <c r="AD29" s="15">
        <v>0.101708122758971</v>
      </c>
      <c r="AE29" s="15">
        <v>-0.0532538440174042</v>
      </c>
      <c r="AF29" s="26">
        <v>-759.553</v>
      </c>
      <c r="AG29" s="25">
        <v>-523.9979</v>
      </c>
      <c r="AH29" s="15">
        <v>-0.162743804061133</v>
      </c>
      <c r="AI29" s="18">
        <v>-0.147942601428612</v>
      </c>
      <c r="AJ29" s="26">
        <v>-3.26</v>
      </c>
      <c r="AK29" s="25">
        <v>-10.13</v>
      </c>
      <c r="AL29" s="15">
        <v>-0.0532331809274984</v>
      </c>
      <c r="AM29" s="18">
        <v>-0.193431353828528</v>
      </c>
      <c r="AN29" s="18">
        <v>-0.0148012026325216</v>
      </c>
      <c r="AO29" s="18">
        <v>0.140198172901029</v>
      </c>
    </row>
    <row r="30" s="1" customFormat="1" ht="15.9" customHeight="1" spans="1:41">
      <c r="A30" s="23"/>
      <c r="B30" s="24" t="s">
        <v>168</v>
      </c>
      <c r="C30" s="23" t="s">
        <v>169</v>
      </c>
      <c r="D30" s="25">
        <v>553.5</v>
      </c>
      <c r="E30" s="26">
        <v>30384.17</v>
      </c>
      <c r="F30" s="25">
        <v>441.3</v>
      </c>
      <c r="G30" s="26">
        <v>22746.11</v>
      </c>
      <c r="H30" s="27">
        <v>21.1552571882331</v>
      </c>
      <c r="I30" s="26">
        <v>35.5</v>
      </c>
      <c r="J30" s="26">
        <v>1152</v>
      </c>
      <c r="K30" s="25">
        <v>0</v>
      </c>
      <c r="L30" s="25">
        <v>0</v>
      </c>
      <c r="M30" s="12">
        <v>32.4507042253521</v>
      </c>
      <c r="N30" s="12">
        <v>0</v>
      </c>
      <c r="O30" s="26">
        <v>8790.06</v>
      </c>
      <c r="P30" s="26">
        <v>10185.92</v>
      </c>
      <c r="Q30" s="26">
        <v>146.04</v>
      </c>
      <c r="R30" s="12">
        <v>69.7474664475486</v>
      </c>
      <c r="S30" s="25">
        <v>5187.75</v>
      </c>
      <c r="T30" s="25">
        <v>6483.16</v>
      </c>
      <c r="U30" s="25">
        <v>115.43</v>
      </c>
      <c r="V30" s="12">
        <v>56.165294983973</v>
      </c>
      <c r="W30" s="15">
        <v>1.14933598861803</v>
      </c>
      <c r="X30" s="15" t="e">
        <v>#DIV/0!</v>
      </c>
      <c r="Y30" s="26">
        <v>1395.86</v>
      </c>
      <c r="Z30" s="25">
        <v>1295.41</v>
      </c>
      <c r="AA30" s="17">
        <v>100.45</v>
      </c>
      <c r="AB30" s="18">
        <v>0.077543017268664</v>
      </c>
      <c r="AC30" s="15">
        <v>0.13703818604505</v>
      </c>
      <c r="AD30" s="15">
        <v>0.199811511670235</v>
      </c>
      <c r="AE30" s="15">
        <v>-0.0627733256251845</v>
      </c>
      <c r="AF30" s="26">
        <v>13.1074</v>
      </c>
      <c r="AG30" s="25">
        <v>1202.2315</v>
      </c>
      <c r="AH30" s="15">
        <v>0.00149116160754307</v>
      </c>
      <c r="AI30" s="18">
        <v>0.185439122279876</v>
      </c>
      <c r="AJ30" s="26">
        <v>-1.66</v>
      </c>
      <c r="AK30" s="25">
        <v>1.34</v>
      </c>
      <c r="AL30" s="15">
        <v>-0.0113667488359354</v>
      </c>
      <c r="AM30" s="18">
        <v>0.0116087672182275</v>
      </c>
      <c r="AN30" s="18">
        <v>-0.183947960672333</v>
      </c>
      <c r="AO30" s="18">
        <v>-0.0229755160541629</v>
      </c>
    </row>
    <row r="31" s="1" customFormat="1" ht="15.9" customHeight="1" spans="1:41">
      <c r="A31" s="23"/>
      <c r="B31" s="24" t="s">
        <v>166</v>
      </c>
      <c r="C31" s="23" t="s">
        <v>167</v>
      </c>
      <c r="D31" s="25">
        <v>232.6</v>
      </c>
      <c r="E31" s="26">
        <v>15343.39</v>
      </c>
      <c r="F31" s="25">
        <v>269.9</v>
      </c>
      <c r="G31" s="26">
        <v>16675.57</v>
      </c>
      <c r="H31" s="27">
        <v>31.6856272018367</v>
      </c>
      <c r="I31" s="26">
        <v>89.5</v>
      </c>
      <c r="J31" s="26">
        <v>4869</v>
      </c>
      <c r="K31" s="25">
        <v>97.4</v>
      </c>
      <c r="L31" s="25">
        <v>5743.1</v>
      </c>
      <c r="M31" s="12">
        <v>54.4022346368715</v>
      </c>
      <c r="N31" s="12">
        <v>58.9640657084189</v>
      </c>
      <c r="O31" s="26">
        <v>3536.82</v>
      </c>
      <c r="P31" s="26">
        <v>4299.44</v>
      </c>
      <c r="Q31" s="26">
        <v>49.58</v>
      </c>
      <c r="R31" s="12">
        <v>86.7172246873739</v>
      </c>
      <c r="S31" s="25">
        <v>3977.53</v>
      </c>
      <c r="T31" s="25">
        <v>4746.77</v>
      </c>
      <c r="U31" s="25">
        <v>72.77</v>
      </c>
      <c r="V31" s="12">
        <v>65.2297650130548</v>
      </c>
      <c r="W31" s="15">
        <v>0.594001152088718</v>
      </c>
      <c r="X31" s="15">
        <v>0.106263013402438</v>
      </c>
      <c r="Y31" s="26">
        <v>762.62</v>
      </c>
      <c r="Z31" s="25">
        <v>769.24</v>
      </c>
      <c r="AA31" s="17">
        <v>-6.62</v>
      </c>
      <c r="AB31" s="18">
        <v>-0.00860589672923925</v>
      </c>
      <c r="AC31" s="15">
        <v>0.177376588578978</v>
      </c>
      <c r="AD31" s="15">
        <v>0.162055460871287</v>
      </c>
      <c r="AE31" s="15">
        <v>0.0153211277076905</v>
      </c>
      <c r="AF31" s="26">
        <v>-300.0959</v>
      </c>
      <c r="AG31" s="25">
        <v>-164.3488</v>
      </c>
      <c r="AH31" s="15">
        <v>-0.084849073461471</v>
      </c>
      <c r="AI31" s="18">
        <v>-0.0346232912064414</v>
      </c>
      <c r="AJ31" s="26">
        <v>-2.62</v>
      </c>
      <c r="AK31" s="25">
        <v>-3.63</v>
      </c>
      <c r="AL31" s="15">
        <v>-0.0528438886647842</v>
      </c>
      <c r="AM31" s="18">
        <v>-0.049883193623746</v>
      </c>
      <c r="AN31" s="18">
        <v>-0.0502257822550296</v>
      </c>
      <c r="AO31" s="18">
        <v>-0.00296069504103814</v>
      </c>
    </row>
    <row r="32" s="1" customFormat="1" ht="15.9" customHeight="1" spans="1:41">
      <c r="A32" s="23"/>
      <c r="B32" s="24" t="s">
        <v>116</v>
      </c>
      <c r="C32" s="23" t="s">
        <v>117</v>
      </c>
      <c r="D32" s="25">
        <v>526</v>
      </c>
      <c r="E32" s="26">
        <v>17933.85</v>
      </c>
      <c r="F32" s="25">
        <v>645</v>
      </c>
      <c r="G32" s="26">
        <v>25524.15</v>
      </c>
      <c r="H32" s="27">
        <v>27.0179583281525</v>
      </c>
      <c r="I32" s="26">
        <v>210</v>
      </c>
      <c r="J32" s="26">
        <v>13220</v>
      </c>
      <c r="K32" s="25">
        <v>55</v>
      </c>
      <c r="L32" s="25">
        <v>3780</v>
      </c>
      <c r="M32" s="12">
        <v>62.9523809523809</v>
      </c>
      <c r="N32" s="12">
        <v>68.7272727272727</v>
      </c>
      <c r="O32" s="26">
        <v>5629.7</v>
      </c>
      <c r="P32" s="26">
        <v>6375.79</v>
      </c>
      <c r="Q32" s="26">
        <v>94.47</v>
      </c>
      <c r="R32" s="12">
        <v>67.4901026780989</v>
      </c>
      <c r="S32" s="25">
        <v>7127</v>
      </c>
      <c r="T32" s="25">
        <v>8942.08</v>
      </c>
      <c r="U32" s="25">
        <v>117.04</v>
      </c>
      <c r="V32" s="12">
        <v>76.4019138755981</v>
      </c>
      <c r="W32" s="15">
        <v>0.0720818125870471</v>
      </c>
      <c r="X32" s="15">
        <v>0.11166805903648</v>
      </c>
      <c r="Y32" s="26">
        <v>746.09</v>
      </c>
      <c r="Z32" s="25">
        <v>1815.08</v>
      </c>
      <c r="AA32" s="17">
        <v>-1068.99</v>
      </c>
      <c r="AB32" s="18">
        <v>-0.588949247416092</v>
      </c>
      <c r="AC32" s="15">
        <v>0.117019224284363</v>
      </c>
      <c r="AD32" s="15">
        <v>0.202981856570283</v>
      </c>
      <c r="AE32" s="15">
        <v>-0.0859626322859202</v>
      </c>
      <c r="AF32" s="26">
        <v>1005.696</v>
      </c>
      <c r="AG32" s="25">
        <v>-50.135</v>
      </c>
      <c r="AH32" s="15">
        <v>0.17864113540686</v>
      </c>
      <c r="AI32" s="18">
        <v>-0.00560663738190667</v>
      </c>
      <c r="AJ32" s="26">
        <v>3.47</v>
      </c>
      <c r="AK32" s="25">
        <v>-7.96</v>
      </c>
      <c r="AL32" s="15">
        <v>0.0367312374298719</v>
      </c>
      <c r="AM32" s="18">
        <v>-0.0680109364319891</v>
      </c>
      <c r="AN32" s="18">
        <v>0.184247772788767</v>
      </c>
      <c r="AO32" s="18">
        <v>0.104742173861861</v>
      </c>
    </row>
    <row r="33" s="1" customFormat="1" ht="15.9" customHeight="1" spans="1:41">
      <c r="A33" s="23"/>
      <c r="B33" s="24" t="s">
        <v>68</v>
      </c>
      <c r="C33" s="23" t="s">
        <v>69</v>
      </c>
      <c r="D33" s="25">
        <v>325.6</v>
      </c>
      <c r="E33" s="26">
        <v>19887.23</v>
      </c>
      <c r="F33" s="25">
        <v>237.7</v>
      </c>
      <c r="G33" s="26">
        <v>14116.06</v>
      </c>
      <c r="H33" s="27">
        <v>13.2837656836515</v>
      </c>
      <c r="I33" s="26">
        <v>49.5</v>
      </c>
      <c r="J33" s="26">
        <v>3188</v>
      </c>
      <c r="K33" s="25">
        <v>56.6</v>
      </c>
      <c r="L33" s="25">
        <v>3555.74</v>
      </c>
      <c r="M33" s="12">
        <v>64.4040404040404</v>
      </c>
      <c r="N33" s="12">
        <v>62.8222614840989</v>
      </c>
      <c r="O33" s="26">
        <v>8959.17</v>
      </c>
      <c r="P33" s="26">
        <v>11741.17</v>
      </c>
      <c r="Q33" s="26">
        <v>135.52</v>
      </c>
      <c r="R33" s="12">
        <v>86.6379132231405</v>
      </c>
      <c r="S33" s="25">
        <v>10757.42</v>
      </c>
      <c r="T33" s="25">
        <v>13920.81</v>
      </c>
      <c r="U33" s="25">
        <v>184.94</v>
      </c>
      <c r="V33" s="12">
        <v>75.2720341732454</v>
      </c>
      <c r="W33" s="15">
        <v>0.34522481322003</v>
      </c>
      <c r="X33" s="15">
        <v>0.198174538691155</v>
      </c>
      <c r="Y33" s="26">
        <v>2782</v>
      </c>
      <c r="Z33" s="25">
        <v>3163.39</v>
      </c>
      <c r="AA33" s="17">
        <v>-381.39</v>
      </c>
      <c r="AB33" s="18">
        <v>-0.120563699069669</v>
      </c>
      <c r="AC33" s="15">
        <v>0.236944018355922</v>
      </c>
      <c r="AD33" s="15">
        <v>0.227241805613323</v>
      </c>
      <c r="AE33" s="15">
        <v>0.00970221274259915</v>
      </c>
      <c r="AF33" s="26">
        <v>242.1316</v>
      </c>
      <c r="AG33" s="25">
        <v>-259.5502</v>
      </c>
      <c r="AH33" s="15">
        <v>0.0270261196070618</v>
      </c>
      <c r="AI33" s="18">
        <v>-0.0186447627688331</v>
      </c>
      <c r="AJ33" s="26">
        <v>-1.88</v>
      </c>
      <c r="AK33" s="25">
        <v>7.94</v>
      </c>
      <c r="AL33" s="15">
        <v>-0.0138724911452184</v>
      </c>
      <c r="AM33" s="18">
        <v>0.0429328430842435</v>
      </c>
      <c r="AN33" s="18">
        <v>0.045670882375895</v>
      </c>
      <c r="AO33" s="18">
        <v>-0.056805334229462</v>
      </c>
    </row>
    <row r="34" s="1" customFormat="1" ht="15.9" customHeight="1" spans="1:41">
      <c r="A34" s="23"/>
      <c r="B34" s="24" t="s">
        <v>191</v>
      </c>
      <c r="C34" s="23" t="s">
        <v>192</v>
      </c>
      <c r="D34" s="25">
        <v>39</v>
      </c>
      <c r="E34" s="26">
        <v>2546.88</v>
      </c>
      <c r="F34" s="25">
        <v>37.5</v>
      </c>
      <c r="G34" s="26">
        <v>2350.88</v>
      </c>
      <c r="H34" s="27">
        <v>5.34356608478803</v>
      </c>
      <c r="I34" s="26">
        <v>53</v>
      </c>
      <c r="J34" s="26">
        <v>3012</v>
      </c>
      <c r="K34" s="25">
        <v>0</v>
      </c>
      <c r="L34" s="25">
        <v>0</v>
      </c>
      <c r="M34" s="12">
        <v>56.8301886792453</v>
      </c>
      <c r="N34" s="12">
        <v>0</v>
      </c>
      <c r="O34" s="26">
        <v>3208</v>
      </c>
      <c r="P34" s="26">
        <v>3233.97</v>
      </c>
      <c r="Q34" s="26">
        <v>52.49</v>
      </c>
      <c r="R34" s="12">
        <v>61.611164031244</v>
      </c>
      <c r="S34" s="25">
        <v>765.5</v>
      </c>
      <c r="T34" s="25">
        <v>527.2</v>
      </c>
      <c r="U34" s="25">
        <v>7.59</v>
      </c>
      <c r="V34" s="12">
        <v>69.4598155467721</v>
      </c>
      <c r="W34" s="15">
        <v>0.0841273883319835</v>
      </c>
      <c r="X34" s="15" t="e">
        <v>#DIV/0!</v>
      </c>
      <c r="Y34" s="26">
        <v>25.97</v>
      </c>
      <c r="Z34" s="25">
        <v>-238.3</v>
      </c>
      <c r="AA34" s="17">
        <v>264.27</v>
      </c>
      <c r="AB34" s="18">
        <v>-1.10898027696181</v>
      </c>
      <c r="AC34" s="15">
        <v>0.00803037752360102</v>
      </c>
      <c r="AD34" s="15">
        <v>-0.45201062215478</v>
      </c>
      <c r="AE34" s="15">
        <v>0.460040999678381</v>
      </c>
      <c r="AF34" s="26">
        <v>99.96</v>
      </c>
      <c r="AG34" s="25">
        <v>-333.18</v>
      </c>
      <c r="AH34" s="15">
        <v>0.0311596009975062</v>
      </c>
      <c r="AI34" s="18">
        <v>-0.631980273141123</v>
      </c>
      <c r="AJ34" s="26">
        <v>-2.01</v>
      </c>
      <c r="AK34" s="25">
        <v>-5.71</v>
      </c>
      <c r="AL34" s="15">
        <v>-0.0382930081920366</v>
      </c>
      <c r="AM34" s="18">
        <v>-0.752305665349144</v>
      </c>
      <c r="AN34" s="18">
        <v>0.663139874138629</v>
      </c>
      <c r="AO34" s="18">
        <v>0.714012657157107</v>
      </c>
    </row>
    <row r="35" s="1" customFormat="1" ht="15.9" customHeight="1" spans="1:41">
      <c r="A35" s="23"/>
      <c r="B35" s="24" t="s">
        <v>80</v>
      </c>
      <c r="C35" s="23" t="s">
        <v>81</v>
      </c>
      <c r="D35" s="25">
        <v>396.5</v>
      </c>
      <c r="E35" s="26">
        <v>27999</v>
      </c>
      <c r="F35" s="25">
        <v>374</v>
      </c>
      <c r="G35" s="26">
        <v>25834</v>
      </c>
      <c r="H35" s="27">
        <v>27.314511452595</v>
      </c>
      <c r="I35" s="26">
        <v>77.5</v>
      </c>
      <c r="J35" s="26">
        <v>4733</v>
      </c>
      <c r="K35" s="25">
        <v>125.2</v>
      </c>
      <c r="L35" s="25">
        <v>7609.1</v>
      </c>
      <c r="M35" s="12">
        <v>61.0709677419355</v>
      </c>
      <c r="N35" s="12">
        <v>60.7755591054313</v>
      </c>
      <c r="O35" s="26">
        <v>6898</v>
      </c>
      <c r="P35" s="26">
        <v>8530.48</v>
      </c>
      <c r="Q35" s="26">
        <v>144.38</v>
      </c>
      <c r="R35" s="12">
        <v>59.0835295747333</v>
      </c>
      <c r="S35" s="25">
        <v>9024.27</v>
      </c>
      <c r="T35" s="25">
        <v>11392.6</v>
      </c>
      <c r="U35" s="25">
        <v>153.38</v>
      </c>
      <c r="V35" s="12">
        <v>74.2769591863346</v>
      </c>
      <c r="W35" s="15">
        <v>-0.032543092744172</v>
      </c>
      <c r="X35" s="15">
        <v>0.222151803778251</v>
      </c>
      <c r="Y35" s="26">
        <v>1632.48</v>
      </c>
      <c r="Z35" s="25">
        <v>2368.33</v>
      </c>
      <c r="AA35" s="17">
        <v>-735.85</v>
      </c>
      <c r="AB35" s="18">
        <v>-0.310704167071312</v>
      </c>
      <c r="AC35" s="15">
        <v>0.191370239423807</v>
      </c>
      <c r="AD35" s="15">
        <v>0.207883187332128</v>
      </c>
      <c r="AE35" s="15">
        <v>-0.0165129479083205</v>
      </c>
      <c r="AF35" s="26">
        <v>402.2251</v>
      </c>
      <c r="AG35" s="25">
        <v>-434.1786</v>
      </c>
      <c r="AH35" s="15">
        <v>0.0583103943171934</v>
      </c>
      <c r="AI35" s="18">
        <v>-0.0381105805522883</v>
      </c>
      <c r="AJ35" s="26">
        <v>44.38</v>
      </c>
      <c r="AK35" s="25">
        <v>-5.92</v>
      </c>
      <c r="AL35" s="15">
        <v>0.307383294085053</v>
      </c>
      <c r="AM35" s="18">
        <v>-0.0385969487547268</v>
      </c>
      <c r="AN35" s="18">
        <v>0.0964209748694817</v>
      </c>
      <c r="AO35" s="18">
        <v>0.34598024283978</v>
      </c>
    </row>
    <row r="36" s="1" customFormat="1" ht="15.9" customHeight="1" spans="1:41">
      <c r="A36" s="23"/>
      <c r="B36" s="28" t="s">
        <v>256</v>
      </c>
      <c r="C36" s="28"/>
      <c r="D36" s="29">
        <v>8496.55</v>
      </c>
      <c r="E36" s="29">
        <v>480615.98</v>
      </c>
      <c r="F36" s="29">
        <v>7902.11</v>
      </c>
      <c r="G36" s="30">
        <v>436374.71</v>
      </c>
      <c r="H36" s="30">
        <v>32.4777459152963</v>
      </c>
      <c r="I36" s="30">
        <v>1206</v>
      </c>
      <c r="J36" s="29">
        <v>57681.8</v>
      </c>
      <c r="K36" s="29">
        <v>1108.7</v>
      </c>
      <c r="L36" s="29">
        <v>71160.57</v>
      </c>
      <c r="M36" s="31">
        <v>47.8290215588723</v>
      </c>
      <c r="N36" s="31">
        <v>64.1837918282673</v>
      </c>
      <c r="O36" s="29">
        <v>98820.51</v>
      </c>
      <c r="P36" s="29">
        <v>118813.09</v>
      </c>
      <c r="Q36" s="29">
        <v>1794.42</v>
      </c>
      <c r="R36" s="31">
        <v>66.2125310685347</v>
      </c>
      <c r="S36" s="29">
        <v>104050.44</v>
      </c>
      <c r="T36" s="29">
        <v>124271.66</v>
      </c>
      <c r="U36" s="29">
        <v>1727.36</v>
      </c>
      <c r="V36" s="31">
        <v>71.9431155057429</v>
      </c>
      <c r="W36" s="32">
        <v>0.384358887355332</v>
      </c>
      <c r="X36" s="32">
        <v>0.120892260436041</v>
      </c>
      <c r="Y36" s="29">
        <v>19992.58</v>
      </c>
      <c r="Z36" s="29">
        <v>20221.22</v>
      </c>
      <c r="AA36" s="33">
        <v>-228.64</v>
      </c>
      <c r="AB36" s="34">
        <v>-0.0113069340029929</v>
      </c>
      <c r="AC36" s="32">
        <v>0.16826916966809</v>
      </c>
      <c r="AD36" s="32">
        <v>0.162717871476087</v>
      </c>
      <c r="AE36" s="32">
        <v>0.00555129819200248</v>
      </c>
      <c r="AF36" s="29">
        <v>-897.8855</v>
      </c>
      <c r="AG36" s="29">
        <v>-7152.8432</v>
      </c>
      <c r="AH36" s="32">
        <v>-0.00908602374142777</v>
      </c>
      <c r="AI36" s="32">
        <v>-0.0575581206527699</v>
      </c>
      <c r="AJ36" s="29">
        <v>2.98</v>
      </c>
      <c r="AK36" s="29">
        <v>-110.53</v>
      </c>
      <c r="AL36" s="32">
        <v>0.00166070373714069</v>
      </c>
      <c r="AM36" s="32">
        <v>-0.063987819562801</v>
      </c>
      <c r="AN36" s="34">
        <v>0.0484720969113421</v>
      </c>
      <c r="AO36" s="34">
        <v>0.0656485232999417</v>
      </c>
    </row>
    <row r="37" s="1" customFormat="1" ht="15.9" customHeight="1" spans="1:41">
      <c r="A37" s="23" t="s">
        <v>62</v>
      </c>
      <c r="B37" s="24" t="s">
        <v>63</v>
      </c>
      <c r="C37" s="23" t="s">
        <v>64</v>
      </c>
      <c r="D37" s="25">
        <v>900.3</v>
      </c>
      <c r="E37" s="26">
        <v>55716.44</v>
      </c>
      <c r="F37" s="25">
        <v>807.8</v>
      </c>
      <c r="G37" s="26">
        <v>49051.12</v>
      </c>
      <c r="H37" s="27">
        <v>44.3728888216609</v>
      </c>
      <c r="I37" s="26">
        <v>55</v>
      </c>
      <c r="J37" s="26">
        <v>3960</v>
      </c>
      <c r="K37" s="25">
        <v>150.1</v>
      </c>
      <c r="L37" s="25">
        <v>9844.35</v>
      </c>
      <c r="M37" s="12">
        <v>72</v>
      </c>
      <c r="N37" s="12">
        <v>65.5852764823451</v>
      </c>
      <c r="O37" s="26">
        <v>8263.75</v>
      </c>
      <c r="P37" s="26">
        <v>11335.42</v>
      </c>
      <c r="Q37" s="26">
        <v>135</v>
      </c>
      <c r="R37" s="12">
        <v>83.9660740740741</v>
      </c>
      <c r="S37" s="25">
        <v>15219.71</v>
      </c>
      <c r="T37" s="25">
        <v>20846.26</v>
      </c>
      <c r="U37" s="25">
        <v>227.49</v>
      </c>
      <c r="V37" s="12">
        <v>91.6359400413205</v>
      </c>
      <c r="W37" s="15">
        <v>0.166195473251029</v>
      </c>
      <c r="X37" s="15">
        <v>0.397202923524886</v>
      </c>
      <c r="Y37" s="26">
        <v>3071.67</v>
      </c>
      <c r="Z37" s="25">
        <v>5626.55</v>
      </c>
      <c r="AA37" s="17">
        <v>-2554.88</v>
      </c>
      <c r="AB37" s="18">
        <v>-0.454075765788983</v>
      </c>
      <c r="AC37" s="15">
        <v>0.270979813716651</v>
      </c>
      <c r="AD37" s="15">
        <v>0.269906928149222</v>
      </c>
      <c r="AE37" s="15">
        <v>0.00107288556742902</v>
      </c>
      <c r="AF37" s="26">
        <v>-737.6533</v>
      </c>
      <c r="AG37" s="25">
        <v>-1530.9846</v>
      </c>
      <c r="AH37" s="15">
        <v>-0.0892637482982907</v>
      </c>
      <c r="AI37" s="18">
        <v>-0.0734416916991345</v>
      </c>
      <c r="AJ37" s="26">
        <v>16.4</v>
      </c>
      <c r="AK37" s="25">
        <v>-8.87</v>
      </c>
      <c r="AL37" s="15">
        <v>0.121481481481481</v>
      </c>
      <c r="AM37" s="18">
        <v>-0.0389907248670271</v>
      </c>
      <c r="AN37" s="18">
        <v>-0.0158220565991562</v>
      </c>
      <c r="AO37" s="18">
        <v>0.160472206348509</v>
      </c>
    </row>
    <row r="38" s="1" customFormat="1" ht="15.9" customHeight="1" spans="1:41">
      <c r="A38" s="23"/>
      <c r="B38" s="24" t="s">
        <v>92</v>
      </c>
      <c r="C38" s="23" t="s">
        <v>93</v>
      </c>
      <c r="D38" s="25">
        <v>1039.5</v>
      </c>
      <c r="E38" s="26">
        <v>61265.35</v>
      </c>
      <c r="F38" s="25">
        <v>980.7</v>
      </c>
      <c r="G38" s="26">
        <v>57370.83</v>
      </c>
      <c r="H38" s="27">
        <v>59.8782078644232</v>
      </c>
      <c r="I38" s="26">
        <v>47.5</v>
      </c>
      <c r="J38" s="26">
        <v>3040</v>
      </c>
      <c r="K38" s="25">
        <v>95</v>
      </c>
      <c r="L38" s="25">
        <v>6080</v>
      </c>
      <c r="M38" s="12">
        <v>64</v>
      </c>
      <c r="N38" s="12">
        <v>64</v>
      </c>
      <c r="O38" s="26">
        <v>6934.52</v>
      </c>
      <c r="P38" s="26">
        <v>8172.54</v>
      </c>
      <c r="Q38" s="26">
        <v>118.4</v>
      </c>
      <c r="R38" s="12">
        <v>69.0248310810811</v>
      </c>
      <c r="S38" s="25">
        <v>9137.3</v>
      </c>
      <c r="T38" s="25">
        <v>10132.82</v>
      </c>
      <c r="U38" s="25">
        <v>138.81</v>
      </c>
      <c r="V38" s="12">
        <v>72.9977667315035</v>
      </c>
      <c r="W38" s="15">
        <v>0.0785129856418919</v>
      </c>
      <c r="X38" s="15">
        <v>0.140590105179742</v>
      </c>
      <c r="Y38" s="26">
        <v>1238.02</v>
      </c>
      <c r="Z38" s="25">
        <v>995.52</v>
      </c>
      <c r="AA38" s="17">
        <v>242.5</v>
      </c>
      <c r="AB38" s="18">
        <v>0.243591288974606</v>
      </c>
      <c r="AC38" s="15">
        <v>0.151485339931037</v>
      </c>
      <c r="AD38" s="15">
        <v>0.0982470822535089</v>
      </c>
      <c r="AE38" s="15">
        <v>0.0532382576775285</v>
      </c>
      <c r="AF38" s="26">
        <v>413.6698</v>
      </c>
      <c r="AG38" s="25">
        <v>-1376.5531</v>
      </c>
      <c r="AH38" s="15">
        <v>0.059653703500747</v>
      </c>
      <c r="AI38" s="18">
        <v>-0.135850937843562</v>
      </c>
      <c r="AJ38" s="26">
        <v>12.1</v>
      </c>
      <c r="AK38" s="25">
        <v>-2.69</v>
      </c>
      <c r="AL38" s="15">
        <v>0.102195945945946</v>
      </c>
      <c r="AM38" s="18">
        <v>-0.0193790072761328</v>
      </c>
      <c r="AN38" s="18">
        <v>0.195504641344309</v>
      </c>
      <c r="AO38" s="18">
        <v>0.121574953222079</v>
      </c>
    </row>
    <row r="39" s="1" customFormat="1" ht="15.9" customHeight="1" spans="1:41">
      <c r="A39" s="23"/>
      <c r="B39" s="24" t="s">
        <v>145</v>
      </c>
      <c r="C39" s="23" t="s">
        <v>146</v>
      </c>
      <c r="D39" s="25">
        <v>434.8</v>
      </c>
      <c r="E39" s="26">
        <v>25976.62</v>
      </c>
      <c r="F39" s="25">
        <v>346.7</v>
      </c>
      <c r="G39" s="26">
        <v>20794.34</v>
      </c>
      <c r="H39" s="27">
        <v>31.5880963591315</v>
      </c>
      <c r="I39" s="26">
        <v>0</v>
      </c>
      <c r="J39" s="26">
        <v>0</v>
      </c>
      <c r="K39" s="25">
        <v>90</v>
      </c>
      <c r="L39" s="25">
        <v>5790</v>
      </c>
      <c r="M39" s="12">
        <v>0</v>
      </c>
      <c r="N39" s="12">
        <v>64.3333333333333</v>
      </c>
      <c r="O39" s="26">
        <v>5182.28</v>
      </c>
      <c r="P39" s="26">
        <v>5771.7</v>
      </c>
      <c r="Q39" s="26">
        <v>97.87</v>
      </c>
      <c r="R39" s="12">
        <v>58.9731276182691</v>
      </c>
      <c r="S39" s="25">
        <v>4466.07</v>
      </c>
      <c r="T39" s="25">
        <v>5243.88</v>
      </c>
      <c r="U39" s="25">
        <v>75.4</v>
      </c>
      <c r="V39" s="12">
        <v>69.5474801061008</v>
      </c>
      <c r="W39" s="15" t="e">
        <v>#DIV/0!</v>
      </c>
      <c r="X39" s="15">
        <v>0.0810489135663336</v>
      </c>
      <c r="Y39" s="26">
        <v>589.42</v>
      </c>
      <c r="Z39" s="25">
        <v>777.81</v>
      </c>
      <c r="AA39" s="17">
        <v>-188.39</v>
      </c>
      <c r="AB39" s="18">
        <v>-0.242205680050398</v>
      </c>
      <c r="AC39" s="15">
        <v>0.102122424935461</v>
      </c>
      <c r="AD39" s="15">
        <v>0.148327192841941</v>
      </c>
      <c r="AE39" s="15">
        <v>-0.0462047679064805</v>
      </c>
      <c r="AF39" s="26">
        <v>566.4656</v>
      </c>
      <c r="AG39" s="25">
        <v>-70.8854</v>
      </c>
      <c r="AH39" s="15">
        <v>0.109308180955101</v>
      </c>
      <c r="AI39" s="18">
        <v>-0.0135177387735799</v>
      </c>
      <c r="AJ39" s="26">
        <v>9.77</v>
      </c>
      <c r="AK39" s="25">
        <v>1</v>
      </c>
      <c r="AL39" s="15">
        <v>0.0998263001941351</v>
      </c>
      <c r="AM39" s="18">
        <v>0.013262599469496</v>
      </c>
      <c r="AN39" s="18">
        <v>0.122825919728681</v>
      </c>
      <c r="AO39" s="18">
        <v>0.0865637007246391</v>
      </c>
    </row>
    <row r="40" s="1" customFormat="1" ht="15.9" customHeight="1" spans="1:41">
      <c r="A40" s="23"/>
      <c r="B40" s="24" t="s">
        <v>99</v>
      </c>
      <c r="C40" s="23" t="s">
        <v>100</v>
      </c>
      <c r="D40" s="25">
        <v>205.5</v>
      </c>
      <c r="E40" s="26">
        <v>14079.78</v>
      </c>
      <c r="F40" s="25">
        <v>169.5</v>
      </c>
      <c r="G40" s="26">
        <v>11145.26</v>
      </c>
      <c r="H40" s="27">
        <v>19.3252169192649</v>
      </c>
      <c r="I40" s="26">
        <v>28.5</v>
      </c>
      <c r="J40" s="26">
        <v>1634</v>
      </c>
      <c r="K40" s="25">
        <v>35</v>
      </c>
      <c r="L40" s="25">
        <v>2260</v>
      </c>
      <c r="M40" s="12">
        <v>57.3333333333333</v>
      </c>
      <c r="N40" s="12">
        <v>64.5714285714286</v>
      </c>
      <c r="O40" s="26">
        <v>4568.52</v>
      </c>
      <c r="P40" s="26">
        <v>4748.69</v>
      </c>
      <c r="Q40" s="26">
        <v>61.65</v>
      </c>
      <c r="R40" s="12">
        <v>77.026601784266</v>
      </c>
      <c r="S40" s="25">
        <v>3005.03</v>
      </c>
      <c r="T40" s="25">
        <v>3951.34</v>
      </c>
      <c r="U40" s="25">
        <v>71.96</v>
      </c>
      <c r="V40" s="12">
        <v>54.9102279043913</v>
      </c>
      <c r="W40" s="15">
        <v>0.343487240423245</v>
      </c>
      <c r="X40" s="15">
        <v>-0.149620364312524</v>
      </c>
      <c r="Y40" s="26">
        <v>180.17</v>
      </c>
      <c r="Z40" s="25">
        <v>946.31</v>
      </c>
      <c r="AA40" s="17">
        <v>-766.14</v>
      </c>
      <c r="AB40" s="18">
        <v>-0.809607845209287</v>
      </c>
      <c r="AC40" s="15">
        <v>0.0379409900414641</v>
      </c>
      <c r="AD40" s="15">
        <v>0.239490906882222</v>
      </c>
      <c r="AE40" s="15">
        <v>-0.201549916840758</v>
      </c>
      <c r="AF40" s="26">
        <v>-781.4446</v>
      </c>
      <c r="AG40" s="25">
        <v>985.4479</v>
      </c>
      <c r="AH40" s="15">
        <v>-0.171049836708606</v>
      </c>
      <c r="AI40" s="18">
        <v>0.249395875829465</v>
      </c>
      <c r="AJ40" s="26">
        <v>-2.85</v>
      </c>
      <c r="AK40" s="25">
        <v>24.96</v>
      </c>
      <c r="AL40" s="15">
        <v>-0.0462287104622871</v>
      </c>
      <c r="AM40" s="18">
        <v>0.346859366314619</v>
      </c>
      <c r="AN40" s="18">
        <v>-0.420445712538071</v>
      </c>
      <c r="AO40" s="18">
        <v>-0.393088076776906</v>
      </c>
    </row>
    <row r="41" s="1" customFormat="1" ht="15.9" customHeight="1" spans="1:41">
      <c r="A41" s="23"/>
      <c r="B41" s="24" t="s">
        <v>108</v>
      </c>
      <c r="C41" s="23" t="s">
        <v>109</v>
      </c>
      <c r="D41" s="25">
        <v>917.1</v>
      </c>
      <c r="E41" s="26">
        <v>50143.16</v>
      </c>
      <c r="F41" s="25">
        <v>866.8</v>
      </c>
      <c r="G41" s="26">
        <v>46135.88</v>
      </c>
      <c r="H41" s="27">
        <v>79.5641941028692</v>
      </c>
      <c r="I41" s="26">
        <v>9.5</v>
      </c>
      <c r="J41" s="26">
        <v>228</v>
      </c>
      <c r="K41" s="25">
        <v>25</v>
      </c>
      <c r="L41" s="25">
        <v>1500</v>
      </c>
      <c r="M41" s="12">
        <v>24</v>
      </c>
      <c r="N41" s="12">
        <v>60</v>
      </c>
      <c r="O41" s="26">
        <v>4235.28</v>
      </c>
      <c r="P41" s="26">
        <v>3608.72</v>
      </c>
      <c r="Q41" s="26">
        <v>49.08</v>
      </c>
      <c r="R41" s="12">
        <v>73.5273023634882</v>
      </c>
      <c r="S41" s="25">
        <v>6371.91</v>
      </c>
      <c r="T41" s="25">
        <v>6641.27</v>
      </c>
      <c r="U41" s="25">
        <v>128.72</v>
      </c>
      <c r="V41" s="12">
        <v>51.5947016780609</v>
      </c>
      <c r="W41" s="15">
        <v>2.06363759847867</v>
      </c>
      <c r="X41" s="15">
        <v>-0.140088305365652</v>
      </c>
      <c r="Y41" s="26">
        <v>-626.56</v>
      </c>
      <c r="Z41" s="25">
        <v>269.36</v>
      </c>
      <c r="AA41" s="17">
        <v>-895.92</v>
      </c>
      <c r="AB41" s="18">
        <v>-3.32610632610633</v>
      </c>
      <c r="AC41" s="15">
        <v>-0.173623888802678</v>
      </c>
      <c r="AD41" s="15">
        <v>0.0405585076348349</v>
      </c>
      <c r="AE41" s="15">
        <v>-0.214182396437513</v>
      </c>
      <c r="AF41" s="26">
        <v>-1394.6041</v>
      </c>
      <c r="AG41" s="25">
        <v>-360.1968</v>
      </c>
      <c r="AH41" s="15">
        <v>-0.329282621219849</v>
      </c>
      <c r="AI41" s="18">
        <v>-0.0542361325469376</v>
      </c>
      <c r="AJ41" s="26">
        <v>-10.72</v>
      </c>
      <c r="AK41" s="25">
        <v>-2.48</v>
      </c>
      <c r="AL41" s="15">
        <v>-0.21841890790546</v>
      </c>
      <c r="AM41" s="18">
        <v>-0.019266625233064</v>
      </c>
      <c r="AN41" s="18">
        <v>-0.275046488672911</v>
      </c>
      <c r="AO41" s="18">
        <v>-0.199152282672396</v>
      </c>
    </row>
    <row r="42" s="1" customFormat="1" ht="15.9" customHeight="1" spans="1:41">
      <c r="A42" s="23"/>
      <c r="B42" s="24" t="s">
        <v>123</v>
      </c>
      <c r="C42" s="23" t="s">
        <v>124</v>
      </c>
      <c r="D42" s="25">
        <v>675.29</v>
      </c>
      <c r="E42" s="26">
        <v>40287.65</v>
      </c>
      <c r="F42" s="25">
        <v>579.94</v>
      </c>
      <c r="G42" s="26">
        <v>33976</v>
      </c>
      <c r="H42" s="27">
        <v>41.1814303708222</v>
      </c>
      <c r="I42" s="26">
        <v>0</v>
      </c>
      <c r="J42" s="26">
        <v>0</v>
      </c>
      <c r="K42" s="25">
        <v>67.4</v>
      </c>
      <c r="L42" s="25">
        <v>4083.55</v>
      </c>
      <c r="M42" s="12">
        <v>0</v>
      </c>
      <c r="N42" s="12">
        <v>60.5867952522255</v>
      </c>
      <c r="O42" s="26">
        <v>6311.65</v>
      </c>
      <c r="P42" s="26">
        <v>7177.27</v>
      </c>
      <c r="Q42" s="26">
        <v>95.91</v>
      </c>
      <c r="R42" s="12">
        <v>74.8333854655406</v>
      </c>
      <c r="S42" s="25">
        <v>5063.66</v>
      </c>
      <c r="T42" s="25">
        <v>5987.13</v>
      </c>
      <c r="U42" s="25">
        <v>98</v>
      </c>
      <c r="V42" s="12">
        <v>61.0931632653061</v>
      </c>
      <c r="W42" s="15" t="e">
        <v>#DIV/0!</v>
      </c>
      <c r="X42" s="15">
        <v>0.00835772895682253</v>
      </c>
      <c r="Y42" s="26">
        <v>865.62</v>
      </c>
      <c r="Z42" s="25">
        <v>923.47</v>
      </c>
      <c r="AA42" s="17">
        <v>-57.85</v>
      </c>
      <c r="AB42" s="18">
        <v>-0.0626441573629896</v>
      </c>
      <c r="AC42" s="15">
        <v>0.120605745638662</v>
      </c>
      <c r="AD42" s="15">
        <v>0.154242516865343</v>
      </c>
      <c r="AE42" s="15">
        <v>-0.0336367712266808</v>
      </c>
      <c r="AF42" s="26">
        <v>-300.9636</v>
      </c>
      <c r="AG42" s="25">
        <v>493.2039</v>
      </c>
      <c r="AH42" s="15">
        <v>-0.0476838227721753</v>
      </c>
      <c r="AI42" s="18">
        <v>0.0823773494144941</v>
      </c>
      <c r="AJ42" s="26">
        <v>0.56</v>
      </c>
      <c r="AK42" s="25">
        <v>-21.3</v>
      </c>
      <c r="AL42" s="15">
        <v>0.00583880721509749</v>
      </c>
      <c r="AM42" s="18">
        <v>-0.21734693877551</v>
      </c>
      <c r="AN42" s="18">
        <v>-0.130061172186669</v>
      </c>
      <c r="AO42" s="18">
        <v>0.223185745990608</v>
      </c>
    </row>
    <row r="43" s="1" customFormat="1" ht="15.9" customHeight="1" spans="1:41">
      <c r="A43" s="23"/>
      <c r="B43" s="24" t="s">
        <v>74</v>
      </c>
      <c r="C43" s="23" t="s">
        <v>75</v>
      </c>
      <c r="D43" s="25">
        <v>413</v>
      </c>
      <c r="E43" s="26">
        <v>29508.95</v>
      </c>
      <c r="F43" s="25">
        <v>405.5</v>
      </c>
      <c r="G43" s="26">
        <v>28740.85</v>
      </c>
      <c r="H43" s="27">
        <v>80.0731707317073</v>
      </c>
      <c r="I43" s="26">
        <v>31.5</v>
      </c>
      <c r="J43" s="26">
        <v>1778</v>
      </c>
      <c r="K43" s="25">
        <v>100</v>
      </c>
      <c r="L43" s="25">
        <v>6700</v>
      </c>
      <c r="M43" s="12">
        <v>56.4444444444444</v>
      </c>
      <c r="N43" s="12">
        <v>67</v>
      </c>
      <c r="O43" s="26">
        <v>2546.1</v>
      </c>
      <c r="P43" s="26">
        <v>2921.46</v>
      </c>
      <c r="Q43" s="26">
        <v>38.19</v>
      </c>
      <c r="R43" s="12">
        <v>76.4980361351139</v>
      </c>
      <c r="S43" s="25">
        <v>3173.16</v>
      </c>
      <c r="T43" s="25">
        <v>3920.05</v>
      </c>
      <c r="U43" s="25">
        <v>33.99</v>
      </c>
      <c r="V43" s="12">
        <v>115.329508679023</v>
      </c>
      <c r="W43" s="15">
        <v>0.355280167748081</v>
      </c>
      <c r="X43" s="15">
        <v>0.721335950433183</v>
      </c>
      <c r="Y43" s="26">
        <v>375.36</v>
      </c>
      <c r="Z43" s="25">
        <v>746.89</v>
      </c>
      <c r="AA43" s="17">
        <v>-371.53</v>
      </c>
      <c r="AB43" s="18">
        <v>-0.497436034757461</v>
      </c>
      <c r="AC43" s="15">
        <v>0.128483703353803</v>
      </c>
      <c r="AD43" s="15">
        <v>0.190530733026364</v>
      </c>
      <c r="AE43" s="15">
        <v>-0.0620470296725619</v>
      </c>
      <c r="AF43" s="26">
        <v>242.982</v>
      </c>
      <c r="AG43" s="25">
        <v>-806.6758</v>
      </c>
      <c r="AH43" s="15">
        <v>0.0954330151997172</v>
      </c>
      <c r="AI43" s="18">
        <v>-0.205782018086504</v>
      </c>
      <c r="AJ43" s="26">
        <v>-0.81</v>
      </c>
      <c r="AK43" s="25">
        <v>-12.51</v>
      </c>
      <c r="AL43" s="15">
        <v>-0.021209740769835</v>
      </c>
      <c r="AM43" s="18">
        <v>-0.368049426301853</v>
      </c>
      <c r="AN43" s="18">
        <v>0.301215033286221</v>
      </c>
      <c r="AO43" s="18">
        <v>0.346839685532018</v>
      </c>
    </row>
    <row r="44" s="1" customFormat="1" ht="15.9" customHeight="1" spans="1:41">
      <c r="A44" s="23"/>
      <c r="B44" s="24" t="s">
        <v>78</v>
      </c>
      <c r="C44" s="23" t="s">
        <v>79</v>
      </c>
      <c r="D44" s="25">
        <v>961.5</v>
      </c>
      <c r="E44" s="26">
        <v>55519.45</v>
      </c>
      <c r="F44" s="25">
        <v>918</v>
      </c>
      <c r="G44" s="26">
        <v>52659.33</v>
      </c>
      <c r="H44" s="27">
        <v>132.381064430863</v>
      </c>
      <c r="I44" s="26">
        <v>0</v>
      </c>
      <c r="J44" s="26">
        <v>0</v>
      </c>
      <c r="K44" s="25">
        <v>25</v>
      </c>
      <c r="L44" s="25">
        <v>1500</v>
      </c>
      <c r="M44" s="12">
        <v>0</v>
      </c>
      <c r="N44" s="12">
        <v>60</v>
      </c>
      <c r="O44" s="26">
        <v>2860.12</v>
      </c>
      <c r="P44" s="26">
        <v>3383.5</v>
      </c>
      <c r="Q44" s="26">
        <v>41.83</v>
      </c>
      <c r="R44" s="12">
        <v>80.8869232608176</v>
      </c>
      <c r="S44" s="25">
        <v>3270.06</v>
      </c>
      <c r="T44" s="25">
        <v>4829.94</v>
      </c>
      <c r="U44" s="25">
        <v>61.24</v>
      </c>
      <c r="V44" s="12">
        <v>78.8690398432397</v>
      </c>
      <c r="W44" s="15" t="e">
        <v>#DIV/0!</v>
      </c>
      <c r="X44" s="15">
        <v>0.314483997387329</v>
      </c>
      <c r="Y44" s="26">
        <v>523.38</v>
      </c>
      <c r="Z44" s="25">
        <v>1559.88</v>
      </c>
      <c r="AA44" s="17">
        <v>-1036.5</v>
      </c>
      <c r="AB44" s="18">
        <v>-0.664474190322332</v>
      </c>
      <c r="AC44" s="15">
        <v>0.154685976060293</v>
      </c>
      <c r="AD44" s="15">
        <v>0.322960533671226</v>
      </c>
      <c r="AE44" s="15">
        <v>-0.168274557610933</v>
      </c>
      <c r="AF44" s="26">
        <v>-405.477</v>
      </c>
      <c r="AG44" s="25">
        <v>-401.4553</v>
      </c>
      <c r="AH44" s="15">
        <v>-0.141769226466022</v>
      </c>
      <c r="AI44" s="18">
        <v>-0.0831180718601059</v>
      </c>
      <c r="AJ44" s="26">
        <v>-1.67</v>
      </c>
      <c r="AK44" s="25">
        <v>-6.76</v>
      </c>
      <c r="AL44" s="15">
        <v>-0.0399234998804686</v>
      </c>
      <c r="AM44" s="18">
        <v>-0.110385369039843</v>
      </c>
      <c r="AN44" s="18">
        <v>-0.0586511546059165</v>
      </c>
      <c r="AO44" s="18">
        <v>0.0704618691593747</v>
      </c>
    </row>
    <row r="45" s="1" customFormat="1" ht="15.9" customHeight="1" spans="1:41">
      <c r="A45" s="23"/>
      <c r="B45" s="24" t="s">
        <v>65</v>
      </c>
      <c r="C45" s="23" t="s">
        <v>66</v>
      </c>
      <c r="D45" s="25">
        <v>688.6</v>
      </c>
      <c r="E45" s="26">
        <v>35272.15</v>
      </c>
      <c r="F45" s="25">
        <v>617</v>
      </c>
      <c r="G45" s="26">
        <v>28215.68</v>
      </c>
      <c r="H45" s="27">
        <v>30.5042652382397</v>
      </c>
      <c r="I45" s="26">
        <v>9.5</v>
      </c>
      <c r="J45" s="26">
        <v>228</v>
      </c>
      <c r="K45" s="25">
        <v>225</v>
      </c>
      <c r="L45" s="25">
        <v>15030</v>
      </c>
      <c r="M45" s="12">
        <v>24</v>
      </c>
      <c r="N45" s="12">
        <v>66.8</v>
      </c>
      <c r="O45" s="26">
        <v>7284.47</v>
      </c>
      <c r="P45" s="26">
        <v>6574.85</v>
      </c>
      <c r="Q45" s="26">
        <v>76.94</v>
      </c>
      <c r="R45" s="12">
        <v>85.4542500649857</v>
      </c>
      <c r="S45" s="25">
        <v>11318.4</v>
      </c>
      <c r="T45" s="25">
        <v>13916.87</v>
      </c>
      <c r="U45" s="25">
        <v>161.35</v>
      </c>
      <c r="V45" s="12">
        <v>86.252680508212</v>
      </c>
      <c r="W45" s="15">
        <v>2.56059375270774</v>
      </c>
      <c r="X45" s="15">
        <v>0.291207792039101</v>
      </c>
      <c r="Y45" s="26">
        <v>-709.62</v>
      </c>
      <c r="Z45" s="25">
        <v>2598.47</v>
      </c>
      <c r="AA45" s="17">
        <v>-3308.09</v>
      </c>
      <c r="AB45" s="18">
        <v>-1.27309147305915</v>
      </c>
      <c r="AC45" s="15">
        <v>-0.107929458466733</v>
      </c>
      <c r="AD45" s="15">
        <v>0.18671367915343</v>
      </c>
      <c r="AE45" s="15">
        <v>-0.294643137620163</v>
      </c>
      <c r="AF45" s="26">
        <v>-2530.2918</v>
      </c>
      <c r="AG45" s="25">
        <v>-1536.344</v>
      </c>
      <c r="AH45" s="15">
        <v>-0.347354275602755</v>
      </c>
      <c r="AI45" s="18">
        <v>-0.110394363100324</v>
      </c>
      <c r="AJ45" s="26">
        <v>-4.16</v>
      </c>
      <c r="AK45" s="25">
        <v>-23.85</v>
      </c>
      <c r="AL45" s="15">
        <v>-0.0540681050168963</v>
      </c>
      <c r="AM45" s="18">
        <v>-0.147815308335916</v>
      </c>
      <c r="AN45" s="18">
        <v>-0.236959912502431</v>
      </c>
      <c r="AO45" s="18">
        <v>0.0937472033190194</v>
      </c>
    </row>
    <row r="46" s="1" customFormat="1" ht="15.9" customHeight="1" spans="1:41">
      <c r="A46" s="23"/>
      <c r="B46" s="24" t="s">
        <v>97</v>
      </c>
      <c r="C46" s="23" t="s">
        <v>98</v>
      </c>
      <c r="D46" s="25">
        <v>769.1</v>
      </c>
      <c r="E46" s="26">
        <v>34885.93</v>
      </c>
      <c r="F46" s="25">
        <v>711.5</v>
      </c>
      <c r="G46" s="26">
        <v>31851.92</v>
      </c>
      <c r="H46" s="27">
        <v>76.9880372839905</v>
      </c>
      <c r="I46" s="26">
        <v>0</v>
      </c>
      <c r="J46" s="26">
        <v>0</v>
      </c>
      <c r="K46" s="25">
        <v>10</v>
      </c>
      <c r="L46" s="25">
        <v>760</v>
      </c>
      <c r="M46" s="12">
        <v>0</v>
      </c>
      <c r="N46" s="12">
        <v>76</v>
      </c>
      <c r="O46" s="26">
        <v>3034.01</v>
      </c>
      <c r="P46" s="26">
        <v>3375.37</v>
      </c>
      <c r="Q46" s="26">
        <v>56</v>
      </c>
      <c r="R46" s="12">
        <v>60.2744642857143</v>
      </c>
      <c r="S46" s="25">
        <v>5563.15</v>
      </c>
      <c r="T46" s="25">
        <v>6226.62</v>
      </c>
      <c r="U46" s="25">
        <v>93.89</v>
      </c>
      <c r="V46" s="12">
        <v>66.3182447544999</v>
      </c>
      <c r="W46" s="15" t="e">
        <v>#DIV/0!</v>
      </c>
      <c r="X46" s="15">
        <v>-0.127391516388159</v>
      </c>
      <c r="Y46" s="26">
        <v>341.36</v>
      </c>
      <c r="Z46" s="25">
        <v>663.47</v>
      </c>
      <c r="AA46" s="17">
        <v>-322.11</v>
      </c>
      <c r="AB46" s="18">
        <v>-0.485492938640783</v>
      </c>
      <c r="AC46" s="15">
        <v>0.101132616572405</v>
      </c>
      <c r="AD46" s="15">
        <v>0.106553796441729</v>
      </c>
      <c r="AE46" s="15">
        <v>-0.00542117986932383</v>
      </c>
      <c r="AF46" s="26">
        <v>590.7363</v>
      </c>
      <c r="AG46" s="25">
        <v>-827.1337</v>
      </c>
      <c r="AH46" s="15">
        <v>0.194704796622292</v>
      </c>
      <c r="AI46" s="18">
        <v>-0.132838313563378</v>
      </c>
      <c r="AJ46" s="26">
        <v>-1.6</v>
      </c>
      <c r="AK46" s="25">
        <v>-6.41</v>
      </c>
      <c r="AL46" s="15">
        <v>-0.0285714285714286</v>
      </c>
      <c r="AM46" s="18">
        <v>-0.0682713814037704</v>
      </c>
      <c r="AN46" s="18">
        <v>0.32754311018567</v>
      </c>
      <c r="AO46" s="18">
        <v>0.0396999528323418</v>
      </c>
    </row>
    <row r="47" s="1" customFormat="1" ht="15.9" customHeight="1" spans="1:41">
      <c r="A47" s="23"/>
      <c r="B47" s="24" t="s">
        <v>133</v>
      </c>
      <c r="C47" s="23" t="s">
        <v>134</v>
      </c>
      <c r="D47" s="25">
        <v>78</v>
      </c>
      <c r="E47" s="26">
        <v>5212</v>
      </c>
      <c r="F47" s="25">
        <v>51</v>
      </c>
      <c r="G47" s="26">
        <v>2768</v>
      </c>
      <c r="H47" s="27">
        <v>10.4528443113772</v>
      </c>
      <c r="I47" s="26">
        <v>9.5</v>
      </c>
      <c r="J47" s="26">
        <v>228</v>
      </c>
      <c r="K47" s="25">
        <v>35</v>
      </c>
      <c r="L47" s="25">
        <v>2260</v>
      </c>
      <c r="M47" s="12">
        <v>24</v>
      </c>
      <c r="N47" s="12">
        <v>64.5714285714286</v>
      </c>
      <c r="O47" s="26">
        <v>2672</v>
      </c>
      <c r="P47" s="26">
        <v>2191.09</v>
      </c>
      <c r="Q47" s="26">
        <v>27.5</v>
      </c>
      <c r="R47" s="12">
        <v>79.676</v>
      </c>
      <c r="S47" s="25">
        <v>2422.63</v>
      </c>
      <c r="T47" s="25">
        <v>3098.3</v>
      </c>
      <c r="U47" s="25">
        <v>49.08</v>
      </c>
      <c r="V47" s="12">
        <v>63.1275468622657</v>
      </c>
      <c r="W47" s="15">
        <v>2.31983333333333</v>
      </c>
      <c r="X47" s="15">
        <v>-0.0223609999206641</v>
      </c>
      <c r="Y47" s="26">
        <v>-480.91</v>
      </c>
      <c r="Z47" s="25">
        <v>675.67</v>
      </c>
      <c r="AA47" s="17">
        <v>-1156.58</v>
      </c>
      <c r="AB47" s="18">
        <v>-1.71175277872334</v>
      </c>
      <c r="AC47" s="15">
        <v>-0.219484366228681</v>
      </c>
      <c r="AD47" s="15">
        <v>0.218077655488494</v>
      </c>
      <c r="AE47" s="15">
        <v>-0.437562021717174</v>
      </c>
      <c r="AF47" s="26">
        <v>-1013.5906</v>
      </c>
      <c r="AG47" s="25">
        <v>425.6343</v>
      </c>
      <c r="AH47" s="15">
        <v>-0.379337799401198</v>
      </c>
      <c r="AI47" s="18">
        <v>0.13737672271891</v>
      </c>
      <c r="AJ47" s="26">
        <v>-9</v>
      </c>
      <c r="AK47" s="25">
        <v>1.18</v>
      </c>
      <c r="AL47" s="15">
        <v>-0.327272727272727</v>
      </c>
      <c r="AM47" s="18">
        <v>0.0240423797881011</v>
      </c>
      <c r="AN47" s="18">
        <v>-0.516714522120108</v>
      </c>
      <c r="AO47" s="18">
        <v>-0.351315107060828</v>
      </c>
    </row>
    <row r="48" s="1" customFormat="1" ht="15.9" customHeight="1" spans="1:41">
      <c r="A48" s="23"/>
      <c r="B48" s="24" t="s">
        <v>104</v>
      </c>
      <c r="C48" s="23" t="s">
        <v>105</v>
      </c>
      <c r="D48" s="25">
        <v>966</v>
      </c>
      <c r="E48" s="26">
        <v>53121.82</v>
      </c>
      <c r="F48" s="25">
        <v>906</v>
      </c>
      <c r="G48" s="26">
        <v>48351.63</v>
      </c>
      <c r="H48" s="27">
        <v>54.0311591479936</v>
      </c>
      <c r="I48" s="26">
        <v>34.5</v>
      </c>
      <c r="J48" s="26">
        <v>1803</v>
      </c>
      <c r="K48" s="25">
        <v>125</v>
      </c>
      <c r="L48" s="25">
        <v>9100</v>
      </c>
      <c r="M48" s="12">
        <v>52.2608695652174</v>
      </c>
      <c r="N48" s="12">
        <v>72.8</v>
      </c>
      <c r="O48" s="26">
        <v>6573.19</v>
      </c>
      <c r="P48" s="26">
        <v>7606.28</v>
      </c>
      <c r="Q48" s="26">
        <v>91.74</v>
      </c>
      <c r="R48" s="12">
        <v>82.9112709832134</v>
      </c>
      <c r="S48" s="25">
        <v>6250.02</v>
      </c>
      <c r="T48" s="25">
        <v>7708.89</v>
      </c>
      <c r="U48" s="25">
        <v>100.8</v>
      </c>
      <c r="V48" s="12">
        <v>76.4770833333333</v>
      </c>
      <c r="W48" s="15">
        <v>0.586488546267811</v>
      </c>
      <c r="X48" s="15">
        <v>0.0505093864468864</v>
      </c>
      <c r="Y48" s="26">
        <v>1033.09</v>
      </c>
      <c r="Z48" s="25">
        <v>1458.87</v>
      </c>
      <c r="AA48" s="17">
        <v>-425.78</v>
      </c>
      <c r="AB48" s="18">
        <v>-0.291856025554025</v>
      </c>
      <c r="AC48" s="15">
        <v>0.135820663977661</v>
      </c>
      <c r="AD48" s="15">
        <v>0.189245144242556</v>
      </c>
      <c r="AE48" s="15">
        <v>-0.0534244802648958</v>
      </c>
      <c r="AF48" s="26">
        <v>-467.0108</v>
      </c>
      <c r="AG48" s="25">
        <v>-435.694</v>
      </c>
      <c r="AH48" s="15">
        <v>-0.0710478169655829</v>
      </c>
      <c r="AI48" s="18">
        <v>-0.0565183833210748</v>
      </c>
      <c r="AJ48" s="26">
        <v>-2.76</v>
      </c>
      <c r="AK48" s="25">
        <v>-11.9</v>
      </c>
      <c r="AL48" s="15">
        <v>-0.0300850228907783</v>
      </c>
      <c r="AM48" s="18">
        <v>-0.118055555555556</v>
      </c>
      <c r="AN48" s="18">
        <v>-0.0145294336445082</v>
      </c>
      <c r="AO48" s="18">
        <v>0.0879705326647773</v>
      </c>
    </row>
    <row r="49" s="1" customFormat="1" ht="15.9" customHeight="1" spans="1:41">
      <c r="A49" s="23"/>
      <c r="B49" s="24" t="s">
        <v>184</v>
      </c>
      <c r="C49" s="23" t="s">
        <v>185</v>
      </c>
      <c r="D49" s="25">
        <v>116.6</v>
      </c>
      <c r="E49" s="26">
        <v>6275.46</v>
      </c>
      <c r="F49" s="25">
        <v>96.9</v>
      </c>
      <c r="G49" s="26">
        <v>4792.96</v>
      </c>
      <c r="H49" s="27">
        <v>22.648038585209</v>
      </c>
      <c r="I49" s="26">
        <v>9.5</v>
      </c>
      <c r="J49" s="26">
        <v>228</v>
      </c>
      <c r="K49" s="25">
        <v>46.6</v>
      </c>
      <c r="L49" s="25">
        <v>2785.74</v>
      </c>
      <c r="M49" s="12">
        <v>24</v>
      </c>
      <c r="N49" s="12">
        <v>59.7798283261803</v>
      </c>
      <c r="O49" s="26">
        <v>1710.5</v>
      </c>
      <c r="P49" s="26">
        <v>2073.17</v>
      </c>
      <c r="Q49" s="26">
        <v>28.28</v>
      </c>
      <c r="R49" s="12">
        <v>73.3086987270156</v>
      </c>
      <c r="S49" s="25">
        <v>2325.47</v>
      </c>
      <c r="T49" s="25">
        <v>2790.21</v>
      </c>
      <c r="U49" s="25">
        <v>37.08</v>
      </c>
      <c r="V49" s="12">
        <v>75.2483818770227</v>
      </c>
      <c r="W49" s="15">
        <v>2.05452911362565</v>
      </c>
      <c r="X49" s="15">
        <v>0.258758748292825</v>
      </c>
      <c r="Y49" s="26">
        <v>362.67</v>
      </c>
      <c r="Z49" s="25">
        <v>464.74</v>
      </c>
      <c r="AA49" s="17">
        <v>-102.07</v>
      </c>
      <c r="AB49" s="18">
        <v>-0.21962817919697</v>
      </c>
      <c r="AC49" s="15">
        <v>0.174935002918236</v>
      </c>
      <c r="AD49" s="15">
        <v>0.166560939857573</v>
      </c>
      <c r="AE49" s="15">
        <v>0.00837406306066288</v>
      </c>
      <c r="AF49" s="26">
        <v>-217.0386</v>
      </c>
      <c r="AG49" s="25">
        <v>-103.0814</v>
      </c>
      <c r="AH49" s="15">
        <v>-0.126886056708565</v>
      </c>
      <c r="AI49" s="18">
        <v>-0.0369439576232613</v>
      </c>
      <c r="AJ49" s="26">
        <v>-0.92</v>
      </c>
      <c r="AK49" s="25">
        <v>6.08</v>
      </c>
      <c r="AL49" s="15">
        <v>-0.0325318246110325</v>
      </c>
      <c r="AM49" s="18">
        <v>0.163969795037756</v>
      </c>
      <c r="AN49" s="18">
        <v>-0.0899420990853034</v>
      </c>
      <c r="AO49" s="18">
        <v>-0.196501619648789</v>
      </c>
    </row>
    <row r="50" s="1" customFormat="1" ht="15.9" customHeight="1" spans="1:41">
      <c r="A50" s="23"/>
      <c r="B50" s="24" t="s">
        <v>139</v>
      </c>
      <c r="C50" s="23" t="s">
        <v>140</v>
      </c>
      <c r="D50" s="25">
        <v>164.7</v>
      </c>
      <c r="E50" s="26">
        <v>9447.28</v>
      </c>
      <c r="F50" s="25">
        <v>128</v>
      </c>
      <c r="G50" s="26">
        <v>7411.68</v>
      </c>
      <c r="H50" s="27">
        <v>28.9872077028886</v>
      </c>
      <c r="I50" s="26">
        <v>0</v>
      </c>
      <c r="J50" s="26">
        <v>0</v>
      </c>
      <c r="K50" s="25">
        <v>10</v>
      </c>
      <c r="L50" s="25">
        <v>760</v>
      </c>
      <c r="M50" s="12">
        <v>0</v>
      </c>
      <c r="N50" s="12">
        <v>76</v>
      </c>
      <c r="O50" s="26">
        <v>2035.6</v>
      </c>
      <c r="P50" s="26">
        <v>2168.34</v>
      </c>
      <c r="Q50" s="26">
        <v>36.48</v>
      </c>
      <c r="R50" s="12">
        <v>59.4391447368421</v>
      </c>
      <c r="S50" s="25">
        <v>1739.29</v>
      </c>
      <c r="T50" s="25">
        <v>2117.11</v>
      </c>
      <c r="U50" s="25">
        <v>34.02</v>
      </c>
      <c r="V50" s="12">
        <v>62.2313345091123</v>
      </c>
      <c r="W50" s="15" t="e">
        <v>#DIV/0!</v>
      </c>
      <c r="X50" s="15">
        <v>-0.181166651195891</v>
      </c>
      <c r="Y50" s="26">
        <v>132.74</v>
      </c>
      <c r="Z50" s="25">
        <v>377.82</v>
      </c>
      <c r="AA50" s="17">
        <v>-245.08</v>
      </c>
      <c r="AB50" s="18">
        <v>-0.648668678206553</v>
      </c>
      <c r="AC50" s="15">
        <v>0.0612173367645295</v>
      </c>
      <c r="AD50" s="15">
        <v>0.178460259504702</v>
      </c>
      <c r="AE50" s="15">
        <v>-0.117242922740173</v>
      </c>
      <c r="AF50" s="26">
        <v>-120.7686</v>
      </c>
      <c r="AG50" s="25">
        <v>-12.5882</v>
      </c>
      <c r="AH50" s="15">
        <v>-0.0593282570249558</v>
      </c>
      <c r="AI50" s="18">
        <v>-0.00594593573314566</v>
      </c>
      <c r="AJ50" s="26">
        <v>-0.22</v>
      </c>
      <c r="AK50" s="25">
        <v>0.22</v>
      </c>
      <c r="AL50" s="15">
        <v>-0.00603070175438596</v>
      </c>
      <c r="AM50" s="18">
        <v>0.00646678424456202</v>
      </c>
      <c r="AN50" s="18">
        <v>-0.0533823212918101</v>
      </c>
      <c r="AO50" s="18">
        <v>-0.012497485998948</v>
      </c>
    </row>
    <row r="51" s="1" customFormat="1" ht="15.9" customHeight="1" spans="1:41">
      <c r="A51" s="23"/>
      <c r="B51" s="24" t="s">
        <v>153</v>
      </c>
      <c r="C51" s="23" t="s">
        <v>154</v>
      </c>
      <c r="D51" s="25">
        <v>602.1</v>
      </c>
      <c r="E51" s="26">
        <v>35691.63</v>
      </c>
      <c r="F51" s="25">
        <v>585.7</v>
      </c>
      <c r="G51" s="26">
        <v>34072.27</v>
      </c>
      <c r="H51" s="27">
        <v>37.3962608892755</v>
      </c>
      <c r="I51" s="26">
        <v>70</v>
      </c>
      <c r="J51" s="26">
        <v>4910</v>
      </c>
      <c r="K51" s="25">
        <v>65</v>
      </c>
      <c r="L51" s="25">
        <v>4540</v>
      </c>
      <c r="M51" s="12">
        <v>70.1428571428571</v>
      </c>
      <c r="N51" s="12">
        <v>69.8461538461538</v>
      </c>
      <c r="O51" s="26">
        <v>6529.36</v>
      </c>
      <c r="P51" s="26">
        <v>8225.74</v>
      </c>
      <c r="Q51" s="26">
        <v>84.57</v>
      </c>
      <c r="R51" s="12">
        <v>97.2654605652123</v>
      </c>
      <c r="S51" s="25">
        <v>6830.42</v>
      </c>
      <c r="T51" s="25">
        <v>8593.58</v>
      </c>
      <c r="U51" s="25">
        <v>117.26</v>
      </c>
      <c r="V51" s="12">
        <v>73.2865427255671</v>
      </c>
      <c r="W51" s="15">
        <v>0.386676627202619</v>
      </c>
      <c r="X51" s="15">
        <v>0.0492566689783838</v>
      </c>
      <c r="Y51" s="26">
        <v>1696.38</v>
      </c>
      <c r="Z51" s="25">
        <v>1763.16</v>
      </c>
      <c r="AA51" s="17">
        <v>-66.78</v>
      </c>
      <c r="AB51" s="18">
        <v>-0.0378751786565031</v>
      </c>
      <c r="AC51" s="15">
        <v>0.206228254236093</v>
      </c>
      <c r="AD51" s="15">
        <v>0.205171767761515</v>
      </c>
      <c r="AE51" s="15">
        <v>0.00105648647457805</v>
      </c>
      <c r="AF51" s="26">
        <v>-928.8408</v>
      </c>
      <c r="AG51" s="25">
        <v>-204.1587</v>
      </c>
      <c r="AH51" s="15">
        <v>-0.142256025092812</v>
      </c>
      <c r="AI51" s="18">
        <v>-0.0237571186862751</v>
      </c>
      <c r="AJ51" s="26">
        <v>-1.83</v>
      </c>
      <c r="AK51" s="25">
        <v>-1.24</v>
      </c>
      <c r="AL51" s="15">
        <v>-0.0216388790351188</v>
      </c>
      <c r="AM51" s="18">
        <v>-0.0105747910625959</v>
      </c>
      <c r="AN51" s="18">
        <v>-0.118498906406536</v>
      </c>
      <c r="AO51" s="18">
        <v>-0.0110640879725229</v>
      </c>
    </row>
    <row r="52" s="1" customFormat="1" ht="15.9" customHeight="1" spans="1:41">
      <c r="A52" s="23"/>
      <c r="B52" s="24" t="s">
        <v>110</v>
      </c>
      <c r="C52" s="23" t="s">
        <v>111</v>
      </c>
      <c r="D52" s="25">
        <v>264.9</v>
      </c>
      <c r="E52" s="26">
        <v>18217.66</v>
      </c>
      <c r="F52" s="25">
        <v>224.67</v>
      </c>
      <c r="G52" s="26">
        <v>14862.77</v>
      </c>
      <c r="H52" s="27">
        <v>24.6276032748458</v>
      </c>
      <c r="I52" s="26">
        <v>29.5</v>
      </c>
      <c r="J52" s="26">
        <v>1708</v>
      </c>
      <c r="K52" s="25">
        <v>0</v>
      </c>
      <c r="L52" s="25">
        <v>0</v>
      </c>
      <c r="M52" s="12">
        <v>57.8983050847458</v>
      </c>
      <c r="N52" s="12">
        <v>0</v>
      </c>
      <c r="O52" s="26">
        <v>4701.29</v>
      </c>
      <c r="P52" s="26">
        <v>5077.29</v>
      </c>
      <c r="Q52" s="26">
        <v>73.85</v>
      </c>
      <c r="R52" s="12">
        <v>68.7513879485443</v>
      </c>
      <c r="S52" s="25">
        <v>1315.31</v>
      </c>
      <c r="T52" s="25">
        <v>1487.58</v>
      </c>
      <c r="U52" s="25">
        <v>23.73</v>
      </c>
      <c r="V52" s="12">
        <v>62.6877370417193</v>
      </c>
      <c r="W52" s="15">
        <v>0.187450787167481</v>
      </c>
      <c r="X52" s="15" t="e">
        <v>#DIV/0!</v>
      </c>
      <c r="Y52" s="26">
        <v>376</v>
      </c>
      <c r="Z52" s="25">
        <v>172.27</v>
      </c>
      <c r="AA52" s="17">
        <v>203.73</v>
      </c>
      <c r="AB52" s="18">
        <v>1.18262030533465</v>
      </c>
      <c r="AC52" s="15">
        <v>0.0740552538854389</v>
      </c>
      <c r="AD52" s="15">
        <v>0.115805536508961</v>
      </c>
      <c r="AE52" s="15">
        <v>-0.041750282623522</v>
      </c>
      <c r="AF52" s="26">
        <v>78.92</v>
      </c>
      <c r="AG52" s="25">
        <v>81.6476</v>
      </c>
      <c r="AH52" s="15">
        <v>0.0167868818983726</v>
      </c>
      <c r="AI52" s="18">
        <v>0.05488619099477</v>
      </c>
      <c r="AJ52" s="26">
        <v>9.12</v>
      </c>
      <c r="AK52" s="25">
        <v>-0.47</v>
      </c>
      <c r="AL52" s="15">
        <v>0.123493568043331</v>
      </c>
      <c r="AM52" s="18">
        <v>-0.0198061525495154</v>
      </c>
      <c r="AN52" s="18">
        <v>-0.0380993090963975</v>
      </c>
      <c r="AO52" s="18">
        <v>0.143299720592846</v>
      </c>
    </row>
    <row r="53" s="1" customFormat="1" ht="15.9" customHeight="1" spans="1:41">
      <c r="A53" s="23"/>
      <c r="B53" s="24" t="s">
        <v>151</v>
      </c>
      <c r="C53" s="23" t="s">
        <v>152</v>
      </c>
      <c r="D53" s="25">
        <v>163.7</v>
      </c>
      <c r="E53" s="26">
        <v>8327.28</v>
      </c>
      <c r="F53" s="25">
        <v>114.7</v>
      </c>
      <c r="G53" s="26">
        <v>6245.69</v>
      </c>
      <c r="H53" s="27">
        <v>36.5067422968185</v>
      </c>
      <c r="I53" s="26">
        <v>9.5</v>
      </c>
      <c r="J53" s="26">
        <v>228</v>
      </c>
      <c r="K53" s="25">
        <v>0</v>
      </c>
      <c r="L53" s="25">
        <v>0</v>
      </c>
      <c r="M53" s="12">
        <v>24</v>
      </c>
      <c r="N53" s="12">
        <v>0</v>
      </c>
      <c r="O53" s="26">
        <v>1397.15</v>
      </c>
      <c r="P53" s="26">
        <v>1575.82</v>
      </c>
      <c r="Q53" s="26">
        <v>27.47</v>
      </c>
      <c r="R53" s="12">
        <v>57.3651255915544</v>
      </c>
      <c r="S53" s="25">
        <v>2098.52</v>
      </c>
      <c r="T53" s="25">
        <v>2312.75</v>
      </c>
      <c r="U53" s="25">
        <v>56.72</v>
      </c>
      <c r="V53" s="12">
        <v>40.7748589562764</v>
      </c>
      <c r="W53" s="15">
        <v>1.39021356631477</v>
      </c>
      <c r="X53" s="15" t="e">
        <v>#DIV/0!</v>
      </c>
      <c r="Y53" s="26">
        <v>178.67</v>
      </c>
      <c r="Z53" s="25">
        <v>214.23</v>
      </c>
      <c r="AA53" s="17">
        <v>-35.56</v>
      </c>
      <c r="AB53" s="18">
        <v>-0.165989824020912</v>
      </c>
      <c r="AC53" s="15">
        <v>0.113382239088221</v>
      </c>
      <c r="AD53" s="15">
        <v>0.0926299859474651</v>
      </c>
      <c r="AE53" s="15">
        <v>0.0207522531407556</v>
      </c>
      <c r="AF53" s="26">
        <v>150.5392</v>
      </c>
      <c r="AG53" s="25">
        <v>1132.095</v>
      </c>
      <c r="AH53" s="15">
        <v>0.107747342804996</v>
      </c>
      <c r="AI53" s="18">
        <v>0.489501675494541</v>
      </c>
      <c r="AJ53" s="26">
        <v>-1.03</v>
      </c>
      <c r="AK53" s="25">
        <v>-5.68</v>
      </c>
      <c r="AL53" s="15">
        <v>-0.0374954495813615</v>
      </c>
      <c r="AM53" s="18">
        <v>-0.100141043723554</v>
      </c>
      <c r="AN53" s="18">
        <v>-0.381754332689545</v>
      </c>
      <c r="AO53" s="18">
        <v>0.0626455941421928</v>
      </c>
    </row>
    <row r="54" s="1" customFormat="1" ht="15.9" customHeight="1" spans="1:41">
      <c r="A54" s="23"/>
      <c r="B54" s="24" t="s">
        <v>158</v>
      </c>
      <c r="C54" s="23" t="s">
        <v>159</v>
      </c>
      <c r="D54" s="25">
        <v>210.9</v>
      </c>
      <c r="E54" s="26">
        <v>13240.69</v>
      </c>
      <c r="F54" s="25">
        <v>194.66</v>
      </c>
      <c r="G54" s="26">
        <v>12145.67</v>
      </c>
      <c r="H54" s="27">
        <v>67.1586672914998</v>
      </c>
      <c r="I54" s="26">
        <v>9.5</v>
      </c>
      <c r="J54" s="26">
        <v>228</v>
      </c>
      <c r="K54" s="25">
        <v>0</v>
      </c>
      <c r="L54" s="25">
        <v>0</v>
      </c>
      <c r="M54" s="12">
        <v>24</v>
      </c>
      <c r="N54" s="12">
        <v>0</v>
      </c>
      <c r="O54" s="26">
        <v>1323.02</v>
      </c>
      <c r="P54" s="26">
        <v>1592.51</v>
      </c>
      <c r="Q54" s="26">
        <v>24.23</v>
      </c>
      <c r="R54" s="12">
        <v>65.7247214197276</v>
      </c>
      <c r="S54" s="25">
        <v>1668.93</v>
      </c>
      <c r="T54" s="25">
        <v>1910.34</v>
      </c>
      <c r="U54" s="25">
        <v>30.08</v>
      </c>
      <c r="V54" s="12">
        <v>63.5086436170213</v>
      </c>
      <c r="W54" s="15">
        <v>1.73853005915532</v>
      </c>
      <c r="X54" s="15" t="e">
        <v>#DIV/0!</v>
      </c>
      <c r="Y54" s="26">
        <v>269.49</v>
      </c>
      <c r="Z54" s="25">
        <v>241.41</v>
      </c>
      <c r="AA54" s="17">
        <v>28.08</v>
      </c>
      <c r="AB54" s="18">
        <v>0.116316639741519</v>
      </c>
      <c r="AC54" s="15">
        <v>0.169223427168432</v>
      </c>
      <c r="AD54" s="15">
        <v>0.12637017494268</v>
      </c>
      <c r="AE54" s="15">
        <v>0.0428532522257519</v>
      </c>
      <c r="AF54" s="26">
        <v>212.367</v>
      </c>
      <c r="AG54" s="25">
        <v>127</v>
      </c>
      <c r="AH54" s="15">
        <v>0.160516847817871</v>
      </c>
      <c r="AI54" s="18">
        <v>0.0664803124051216</v>
      </c>
      <c r="AJ54" s="26">
        <v>-1.51</v>
      </c>
      <c r="AK54" s="25">
        <v>4.58</v>
      </c>
      <c r="AL54" s="15">
        <v>-0.0623194387123401</v>
      </c>
      <c r="AM54" s="18">
        <v>0.152260638297872</v>
      </c>
      <c r="AN54" s="18">
        <v>0.0940365354127496</v>
      </c>
      <c r="AO54" s="18">
        <v>-0.214580077010212</v>
      </c>
    </row>
    <row r="55" s="1" customFormat="1" ht="15.9" customHeight="1" spans="1:41">
      <c r="A55" s="23"/>
      <c r="B55" s="28" t="s">
        <v>256</v>
      </c>
      <c r="C55" s="28"/>
      <c r="D55" s="29">
        <v>9571.59</v>
      </c>
      <c r="E55" s="29">
        <v>552189.3</v>
      </c>
      <c r="F55" s="29">
        <v>8705.07</v>
      </c>
      <c r="G55" s="30">
        <v>490591.88</v>
      </c>
      <c r="H55" s="30">
        <v>46.6939984629519</v>
      </c>
      <c r="I55" s="30">
        <v>353.5</v>
      </c>
      <c r="J55" s="29">
        <v>20201</v>
      </c>
      <c r="K55" s="29">
        <v>1104.1</v>
      </c>
      <c r="L55" s="29">
        <v>72993.64</v>
      </c>
      <c r="M55" s="31">
        <v>57.1456859971711</v>
      </c>
      <c r="N55" s="31">
        <v>66.1114391812336</v>
      </c>
      <c r="O55" s="29">
        <v>78162.81</v>
      </c>
      <c r="P55" s="29">
        <v>87579.76</v>
      </c>
      <c r="Q55" s="29">
        <v>1164.99</v>
      </c>
      <c r="R55" s="31">
        <v>75.1764049476819</v>
      </c>
      <c r="S55" s="29">
        <v>91239.04</v>
      </c>
      <c r="T55" s="29">
        <v>111714.94</v>
      </c>
      <c r="U55" s="29">
        <v>1539.62</v>
      </c>
      <c r="V55" s="31">
        <v>72.5600732648316</v>
      </c>
      <c r="W55" s="32">
        <v>0.315521961734843</v>
      </c>
      <c r="X55" s="32">
        <v>0.0975418802473824</v>
      </c>
      <c r="Y55" s="29">
        <v>9416.95</v>
      </c>
      <c r="Z55" s="29">
        <v>20475.9</v>
      </c>
      <c r="AA55" s="33">
        <v>-11058.95</v>
      </c>
      <c r="AB55" s="34">
        <v>-0.540095917639762</v>
      </c>
      <c r="AC55" s="32">
        <v>0.107524272731508</v>
      </c>
      <c r="AD55" s="32">
        <v>0.183287033945505</v>
      </c>
      <c r="AE55" s="32">
        <v>-0.0757627612139967</v>
      </c>
      <c r="AF55" s="29">
        <v>-6642.0039</v>
      </c>
      <c r="AG55" s="29">
        <v>-4420.7223</v>
      </c>
      <c r="AH55" s="32">
        <v>-0.084976524001632</v>
      </c>
      <c r="AI55" s="32">
        <v>-0.0395714512311424</v>
      </c>
      <c r="AJ55" s="29">
        <v>8.87</v>
      </c>
      <c r="AK55" s="29">
        <v>-66.14</v>
      </c>
      <c r="AL55" s="32">
        <v>0.00761379926007948</v>
      </c>
      <c r="AM55" s="32">
        <v>-0.0429586521349424</v>
      </c>
      <c r="AN55" s="34">
        <v>-0.0454050727704896</v>
      </c>
      <c r="AO55" s="34">
        <v>0.0505724513950219</v>
      </c>
    </row>
    <row r="56" s="1" customFormat="1" ht="15.9" customHeight="1" spans="1:41">
      <c r="A56" s="23" t="s">
        <v>94</v>
      </c>
      <c r="B56" s="24" t="s">
        <v>121</v>
      </c>
      <c r="C56" s="23" t="s">
        <v>122</v>
      </c>
      <c r="D56" s="25">
        <v>683.4</v>
      </c>
      <c r="E56" s="26">
        <v>38845.2</v>
      </c>
      <c r="F56" s="25">
        <v>666.9</v>
      </c>
      <c r="G56" s="26">
        <v>37822.72</v>
      </c>
      <c r="H56" s="27">
        <v>96.1618502909894</v>
      </c>
      <c r="I56" s="26">
        <v>39.5</v>
      </c>
      <c r="J56" s="26">
        <v>1768</v>
      </c>
      <c r="K56" s="25">
        <v>0</v>
      </c>
      <c r="L56" s="25">
        <v>0</v>
      </c>
      <c r="M56" s="12">
        <v>44.7594936708861</v>
      </c>
      <c r="N56" s="12">
        <v>0</v>
      </c>
      <c r="O56" s="26">
        <v>2790.48</v>
      </c>
      <c r="P56" s="26">
        <v>2918.36</v>
      </c>
      <c r="Q56" s="26">
        <v>45.49</v>
      </c>
      <c r="R56" s="12">
        <v>64.1538799736206</v>
      </c>
      <c r="S56" s="25">
        <v>2942.79</v>
      </c>
      <c r="T56" s="25">
        <v>4129.26</v>
      </c>
      <c r="U56" s="25">
        <v>77.27</v>
      </c>
      <c r="V56" s="12">
        <v>53.4393684482982</v>
      </c>
      <c r="W56" s="15">
        <v>0.433302182668559</v>
      </c>
      <c r="X56" s="15" t="e">
        <v>#DIV/0!</v>
      </c>
      <c r="Y56" s="26">
        <v>127.88</v>
      </c>
      <c r="Z56" s="25">
        <v>1186.47</v>
      </c>
      <c r="AA56" s="17">
        <v>-1058.59</v>
      </c>
      <c r="AB56" s="18">
        <v>-0.89221809232429</v>
      </c>
      <c r="AC56" s="15">
        <v>0.0438191312929179</v>
      </c>
      <c r="AD56" s="15">
        <v>0.287332354949797</v>
      </c>
      <c r="AE56" s="15">
        <v>-0.243513223656879</v>
      </c>
      <c r="AF56" s="26">
        <v>-143.5419</v>
      </c>
      <c r="AG56" s="25">
        <v>1338.527</v>
      </c>
      <c r="AH56" s="15">
        <v>-0.0514398598090651</v>
      </c>
      <c r="AI56" s="18">
        <v>0.324156628548457</v>
      </c>
      <c r="AJ56" s="26">
        <v>-10.51</v>
      </c>
      <c r="AK56" s="25">
        <v>9.77</v>
      </c>
      <c r="AL56" s="15">
        <v>-0.231039788964608</v>
      </c>
      <c r="AM56" s="18">
        <v>0.126439756697295</v>
      </c>
      <c r="AN56" s="18">
        <v>-0.375596488357522</v>
      </c>
      <c r="AO56" s="18">
        <v>-0.357479545661903</v>
      </c>
    </row>
    <row r="57" s="1" customFormat="1" ht="15.9" customHeight="1" spans="1:41">
      <c r="A57" s="23"/>
      <c r="B57" s="24" t="s">
        <v>95</v>
      </c>
      <c r="C57" s="23" t="s">
        <v>96</v>
      </c>
      <c r="D57" s="25">
        <v>390.7</v>
      </c>
      <c r="E57" s="26">
        <v>20214.84</v>
      </c>
      <c r="F57" s="25">
        <v>343.7</v>
      </c>
      <c r="G57" s="26">
        <v>18252.2</v>
      </c>
      <c r="H57" s="27">
        <v>39.9670608910421</v>
      </c>
      <c r="I57" s="26">
        <v>19</v>
      </c>
      <c r="J57" s="26">
        <v>1406</v>
      </c>
      <c r="K57" s="25">
        <v>25</v>
      </c>
      <c r="L57" s="25">
        <v>1500</v>
      </c>
      <c r="M57" s="12">
        <v>74</v>
      </c>
      <c r="N57" s="12">
        <v>60</v>
      </c>
      <c r="O57" s="26">
        <v>3368.64</v>
      </c>
      <c r="P57" s="26">
        <v>2694.98</v>
      </c>
      <c r="Q57" s="26">
        <v>63.9</v>
      </c>
      <c r="R57" s="12">
        <v>42.1749608763693</v>
      </c>
      <c r="S57" s="25">
        <v>1816.82</v>
      </c>
      <c r="T57" s="25">
        <v>1704.59</v>
      </c>
      <c r="U57" s="25">
        <v>26.48</v>
      </c>
      <c r="V57" s="12">
        <v>64.3727341389728</v>
      </c>
      <c r="W57" s="15">
        <v>-0.430068096265279</v>
      </c>
      <c r="X57" s="15">
        <v>0.0728789023162135</v>
      </c>
      <c r="Y57" s="26">
        <v>-673.66</v>
      </c>
      <c r="Z57" s="25">
        <v>-112.23</v>
      </c>
      <c r="AA57" s="17">
        <v>-561.43</v>
      </c>
      <c r="AB57" s="18">
        <v>5.00249487659271</v>
      </c>
      <c r="AC57" s="15">
        <v>-0.249968459877253</v>
      </c>
      <c r="AD57" s="15">
        <v>-0.0658398793844854</v>
      </c>
      <c r="AE57" s="15">
        <v>-0.184128580492768</v>
      </c>
      <c r="AF57" s="26">
        <v>-1238.421</v>
      </c>
      <c r="AG57" s="25">
        <v>-412.595</v>
      </c>
      <c r="AH57" s="15">
        <v>-0.367632338273012</v>
      </c>
      <c r="AI57" s="18">
        <v>-0.242049407775477</v>
      </c>
      <c r="AJ57" s="26">
        <v>-2.1</v>
      </c>
      <c r="AK57" s="25">
        <v>-2.12</v>
      </c>
      <c r="AL57" s="15">
        <v>-0.0328638497652582</v>
      </c>
      <c r="AM57" s="18">
        <v>-0.0800604229607251</v>
      </c>
      <c r="AN57" s="18">
        <v>-0.125582930497535</v>
      </c>
      <c r="AO57" s="18">
        <v>0.0471965731954669</v>
      </c>
    </row>
    <row r="58" s="1" customFormat="1" ht="15.9" customHeight="1" spans="1:41">
      <c r="A58" s="23"/>
      <c r="B58" s="24" t="s">
        <v>205</v>
      </c>
      <c r="C58" s="23" t="s">
        <v>206</v>
      </c>
      <c r="D58" s="25">
        <v>592.7</v>
      </c>
      <c r="E58" s="26">
        <v>35385.66</v>
      </c>
      <c r="F58" s="25">
        <v>584.4</v>
      </c>
      <c r="G58" s="26">
        <v>33762.09</v>
      </c>
      <c r="H58" s="27">
        <v>39.6231685813781</v>
      </c>
      <c r="I58" s="26">
        <v>91.5</v>
      </c>
      <c r="J58" s="26">
        <v>4484.4</v>
      </c>
      <c r="K58" s="25">
        <v>21.6</v>
      </c>
      <c r="L58" s="25">
        <v>1025.57</v>
      </c>
      <c r="M58" s="12">
        <v>49.0098360655738</v>
      </c>
      <c r="N58" s="12">
        <v>47.4800925925926</v>
      </c>
      <c r="O58" s="26">
        <v>6107.97</v>
      </c>
      <c r="P58" s="26">
        <v>6501.77</v>
      </c>
      <c r="Q58" s="26">
        <v>96.32</v>
      </c>
      <c r="R58" s="12">
        <v>67.5017649501661</v>
      </c>
      <c r="S58" s="25">
        <v>3406.66</v>
      </c>
      <c r="T58" s="25">
        <v>3677.31</v>
      </c>
      <c r="U58" s="25">
        <v>66.94</v>
      </c>
      <c r="V58" s="12">
        <v>54.9344188825814</v>
      </c>
      <c r="W58" s="15">
        <v>0.377310563941709</v>
      </c>
      <c r="X58" s="15">
        <v>0.156998983846796</v>
      </c>
      <c r="Y58" s="26">
        <v>393.8</v>
      </c>
      <c r="Z58" s="25">
        <v>270.65</v>
      </c>
      <c r="AA58" s="17">
        <v>123.15</v>
      </c>
      <c r="AB58" s="18">
        <v>0.455015702937373</v>
      </c>
      <c r="AC58" s="15">
        <v>0.0605681222190265</v>
      </c>
      <c r="AD58" s="15">
        <v>0.0735999956489934</v>
      </c>
      <c r="AE58" s="15">
        <v>-0.0130318734299669</v>
      </c>
      <c r="AF58" s="26">
        <v>-236.2742</v>
      </c>
      <c r="AG58" s="25">
        <v>355.9644</v>
      </c>
      <c r="AH58" s="15">
        <v>-0.0386829339371346</v>
      </c>
      <c r="AI58" s="18">
        <v>0.0968002153748256</v>
      </c>
      <c r="AJ58" s="26">
        <v>-3.48</v>
      </c>
      <c r="AK58" s="25">
        <v>0.6</v>
      </c>
      <c r="AL58" s="15">
        <v>-0.0361295681063123</v>
      </c>
      <c r="AM58" s="18">
        <v>0.0089632506722438</v>
      </c>
      <c r="AN58" s="18">
        <v>-0.13548314931196</v>
      </c>
      <c r="AO58" s="18">
        <v>-0.0450928187785561</v>
      </c>
    </row>
    <row r="59" s="1" customFormat="1" ht="15.9" customHeight="1" spans="1:41">
      <c r="A59" s="23"/>
      <c r="B59" s="24" t="s">
        <v>164</v>
      </c>
      <c r="C59" s="23" t="s">
        <v>165</v>
      </c>
      <c r="D59" s="25">
        <v>137</v>
      </c>
      <c r="E59" s="26">
        <v>10003.05</v>
      </c>
      <c r="F59" s="25">
        <v>95.9</v>
      </c>
      <c r="G59" s="26">
        <v>6337.75</v>
      </c>
      <c r="H59" s="27">
        <v>12.5883828934915</v>
      </c>
      <c r="I59" s="26">
        <v>19.5</v>
      </c>
      <c r="J59" s="26">
        <v>878</v>
      </c>
      <c r="K59" s="25">
        <v>57.1</v>
      </c>
      <c r="L59" s="25">
        <v>3309.31</v>
      </c>
      <c r="M59" s="12">
        <v>45.025641025641</v>
      </c>
      <c r="N59" s="12">
        <v>57.9563922942207</v>
      </c>
      <c r="O59" s="26">
        <v>4543.3</v>
      </c>
      <c r="P59" s="26">
        <v>5142.88</v>
      </c>
      <c r="Q59" s="26">
        <v>58.78</v>
      </c>
      <c r="R59" s="12">
        <v>87.493705341953</v>
      </c>
      <c r="S59" s="25">
        <v>4524.97</v>
      </c>
      <c r="T59" s="25">
        <v>5059.25</v>
      </c>
      <c r="U59" s="25">
        <v>80.63</v>
      </c>
      <c r="V59" s="12">
        <v>62.7464963413122</v>
      </c>
      <c r="W59" s="15">
        <v>0.943197328209663</v>
      </c>
      <c r="X59" s="15">
        <v>0.082650141899346</v>
      </c>
      <c r="Y59" s="26">
        <v>599.58</v>
      </c>
      <c r="Z59" s="25">
        <v>534.28</v>
      </c>
      <c r="AA59" s="17">
        <v>65.3</v>
      </c>
      <c r="AB59" s="18">
        <v>0.122220558508647</v>
      </c>
      <c r="AC59" s="15">
        <v>0.116584481846747</v>
      </c>
      <c r="AD59" s="15">
        <v>0.10560458565993</v>
      </c>
      <c r="AE59" s="15">
        <v>0.0109798961868175</v>
      </c>
      <c r="AF59" s="26">
        <v>-641.8772</v>
      </c>
      <c r="AG59" s="25">
        <v>-794.716</v>
      </c>
      <c r="AH59" s="15">
        <v>-0.14127995069663</v>
      </c>
      <c r="AI59" s="18">
        <v>-0.157081780896378</v>
      </c>
      <c r="AJ59" s="26">
        <v>-1.82</v>
      </c>
      <c r="AK59" s="25">
        <v>-11.52</v>
      </c>
      <c r="AL59" s="15">
        <v>-0.0309629125552909</v>
      </c>
      <c r="AM59" s="18">
        <v>-0.142874860473769</v>
      </c>
      <c r="AN59" s="18">
        <v>0.0158018301997477</v>
      </c>
      <c r="AO59" s="18">
        <v>0.111911947918478</v>
      </c>
    </row>
    <row r="60" s="1" customFormat="1" ht="15.9" customHeight="1" spans="1:41">
      <c r="A60" s="23"/>
      <c r="B60" s="24" t="s">
        <v>201</v>
      </c>
      <c r="C60" s="23" t="s">
        <v>202</v>
      </c>
      <c r="D60" s="25">
        <v>151.9</v>
      </c>
      <c r="E60" s="26">
        <v>8610.3</v>
      </c>
      <c r="F60" s="25">
        <v>122.1</v>
      </c>
      <c r="G60" s="26">
        <v>6831.2</v>
      </c>
      <c r="H60" s="27">
        <v>26.9270340291964</v>
      </c>
      <c r="I60" s="26">
        <v>9.5</v>
      </c>
      <c r="J60" s="26">
        <v>228</v>
      </c>
      <c r="K60" s="25">
        <v>43.2</v>
      </c>
      <c r="L60" s="25">
        <v>2364.14</v>
      </c>
      <c r="M60" s="12">
        <v>24</v>
      </c>
      <c r="N60" s="12">
        <v>54.725462962963</v>
      </c>
      <c r="O60" s="26">
        <v>2007.1</v>
      </c>
      <c r="P60" s="26">
        <v>1516.1</v>
      </c>
      <c r="Q60" s="26">
        <v>38.27</v>
      </c>
      <c r="R60" s="12">
        <v>39.6158871178469</v>
      </c>
      <c r="S60" s="25">
        <v>1529.89</v>
      </c>
      <c r="T60" s="25">
        <v>1649.37</v>
      </c>
      <c r="U60" s="25">
        <v>32.07</v>
      </c>
      <c r="V60" s="12">
        <v>51.4303086997194</v>
      </c>
      <c r="W60" s="15">
        <v>0.65066196324362</v>
      </c>
      <c r="X60" s="15">
        <v>-0.0602124511120845</v>
      </c>
      <c r="Y60" s="26">
        <v>-491</v>
      </c>
      <c r="Z60" s="25">
        <v>119.48</v>
      </c>
      <c r="AA60" s="17">
        <v>-610.48</v>
      </c>
      <c r="AB60" s="18">
        <v>-5.10947438901908</v>
      </c>
      <c r="AC60" s="15">
        <v>-0.32385726535189</v>
      </c>
      <c r="AD60" s="15">
        <v>0.0724397800372263</v>
      </c>
      <c r="AE60" s="15">
        <v>-0.396297045389116</v>
      </c>
      <c r="AF60" s="26">
        <v>-648.052</v>
      </c>
      <c r="AG60" s="25">
        <v>21.228</v>
      </c>
      <c r="AH60" s="15">
        <v>-0.322879776792387</v>
      </c>
      <c r="AI60" s="18">
        <v>0.0128703686862256</v>
      </c>
      <c r="AJ60" s="26">
        <v>-1.03</v>
      </c>
      <c r="AK60" s="25">
        <v>-4.33</v>
      </c>
      <c r="AL60" s="15">
        <v>-0.0269140318787562</v>
      </c>
      <c r="AM60" s="18">
        <v>-0.135017149984409</v>
      </c>
      <c r="AN60" s="18">
        <v>-0.335750145478613</v>
      </c>
      <c r="AO60" s="18">
        <v>0.108103118105653</v>
      </c>
    </row>
    <row r="61" s="1" customFormat="1" ht="15.9" customHeight="1" spans="1:41">
      <c r="A61" s="23"/>
      <c r="B61" s="28" t="s">
        <v>256</v>
      </c>
      <c r="C61" s="28"/>
      <c r="D61" s="29">
        <v>1955.7</v>
      </c>
      <c r="E61" s="29">
        <v>113059.05</v>
      </c>
      <c r="F61" s="29">
        <v>1813</v>
      </c>
      <c r="G61" s="30">
        <v>103005.96</v>
      </c>
      <c r="H61" s="30">
        <v>40.1874816992064</v>
      </c>
      <c r="I61" s="30">
        <v>179</v>
      </c>
      <c r="J61" s="29">
        <v>8764.4</v>
      </c>
      <c r="K61" s="29">
        <v>146.9</v>
      </c>
      <c r="L61" s="29">
        <v>8199.02</v>
      </c>
      <c r="M61" s="31">
        <v>48.9631284916201</v>
      </c>
      <c r="N61" s="31">
        <v>55.8136147038802</v>
      </c>
      <c r="O61" s="29">
        <v>18817.49</v>
      </c>
      <c r="P61" s="29">
        <v>18774.09</v>
      </c>
      <c r="Q61" s="29">
        <v>302.76</v>
      </c>
      <c r="R61" s="31">
        <v>62.0098097502973</v>
      </c>
      <c r="S61" s="29">
        <v>14221.13</v>
      </c>
      <c r="T61" s="29">
        <v>16219.78</v>
      </c>
      <c r="U61" s="29">
        <v>283.39</v>
      </c>
      <c r="V61" s="31">
        <v>57.234835385864</v>
      </c>
      <c r="W61" s="32">
        <v>0.266459306433208</v>
      </c>
      <c r="X61" s="32">
        <v>0.0254636917806546</v>
      </c>
      <c r="Y61" s="29">
        <v>-43.4</v>
      </c>
      <c r="Z61" s="29">
        <v>1998.65</v>
      </c>
      <c r="AA61" s="33">
        <v>-2042.05</v>
      </c>
      <c r="AB61" s="34">
        <v>-1.02171465739374</v>
      </c>
      <c r="AC61" s="32">
        <v>-0.00231169659887643</v>
      </c>
      <c r="AD61" s="32">
        <v>0.123223003024702</v>
      </c>
      <c r="AE61" s="32">
        <v>-0.125534699623578</v>
      </c>
      <c r="AF61" s="29">
        <v>-2908.1663</v>
      </c>
      <c r="AG61" s="29">
        <v>508.4084</v>
      </c>
      <c r="AH61" s="32">
        <v>-0.154545919779949</v>
      </c>
      <c r="AI61" s="32">
        <v>0.0313449627553518</v>
      </c>
      <c r="AJ61" s="29">
        <v>-18.94</v>
      </c>
      <c r="AK61" s="29">
        <v>-7.6</v>
      </c>
      <c r="AL61" s="32">
        <v>-0.0625578015589906</v>
      </c>
      <c r="AM61" s="32">
        <v>-0.026818165778609</v>
      </c>
      <c r="AN61" s="34">
        <v>-0.185890882535301</v>
      </c>
      <c r="AO61" s="34">
        <v>-0.0357396357803816</v>
      </c>
    </row>
    <row r="62" s="1" customFormat="1" ht="15.9" customHeight="1" spans="1:41">
      <c r="A62" s="23" t="s">
        <v>186</v>
      </c>
      <c r="B62" s="24" t="s">
        <v>197</v>
      </c>
      <c r="C62" s="23" t="s">
        <v>198</v>
      </c>
      <c r="D62" s="25">
        <v>351.6</v>
      </c>
      <c r="E62" s="26">
        <v>25377.27</v>
      </c>
      <c r="F62" s="25">
        <v>294.4</v>
      </c>
      <c r="G62" s="26">
        <v>22385.28</v>
      </c>
      <c r="H62" s="27">
        <v>37.2779631120398</v>
      </c>
      <c r="I62" s="26">
        <v>29.5</v>
      </c>
      <c r="J62" s="26">
        <v>1492.4</v>
      </c>
      <c r="K62" s="25">
        <v>0</v>
      </c>
      <c r="L62" s="25">
        <v>0</v>
      </c>
      <c r="M62" s="12">
        <v>50.5898305084746</v>
      </c>
      <c r="N62" s="12">
        <v>0</v>
      </c>
      <c r="O62" s="26">
        <v>4484.39</v>
      </c>
      <c r="P62" s="26">
        <v>4979.51</v>
      </c>
      <c r="Q62" s="26">
        <v>84.32</v>
      </c>
      <c r="R62" s="12">
        <v>59.0549098671727</v>
      </c>
      <c r="S62" s="25">
        <v>3664.46</v>
      </c>
      <c r="T62" s="25">
        <v>4100.68</v>
      </c>
      <c r="U62" s="25">
        <v>64.31</v>
      </c>
      <c r="V62" s="12">
        <v>63.7642668325299</v>
      </c>
      <c r="W62" s="15">
        <v>0.167327687671934</v>
      </c>
      <c r="X62" s="15" t="e">
        <v>#DIV/0!</v>
      </c>
      <c r="Y62" s="26">
        <v>495.12</v>
      </c>
      <c r="Z62" s="25">
        <v>436.22</v>
      </c>
      <c r="AA62" s="17">
        <v>58.9</v>
      </c>
      <c r="AB62" s="18">
        <v>0.13502361193893</v>
      </c>
      <c r="AC62" s="15">
        <v>0.0994314701647351</v>
      </c>
      <c r="AD62" s="15">
        <v>0.106377478857165</v>
      </c>
      <c r="AE62" s="15">
        <v>-0.00694600869243007</v>
      </c>
      <c r="AF62" s="26">
        <v>506.9633</v>
      </c>
      <c r="AG62" s="25">
        <v>-106.0921</v>
      </c>
      <c r="AH62" s="15">
        <v>0.113050671328765</v>
      </c>
      <c r="AI62" s="18">
        <v>-0.0258718310133929</v>
      </c>
      <c r="AJ62" s="26">
        <v>-2.38</v>
      </c>
      <c r="AK62" s="25">
        <v>0.44</v>
      </c>
      <c r="AL62" s="15">
        <v>-0.0282258064516129</v>
      </c>
      <c r="AM62" s="18">
        <v>0.00684185974187529</v>
      </c>
      <c r="AN62" s="18">
        <v>0.138922502342158</v>
      </c>
      <c r="AO62" s="18">
        <v>-0.0350676661934882</v>
      </c>
    </row>
    <row r="63" s="1" customFormat="1" ht="15.9" customHeight="1" spans="1:41">
      <c r="A63" s="23"/>
      <c r="B63" s="24" t="s">
        <v>187</v>
      </c>
      <c r="C63" s="23" t="s">
        <v>188</v>
      </c>
      <c r="D63" s="25">
        <v>624.9</v>
      </c>
      <c r="E63" s="26">
        <v>31353.07</v>
      </c>
      <c r="F63" s="25">
        <v>538.2</v>
      </c>
      <c r="G63" s="26">
        <v>26092.9</v>
      </c>
      <c r="H63" s="27">
        <v>62.4027060915769</v>
      </c>
      <c r="I63" s="26">
        <v>9.5</v>
      </c>
      <c r="J63" s="26">
        <v>228</v>
      </c>
      <c r="K63" s="25">
        <v>0</v>
      </c>
      <c r="L63" s="25">
        <v>0</v>
      </c>
      <c r="M63" s="12">
        <v>24</v>
      </c>
      <c r="N63" s="12">
        <v>0</v>
      </c>
      <c r="O63" s="26">
        <v>3221.99</v>
      </c>
      <c r="P63" s="26">
        <v>3476.82</v>
      </c>
      <c r="Q63" s="26">
        <v>53.73</v>
      </c>
      <c r="R63" s="12">
        <v>64.7091010608599</v>
      </c>
      <c r="S63" s="25">
        <v>1575.32</v>
      </c>
      <c r="T63" s="25">
        <v>1669.04</v>
      </c>
      <c r="U63" s="25">
        <v>28.51</v>
      </c>
      <c r="V63" s="12">
        <v>58.542265871624</v>
      </c>
      <c r="W63" s="15">
        <v>1.69621254420249</v>
      </c>
      <c r="X63" s="15" t="e">
        <v>#DIV/0!</v>
      </c>
      <c r="Y63" s="26">
        <v>254.83</v>
      </c>
      <c r="Z63" s="25">
        <v>93.72</v>
      </c>
      <c r="AA63" s="17">
        <v>161.11</v>
      </c>
      <c r="AB63" s="18">
        <v>1.71905676483141</v>
      </c>
      <c r="AC63" s="15">
        <v>0.0732939870341289</v>
      </c>
      <c r="AD63" s="15">
        <v>0.056152039495758</v>
      </c>
      <c r="AE63" s="15">
        <v>0.0171419475383708</v>
      </c>
      <c r="AF63" s="26">
        <v>-410.165</v>
      </c>
      <c r="AG63" s="25">
        <v>-88.9758</v>
      </c>
      <c r="AH63" s="15">
        <v>-0.1273017607131</v>
      </c>
      <c r="AI63" s="18">
        <v>-0.0533095671763409</v>
      </c>
      <c r="AJ63" s="26">
        <v>-2.47</v>
      </c>
      <c r="AK63" s="25">
        <v>-0.49</v>
      </c>
      <c r="AL63" s="15">
        <v>-0.0459705937092872</v>
      </c>
      <c r="AM63" s="18">
        <v>-0.0171869519466854</v>
      </c>
      <c r="AN63" s="18">
        <v>-0.0739921935367588</v>
      </c>
      <c r="AO63" s="18">
        <v>-0.0287836417626018</v>
      </c>
    </row>
    <row r="64" s="1" customFormat="1" ht="15.9" customHeight="1" spans="1:41">
      <c r="A64" s="23"/>
      <c r="B64" s="24" t="s">
        <v>189</v>
      </c>
      <c r="C64" s="23" t="s">
        <v>190</v>
      </c>
      <c r="D64" s="25">
        <v>445.3</v>
      </c>
      <c r="E64" s="26">
        <v>22697.51</v>
      </c>
      <c r="F64" s="25">
        <v>391.61</v>
      </c>
      <c r="G64" s="26">
        <v>18714.88</v>
      </c>
      <c r="H64" s="27">
        <v>31.2874900434526</v>
      </c>
      <c r="I64" s="26">
        <v>10</v>
      </c>
      <c r="J64" s="26">
        <v>650</v>
      </c>
      <c r="K64" s="25">
        <v>30.4</v>
      </c>
      <c r="L64" s="25">
        <v>1620.6</v>
      </c>
      <c r="M64" s="12">
        <v>65</v>
      </c>
      <c r="N64" s="12">
        <v>53.3092105263158</v>
      </c>
      <c r="O64" s="26">
        <v>4632.63</v>
      </c>
      <c r="P64" s="26">
        <v>5314.37</v>
      </c>
      <c r="Q64" s="26">
        <v>62.15</v>
      </c>
      <c r="R64" s="12">
        <v>85.5087691069992</v>
      </c>
      <c r="S64" s="25">
        <v>3202.88</v>
      </c>
      <c r="T64" s="25">
        <v>4053.44</v>
      </c>
      <c r="U64" s="25">
        <v>60.72</v>
      </c>
      <c r="V64" s="12">
        <v>66.7562582345191</v>
      </c>
      <c r="W64" s="15">
        <v>0.315519524723065</v>
      </c>
      <c r="X64" s="15">
        <v>0.252246236165236</v>
      </c>
      <c r="Y64" s="26">
        <v>681.74</v>
      </c>
      <c r="Z64" s="25">
        <v>850.56</v>
      </c>
      <c r="AA64" s="17">
        <v>-168.82</v>
      </c>
      <c r="AB64" s="18">
        <v>-0.198481000752445</v>
      </c>
      <c r="AC64" s="15">
        <v>0.128282374016111</v>
      </c>
      <c r="AD64" s="15">
        <v>0.209836583247809</v>
      </c>
      <c r="AE64" s="15">
        <v>-0.0815542092316982</v>
      </c>
      <c r="AF64" s="26">
        <v>-1062.0995</v>
      </c>
      <c r="AG64" s="25">
        <v>131.9516</v>
      </c>
      <c r="AH64" s="15">
        <v>-0.229264909997129</v>
      </c>
      <c r="AI64" s="18">
        <v>0.0325529920265256</v>
      </c>
      <c r="AJ64" s="26">
        <v>-1.54</v>
      </c>
      <c r="AK64" s="25">
        <v>-7.52</v>
      </c>
      <c r="AL64" s="15">
        <v>-0.0247787610619469</v>
      </c>
      <c r="AM64" s="18">
        <v>-0.123847167325428</v>
      </c>
      <c r="AN64" s="18">
        <v>-0.261817902023655</v>
      </c>
      <c r="AO64" s="18">
        <v>0.0990684062634813</v>
      </c>
    </row>
    <row r="65" s="1" customFormat="1" ht="15.9" customHeight="1" spans="1:41">
      <c r="A65" s="23"/>
      <c r="B65" s="28" t="s">
        <v>256</v>
      </c>
      <c r="C65" s="28"/>
      <c r="D65" s="29">
        <v>1421.8</v>
      </c>
      <c r="E65" s="29">
        <v>79427.85</v>
      </c>
      <c r="F65" s="29">
        <v>1224.21</v>
      </c>
      <c r="G65" s="30">
        <v>67193.06</v>
      </c>
      <c r="H65" s="30">
        <v>41.5894942138794</v>
      </c>
      <c r="I65" s="30">
        <v>49</v>
      </c>
      <c r="J65" s="29">
        <v>2370.4</v>
      </c>
      <c r="K65" s="29">
        <v>30.4</v>
      </c>
      <c r="L65" s="29">
        <v>1620.6</v>
      </c>
      <c r="M65" s="31">
        <v>48.3755102040816</v>
      </c>
      <c r="N65" s="31">
        <v>53.3092105263158</v>
      </c>
      <c r="O65" s="29">
        <v>12339.01</v>
      </c>
      <c r="P65" s="29">
        <v>13770.7</v>
      </c>
      <c r="Q65" s="29">
        <v>200.2</v>
      </c>
      <c r="R65" s="31">
        <v>68.7847152847153</v>
      </c>
      <c r="S65" s="29">
        <v>8442.66</v>
      </c>
      <c r="T65" s="29">
        <v>9823.16</v>
      </c>
      <c r="U65" s="29">
        <v>153.54</v>
      </c>
      <c r="V65" s="31">
        <v>63.9778559333073</v>
      </c>
      <c r="W65" s="32">
        <v>0.421891262635441</v>
      </c>
      <c r="X65" s="32">
        <v>0.200127619630101</v>
      </c>
      <c r="Y65" s="29">
        <v>1431.69</v>
      </c>
      <c r="Z65" s="29">
        <v>1380.5</v>
      </c>
      <c r="AA65" s="33">
        <v>51.19</v>
      </c>
      <c r="AB65" s="34">
        <v>0.0370807678377399</v>
      </c>
      <c r="AC65" s="32">
        <v>0.103966392412877</v>
      </c>
      <c r="AD65" s="32">
        <v>0.14053522491744</v>
      </c>
      <c r="AE65" s="32">
        <v>-0.0365688325045634</v>
      </c>
      <c r="AF65" s="29">
        <v>-965.3012</v>
      </c>
      <c r="AG65" s="29">
        <v>-63.1163</v>
      </c>
      <c r="AH65" s="32">
        <v>-0.0782316571588807</v>
      </c>
      <c r="AI65" s="32">
        <v>-0.0064252541951877</v>
      </c>
      <c r="AJ65" s="29">
        <v>-6.39</v>
      </c>
      <c r="AK65" s="29">
        <v>-7.57</v>
      </c>
      <c r="AL65" s="32">
        <v>-0.0319180819180819</v>
      </c>
      <c r="AM65" s="32">
        <v>-0.0493031131952586</v>
      </c>
      <c r="AN65" s="34">
        <v>-0.0718064029636929</v>
      </c>
      <c r="AO65" s="34">
        <v>0.0173850312771767</v>
      </c>
    </row>
    <row r="66" s="1" customFormat="1" ht="15.9" customHeight="1" spans="1:41">
      <c r="A66" s="23" t="s">
        <v>101</v>
      </c>
      <c r="B66" s="24" t="s">
        <v>182</v>
      </c>
      <c r="C66" s="23" t="s">
        <v>183</v>
      </c>
      <c r="D66" s="25">
        <v>358.7</v>
      </c>
      <c r="E66" s="26">
        <v>15889.37</v>
      </c>
      <c r="F66" s="25">
        <v>348.7</v>
      </c>
      <c r="G66" s="26">
        <v>15414.81</v>
      </c>
      <c r="H66" s="27">
        <v>230.876243256912</v>
      </c>
      <c r="I66" s="26">
        <v>0</v>
      </c>
      <c r="J66" s="26">
        <v>0</v>
      </c>
      <c r="K66" s="25">
        <v>25</v>
      </c>
      <c r="L66" s="25">
        <v>1500</v>
      </c>
      <c r="M66" s="12">
        <v>0</v>
      </c>
      <c r="N66" s="12">
        <v>60</v>
      </c>
      <c r="O66" s="26">
        <v>474.56</v>
      </c>
      <c r="P66" s="26">
        <v>635.5</v>
      </c>
      <c r="Q66" s="26">
        <v>9.7</v>
      </c>
      <c r="R66" s="12">
        <v>65.5154639175258</v>
      </c>
      <c r="S66" s="25">
        <v>680.12</v>
      </c>
      <c r="T66" s="25">
        <v>832.08</v>
      </c>
      <c r="U66" s="25">
        <v>19.61</v>
      </c>
      <c r="V66" s="12">
        <v>42.4314125446201</v>
      </c>
      <c r="W66" s="15" t="e">
        <v>#DIV/0!</v>
      </c>
      <c r="X66" s="15">
        <v>-0.292809790922998</v>
      </c>
      <c r="Y66" s="26">
        <v>160.94</v>
      </c>
      <c r="Z66" s="25">
        <v>151.96</v>
      </c>
      <c r="AA66" s="17">
        <v>8.98</v>
      </c>
      <c r="AB66" s="18">
        <v>0.0590944985522506</v>
      </c>
      <c r="AC66" s="15">
        <v>0.253249409913454</v>
      </c>
      <c r="AD66" s="15">
        <v>0.182626670512451</v>
      </c>
      <c r="AE66" s="15">
        <v>0.0706227394010032</v>
      </c>
      <c r="AF66" s="26">
        <v>36.6724</v>
      </c>
      <c r="AG66" s="25">
        <v>184.0767</v>
      </c>
      <c r="AH66" s="15">
        <v>0.0772766351989211</v>
      </c>
      <c r="AI66" s="18">
        <v>0.221224762042111</v>
      </c>
      <c r="AJ66" s="26">
        <v>-0.3</v>
      </c>
      <c r="AK66" s="25">
        <v>-0.02</v>
      </c>
      <c r="AL66" s="15">
        <v>-0.0309278350515464</v>
      </c>
      <c r="AM66" s="18">
        <v>-0.00101988781234064</v>
      </c>
      <c r="AN66" s="18">
        <v>-0.14394812684319</v>
      </c>
      <c r="AO66" s="18">
        <v>-0.0299079472392057</v>
      </c>
    </row>
    <row r="67" s="1" customFormat="1" ht="15.9" customHeight="1" spans="1:41">
      <c r="A67" s="23"/>
      <c r="B67" s="24" t="s">
        <v>141</v>
      </c>
      <c r="C67" s="23" t="s">
        <v>142</v>
      </c>
      <c r="D67" s="25">
        <v>619.8</v>
      </c>
      <c r="E67" s="26">
        <v>34097.44</v>
      </c>
      <c r="F67" s="25">
        <v>597.1</v>
      </c>
      <c r="G67" s="26">
        <v>31825.88</v>
      </c>
      <c r="H67" s="27">
        <v>45.8816784785358</v>
      </c>
      <c r="I67" s="26">
        <v>54.5</v>
      </c>
      <c r="J67" s="26">
        <v>2757.28</v>
      </c>
      <c r="K67" s="25">
        <v>35</v>
      </c>
      <c r="L67" s="25">
        <v>2270</v>
      </c>
      <c r="M67" s="12">
        <v>50.5922935779816</v>
      </c>
      <c r="N67" s="12">
        <v>64.8571428571429</v>
      </c>
      <c r="O67" s="26">
        <v>5028.84</v>
      </c>
      <c r="P67" s="26">
        <v>5877.63</v>
      </c>
      <c r="Q67" s="26">
        <v>75.02</v>
      </c>
      <c r="R67" s="12">
        <v>78.3475073313783</v>
      </c>
      <c r="S67" s="25">
        <v>5004.2</v>
      </c>
      <c r="T67" s="25">
        <v>5865.53</v>
      </c>
      <c r="U67" s="25">
        <v>88.64</v>
      </c>
      <c r="V67" s="12">
        <v>66.1724954873646</v>
      </c>
      <c r="W67" s="15">
        <v>0.548605564019656</v>
      </c>
      <c r="X67" s="15">
        <v>0.0202807674263268</v>
      </c>
      <c r="Y67" s="26">
        <v>848.79</v>
      </c>
      <c r="Z67" s="25">
        <v>861.33</v>
      </c>
      <c r="AA67" s="17">
        <v>-12.54</v>
      </c>
      <c r="AB67" s="18">
        <v>-0.0145588798718261</v>
      </c>
      <c r="AC67" s="15">
        <v>0.144410246987306</v>
      </c>
      <c r="AD67" s="15">
        <v>0.146846065061469</v>
      </c>
      <c r="AE67" s="15">
        <v>-0.00243581807416319</v>
      </c>
      <c r="AF67" s="26">
        <v>-554.3862</v>
      </c>
      <c r="AG67" s="25">
        <v>-639.4728</v>
      </c>
      <c r="AH67" s="15">
        <v>-0.110241367790584</v>
      </c>
      <c r="AI67" s="18">
        <v>-0.109022168499692</v>
      </c>
      <c r="AJ67" s="26">
        <v>-2.18</v>
      </c>
      <c r="AK67" s="25">
        <v>-2.56</v>
      </c>
      <c r="AL67" s="15">
        <v>-0.0290589176219675</v>
      </c>
      <c r="AM67" s="18">
        <v>-0.0288808664259928</v>
      </c>
      <c r="AN67" s="18">
        <v>-0.00121919929089164</v>
      </c>
      <c r="AO67" s="18">
        <v>-0.000178051195974696</v>
      </c>
    </row>
    <row r="68" s="1" customFormat="1" ht="15.9" customHeight="1" spans="1:41">
      <c r="A68" s="23"/>
      <c r="B68" s="24" t="s">
        <v>147</v>
      </c>
      <c r="C68" s="23" t="s">
        <v>148</v>
      </c>
      <c r="D68" s="25">
        <v>939.15</v>
      </c>
      <c r="E68" s="26">
        <v>55569.01</v>
      </c>
      <c r="F68" s="25">
        <v>884.25</v>
      </c>
      <c r="G68" s="26">
        <v>51456.52</v>
      </c>
      <c r="H68" s="27">
        <v>86.3011676101085</v>
      </c>
      <c r="I68" s="26">
        <v>9.5</v>
      </c>
      <c r="J68" s="26">
        <v>228</v>
      </c>
      <c r="K68" s="25">
        <v>10</v>
      </c>
      <c r="L68" s="25">
        <v>750</v>
      </c>
      <c r="M68" s="12">
        <v>24</v>
      </c>
      <c r="N68" s="12">
        <v>75</v>
      </c>
      <c r="O68" s="26">
        <v>4340.49</v>
      </c>
      <c r="P68" s="26">
        <v>4616.97</v>
      </c>
      <c r="Q68" s="26">
        <v>62.89</v>
      </c>
      <c r="R68" s="12">
        <v>73.4134202575926</v>
      </c>
      <c r="S68" s="25">
        <v>3203.68</v>
      </c>
      <c r="T68" s="25">
        <v>3726.32</v>
      </c>
      <c r="U68" s="25">
        <v>65.97</v>
      </c>
      <c r="V68" s="12">
        <v>56.4850689707443</v>
      </c>
      <c r="W68" s="15">
        <v>2.05889251073303</v>
      </c>
      <c r="X68" s="15">
        <v>-0.246865747056743</v>
      </c>
      <c r="Y68" s="26">
        <v>276.48</v>
      </c>
      <c r="Z68" s="25">
        <v>522.64</v>
      </c>
      <c r="AA68" s="17">
        <v>-246.16</v>
      </c>
      <c r="AB68" s="18">
        <v>-0.470993418031532</v>
      </c>
      <c r="AC68" s="15">
        <v>0.0598834300417806</v>
      </c>
      <c r="AD68" s="15">
        <v>0.140256338693403</v>
      </c>
      <c r="AE68" s="15">
        <v>-0.080372908651622</v>
      </c>
      <c r="AF68" s="26">
        <v>-119.6266</v>
      </c>
      <c r="AG68" s="25">
        <v>576.6095</v>
      </c>
      <c r="AH68" s="15">
        <v>-0.0275606210358738</v>
      </c>
      <c r="AI68" s="18">
        <v>0.154739662723545</v>
      </c>
      <c r="AJ68" s="26">
        <v>-1.51</v>
      </c>
      <c r="AK68" s="25">
        <v>-5.02</v>
      </c>
      <c r="AL68" s="15">
        <v>-0.0240101764986484</v>
      </c>
      <c r="AM68" s="18">
        <v>-0.0760951947855086</v>
      </c>
      <c r="AN68" s="18">
        <v>-0.182300283759419</v>
      </c>
      <c r="AO68" s="18">
        <v>0.0520850182868601</v>
      </c>
    </row>
    <row r="69" s="1" customFormat="1" ht="15.9" customHeight="1" spans="1:41">
      <c r="A69" s="23"/>
      <c r="B69" s="24" t="s">
        <v>102</v>
      </c>
      <c r="C69" s="23" t="s">
        <v>103</v>
      </c>
      <c r="D69" s="25">
        <v>428.09</v>
      </c>
      <c r="E69" s="26">
        <v>23546.04</v>
      </c>
      <c r="F69" s="25">
        <v>383.54</v>
      </c>
      <c r="G69" s="26">
        <v>20606.26</v>
      </c>
      <c r="H69" s="27">
        <v>33.7867256404987</v>
      </c>
      <c r="I69" s="26">
        <v>28.5</v>
      </c>
      <c r="J69" s="26">
        <v>1634</v>
      </c>
      <c r="K69" s="25">
        <v>70</v>
      </c>
      <c r="L69" s="25">
        <v>4520</v>
      </c>
      <c r="M69" s="12">
        <v>57.3333333333333</v>
      </c>
      <c r="N69" s="12">
        <v>64.5714285714286</v>
      </c>
      <c r="O69" s="26">
        <v>4573.78</v>
      </c>
      <c r="P69" s="26">
        <v>4877.49</v>
      </c>
      <c r="Q69" s="26">
        <v>71.89</v>
      </c>
      <c r="R69" s="12">
        <v>67.8465711503686</v>
      </c>
      <c r="S69" s="25">
        <v>4786.3</v>
      </c>
      <c r="T69" s="25">
        <v>3950.39</v>
      </c>
      <c r="U69" s="25">
        <v>66.86</v>
      </c>
      <c r="V69" s="12">
        <v>59.0845049356865</v>
      </c>
      <c r="W69" s="15">
        <v>0.183370427041313</v>
      </c>
      <c r="X69" s="15">
        <v>-0.084974481084501</v>
      </c>
      <c r="Y69" s="26">
        <v>303.71</v>
      </c>
      <c r="Z69" s="25">
        <v>-835.91</v>
      </c>
      <c r="AA69" s="17">
        <v>1139.62</v>
      </c>
      <c r="AB69" s="18">
        <v>-1.36332858800589</v>
      </c>
      <c r="AC69" s="15">
        <v>0.0622676827630605</v>
      </c>
      <c r="AD69" s="15">
        <v>-0.211601892471376</v>
      </c>
      <c r="AE69" s="15">
        <v>0.273869575234437</v>
      </c>
      <c r="AF69" s="26">
        <v>-269.2012</v>
      </c>
      <c r="AG69" s="25">
        <v>-1167.6189</v>
      </c>
      <c r="AH69" s="15">
        <v>-0.0588574876797747</v>
      </c>
      <c r="AI69" s="18">
        <v>-0.295570538605049</v>
      </c>
      <c r="AJ69" s="26">
        <v>-1.16</v>
      </c>
      <c r="AK69" s="25">
        <v>-2.34</v>
      </c>
      <c r="AL69" s="15">
        <v>-0.016135762971206</v>
      </c>
      <c r="AM69" s="18">
        <v>-0.0349985043374215</v>
      </c>
      <c r="AN69" s="18">
        <v>0.236713050925274</v>
      </c>
      <c r="AO69" s="18">
        <v>0.0188627413662155</v>
      </c>
    </row>
    <row r="70" s="1" customFormat="1" ht="15.9" customHeight="1" spans="1:41">
      <c r="A70" s="23"/>
      <c r="B70" s="24" t="s">
        <v>131</v>
      </c>
      <c r="C70" s="23" t="s">
        <v>132</v>
      </c>
      <c r="D70" s="25">
        <v>904.7</v>
      </c>
      <c r="E70" s="26">
        <v>42726.61</v>
      </c>
      <c r="F70" s="25">
        <v>877.5</v>
      </c>
      <c r="G70" s="26">
        <v>41308.72</v>
      </c>
      <c r="H70" s="27">
        <v>94.0927719785405</v>
      </c>
      <c r="I70" s="26">
        <v>29.5</v>
      </c>
      <c r="J70" s="26">
        <v>1708</v>
      </c>
      <c r="K70" s="25">
        <v>95</v>
      </c>
      <c r="L70" s="25">
        <v>5920</v>
      </c>
      <c r="M70" s="12">
        <v>57.8983050847458</v>
      </c>
      <c r="N70" s="12">
        <v>62.3157894736842</v>
      </c>
      <c r="O70" s="26">
        <v>3125.89</v>
      </c>
      <c r="P70" s="26">
        <v>3763.95</v>
      </c>
      <c r="Q70" s="26">
        <v>60.88</v>
      </c>
      <c r="R70" s="12">
        <v>61.8257227332457</v>
      </c>
      <c r="S70" s="25">
        <v>5792</v>
      </c>
      <c r="T70" s="25">
        <v>6314.49</v>
      </c>
      <c r="U70" s="25">
        <v>103.14</v>
      </c>
      <c r="V70" s="12">
        <v>61.2225130890052</v>
      </c>
      <c r="W70" s="15">
        <v>0.0678330331561762</v>
      </c>
      <c r="X70" s="15">
        <v>-0.0175441311730579</v>
      </c>
      <c r="Y70" s="26">
        <v>638.06</v>
      </c>
      <c r="Z70" s="25">
        <v>522.49</v>
      </c>
      <c r="AA70" s="17">
        <v>115.57</v>
      </c>
      <c r="AB70" s="18">
        <v>0.221190836188252</v>
      </c>
      <c r="AC70" s="15">
        <v>0.169518723681239</v>
      </c>
      <c r="AD70" s="15">
        <v>0.0827446080364368</v>
      </c>
      <c r="AE70" s="15">
        <v>0.0867741156448023</v>
      </c>
      <c r="AF70" s="26">
        <v>-102.3401</v>
      </c>
      <c r="AG70" s="25">
        <v>-1034.894</v>
      </c>
      <c r="AH70" s="15">
        <v>-0.0327395077881819</v>
      </c>
      <c r="AI70" s="18">
        <v>-0.163891937432793</v>
      </c>
      <c r="AJ70" s="26">
        <v>4.18</v>
      </c>
      <c r="AK70" s="25">
        <v>-6.86</v>
      </c>
      <c r="AL70" s="15">
        <v>0.0686596583442838</v>
      </c>
      <c r="AM70" s="18">
        <v>-0.0665115377157262</v>
      </c>
      <c r="AN70" s="18">
        <v>0.131152429644612</v>
      </c>
      <c r="AO70" s="18">
        <v>0.13517119606001</v>
      </c>
    </row>
    <row r="71" s="1" customFormat="1" ht="15.9" customHeight="1" spans="1:41">
      <c r="A71" s="23"/>
      <c r="B71" s="24" t="s">
        <v>170</v>
      </c>
      <c r="C71" s="23" t="s">
        <v>171</v>
      </c>
      <c r="D71" s="25">
        <v>281.77</v>
      </c>
      <c r="E71" s="26">
        <v>13993.14</v>
      </c>
      <c r="F71" s="25">
        <v>283</v>
      </c>
      <c r="G71" s="26">
        <v>13176.27</v>
      </c>
      <c r="H71" s="27">
        <v>69.6717892546543</v>
      </c>
      <c r="I71" s="26">
        <v>29.5</v>
      </c>
      <c r="J71" s="26">
        <v>548</v>
      </c>
      <c r="K71" s="25"/>
      <c r="L71" s="25"/>
      <c r="M71" s="12">
        <v>18.5762711864407</v>
      </c>
      <c r="N71" s="12">
        <v>0</v>
      </c>
      <c r="O71" s="26">
        <v>1364.87</v>
      </c>
      <c r="P71" s="26">
        <v>1736.89</v>
      </c>
      <c r="Q71" s="26">
        <v>25.27</v>
      </c>
      <c r="R71" s="12">
        <v>68.7332805698457</v>
      </c>
      <c r="S71" s="25"/>
      <c r="T71" s="25"/>
      <c r="U71" s="25"/>
      <c r="V71" s="12">
        <v>0</v>
      </c>
      <c r="W71" s="15">
        <v>2.70005798688038</v>
      </c>
      <c r="X71" s="15">
        <v>0</v>
      </c>
      <c r="Y71" s="26">
        <v>372.02</v>
      </c>
      <c r="Z71" s="25"/>
      <c r="AA71" s="17">
        <v>372.02</v>
      </c>
      <c r="AB71" s="18" t="e">
        <v>#DIV/0!</v>
      </c>
      <c r="AC71" s="15">
        <v>0.214187426952772</v>
      </c>
      <c r="AD71" s="15">
        <v>0</v>
      </c>
      <c r="AE71" s="15">
        <v>0.214187426952772</v>
      </c>
      <c r="AF71" s="26">
        <v>243.0604</v>
      </c>
      <c r="AG71" s="25"/>
      <c r="AH71" s="15">
        <v>0.17808318740979</v>
      </c>
      <c r="AI71" s="18">
        <v>0</v>
      </c>
      <c r="AJ71" s="26">
        <v>-3</v>
      </c>
      <c r="AK71" s="25"/>
      <c r="AL71" s="15">
        <v>-0.118717847249703</v>
      </c>
      <c r="AM71" s="18">
        <v>0</v>
      </c>
      <c r="AN71" s="18">
        <v>0.17808318740979</v>
      </c>
      <c r="AO71" s="18">
        <v>-0.118717847249703</v>
      </c>
    </row>
    <row r="72" s="1" customFormat="1" ht="15.9" customHeight="1" spans="1:41">
      <c r="A72" s="23"/>
      <c r="B72" s="28" t="s">
        <v>256</v>
      </c>
      <c r="C72" s="28"/>
      <c r="D72" s="29">
        <v>3532.21</v>
      </c>
      <c r="E72" s="29">
        <v>185821.61</v>
      </c>
      <c r="F72" s="29">
        <v>3374.09</v>
      </c>
      <c r="G72" s="30">
        <v>173788.46</v>
      </c>
      <c r="H72" s="30">
        <v>66.5647674079762</v>
      </c>
      <c r="I72" s="30">
        <v>151.5</v>
      </c>
      <c r="J72" s="29">
        <v>6875.28</v>
      </c>
      <c r="K72" s="29">
        <v>235</v>
      </c>
      <c r="L72" s="29">
        <v>14960</v>
      </c>
      <c r="M72" s="31">
        <v>45.3813861386139</v>
      </c>
      <c r="N72" s="31">
        <v>63.6595744680851</v>
      </c>
      <c r="O72" s="29">
        <v>18908.43</v>
      </c>
      <c r="P72" s="29">
        <v>21508.43</v>
      </c>
      <c r="Q72" s="29">
        <v>305.65</v>
      </c>
      <c r="R72" s="31">
        <v>70.3694748895796</v>
      </c>
      <c r="S72" s="29">
        <v>19466.3</v>
      </c>
      <c r="T72" s="29">
        <v>20688.81</v>
      </c>
      <c r="U72" s="29">
        <v>344.22</v>
      </c>
      <c r="V72" s="31">
        <v>60.1034512811574</v>
      </c>
      <c r="W72" s="32">
        <v>0.550624184872661</v>
      </c>
      <c r="X72" s="32">
        <v>-0.05586156075722</v>
      </c>
      <c r="Y72" s="29">
        <v>2600</v>
      </c>
      <c r="Z72" s="29">
        <v>1222.51</v>
      </c>
      <c r="AA72" s="33">
        <v>1377.49</v>
      </c>
      <c r="AB72" s="34">
        <v>1.12677196914545</v>
      </c>
      <c r="AC72" s="32">
        <v>0.12088283524181</v>
      </c>
      <c r="AD72" s="32">
        <v>0.059090397176058</v>
      </c>
      <c r="AE72" s="32">
        <v>0.0617924380657519</v>
      </c>
      <c r="AF72" s="29">
        <v>-765.8213</v>
      </c>
      <c r="AG72" s="29">
        <v>-2081.2995</v>
      </c>
      <c r="AH72" s="32">
        <v>-0.0405015805119727</v>
      </c>
      <c r="AI72" s="32">
        <v>-0.100600252020295</v>
      </c>
      <c r="AJ72" s="29">
        <v>-3.97</v>
      </c>
      <c r="AK72" s="29">
        <v>-16.8</v>
      </c>
      <c r="AL72" s="32">
        <v>-0.0129887125797481</v>
      </c>
      <c r="AM72" s="32">
        <v>-0.0488059961652432</v>
      </c>
      <c r="AN72" s="34">
        <v>0.0600986715083223</v>
      </c>
      <c r="AO72" s="34">
        <v>0.0358172835854951</v>
      </c>
    </row>
    <row r="73" s="1" customFormat="1" ht="15.9" customHeight="1" spans="1:41">
      <c r="A73" s="23" t="s">
        <v>118</v>
      </c>
      <c r="B73" s="24" t="s">
        <v>119</v>
      </c>
      <c r="C73" s="23" t="s">
        <v>120</v>
      </c>
      <c r="D73" s="25">
        <v>579.8</v>
      </c>
      <c r="E73" s="26">
        <v>34621.92</v>
      </c>
      <c r="F73" s="25">
        <v>525.1</v>
      </c>
      <c r="G73" s="26">
        <v>31338.44</v>
      </c>
      <c r="H73" s="27">
        <v>49.2296075471054</v>
      </c>
      <c r="I73" s="26">
        <v>19</v>
      </c>
      <c r="J73" s="26">
        <v>1406</v>
      </c>
      <c r="K73" s="25">
        <v>10</v>
      </c>
      <c r="L73" s="25">
        <v>760</v>
      </c>
      <c r="M73" s="12">
        <v>74</v>
      </c>
      <c r="N73" s="12">
        <v>76</v>
      </c>
      <c r="O73" s="26">
        <v>4689.48</v>
      </c>
      <c r="P73" s="26">
        <v>5460.2</v>
      </c>
      <c r="Q73" s="26">
        <v>71.49</v>
      </c>
      <c r="R73" s="12">
        <v>76.3771156805148</v>
      </c>
      <c r="S73" s="25">
        <v>5635.96</v>
      </c>
      <c r="T73" s="25">
        <v>6402.65</v>
      </c>
      <c r="U73" s="25">
        <v>95.51</v>
      </c>
      <c r="V73" s="12">
        <v>67.0364359752905</v>
      </c>
      <c r="W73" s="15">
        <v>0.032123184871821</v>
      </c>
      <c r="X73" s="15">
        <v>-0.117941631904072</v>
      </c>
      <c r="Y73" s="26">
        <v>770.72</v>
      </c>
      <c r="Z73" s="25">
        <v>766.69</v>
      </c>
      <c r="AA73" s="17">
        <v>4.03</v>
      </c>
      <c r="AB73" s="18">
        <v>0.00525636176290287</v>
      </c>
      <c r="AC73" s="15">
        <v>0.141152338742171</v>
      </c>
      <c r="AD73" s="15">
        <v>0.119745730283554</v>
      </c>
      <c r="AE73" s="15">
        <v>0.0214066084586161</v>
      </c>
      <c r="AF73" s="26">
        <v>-41.1858</v>
      </c>
      <c r="AG73" s="25">
        <v>-91.0021</v>
      </c>
      <c r="AH73" s="15">
        <v>-0.00878259423219632</v>
      </c>
      <c r="AI73" s="18">
        <v>-0.0142131929747839</v>
      </c>
      <c r="AJ73" s="26">
        <v>-2.21</v>
      </c>
      <c r="AK73" s="25">
        <v>-2.12</v>
      </c>
      <c r="AL73" s="15">
        <v>-0.0309134144635613</v>
      </c>
      <c r="AM73" s="18">
        <v>-0.0221966286252748</v>
      </c>
      <c r="AN73" s="18">
        <v>0.00543059874258756</v>
      </c>
      <c r="AO73" s="18">
        <v>-0.0087167858382865</v>
      </c>
    </row>
    <row r="74" s="1" customFormat="1" ht="15.9" customHeight="1" spans="1:41">
      <c r="A74" s="23"/>
      <c r="B74" s="24" t="s">
        <v>137</v>
      </c>
      <c r="C74" s="23" t="s">
        <v>138</v>
      </c>
      <c r="D74" s="25">
        <v>337</v>
      </c>
      <c r="E74" s="26">
        <v>18580.7</v>
      </c>
      <c r="F74" s="25">
        <v>401.5</v>
      </c>
      <c r="G74" s="26">
        <v>22732.77</v>
      </c>
      <c r="H74" s="27">
        <v>212.041037936445</v>
      </c>
      <c r="I74" s="26">
        <v>78.5</v>
      </c>
      <c r="J74" s="26">
        <v>4834</v>
      </c>
      <c r="K74" s="25">
        <v>10</v>
      </c>
      <c r="L74" s="25">
        <v>760</v>
      </c>
      <c r="M74" s="12">
        <v>61.5796178343949</v>
      </c>
      <c r="N74" s="12">
        <v>76</v>
      </c>
      <c r="O74" s="26">
        <v>681.93</v>
      </c>
      <c r="P74" s="26">
        <v>871.33</v>
      </c>
      <c r="Q74" s="26">
        <v>13.47</v>
      </c>
      <c r="R74" s="12">
        <v>64.6867112100965</v>
      </c>
      <c r="S74" s="25">
        <v>767.4</v>
      </c>
      <c r="T74" s="25">
        <v>979.8</v>
      </c>
      <c r="U74" s="25">
        <v>13.34</v>
      </c>
      <c r="V74" s="12">
        <v>73.448275862069</v>
      </c>
      <c r="W74" s="15">
        <v>0.0504565225470782</v>
      </c>
      <c r="X74" s="15">
        <v>-0.0335753176043557</v>
      </c>
      <c r="Y74" s="26">
        <v>189.4</v>
      </c>
      <c r="Z74" s="25">
        <v>212.4</v>
      </c>
      <c r="AA74" s="17">
        <v>-23</v>
      </c>
      <c r="AB74" s="18">
        <v>-0.108286252354049</v>
      </c>
      <c r="AC74" s="15">
        <v>0.217368849919089</v>
      </c>
      <c r="AD74" s="15">
        <v>0.216778934476424</v>
      </c>
      <c r="AE74" s="15">
        <v>0.000589915442665448</v>
      </c>
      <c r="AF74" s="26">
        <v>4.6814</v>
      </c>
      <c r="AG74" s="25">
        <v>-36.3933</v>
      </c>
      <c r="AH74" s="15">
        <v>0.00686492748522576</v>
      </c>
      <c r="AI74" s="18">
        <v>-0.0371436007348438</v>
      </c>
      <c r="AJ74" s="26">
        <v>-0.53</v>
      </c>
      <c r="AK74" s="25">
        <v>-0.56</v>
      </c>
      <c r="AL74" s="15">
        <v>-0.0393466963622866</v>
      </c>
      <c r="AM74" s="18">
        <v>-0.0419790104947526</v>
      </c>
      <c r="AN74" s="18">
        <v>0.0440085282200696</v>
      </c>
      <c r="AO74" s="18">
        <v>0.00263231413246606</v>
      </c>
    </row>
    <row r="75" s="1" customFormat="1" ht="15.9" customHeight="1" spans="1:41">
      <c r="A75" s="23"/>
      <c r="B75" s="24" t="s">
        <v>195</v>
      </c>
      <c r="C75" s="23" t="s">
        <v>196</v>
      </c>
      <c r="D75" s="25">
        <v>371.4</v>
      </c>
      <c r="E75" s="26">
        <v>17799.79</v>
      </c>
      <c r="F75" s="25">
        <v>350.4</v>
      </c>
      <c r="G75" s="26">
        <v>16410.32</v>
      </c>
      <c r="H75" s="27">
        <v>86.1734222401347</v>
      </c>
      <c r="I75" s="26">
        <v>0</v>
      </c>
      <c r="J75" s="26">
        <v>0</v>
      </c>
      <c r="K75" s="25">
        <v>25</v>
      </c>
      <c r="L75" s="25">
        <v>1500</v>
      </c>
      <c r="M75" s="12">
        <v>0</v>
      </c>
      <c r="N75" s="12">
        <v>60</v>
      </c>
      <c r="O75" s="26">
        <v>1389.47</v>
      </c>
      <c r="P75" s="26">
        <v>1594.05</v>
      </c>
      <c r="Q75" s="26">
        <v>20.2</v>
      </c>
      <c r="R75" s="12">
        <v>78.9133663366337</v>
      </c>
      <c r="S75" s="25">
        <v>2368.45</v>
      </c>
      <c r="T75" s="25">
        <v>2560.44</v>
      </c>
      <c r="U75" s="25">
        <v>39.24</v>
      </c>
      <c r="V75" s="12">
        <v>65.2507645259939</v>
      </c>
      <c r="W75" s="15" t="e">
        <v>#DIV/0!</v>
      </c>
      <c r="X75" s="15">
        <v>0.0875127420998981</v>
      </c>
      <c r="Y75" s="26">
        <v>204.58</v>
      </c>
      <c r="Z75" s="25">
        <v>191.99</v>
      </c>
      <c r="AA75" s="17">
        <v>12.59</v>
      </c>
      <c r="AB75" s="18">
        <v>0.0655763321006302</v>
      </c>
      <c r="AC75" s="15">
        <v>0.128339763495499</v>
      </c>
      <c r="AD75" s="15">
        <v>0.0749832060114668</v>
      </c>
      <c r="AE75" s="15">
        <v>0.0533565574840321</v>
      </c>
      <c r="AF75" s="26">
        <v>-82.4398</v>
      </c>
      <c r="AG75" s="25">
        <v>-262.8788</v>
      </c>
      <c r="AH75" s="15">
        <v>-0.0593318315616746</v>
      </c>
      <c r="AI75" s="18">
        <v>-0.102669384949462</v>
      </c>
      <c r="AJ75" s="26">
        <v>-0.8</v>
      </c>
      <c r="AK75" s="25">
        <v>-4.86</v>
      </c>
      <c r="AL75" s="15">
        <v>-0.0396039603960396</v>
      </c>
      <c r="AM75" s="18">
        <v>-0.123853211009174</v>
      </c>
      <c r="AN75" s="18">
        <v>0.0433375533877872</v>
      </c>
      <c r="AO75" s="18">
        <v>0.0842492506131347</v>
      </c>
    </row>
    <row r="76" s="1" customFormat="1" ht="15.9" customHeight="1" spans="1:41">
      <c r="A76" s="23"/>
      <c r="B76" s="24" t="s">
        <v>149</v>
      </c>
      <c r="C76" s="23" t="s">
        <v>150</v>
      </c>
      <c r="D76" s="25">
        <v>111.5</v>
      </c>
      <c r="E76" s="26">
        <v>6217.6</v>
      </c>
      <c r="F76" s="25">
        <v>111.9</v>
      </c>
      <c r="G76" s="26">
        <v>5879.75</v>
      </c>
      <c r="H76" s="27">
        <v>74.8267650437395</v>
      </c>
      <c r="I76" s="26">
        <v>9.5</v>
      </c>
      <c r="J76" s="26">
        <v>228</v>
      </c>
      <c r="K76" s="25">
        <v>0</v>
      </c>
      <c r="L76" s="25">
        <v>0</v>
      </c>
      <c r="M76" s="12">
        <v>24</v>
      </c>
      <c r="N76" s="12">
        <v>0</v>
      </c>
      <c r="O76" s="26">
        <v>565.85</v>
      </c>
      <c r="P76" s="26">
        <v>618.41</v>
      </c>
      <c r="Q76" s="26">
        <v>8.45</v>
      </c>
      <c r="R76" s="12">
        <v>73.1846153846154</v>
      </c>
      <c r="S76" s="25">
        <v>240.04</v>
      </c>
      <c r="T76" s="25">
        <v>279.97</v>
      </c>
      <c r="U76" s="25">
        <v>5.51</v>
      </c>
      <c r="V76" s="12">
        <v>50.8112522686025</v>
      </c>
      <c r="W76" s="15">
        <v>2.04935897435897</v>
      </c>
      <c r="X76" s="15" t="e">
        <v>#DIV/0!</v>
      </c>
      <c r="Y76" s="26">
        <v>52.56</v>
      </c>
      <c r="Z76" s="25">
        <v>39.93</v>
      </c>
      <c r="AA76" s="17">
        <v>12.63</v>
      </c>
      <c r="AB76" s="18">
        <v>0.316303531179564</v>
      </c>
      <c r="AC76" s="15">
        <v>0.0849921573066412</v>
      </c>
      <c r="AD76" s="15">
        <v>0.142622423831125</v>
      </c>
      <c r="AE76" s="15">
        <v>-0.0576302665244835</v>
      </c>
      <c r="AF76" s="26">
        <v>-43.69</v>
      </c>
      <c r="AG76" s="25">
        <v>-28.202</v>
      </c>
      <c r="AH76" s="15">
        <v>-0.0772112750728992</v>
      </c>
      <c r="AI76" s="18">
        <v>-0.100732221309426</v>
      </c>
      <c r="AJ76" s="26">
        <v>-0.65</v>
      </c>
      <c r="AK76" s="25">
        <v>-0.69</v>
      </c>
      <c r="AL76" s="15">
        <v>-0.0769230769230769</v>
      </c>
      <c r="AM76" s="18">
        <v>-0.125226860254083</v>
      </c>
      <c r="AN76" s="18">
        <v>0.0235209462365268</v>
      </c>
      <c r="AO76" s="18">
        <v>0.0483037833310066</v>
      </c>
    </row>
    <row r="77" s="1" customFormat="1" ht="15.9" customHeight="1" spans="1:41">
      <c r="A77" s="23"/>
      <c r="B77" s="28" t="s">
        <v>256</v>
      </c>
      <c r="C77" s="28"/>
      <c r="D77" s="29">
        <v>1399.7</v>
      </c>
      <c r="E77" s="29">
        <v>77220.01</v>
      </c>
      <c r="F77" s="29">
        <v>1388.9</v>
      </c>
      <c r="G77" s="30">
        <v>76361.28</v>
      </c>
      <c r="H77" s="30">
        <v>73.366224086325</v>
      </c>
      <c r="I77" s="30">
        <v>107</v>
      </c>
      <c r="J77" s="29">
        <v>6468</v>
      </c>
      <c r="K77" s="29">
        <v>45</v>
      </c>
      <c r="L77" s="29">
        <v>3020</v>
      </c>
      <c r="M77" s="31">
        <v>60.4485981308411</v>
      </c>
      <c r="N77" s="31">
        <v>67.1111111111111</v>
      </c>
      <c r="O77" s="29">
        <v>7326.73</v>
      </c>
      <c r="P77" s="29">
        <v>8543.99</v>
      </c>
      <c r="Q77" s="29">
        <v>113.61</v>
      </c>
      <c r="R77" s="31">
        <v>75.2045594577942</v>
      </c>
      <c r="S77" s="29">
        <v>9011.85</v>
      </c>
      <c r="T77" s="29">
        <v>10222.86</v>
      </c>
      <c r="U77" s="29">
        <v>153.6</v>
      </c>
      <c r="V77" s="31">
        <v>66.555078125</v>
      </c>
      <c r="W77" s="32">
        <v>0.244107585340751</v>
      </c>
      <c r="X77" s="32">
        <v>-0.00828525972682118</v>
      </c>
      <c r="Y77" s="29">
        <v>1217.26</v>
      </c>
      <c r="Z77" s="29">
        <v>1211.01</v>
      </c>
      <c r="AA77" s="33">
        <v>6.25</v>
      </c>
      <c r="AB77" s="34">
        <v>0.00516098132963394</v>
      </c>
      <c r="AC77" s="32">
        <v>0.142469736036676</v>
      </c>
      <c r="AD77" s="32">
        <v>0.118460978630246</v>
      </c>
      <c r="AE77" s="32">
        <v>0.0240087574064297</v>
      </c>
      <c r="AF77" s="29">
        <v>-162.6342</v>
      </c>
      <c r="AG77" s="29">
        <v>-418.4762</v>
      </c>
      <c r="AH77" s="32">
        <v>-0.0221973786395841</v>
      </c>
      <c r="AI77" s="32">
        <v>-0.0409353351214826</v>
      </c>
      <c r="AJ77" s="29">
        <v>-4.19</v>
      </c>
      <c r="AK77" s="29">
        <v>-8.23</v>
      </c>
      <c r="AL77" s="32">
        <v>-0.0368805562890591</v>
      </c>
      <c r="AM77" s="32">
        <v>-0.0535807291666667</v>
      </c>
      <c r="AN77" s="34">
        <v>0.0187379564818985</v>
      </c>
      <c r="AO77" s="34">
        <v>0.0167001728776076</v>
      </c>
    </row>
    <row r="78" s="1" customFormat="1" ht="15.9" customHeight="1" spans="1:41">
      <c r="A78" s="23" t="s">
        <v>89</v>
      </c>
      <c r="B78" s="24" t="s">
        <v>90</v>
      </c>
      <c r="C78" s="23" t="s">
        <v>91</v>
      </c>
      <c r="D78" s="25">
        <v>457</v>
      </c>
      <c r="E78" s="26">
        <v>28573.83</v>
      </c>
      <c r="F78" s="25">
        <v>432.5</v>
      </c>
      <c r="G78" s="26">
        <v>25225.78</v>
      </c>
      <c r="H78" s="27">
        <v>30.0122942915661</v>
      </c>
      <c r="I78" s="26">
        <v>55.5</v>
      </c>
      <c r="J78" s="26">
        <v>2926</v>
      </c>
      <c r="K78" s="25">
        <v>124.3</v>
      </c>
      <c r="L78" s="25">
        <v>8181.25</v>
      </c>
      <c r="M78" s="12">
        <v>52.7207207207207</v>
      </c>
      <c r="N78" s="12">
        <v>65.8185840707965</v>
      </c>
      <c r="O78" s="26">
        <v>6274.05</v>
      </c>
      <c r="P78" s="26">
        <v>7393.58</v>
      </c>
      <c r="Q78" s="26">
        <v>76.51</v>
      </c>
      <c r="R78" s="12">
        <v>96.6354724872566</v>
      </c>
      <c r="S78" s="25">
        <v>7544.44</v>
      </c>
      <c r="T78" s="25">
        <v>7748.91</v>
      </c>
      <c r="U78" s="25">
        <v>98.36</v>
      </c>
      <c r="V78" s="12">
        <v>78.7811102074014</v>
      </c>
      <c r="W78" s="15">
        <v>0.832969488394648</v>
      </c>
      <c r="X78" s="15">
        <v>0.196943254243544</v>
      </c>
      <c r="Y78" s="26">
        <v>1119.53</v>
      </c>
      <c r="Z78" s="25">
        <v>204.47</v>
      </c>
      <c r="AA78" s="17">
        <v>915.06</v>
      </c>
      <c r="AB78" s="18">
        <v>4.47527754682839</v>
      </c>
      <c r="AC78" s="15">
        <v>0.151419204228533</v>
      </c>
      <c r="AD78" s="15">
        <v>0.0263869370014621</v>
      </c>
      <c r="AE78" s="15">
        <v>0.125032267227071</v>
      </c>
      <c r="AF78" s="26">
        <v>-1072.501</v>
      </c>
      <c r="AG78" s="25">
        <v>-1275.223</v>
      </c>
      <c r="AH78" s="15">
        <v>-0.170942373745826</v>
      </c>
      <c r="AI78" s="18">
        <v>-0.164568048925591</v>
      </c>
      <c r="AJ78" s="26">
        <v>-3.49</v>
      </c>
      <c r="AK78" s="25">
        <v>-16.94</v>
      </c>
      <c r="AL78" s="15">
        <v>-0.0456149522938178</v>
      </c>
      <c r="AM78" s="18">
        <v>-0.172224481496543</v>
      </c>
      <c r="AN78" s="18">
        <v>-0.00637432482023524</v>
      </c>
      <c r="AO78" s="18">
        <v>0.126609529202726</v>
      </c>
    </row>
    <row r="79" s="1" customFormat="1" ht="15.9" customHeight="1" spans="1:41">
      <c r="A79" s="23"/>
      <c r="B79" s="24" t="s">
        <v>160</v>
      </c>
      <c r="C79" s="23" t="s">
        <v>161</v>
      </c>
      <c r="D79" s="25">
        <v>173.85</v>
      </c>
      <c r="E79" s="26">
        <v>8867.06</v>
      </c>
      <c r="F79" s="25">
        <v>123.85</v>
      </c>
      <c r="G79" s="26">
        <v>6671.51</v>
      </c>
      <c r="H79" s="27">
        <v>24.7705563526224</v>
      </c>
      <c r="I79" s="26">
        <v>0</v>
      </c>
      <c r="J79" s="26">
        <v>0</v>
      </c>
      <c r="K79" s="25">
        <v>0</v>
      </c>
      <c r="L79" s="25">
        <v>0</v>
      </c>
      <c r="M79" s="12">
        <v>0</v>
      </c>
      <c r="N79" s="12">
        <v>0</v>
      </c>
      <c r="O79" s="26">
        <v>2195.55</v>
      </c>
      <c r="P79" s="26">
        <v>1527.01</v>
      </c>
      <c r="Q79" s="26">
        <v>47.8</v>
      </c>
      <c r="R79" s="12">
        <v>31.9458158995816</v>
      </c>
      <c r="S79" s="25">
        <v>622.91</v>
      </c>
      <c r="T79" s="25">
        <v>864.71</v>
      </c>
      <c r="U79" s="25">
        <v>21.96</v>
      </c>
      <c r="V79" s="12">
        <v>39.3765938069217</v>
      </c>
      <c r="W79" s="15" t="e">
        <v>#DIV/0!</v>
      </c>
      <c r="X79" s="15" t="e">
        <v>#DIV/0!</v>
      </c>
      <c r="Y79" s="26">
        <v>-668.54</v>
      </c>
      <c r="Z79" s="25">
        <v>241.8</v>
      </c>
      <c r="AA79" s="17">
        <v>-910.34</v>
      </c>
      <c r="AB79" s="18">
        <v>-3.76484698097601</v>
      </c>
      <c r="AC79" s="15">
        <v>-0.437809837525622</v>
      </c>
      <c r="AD79" s="15">
        <v>0.279631321483503</v>
      </c>
      <c r="AE79" s="15">
        <v>-0.717441159009125</v>
      </c>
      <c r="AF79" s="26">
        <v>-719.4673</v>
      </c>
      <c r="AG79" s="25">
        <v>264.0996</v>
      </c>
      <c r="AH79" s="15">
        <v>-0.327693425337615</v>
      </c>
      <c r="AI79" s="18">
        <v>0.305419851742203</v>
      </c>
      <c r="AJ79" s="26">
        <v>-2.2</v>
      </c>
      <c r="AK79" s="25">
        <v>-4.54</v>
      </c>
      <c r="AL79" s="15">
        <v>-0.0460251046025105</v>
      </c>
      <c r="AM79" s="18">
        <v>-0.206739526411658</v>
      </c>
      <c r="AN79" s="18">
        <v>-0.633113277079817</v>
      </c>
      <c r="AO79" s="18">
        <v>0.160714421809147</v>
      </c>
    </row>
    <row r="80" s="1" customFormat="1" ht="15.9" customHeight="1" spans="1:41">
      <c r="A80" s="23"/>
      <c r="B80" s="24" t="s">
        <v>125</v>
      </c>
      <c r="C80" s="23" t="s">
        <v>126</v>
      </c>
      <c r="D80" s="25">
        <v>513</v>
      </c>
      <c r="E80" s="26">
        <v>28614.63</v>
      </c>
      <c r="F80" s="25">
        <v>466.5</v>
      </c>
      <c r="G80" s="26">
        <v>25610.78</v>
      </c>
      <c r="H80" s="27">
        <v>105.962221539836</v>
      </c>
      <c r="I80" s="26">
        <v>9.5</v>
      </c>
      <c r="J80" s="26">
        <v>228</v>
      </c>
      <c r="K80" s="25">
        <v>97</v>
      </c>
      <c r="L80" s="25">
        <v>4885.5</v>
      </c>
      <c r="M80" s="12">
        <v>24</v>
      </c>
      <c r="N80" s="12">
        <v>50.3659793814433</v>
      </c>
      <c r="O80" s="26">
        <v>1791.1</v>
      </c>
      <c r="P80" s="26">
        <v>2335.83</v>
      </c>
      <c r="Q80" s="26">
        <v>38.31</v>
      </c>
      <c r="R80" s="12">
        <v>60.9718089271731</v>
      </c>
      <c r="S80" s="25">
        <v>4031.02</v>
      </c>
      <c r="T80" s="25">
        <v>5192.4</v>
      </c>
      <c r="U80" s="25">
        <v>88.12</v>
      </c>
      <c r="V80" s="12">
        <v>58.9241942805266</v>
      </c>
      <c r="W80" s="15">
        <v>1.54049203863221</v>
      </c>
      <c r="X80" s="15">
        <v>0.169920549628713</v>
      </c>
      <c r="Y80" s="26">
        <v>544.73</v>
      </c>
      <c r="Z80" s="25">
        <v>1161.38</v>
      </c>
      <c r="AA80" s="17">
        <v>-616.65</v>
      </c>
      <c r="AB80" s="18">
        <v>-0.530963164511185</v>
      </c>
      <c r="AC80" s="15">
        <v>0.233206183669188</v>
      </c>
      <c r="AD80" s="15">
        <v>0.223669208843695</v>
      </c>
      <c r="AE80" s="15">
        <v>0.00953697482549362</v>
      </c>
      <c r="AF80" s="26">
        <v>50.5992</v>
      </c>
      <c r="AG80" s="25">
        <v>774.066</v>
      </c>
      <c r="AH80" s="15">
        <v>0.0282503489475741</v>
      </c>
      <c r="AI80" s="18">
        <v>0.149076727524844</v>
      </c>
      <c r="AJ80" s="26">
        <v>-0.69</v>
      </c>
      <c r="AK80" s="25">
        <v>14.62</v>
      </c>
      <c r="AL80" s="15">
        <v>-0.0180109631949883</v>
      </c>
      <c r="AM80" s="18">
        <v>0.165910122560145</v>
      </c>
      <c r="AN80" s="18">
        <v>-0.12082637857727</v>
      </c>
      <c r="AO80" s="18">
        <v>-0.183921085755134</v>
      </c>
    </row>
    <row r="81" s="1" customFormat="1" ht="15.9" customHeight="1" spans="1:41">
      <c r="A81" s="23"/>
      <c r="B81" s="28" t="s">
        <v>256</v>
      </c>
      <c r="C81" s="28"/>
      <c r="D81" s="29">
        <v>1143.85</v>
      </c>
      <c r="E81" s="29">
        <v>66055.52</v>
      </c>
      <c r="F81" s="29">
        <v>1022.85</v>
      </c>
      <c r="G81" s="30">
        <v>57508.07</v>
      </c>
      <c r="H81" s="30">
        <v>42.1484464997515</v>
      </c>
      <c r="I81" s="30">
        <v>65</v>
      </c>
      <c r="J81" s="29">
        <v>3154</v>
      </c>
      <c r="K81" s="29">
        <v>221.3</v>
      </c>
      <c r="L81" s="29">
        <v>13066.75</v>
      </c>
      <c r="M81" s="31">
        <v>48.5230769230769</v>
      </c>
      <c r="N81" s="31">
        <v>59.0454134658834</v>
      </c>
      <c r="O81" s="29">
        <v>10260.7</v>
      </c>
      <c r="P81" s="29">
        <v>11256.42</v>
      </c>
      <c r="Q81" s="29">
        <v>162.62</v>
      </c>
      <c r="R81" s="31">
        <v>69.2191612347805</v>
      </c>
      <c r="S81" s="29">
        <v>12198.37</v>
      </c>
      <c r="T81" s="29">
        <v>13806.02</v>
      </c>
      <c r="U81" s="29">
        <v>208.44</v>
      </c>
      <c r="V81" s="31">
        <v>66.2349836883516</v>
      </c>
      <c r="W81" s="32">
        <v>0.426520443963453</v>
      </c>
      <c r="X81" s="32">
        <v>0.121763398720585</v>
      </c>
      <c r="Y81" s="29">
        <v>995.72</v>
      </c>
      <c r="Z81" s="29">
        <v>1607.65</v>
      </c>
      <c r="AA81" s="33">
        <v>-611.93</v>
      </c>
      <c r="AB81" s="34">
        <v>-0.380636332535067</v>
      </c>
      <c r="AC81" s="32">
        <v>0.0884579644327415</v>
      </c>
      <c r="AD81" s="32">
        <v>0.116445579537043</v>
      </c>
      <c r="AE81" s="32">
        <v>-0.027987615104301</v>
      </c>
      <c r="AF81" s="29">
        <v>-1741.3691</v>
      </c>
      <c r="AG81" s="29">
        <v>-237.0574</v>
      </c>
      <c r="AH81" s="32">
        <v>-0.169712504994786</v>
      </c>
      <c r="AI81" s="32">
        <v>-0.0171705821083846</v>
      </c>
      <c r="AJ81" s="29">
        <v>-6.38</v>
      </c>
      <c r="AK81" s="29">
        <v>-6.86</v>
      </c>
      <c r="AL81" s="32">
        <v>-0.0392325667199606</v>
      </c>
      <c r="AM81" s="32">
        <v>-0.0329111494914604</v>
      </c>
      <c r="AN81" s="34">
        <v>-0.152541922886401</v>
      </c>
      <c r="AO81" s="34">
        <v>-0.00632141722850027</v>
      </c>
    </row>
    <row r="82" s="1" customFormat="1" ht="15.9" customHeight="1" spans="1:41">
      <c r="A82" s="9" t="s">
        <v>61</v>
      </c>
      <c r="B82" s="9"/>
      <c r="C82" s="9"/>
      <c r="D82" s="10">
        <v>33354.44</v>
      </c>
      <c r="E82" s="10">
        <v>1871715.48</v>
      </c>
      <c r="F82" s="10">
        <v>30870.14</v>
      </c>
      <c r="G82" s="10">
        <v>1695901.01</v>
      </c>
      <c r="H82" s="10">
        <v>43.7855794849101</v>
      </c>
      <c r="I82" s="10">
        <v>2361</v>
      </c>
      <c r="J82" s="10">
        <v>120085.76</v>
      </c>
      <c r="K82" s="10">
        <v>3244.6</v>
      </c>
      <c r="L82" s="10">
        <v>200790.5</v>
      </c>
      <c r="M82" s="13">
        <v>50.8622448115205</v>
      </c>
      <c r="N82" s="13">
        <v>61.8845158108858</v>
      </c>
      <c r="O82" s="10">
        <v>285177.4</v>
      </c>
      <c r="P82" s="10">
        <v>325697.51</v>
      </c>
      <c r="Q82" s="10">
        <v>4759</v>
      </c>
      <c r="R82" s="13">
        <v>68.4382244168943</v>
      </c>
      <c r="S82" s="10">
        <v>295779.4</v>
      </c>
      <c r="T82" s="10">
        <v>349720.87</v>
      </c>
      <c r="U82" s="10">
        <v>5046.65</v>
      </c>
      <c r="V82" s="13">
        <v>69.2976271387951</v>
      </c>
      <c r="W82" s="16">
        <v>0.345560438209222</v>
      </c>
      <c r="X82" s="16">
        <v>0.119789437321658</v>
      </c>
      <c r="Y82" s="10">
        <v>40520.11</v>
      </c>
      <c r="Z82" s="10">
        <v>53941.47</v>
      </c>
      <c r="AA82" s="19">
        <v>-13421.36</v>
      </c>
      <c r="AB82" s="20">
        <v>-0.248813389772285</v>
      </c>
      <c r="AC82" s="16">
        <v>0.124410254164977</v>
      </c>
      <c r="AD82" s="16">
        <v>0.154241495510405</v>
      </c>
      <c r="AE82" s="16">
        <v>-0.0298312413454286</v>
      </c>
      <c r="AF82" s="10">
        <v>-14017.9493</v>
      </c>
      <c r="AG82" s="10">
        <v>-17923.0857</v>
      </c>
      <c r="AH82" s="16">
        <v>-0.0491551900676561</v>
      </c>
      <c r="AI82" s="16">
        <v>-0.0512496886445467</v>
      </c>
      <c r="AJ82" s="10">
        <v>47.77</v>
      </c>
      <c r="AK82" s="10">
        <v>-313.11</v>
      </c>
      <c r="AL82" s="16">
        <v>0.010037823072074</v>
      </c>
      <c r="AM82" s="16">
        <v>-0.0620431375268743</v>
      </c>
      <c r="AN82" s="20">
        <v>0.00209449857689059</v>
      </c>
      <c r="AO82" s="20">
        <v>0.0720809605989482</v>
      </c>
    </row>
    <row r="83" s="1" customFormat="1" ht="14.3" customHeight="1"/>
    <row r="84" s="1" customFormat="1" ht="14.3" customHeight="1"/>
    <row r="85" s="1" customFormat="1" ht="14.3" customHeight="1"/>
    <row r="86" s="1" customFormat="1" ht="14.3" customHeight="1"/>
    <row r="87" s="1" customFormat="1" ht="14.3" customHeight="1"/>
    <row r="88" s="1" customFormat="1" ht="14.3" customHeight="1"/>
    <row r="89" s="1" customFormat="1" ht="14.3" customHeight="1"/>
    <row r="90" s="1" customFormat="1" ht="14.3" customHeight="1"/>
    <row r="91" s="1" customFormat="1" ht="14.3" customHeight="1" spans="29:29">
      <c r="AC91" s="21"/>
    </row>
  </sheetData>
  <mergeCells count="33">
    <mergeCell ref="A1:AO1"/>
    <mergeCell ref="A2:V2"/>
    <mergeCell ref="Y2:AE2"/>
    <mergeCell ref="D3:E3"/>
    <mergeCell ref="F3:G3"/>
    <mergeCell ref="I3:N3"/>
    <mergeCell ref="O3:X3"/>
    <mergeCell ref="Y3:AB3"/>
    <mergeCell ref="AC3:AE3"/>
    <mergeCell ref="AF3:AO3"/>
    <mergeCell ref="B9:C9"/>
    <mergeCell ref="B18:C18"/>
    <mergeCell ref="B36:C36"/>
    <mergeCell ref="B55:C55"/>
    <mergeCell ref="B61:C61"/>
    <mergeCell ref="B65:C65"/>
    <mergeCell ref="B72:C72"/>
    <mergeCell ref="B77:C77"/>
    <mergeCell ref="B81:C81"/>
    <mergeCell ref="A82:C82"/>
    <mergeCell ref="A3:A4"/>
    <mergeCell ref="A5:A9"/>
    <mergeCell ref="A10:A18"/>
    <mergeCell ref="A19:A36"/>
    <mergeCell ref="A37:A55"/>
    <mergeCell ref="A56:A61"/>
    <mergeCell ref="A62:A65"/>
    <mergeCell ref="A66:A72"/>
    <mergeCell ref="A73:A77"/>
    <mergeCell ref="A78:A81"/>
    <mergeCell ref="B3:B4"/>
    <mergeCell ref="C3:C4"/>
    <mergeCell ref="H3:H4"/>
  </mergeCells>
  <pageMargins left="0.75" right="0.75" top="1" bottom="1" header="0.5" footer="0.5"/>
  <pageSetup paperSize="9" orientation="portrait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6"/>
  <dimension ref="A1:AO91"/>
  <sheetViews>
    <sheetView workbookViewId="0">
      <selection activeCell="A1" sqref="$A1:$XFD1048576"/>
    </sheetView>
  </sheetViews>
  <sheetFormatPr defaultColWidth="10" defaultRowHeight="13.5"/>
  <cols>
    <col min="1" max="1" width="6.65" style="1" customWidth="1"/>
    <col min="2" max="2" width="6.10833333333333" style="1" customWidth="1"/>
    <col min="3" max="3" width="8.68333333333333" style="1" customWidth="1"/>
    <col min="4" max="7" width="9.63333333333333" style="1" customWidth="1"/>
    <col min="8" max="8" width="6.91666666666667" style="1" customWidth="1"/>
    <col min="9" max="9" width="9.225" style="1" customWidth="1"/>
    <col min="10" max="10" width="10.175" style="1" customWidth="1"/>
    <col min="11" max="11" width="9.63333333333333" style="1" customWidth="1"/>
    <col min="12" max="12" width="9.5" style="1" customWidth="1"/>
    <col min="13" max="13" width="9.225" style="1" customWidth="1"/>
    <col min="14" max="14" width="9.76666666666667" style="1" customWidth="1"/>
    <col min="15" max="15" width="12.2083333333333" style="1" customWidth="1"/>
    <col min="16" max="17" width="10.7666666666667" style="1" customWidth="1"/>
    <col min="18" max="18" width="9.5" style="1" customWidth="1"/>
    <col min="19" max="21" width="10.7666666666667" style="1" customWidth="1"/>
    <col min="22" max="22" width="9.5" style="1" customWidth="1"/>
    <col min="23" max="23" width="6.78333333333333" style="1" customWidth="1"/>
    <col min="24" max="24" width="6.24166666666667" style="1" customWidth="1"/>
    <col min="25" max="25" width="9.74166666666667" style="1" customWidth="1"/>
    <col min="26" max="27" width="9.76666666666667" style="1" customWidth="1"/>
    <col min="28" max="28" width="7.6" style="1" customWidth="1"/>
    <col min="29" max="29" width="6.65" style="1" customWidth="1"/>
    <col min="30" max="30" width="5.83333333333333" style="1" customWidth="1"/>
    <col min="31" max="31" width="6.10833333333333" style="1" customWidth="1"/>
    <col min="32" max="32" width="9.74166666666667" style="1" customWidth="1"/>
    <col min="33" max="33" width="8.95" style="1" customWidth="1"/>
    <col min="34" max="35" width="6.91666666666667" style="1" customWidth="1"/>
    <col min="36" max="37" width="9.74166666666667" style="1" customWidth="1"/>
    <col min="38" max="39" width="7.73333333333333" style="1" customWidth="1"/>
    <col min="40" max="40" width="6.10833333333333" style="1" customWidth="1"/>
    <col min="41" max="41" width="6.50833333333333" style="1" customWidth="1"/>
    <col min="42" max="47" width="9.76666666666667" style="1" customWidth="1"/>
    <col min="48" max="16384" width="10" style="1"/>
  </cols>
  <sheetData>
    <row r="1" s="1" customFormat="1" ht="21.85" customHeight="1" spans="1:41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="1" customFormat="1" ht="19.55" customHeight="1" spans="1:31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Y2" s="14" t="s">
        <v>233</v>
      </c>
      <c r="Z2" s="14"/>
      <c r="AA2" s="14"/>
      <c r="AB2" s="14"/>
      <c r="AC2" s="14"/>
      <c r="AD2" s="14"/>
      <c r="AE2" s="14"/>
    </row>
    <row r="3" s="1" customFormat="1" ht="19.55" customHeight="1" spans="1:41">
      <c r="A3" s="4" t="s">
        <v>49</v>
      </c>
      <c r="B3" s="4" t="s">
        <v>234</v>
      </c>
      <c r="C3" s="4" t="s">
        <v>235</v>
      </c>
      <c r="D3" s="4" t="s">
        <v>236</v>
      </c>
      <c r="E3" s="4"/>
      <c r="F3" s="4" t="s">
        <v>209</v>
      </c>
      <c r="G3" s="4"/>
      <c r="H3" s="5" t="s">
        <v>210</v>
      </c>
      <c r="I3" s="4" t="s">
        <v>237</v>
      </c>
      <c r="J3" s="4"/>
      <c r="K3" s="4"/>
      <c r="L3" s="4"/>
      <c r="M3" s="4"/>
      <c r="N3" s="4"/>
      <c r="O3" s="4" t="s">
        <v>238</v>
      </c>
      <c r="P3" s="4"/>
      <c r="Q3" s="4"/>
      <c r="R3" s="4"/>
      <c r="S3" s="4"/>
      <c r="T3" s="4"/>
      <c r="U3" s="4"/>
      <c r="V3" s="4"/>
      <c r="W3" s="4"/>
      <c r="X3" s="4"/>
      <c r="Y3" s="4" t="s">
        <v>7</v>
      </c>
      <c r="Z3" s="4"/>
      <c r="AA3" s="4"/>
      <c r="AB3" s="4"/>
      <c r="AC3" s="4" t="s">
        <v>8</v>
      </c>
      <c r="AD3" s="4"/>
      <c r="AE3" s="4"/>
      <c r="AF3" s="4" t="s">
        <v>239</v>
      </c>
      <c r="AG3" s="4"/>
      <c r="AH3" s="4"/>
      <c r="AI3" s="4"/>
      <c r="AJ3" s="4"/>
      <c r="AK3" s="4"/>
      <c r="AL3" s="4"/>
      <c r="AM3" s="4"/>
      <c r="AN3" s="4"/>
      <c r="AO3" s="4"/>
    </row>
    <row r="4" s="1" customFormat="1" ht="22.6" customHeight="1" spans="1:41">
      <c r="A4" s="4"/>
      <c r="B4" s="4"/>
      <c r="C4" s="4"/>
      <c r="D4" s="4" t="s">
        <v>214</v>
      </c>
      <c r="E4" s="4" t="s">
        <v>215</v>
      </c>
      <c r="F4" s="4" t="s">
        <v>214</v>
      </c>
      <c r="G4" s="4" t="s">
        <v>215</v>
      </c>
      <c r="H4" s="5"/>
      <c r="I4" s="4" t="s">
        <v>240</v>
      </c>
      <c r="J4" s="4" t="s">
        <v>241</v>
      </c>
      <c r="K4" s="4" t="s">
        <v>242</v>
      </c>
      <c r="L4" s="4" t="s">
        <v>243</v>
      </c>
      <c r="M4" s="4" t="s">
        <v>244</v>
      </c>
      <c r="N4" s="11" t="s">
        <v>245</v>
      </c>
      <c r="O4" s="4" t="s">
        <v>246</v>
      </c>
      <c r="P4" s="4" t="s">
        <v>241</v>
      </c>
      <c r="Q4" s="4" t="s">
        <v>240</v>
      </c>
      <c r="R4" s="4" t="s">
        <v>244</v>
      </c>
      <c r="S4" s="4" t="s">
        <v>247</v>
      </c>
      <c r="T4" s="4" t="s">
        <v>243</v>
      </c>
      <c r="U4" s="4" t="s">
        <v>242</v>
      </c>
      <c r="V4" s="4" t="s">
        <v>245</v>
      </c>
      <c r="W4" s="4" t="s">
        <v>248</v>
      </c>
      <c r="X4" s="4" t="s">
        <v>249</v>
      </c>
      <c r="Y4" s="4" t="s">
        <v>11</v>
      </c>
      <c r="Z4" s="4" t="s">
        <v>12</v>
      </c>
      <c r="AA4" s="4" t="s">
        <v>13</v>
      </c>
      <c r="AB4" s="4" t="s">
        <v>14</v>
      </c>
      <c r="AC4" s="4" t="s">
        <v>11</v>
      </c>
      <c r="AD4" s="4" t="s">
        <v>12</v>
      </c>
      <c r="AE4" s="4" t="s">
        <v>15</v>
      </c>
      <c r="AF4" s="4" t="s">
        <v>241</v>
      </c>
      <c r="AG4" s="4" t="s">
        <v>243</v>
      </c>
      <c r="AH4" s="4" t="s">
        <v>250</v>
      </c>
      <c r="AI4" s="4" t="s">
        <v>251</v>
      </c>
      <c r="AJ4" s="4" t="s">
        <v>240</v>
      </c>
      <c r="AK4" s="4" t="s">
        <v>242</v>
      </c>
      <c r="AL4" s="4" t="s">
        <v>252</v>
      </c>
      <c r="AM4" s="4" t="s">
        <v>253</v>
      </c>
      <c r="AN4" s="4" t="s">
        <v>254</v>
      </c>
      <c r="AO4" s="4" t="s">
        <v>255</v>
      </c>
    </row>
    <row r="5" s="1" customFormat="1" ht="15.9" customHeight="1" spans="1:41">
      <c r="A5" s="23" t="s">
        <v>155</v>
      </c>
      <c r="B5" s="24" t="s">
        <v>172</v>
      </c>
      <c r="C5" s="23" t="s">
        <v>173</v>
      </c>
      <c r="D5" s="25">
        <v>722.1</v>
      </c>
      <c r="E5" s="26">
        <v>6028.71</v>
      </c>
      <c r="F5" s="25">
        <v>575.5</v>
      </c>
      <c r="G5" s="26">
        <v>4621.39</v>
      </c>
      <c r="H5" s="27">
        <v>14.0538660493455</v>
      </c>
      <c r="I5" s="26">
        <v>100</v>
      </c>
      <c r="J5" s="26">
        <v>1245</v>
      </c>
      <c r="K5" s="25">
        <v>768.8</v>
      </c>
      <c r="L5" s="25">
        <v>7528.22</v>
      </c>
      <c r="M5" s="12">
        <v>12.45</v>
      </c>
      <c r="N5" s="12">
        <v>9.79216961498439</v>
      </c>
      <c r="O5" s="26">
        <v>2652.32</v>
      </c>
      <c r="P5" s="26">
        <v>2908.89</v>
      </c>
      <c r="Q5" s="26">
        <v>232.53</v>
      </c>
      <c r="R5" s="12">
        <v>12.5097406786221</v>
      </c>
      <c r="S5" s="25">
        <v>3949.19</v>
      </c>
      <c r="T5" s="25">
        <v>4314.29</v>
      </c>
      <c r="U5" s="25">
        <v>249.43</v>
      </c>
      <c r="V5" s="12">
        <v>17.2965962394259</v>
      </c>
      <c r="W5" s="15">
        <v>0.00479844808209745</v>
      </c>
      <c r="X5" s="15">
        <v>0.76637016304925</v>
      </c>
      <c r="Y5" s="26">
        <v>256.57</v>
      </c>
      <c r="Z5" s="25">
        <v>365.1</v>
      </c>
      <c r="AA5" s="17">
        <v>-108.53</v>
      </c>
      <c r="AB5" s="18">
        <v>-0.297261024376883</v>
      </c>
      <c r="AC5" s="15">
        <v>0.0882020289526245</v>
      </c>
      <c r="AD5" s="15">
        <v>0.0846257437492612</v>
      </c>
      <c r="AE5" s="15">
        <v>0.00357628520336336</v>
      </c>
      <c r="AF5" s="26">
        <v>-492.1683</v>
      </c>
      <c r="AG5" s="25">
        <v>-519.8065</v>
      </c>
      <c r="AH5" s="15">
        <v>-0.185561433009592</v>
      </c>
      <c r="AI5" s="18">
        <v>-0.120484830644208</v>
      </c>
      <c r="AJ5" s="26">
        <v>-14.07</v>
      </c>
      <c r="AK5" s="25">
        <v>-8.47</v>
      </c>
      <c r="AL5" s="15">
        <v>-0.0605083215069023</v>
      </c>
      <c r="AM5" s="18">
        <v>-0.0339574229242673</v>
      </c>
      <c r="AN5" s="18">
        <v>-0.0650766023653836</v>
      </c>
      <c r="AO5" s="18">
        <v>-0.026550898582635</v>
      </c>
    </row>
    <row r="6" s="1" customFormat="1" ht="15.9" customHeight="1" spans="1:41">
      <c r="A6" s="23"/>
      <c r="B6" s="24" t="s">
        <v>156</v>
      </c>
      <c r="C6" s="23" t="s">
        <v>157</v>
      </c>
      <c r="D6" s="25">
        <v>330.1</v>
      </c>
      <c r="E6" s="26">
        <v>6436.92</v>
      </c>
      <c r="F6" s="25">
        <v>310.25</v>
      </c>
      <c r="G6" s="26">
        <v>5905.96</v>
      </c>
      <c r="H6" s="27">
        <v>49.1490852826067</v>
      </c>
      <c r="I6" s="26">
        <v>60</v>
      </c>
      <c r="J6" s="26">
        <v>348</v>
      </c>
      <c r="K6" s="25">
        <v>167</v>
      </c>
      <c r="L6" s="25">
        <v>3643.15</v>
      </c>
      <c r="M6" s="12">
        <v>5.8</v>
      </c>
      <c r="N6" s="12">
        <v>21.8152694610778</v>
      </c>
      <c r="O6" s="26">
        <v>878.96</v>
      </c>
      <c r="P6" s="26">
        <v>887.68</v>
      </c>
      <c r="Q6" s="26">
        <v>78.23</v>
      </c>
      <c r="R6" s="12">
        <v>11.3470535600153</v>
      </c>
      <c r="S6" s="25">
        <v>1295.43</v>
      </c>
      <c r="T6" s="25">
        <v>1413.27</v>
      </c>
      <c r="U6" s="25">
        <v>89.92</v>
      </c>
      <c r="V6" s="12">
        <v>15.7169706405694</v>
      </c>
      <c r="W6" s="15">
        <v>0.956388544830231</v>
      </c>
      <c r="X6" s="15">
        <v>-0.279542676811252</v>
      </c>
      <c r="Y6" s="26">
        <v>8.72</v>
      </c>
      <c r="Z6" s="25">
        <v>117.84</v>
      </c>
      <c r="AA6" s="17">
        <v>-109.12</v>
      </c>
      <c r="AB6" s="18">
        <v>-0.926001357773252</v>
      </c>
      <c r="AC6" s="15">
        <v>0.00982335976928623</v>
      </c>
      <c r="AD6" s="15">
        <v>0.0833810949075548</v>
      </c>
      <c r="AE6" s="15">
        <v>-0.0735577351382686</v>
      </c>
      <c r="AF6" s="26">
        <v>-67.6642</v>
      </c>
      <c r="AG6" s="25">
        <v>36.52</v>
      </c>
      <c r="AH6" s="15">
        <v>-0.0769821152270866</v>
      </c>
      <c r="AI6" s="18">
        <v>0.0258407806010175</v>
      </c>
      <c r="AJ6" s="26">
        <v>-1.62</v>
      </c>
      <c r="AK6" s="25">
        <v>-26.08</v>
      </c>
      <c r="AL6" s="15">
        <v>-0.0207081682219098</v>
      </c>
      <c r="AM6" s="18">
        <v>-0.290035587188612</v>
      </c>
      <c r="AN6" s="18">
        <v>-0.102822895828104</v>
      </c>
      <c r="AO6" s="18">
        <v>0.269327418966702</v>
      </c>
    </row>
    <row r="7" s="1" customFormat="1" ht="15.9" customHeight="1" spans="1:41">
      <c r="A7" s="23"/>
      <c r="B7" s="24" t="s">
        <v>162</v>
      </c>
      <c r="C7" s="23" t="s">
        <v>163</v>
      </c>
      <c r="D7" s="25">
        <v>1545.3</v>
      </c>
      <c r="E7" s="26">
        <v>23614.49</v>
      </c>
      <c r="F7" s="25">
        <v>2172.34</v>
      </c>
      <c r="G7" s="26">
        <v>30553.77</v>
      </c>
      <c r="H7" s="27">
        <v>24.3910764092589</v>
      </c>
      <c r="I7" s="26">
        <v>1265.3</v>
      </c>
      <c r="J7" s="26">
        <v>16013.93</v>
      </c>
      <c r="K7" s="25">
        <v>576.1</v>
      </c>
      <c r="L7" s="25">
        <v>6445.83</v>
      </c>
      <c r="M7" s="12">
        <v>12.6562317237019</v>
      </c>
      <c r="N7" s="12">
        <v>11.1887345946884</v>
      </c>
      <c r="O7" s="26">
        <v>7772.88</v>
      </c>
      <c r="P7" s="26">
        <v>8557.18</v>
      </c>
      <c r="Q7" s="26">
        <v>541.29</v>
      </c>
      <c r="R7" s="12">
        <v>15.8088640100501</v>
      </c>
      <c r="S7" s="25">
        <v>9980.16</v>
      </c>
      <c r="T7" s="25">
        <v>12550.93</v>
      </c>
      <c r="U7" s="25">
        <v>710.5</v>
      </c>
      <c r="V7" s="12">
        <v>17.6649261083744</v>
      </c>
      <c r="W7" s="15">
        <v>0.249097231717408</v>
      </c>
      <c r="X7" s="15">
        <v>0.578813578861758</v>
      </c>
      <c r="Y7" s="26">
        <v>784.3</v>
      </c>
      <c r="Z7" s="25">
        <v>2570.77</v>
      </c>
      <c r="AA7" s="17">
        <v>-1786.47</v>
      </c>
      <c r="AB7" s="18">
        <v>-0.694916309121392</v>
      </c>
      <c r="AC7" s="15">
        <v>0.091654026209569</v>
      </c>
      <c r="AD7" s="15">
        <v>0.204827052656656</v>
      </c>
      <c r="AE7" s="15">
        <v>-0.113173026447087</v>
      </c>
      <c r="AF7" s="26">
        <v>-492.1291</v>
      </c>
      <c r="AG7" s="25">
        <v>-1218.9029</v>
      </c>
      <c r="AH7" s="15">
        <v>-0.063313610913844</v>
      </c>
      <c r="AI7" s="18">
        <v>-0.0971165403679249</v>
      </c>
      <c r="AJ7" s="26">
        <v>33.03</v>
      </c>
      <c r="AK7" s="25">
        <v>-66.7</v>
      </c>
      <c r="AL7" s="15">
        <v>0.0610208945297345</v>
      </c>
      <c r="AM7" s="18">
        <v>-0.0938775510204082</v>
      </c>
      <c r="AN7" s="18">
        <v>0.0338029294540809</v>
      </c>
      <c r="AO7" s="18">
        <v>0.154898445550143</v>
      </c>
    </row>
    <row r="8" s="1" customFormat="1" ht="15.9" customHeight="1" spans="1:41">
      <c r="A8" s="23"/>
      <c r="B8" s="24" t="s">
        <v>174</v>
      </c>
      <c r="C8" s="23" t="s">
        <v>175</v>
      </c>
      <c r="D8" s="25">
        <v>322.4</v>
      </c>
      <c r="E8" s="26">
        <v>5329.72</v>
      </c>
      <c r="F8" s="25">
        <v>344.6</v>
      </c>
      <c r="G8" s="26">
        <v>5595.66</v>
      </c>
      <c r="H8" s="27">
        <v>14.256144981676</v>
      </c>
      <c r="I8" s="26">
        <v>156.9</v>
      </c>
      <c r="J8" s="26">
        <v>2948.21</v>
      </c>
      <c r="K8" s="25">
        <v>60</v>
      </c>
      <c r="L8" s="25">
        <v>996</v>
      </c>
      <c r="M8" s="12">
        <v>18.7903760356915</v>
      </c>
      <c r="N8" s="12">
        <v>16.6</v>
      </c>
      <c r="O8" s="26">
        <v>2682.27</v>
      </c>
      <c r="P8" s="26">
        <v>2956.14</v>
      </c>
      <c r="Q8" s="26">
        <v>132.76</v>
      </c>
      <c r="R8" s="12">
        <v>22.2667972280807</v>
      </c>
      <c r="S8" s="25">
        <v>2417.93</v>
      </c>
      <c r="T8" s="25">
        <v>2754.26</v>
      </c>
      <c r="U8" s="25">
        <v>123.04</v>
      </c>
      <c r="V8" s="12">
        <v>22.385078023407</v>
      </c>
      <c r="W8" s="15">
        <v>0.185010730268831</v>
      </c>
      <c r="X8" s="15">
        <v>0.348498676108857</v>
      </c>
      <c r="Y8" s="26">
        <v>273.87</v>
      </c>
      <c r="Z8" s="25">
        <v>336.33</v>
      </c>
      <c r="AA8" s="17">
        <v>-62.46</v>
      </c>
      <c r="AB8" s="18">
        <v>-0.185710462938186</v>
      </c>
      <c r="AC8" s="15">
        <v>0.092644462034951</v>
      </c>
      <c r="AD8" s="15">
        <v>0.122112654578725</v>
      </c>
      <c r="AE8" s="15">
        <v>-0.0294681925437743</v>
      </c>
      <c r="AF8" s="26">
        <v>-614.2688</v>
      </c>
      <c r="AG8" s="25">
        <v>-481.122</v>
      </c>
      <c r="AH8" s="15">
        <v>-0.229010800553263</v>
      </c>
      <c r="AI8" s="18">
        <v>-0.174682854922919</v>
      </c>
      <c r="AJ8" s="26">
        <v>-1.94</v>
      </c>
      <c r="AK8" s="25">
        <v>-16.56</v>
      </c>
      <c r="AL8" s="15">
        <v>-0.0146128351913227</v>
      </c>
      <c r="AM8" s="18">
        <v>-0.134590377113134</v>
      </c>
      <c r="AN8" s="18">
        <v>-0.0543279456303433</v>
      </c>
      <c r="AO8" s="18">
        <v>0.119977541921811</v>
      </c>
    </row>
    <row r="9" s="1" customFormat="1" ht="15.9" customHeight="1" spans="1:41">
      <c r="A9" s="23"/>
      <c r="B9" s="28" t="s">
        <v>256</v>
      </c>
      <c r="C9" s="28"/>
      <c r="D9" s="29">
        <v>2919.9</v>
      </c>
      <c r="E9" s="29">
        <v>41409.84</v>
      </c>
      <c r="F9" s="29">
        <v>3402.69</v>
      </c>
      <c r="G9" s="30">
        <v>46676.78</v>
      </c>
      <c r="H9" s="30">
        <v>22.0430209853408</v>
      </c>
      <c r="I9" s="30">
        <v>1582.2</v>
      </c>
      <c r="J9" s="29">
        <v>20555.14</v>
      </c>
      <c r="K9" s="29">
        <v>1571.9</v>
      </c>
      <c r="L9" s="29">
        <v>18613.2</v>
      </c>
      <c r="M9" s="31">
        <v>12.9914928580458</v>
      </c>
      <c r="N9" s="31">
        <v>11.8412112729817</v>
      </c>
      <c r="O9" s="29">
        <v>13986.43</v>
      </c>
      <c r="P9" s="29">
        <v>15309.89</v>
      </c>
      <c r="Q9" s="29">
        <v>984.81</v>
      </c>
      <c r="R9" s="31">
        <v>15.5460342604157</v>
      </c>
      <c r="S9" s="29">
        <v>17642.71</v>
      </c>
      <c r="T9" s="29">
        <v>21032.75</v>
      </c>
      <c r="U9" s="29">
        <v>1172.89</v>
      </c>
      <c r="V9" s="31">
        <v>17.9324148044574</v>
      </c>
      <c r="W9" s="32">
        <v>0.196631859808775</v>
      </c>
      <c r="X9" s="32">
        <v>0.514407132095853</v>
      </c>
      <c r="Y9" s="29">
        <v>1323.46</v>
      </c>
      <c r="Z9" s="29">
        <v>3390.04</v>
      </c>
      <c r="AA9" s="33">
        <v>-2066.58</v>
      </c>
      <c r="AB9" s="34">
        <v>-0.609603426508242</v>
      </c>
      <c r="AC9" s="32">
        <v>0.0864447752400573</v>
      </c>
      <c r="AD9" s="32">
        <v>0.161179113525335</v>
      </c>
      <c r="AE9" s="32">
        <v>-0.0747343382852782</v>
      </c>
      <c r="AF9" s="29">
        <v>-1666.2304</v>
      </c>
      <c r="AG9" s="29">
        <v>-2183.3114</v>
      </c>
      <c r="AH9" s="32">
        <v>-0.119131930020742</v>
      </c>
      <c r="AI9" s="32">
        <v>-0.103805322651579</v>
      </c>
      <c r="AJ9" s="29">
        <v>15.4</v>
      </c>
      <c r="AK9" s="29">
        <v>-117.81</v>
      </c>
      <c r="AL9" s="32">
        <v>0.0156375341436419</v>
      </c>
      <c r="AM9" s="32">
        <v>-0.10044420192857</v>
      </c>
      <c r="AN9" s="34">
        <v>-0.0153266073691624</v>
      </c>
      <c r="AO9" s="34">
        <v>0.116081736072212</v>
      </c>
    </row>
    <row r="10" s="1" customFormat="1" ht="15.9" customHeight="1" spans="1:41">
      <c r="A10" s="23" t="s">
        <v>84</v>
      </c>
      <c r="B10" s="24" t="s">
        <v>207</v>
      </c>
      <c r="C10" s="23" t="s">
        <v>208</v>
      </c>
      <c r="D10" s="25">
        <v>1013.3</v>
      </c>
      <c r="E10" s="26">
        <v>12258.11</v>
      </c>
      <c r="F10" s="25">
        <v>1030.3</v>
      </c>
      <c r="G10" s="26">
        <v>14017.15</v>
      </c>
      <c r="H10" s="27">
        <v>22.6306294556399</v>
      </c>
      <c r="I10" s="26">
        <v>384.5</v>
      </c>
      <c r="J10" s="26">
        <v>6722.89</v>
      </c>
      <c r="K10" s="25">
        <v>357.6</v>
      </c>
      <c r="L10" s="25">
        <v>6485.38</v>
      </c>
      <c r="M10" s="12">
        <v>17.4847594278283</v>
      </c>
      <c r="N10" s="12">
        <v>18.1358501118568</v>
      </c>
      <c r="O10" s="26">
        <v>4063.67</v>
      </c>
      <c r="P10" s="26">
        <v>3887.46</v>
      </c>
      <c r="Q10" s="26">
        <v>289.19</v>
      </c>
      <c r="R10" s="12">
        <v>13.4425810021093</v>
      </c>
      <c r="S10" s="25">
        <v>6310.23</v>
      </c>
      <c r="T10" s="25">
        <v>7056.43</v>
      </c>
      <c r="U10" s="25">
        <v>383.74</v>
      </c>
      <c r="V10" s="12">
        <v>18.388570386199</v>
      </c>
      <c r="W10" s="15">
        <v>-0.231182959216789</v>
      </c>
      <c r="X10" s="15">
        <v>0.0139348457769257</v>
      </c>
      <c r="Y10" s="26">
        <v>-176.21</v>
      </c>
      <c r="Z10" s="25">
        <v>746.2</v>
      </c>
      <c r="AA10" s="17">
        <v>-922.41</v>
      </c>
      <c r="AB10" s="18">
        <v>-1.23614312516752</v>
      </c>
      <c r="AC10" s="15">
        <v>-0.0453277975850555</v>
      </c>
      <c r="AD10" s="15">
        <v>0.105747523889559</v>
      </c>
      <c r="AE10" s="15">
        <v>-0.151075321474614</v>
      </c>
      <c r="AF10" s="26">
        <v>-840.3961</v>
      </c>
      <c r="AG10" s="25">
        <v>927.6573</v>
      </c>
      <c r="AH10" s="15">
        <v>-0.206807171842202</v>
      </c>
      <c r="AI10" s="18">
        <v>0.131462694308595</v>
      </c>
      <c r="AJ10" s="26">
        <v>-12.81</v>
      </c>
      <c r="AK10" s="25">
        <v>71.74</v>
      </c>
      <c r="AL10" s="15">
        <v>-0.044296137487465</v>
      </c>
      <c r="AM10" s="18">
        <v>0.186949497055298</v>
      </c>
      <c r="AN10" s="18">
        <v>-0.338269866150797</v>
      </c>
      <c r="AO10" s="18">
        <v>-0.231245634542763</v>
      </c>
    </row>
    <row r="11" s="1" customFormat="1" ht="15.9" customHeight="1" spans="1:41">
      <c r="A11" s="23"/>
      <c r="B11" s="24" t="s">
        <v>143</v>
      </c>
      <c r="C11" s="23" t="s">
        <v>144</v>
      </c>
      <c r="D11" s="25">
        <v>786.3</v>
      </c>
      <c r="E11" s="26">
        <v>7037.98</v>
      </c>
      <c r="F11" s="25">
        <v>736.5</v>
      </c>
      <c r="G11" s="26">
        <v>6990.43</v>
      </c>
      <c r="H11" s="27">
        <v>13.9075336645498</v>
      </c>
      <c r="I11" s="26">
        <v>315.2</v>
      </c>
      <c r="J11" s="26">
        <v>3482.87</v>
      </c>
      <c r="K11" s="25">
        <v>107.4</v>
      </c>
      <c r="L11" s="25">
        <v>1064.66</v>
      </c>
      <c r="M11" s="12">
        <v>11.0497144670051</v>
      </c>
      <c r="N11" s="12">
        <v>9.91303538175046</v>
      </c>
      <c r="O11" s="26">
        <v>3530.42</v>
      </c>
      <c r="P11" s="26">
        <v>3685.09</v>
      </c>
      <c r="Q11" s="26">
        <v>361.44</v>
      </c>
      <c r="R11" s="12">
        <v>10.1955787959274</v>
      </c>
      <c r="S11" s="25">
        <v>3194.04</v>
      </c>
      <c r="T11" s="25">
        <v>3402.59</v>
      </c>
      <c r="U11" s="25">
        <v>229.44</v>
      </c>
      <c r="V11" s="12">
        <v>14.8299773361227</v>
      </c>
      <c r="W11" s="15">
        <v>-0.0772993432208733</v>
      </c>
      <c r="X11" s="15">
        <v>0.49600770753065</v>
      </c>
      <c r="Y11" s="26">
        <v>154.67</v>
      </c>
      <c r="Z11" s="25">
        <v>208.55</v>
      </c>
      <c r="AA11" s="17">
        <v>-53.88</v>
      </c>
      <c r="AB11" s="18">
        <v>-0.258355310477104</v>
      </c>
      <c r="AC11" s="15">
        <v>0.0419718378655609</v>
      </c>
      <c r="AD11" s="15">
        <v>0.0612915455579426</v>
      </c>
      <c r="AE11" s="15">
        <v>-0.0193197076923817</v>
      </c>
      <c r="AF11" s="26">
        <v>-48.0132</v>
      </c>
      <c r="AG11" s="25">
        <v>18.0086</v>
      </c>
      <c r="AH11" s="15">
        <v>-0.0135998549747622</v>
      </c>
      <c r="AI11" s="18">
        <v>0.00529261533126236</v>
      </c>
      <c r="AJ11" s="26">
        <v>-3.56</v>
      </c>
      <c r="AK11" s="25">
        <v>-33.76</v>
      </c>
      <c r="AL11" s="15">
        <v>-0.00984949092518814</v>
      </c>
      <c r="AM11" s="18">
        <v>-0.147140864714086</v>
      </c>
      <c r="AN11" s="18">
        <v>-0.0188924703060246</v>
      </c>
      <c r="AO11" s="18">
        <v>0.137291373788898</v>
      </c>
    </row>
    <row r="12" s="1" customFormat="1" ht="15.9" customHeight="1" spans="1:41">
      <c r="A12" s="23"/>
      <c r="B12" s="24" t="s">
        <v>106</v>
      </c>
      <c r="C12" s="23" t="s">
        <v>107</v>
      </c>
      <c r="D12" s="25">
        <v>693</v>
      </c>
      <c r="E12" s="26">
        <v>9368.64</v>
      </c>
      <c r="F12" s="25">
        <v>818</v>
      </c>
      <c r="G12" s="26">
        <v>11878.6</v>
      </c>
      <c r="H12" s="27">
        <v>26.3951174668754</v>
      </c>
      <c r="I12" s="26">
        <v>314.3</v>
      </c>
      <c r="J12" s="26">
        <v>5327.35</v>
      </c>
      <c r="K12" s="25">
        <v>266.7</v>
      </c>
      <c r="L12" s="25">
        <v>5610.77</v>
      </c>
      <c r="M12" s="12">
        <v>16.9498886414254</v>
      </c>
      <c r="N12" s="12">
        <v>21.0377577802775</v>
      </c>
      <c r="O12" s="26">
        <v>2817.39</v>
      </c>
      <c r="P12" s="26">
        <v>3165.89</v>
      </c>
      <c r="Q12" s="26">
        <v>186.08</v>
      </c>
      <c r="R12" s="12">
        <v>17.0135963026655</v>
      </c>
      <c r="S12" s="25">
        <v>3293.7</v>
      </c>
      <c r="T12" s="25">
        <v>3718.33</v>
      </c>
      <c r="U12" s="25">
        <v>197.58</v>
      </c>
      <c r="V12" s="12">
        <v>18.8193643081284</v>
      </c>
      <c r="W12" s="15">
        <v>0.00375858877824303</v>
      </c>
      <c r="X12" s="15">
        <v>-0.105448189646371</v>
      </c>
      <c r="Y12" s="26">
        <v>348.5</v>
      </c>
      <c r="Z12" s="25">
        <v>424.63</v>
      </c>
      <c r="AA12" s="17">
        <v>-76.13</v>
      </c>
      <c r="AB12" s="18">
        <v>-0.179285495607941</v>
      </c>
      <c r="AC12" s="15">
        <v>0.110079630056635</v>
      </c>
      <c r="AD12" s="15">
        <v>0.114199116269938</v>
      </c>
      <c r="AE12" s="15">
        <v>-0.00411948621330344</v>
      </c>
      <c r="AF12" s="26">
        <v>-115.0075</v>
      </c>
      <c r="AG12" s="25">
        <v>-707.4763</v>
      </c>
      <c r="AH12" s="15">
        <v>-0.0408205821700226</v>
      </c>
      <c r="AI12" s="18">
        <v>-0.190267216734394</v>
      </c>
      <c r="AJ12" s="26">
        <v>-3.22</v>
      </c>
      <c r="AK12" s="25">
        <v>-19</v>
      </c>
      <c r="AL12" s="15">
        <v>-0.0173043852106621</v>
      </c>
      <c r="AM12" s="18">
        <v>-0.0961635793096467</v>
      </c>
      <c r="AN12" s="18">
        <v>0.149446634564372</v>
      </c>
      <c r="AO12" s="18">
        <v>0.0788591940989846</v>
      </c>
    </row>
    <row r="13" s="1" customFormat="1" ht="15.9" customHeight="1" spans="1:41">
      <c r="A13" s="23"/>
      <c r="B13" s="24" t="s">
        <v>180</v>
      </c>
      <c r="C13" s="23" t="s">
        <v>181</v>
      </c>
      <c r="D13" s="25">
        <v>794.8</v>
      </c>
      <c r="E13" s="26">
        <v>9442.08</v>
      </c>
      <c r="F13" s="25">
        <v>958</v>
      </c>
      <c r="G13" s="26">
        <v>11668.19</v>
      </c>
      <c r="H13" s="27">
        <v>30.8458312633332</v>
      </c>
      <c r="I13" s="26">
        <v>347.5</v>
      </c>
      <c r="J13" s="26">
        <v>4621.44</v>
      </c>
      <c r="K13" s="25">
        <v>100</v>
      </c>
      <c r="L13" s="25">
        <v>998.3</v>
      </c>
      <c r="M13" s="12">
        <v>13.2991079136691</v>
      </c>
      <c r="N13" s="12">
        <v>9.983</v>
      </c>
      <c r="O13" s="26">
        <v>2395.33</v>
      </c>
      <c r="P13" s="26">
        <v>2848.17</v>
      </c>
      <c r="Q13" s="26">
        <v>215.15</v>
      </c>
      <c r="R13" s="12">
        <v>13.2380664652568</v>
      </c>
      <c r="S13" s="25">
        <v>2124.87</v>
      </c>
      <c r="T13" s="25">
        <v>2550.66</v>
      </c>
      <c r="U13" s="25">
        <v>135.23</v>
      </c>
      <c r="V13" s="12">
        <v>18.8616431265252</v>
      </c>
      <c r="W13" s="15">
        <v>-0.00458989045043598</v>
      </c>
      <c r="X13" s="15">
        <v>0.889376252281396</v>
      </c>
      <c r="Y13" s="26">
        <v>452.84</v>
      </c>
      <c r="Z13" s="25">
        <v>425.79</v>
      </c>
      <c r="AA13" s="17">
        <v>27.05</v>
      </c>
      <c r="AB13" s="18">
        <v>0.0635289696798891</v>
      </c>
      <c r="AC13" s="15">
        <v>0.158993318516802</v>
      </c>
      <c r="AD13" s="15">
        <v>0.166933264331585</v>
      </c>
      <c r="AE13" s="15">
        <v>-0.00793994581478275</v>
      </c>
      <c r="AF13" s="26">
        <v>524.3147</v>
      </c>
      <c r="AG13" s="25">
        <v>-264.5303</v>
      </c>
      <c r="AH13" s="15">
        <v>0.218890382536018</v>
      </c>
      <c r="AI13" s="18">
        <v>-0.103710529823653</v>
      </c>
      <c r="AJ13" s="26">
        <v>30.85</v>
      </c>
      <c r="AK13" s="25">
        <v>-9.07</v>
      </c>
      <c r="AL13" s="15">
        <v>0.14338833372066</v>
      </c>
      <c r="AM13" s="18">
        <v>-0.0670709162168158</v>
      </c>
      <c r="AN13" s="18">
        <v>0.322600912359671</v>
      </c>
      <c r="AO13" s="18">
        <v>0.210459249937476</v>
      </c>
    </row>
    <row r="14" s="1" customFormat="1" ht="15.9" customHeight="1" spans="1:41">
      <c r="A14" s="23"/>
      <c r="B14" s="24" t="s">
        <v>129</v>
      </c>
      <c r="C14" s="23" t="s">
        <v>130</v>
      </c>
      <c r="D14" s="25">
        <v>1721.6</v>
      </c>
      <c r="E14" s="26">
        <v>27306.18</v>
      </c>
      <c r="F14" s="25">
        <v>3160.1</v>
      </c>
      <c r="G14" s="26">
        <v>40541.32</v>
      </c>
      <c r="H14" s="27">
        <v>37.8482936361202</v>
      </c>
      <c r="I14" s="26">
        <v>1949.2</v>
      </c>
      <c r="J14" s="26">
        <v>19509.3</v>
      </c>
      <c r="K14" s="25">
        <v>497</v>
      </c>
      <c r="L14" s="25">
        <v>13388.22</v>
      </c>
      <c r="M14" s="12">
        <v>10.0088754360763</v>
      </c>
      <c r="N14" s="12">
        <v>26.9380684104628</v>
      </c>
      <c r="O14" s="26">
        <v>6274.16</v>
      </c>
      <c r="P14" s="26">
        <v>7002.99</v>
      </c>
      <c r="Q14" s="26">
        <v>487.15</v>
      </c>
      <c r="R14" s="12">
        <v>14.3754285127784</v>
      </c>
      <c r="S14" s="25">
        <v>7280.46</v>
      </c>
      <c r="T14" s="25">
        <v>8451.73</v>
      </c>
      <c r="U14" s="25">
        <v>475.96</v>
      </c>
      <c r="V14" s="12">
        <v>17.7572274981091</v>
      </c>
      <c r="W14" s="15">
        <v>0.43626810070621</v>
      </c>
      <c r="X14" s="15">
        <v>-0.340812888751439</v>
      </c>
      <c r="Y14" s="26">
        <v>728.83</v>
      </c>
      <c r="Z14" s="25">
        <v>1171.27</v>
      </c>
      <c r="AA14" s="17">
        <v>-442.44</v>
      </c>
      <c r="AB14" s="18">
        <v>-0.37774381654102</v>
      </c>
      <c r="AC14" s="15">
        <v>0.104074116912919</v>
      </c>
      <c r="AD14" s="15">
        <v>0.138583461610818</v>
      </c>
      <c r="AE14" s="15">
        <v>-0.0345093446978995</v>
      </c>
      <c r="AF14" s="26">
        <v>-700.0153</v>
      </c>
      <c r="AG14" s="25">
        <v>-1043.8311</v>
      </c>
      <c r="AH14" s="15">
        <v>-0.111571158529588</v>
      </c>
      <c r="AI14" s="18">
        <v>-0.12350502204874</v>
      </c>
      <c r="AJ14" s="26">
        <v>-23.55</v>
      </c>
      <c r="AK14" s="25">
        <v>-59.04</v>
      </c>
      <c r="AL14" s="15">
        <v>-0.0483423996715591</v>
      </c>
      <c r="AM14" s="18">
        <v>-0.12404403731406</v>
      </c>
      <c r="AN14" s="18">
        <v>0.0119338635191523</v>
      </c>
      <c r="AO14" s="18">
        <v>0.0757016376425009</v>
      </c>
    </row>
    <row r="15" s="1" customFormat="1" ht="15.9" customHeight="1" spans="1:41">
      <c r="A15" s="23"/>
      <c r="B15" s="24" t="s">
        <v>193</v>
      </c>
      <c r="C15" s="23" t="s">
        <v>194</v>
      </c>
      <c r="D15" s="25">
        <v>483</v>
      </c>
      <c r="E15" s="26">
        <v>7847.9</v>
      </c>
      <c r="F15" s="25">
        <v>777</v>
      </c>
      <c r="G15" s="26">
        <v>10624.82</v>
      </c>
      <c r="H15" s="27">
        <v>19.5881237313297</v>
      </c>
      <c r="I15" s="26">
        <v>507.3</v>
      </c>
      <c r="J15" s="26">
        <v>6077.62</v>
      </c>
      <c r="K15" s="25">
        <v>60</v>
      </c>
      <c r="L15" s="25">
        <v>706</v>
      </c>
      <c r="M15" s="12">
        <v>11.9803272225508</v>
      </c>
      <c r="N15" s="12">
        <v>11.7666666666667</v>
      </c>
      <c r="O15" s="26">
        <v>3300.7</v>
      </c>
      <c r="P15" s="26">
        <v>4072.64</v>
      </c>
      <c r="Q15" s="26">
        <v>257.24</v>
      </c>
      <c r="R15" s="12">
        <v>15.8320634426994</v>
      </c>
      <c r="S15" s="25">
        <v>3308.52</v>
      </c>
      <c r="T15" s="25">
        <v>3985.76</v>
      </c>
      <c r="U15" s="25">
        <v>221.85</v>
      </c>
      <c r="V15" s="12">
        <v>17.9660130718954</v>
      </c>
      <c r="W15" s="15">
        <v>0.321505093191318</v>
      </c>
      <c r="X15" s="15">
        <v>0.526856635005277</v>
      </c>
      <c r="Y15" s="26">
        <v>771.94</v>
      </c>
      <c r="Z15" s="25">
        <v>677.24</v>
      </c>
      <c r="AA15" s="17">
        <v>94.7</v>
      </c>
      <c r="AB15" s="18">
        <v>0.139832260350836</v>
      </c>
      <c r="AC15" s="15">
        <v>0.189542900919305</v>
      </c>
      <c r="AD15" s="15">
        <v>0.169914897033439</v>
      </c>
      <c r="AE15" s="15">
        <v>0.0196280038858664</v>
      </c>
      <c r="AF15" s="26">
        <v>-132.2158</v>
      </c>
      <c r="AG15" s="25">
        <v>-428.7447</v>
      </c>
      <c r="AH15" s="15">
        <v>-0.0400568970218439</v>
      </c>
      <c r="AI15" s="18">
        <v>-0.107569121071013</v>
      </c>
      <c r="AJ15" s="26">
        <v>43.94</v>
      </c>
      <c r="AK15" s="25">
        <v>-40.15</v>
      </c>
      <c r="AL15" s="15">
        <v>0.170813248328409</v>
      </c>
      <c r="AM15" s="18">
        <v>-0.180978138381789</v>
      </c>
      <c r="AN15" s="18">
        <v>0.067512224049169</v>
      </c>
      <c r="AO15" s="18">
        <v>0.351791386710199</v>
      </c>
    </row>
    <row r="16" s="1" customFormat="1" ht="15.9" customHeight="1" spans="1:41">
      <c r="A16" s="23"/>
      <c r="B16" s="24" t="s">
        <v>85</v>
      </c>
      <c r="C16" s="23" t="s">
        <v>86</v>
      </c>
      <c r="D16" s="25">
        <v>832.3</v>
      </c>
      <c r="E16" s="26">
        <v>13687.86</v>
      </c>
      <c r="F16" s="25">
        <v>889</v>
      </c>
      <c r="G16" s="26">
        <v>15629.49</v>
      </c>
      <c r="H16" s="27">
        <v>26.0175118093466</v>
      </c>
      <c r="I16" s="26">
        <v>434</v>
      </c>
      <c r="J16" s="26">
        <v>6534.22</v>
      </c>
      <c r="K16" s="25">
        <v>520.5</v>
      </c>
      <c r="L16" s="25">
        <v>7838.66</v>
      </c>
      <c r="M16" s="12">
        <v>15.0558064516129</v>
      </c>
      <c r="N16" s="12">
        <v>15.0598655139289</v>
      </c>
      <c r="O16" s="26">
        <v>3943.91</v>
      </c>
      <c r="P16" s="26">
        <v>4426.88</v>
      </c>
      <c r="Q16" s="26">
        <v>317.44</v>
      </c>
      <c r="R16" s="12">
        <v>13.945564516129</v>
      </c>
      <c r="S16" s="25">
        <v>4657.2</v>
      </c>
      <c r="T16" s="25">
        <v>5262.96</v>
      </c>
      <c r="U16" s="25">
        <v>261.97</v>
      </c>
      <c r="V16" s="12">
        <v>20.089933961904</v>
      </c>
      <c r="W16" s="15">
        <v>-0.0737417779015705</v>
      </c>
      <c r="X16" s="15">
        <v>0.334004871645288</v>
      </c>
      <c r="Y16" s="26">
        <v>482.97</v>
      </c>
      <c r="Z16" s="25">
        <v>605.76</v>
      </c>
      <c r="AA16" s="17">
        <v>-122.79</v>
      </c>
      <c r="AB16" s="18">
        <v>-0.202704041204437</v>
      </c>
      <c r="AC16" s="15">
        <v>0.109099410871765</v>
      </c>
      <c r="AD16" s="15">
        <v>0.115098727712162</v>
      </c>
      <c r="AE16" s="15">
        <v>-0.00599931684039676</v>
      </c>
      <c r="AF16" s="26">
        <v>-466.4293</v>
      </c>
      <c r="AG16" s="25">
        <v>-1082.8345</v>
      </c>
      <c r="AH16" s="15">
        <v>-0.118265705860428</v>
      </c>
      <c r="AI16" s="18">
        <v>-0.205746291060544</v>
      </c>
      <c r="AJ16" s="26">
        <v>-1</v>
      </c>
      <c r="AK16" s="25">
        <v>-29.43</v>
      </c>
      <c r="AL16" s="15">
        <v>-0.00315020161290323</v>
      </c>
      <c r="AM16" s="18">
        <v>-0.112341107760431</v>
      </c>
      <c r="AN16" s="18">
        <v>0.087480585200116</v>
      </c>
      <c r="AO16" s="18">
        <v>0.109190906147527</v>
      </c>
    </row>
    <row r="17" s="1" customFormat="1" ht="15.9" customHeight="1" spans="1:41">
      <c r="A17" s="23"/>
      <c r="B17" s="24" t="s">
        <v>87</v>
      </c>
      <c r="C17" s="23" t="s">
        <v>88</v>
      </c>
      <c r="D17" s="25">
        <v>334.1</v>
      </c>
      <c r="E17" s="26">
        <v>6905.97</v>
      </c>
      <c r="F17" s="25">
        <v>340.5</v>
      </c>
      <c r="G17" s="26">
        <v>6396.41</v>
      </c>
      <c r="H17" s="27">
        <v>32.7852475177804</v>
      </c>
      <c r="I17" s="26">
        <v>49.1</v>
      </c>
      <c r="J17" s="26">
        <v>910.54</v>
      </c>
      <c r="K17" s="25">
        <v>20</v>
      </c>
      <c r="L17" s="25">
        <v>674.8</v>
      </c>
      <c r="M17" s="12">
        <v>18.5446028513238</v>
      </c>
      <c r="N17" s="12">
        <v>33.74</v>
      </c>
      <c r="O17" s="26">
        <v>1420.1</v>
      </c>
      <c r="P17" s="26">
        <v>560.73</v>
      </c>
      <c r="Q17" s="26">
        <v>40</v>
      </c>
      <c r="R17" s="12">
        <v>14.01825</v>
      </c>
      <c r="S17" s="25">
        <v>1329.71</v>
      </c>
      <c r="T17" s="25">
        <v>1434.4</v>
      </c>
      <c r="U17" s="25">
        <v>78.36</v>
      </c>
      <c r="V17" s="12">
        <v>18.305257784584</v>
      </c>
      <c r="W17" s="15">
        <v>-0.244079255167263</v>
      </c>
      <c r="X17" s="15">
        <v>-0.457461239342502</v>
      </c>
      <c r="Y17" s="26">
        <v>-859.37</v>
      </c>
      <c r="Z17" s="25">
        <v>104.69</v>
      </c>
      <c r="AA17" s="17">
        <v>-964.06</v>
      </c>
      <c r="AB17" s="18">
        <v>-9.20871143375681</v>
      </c>
      <c r="AC17" s="15">
        <v>-1.53259144329713</v>
      </c>
      <c r="AD17" s="15">
        <v>0.0729852203011712</v>
      </c>
      <c r="AE17" s="15">
        <v>-1.6055766635983</v>
      </c>
      <c r="AF17" s="26">
        <v>-677.3475</v>
      </c>
      <c r="AG17" s="25">
        <v>-235.1871</v>
      </c>
      <c r="AH17" s="15">
        <v>-0.476971692134357</v>
      </c>
      <c r="AI17" s="18">
        <v>-0.16396200501952</v>
      </c>
      <c r="AJ17" s="26">
        <v>-2.7</v>
      </c>
      <c r="AK17" s="25">
        <v>-6.24</v>
      </c>
      <c r="AL17" s="15">
        <v>-0.0675</v>
      </c>
      <c r="AM17" s="18">
        <v>-0.0796324655436447</v>
      </c>
      <c r="AN17" s="18">
        <v>-0.313009687114836</v>
      </c>
      <c r="AO17" s="18">
        <v>0.0121324655436447</v>
      </c>
    </row>
    <row r="18" s="1" customFormat="1" ht="15.9" customHeight="1" spans="1:41">
      <c r="A18" s="23"/>
      <c r="B18" s="28" t="s">
        <v>256</v>
      </c>
      <c r="C18" s="28"/>
      <c r="D18" s="29">
        <v>6658.4</v>
      </c>
      <c r="E18" s="29">
        <v>93854.72</v>
      </c>
      <c r="F18" s="29">
        <v>8709.4</v>
      </c>
      <c r="G18" s="30">
        <v>117746.41</v>
      </c>
      <c r="H18" s="30">
        <v>26.6925861972026</v>
      </c>
      <c r="I18" s="30">
        <v>4301.1</v>
      </c>
      <c r="J18" s="29">
        <v>53186.23</v>
      </c>
      <c r="K18" s="29">
        <v>1929.2</v>
      </c>
      <c r="L18" s="29">
        <v>36766.79</v>
      </c>
      <c r="M18" s="31">
        <v>12.3657273720676</v>
      </c>
      <c r="N18" s="31">
        <v>19.058049968899</v>
      </c>
      <c r="O18" s="29">
        <v>27745.68</v>
      </c>
      <c r="P18" s="29">
        <v>29649.85</v>
      </c>
      <c r="Q18" s="29">
        <v>2153.69</v>
      </c>
      <c r="R18" s="31">
        <v>13.7669998932065</v>
      </c>
      <c r="S18" s="29">
        <v>31498.73</v>
      </c>
      <c r="T18" s="29">
        <v>35862.86</v>
      </c>
      <c r="U18" s="29">
        <v>1984.13</v>
      </c>
      <c r="V18" s="31">
        <v>18.074853966222</v>
      </c>
      <c r="W18" s="32">
        <v>0.113319053459338</v>
      </c>
      <c r="X18" s="32">
        <v>-0.0515895385037579</v>
      </c>
      <c r="Y18" s="29">
        <v>1904.17</v>
      </c>
      <c r="Z18" s="29">
        <v>4364.13</v>
      </c>
      <c r="AA18" s="33">
        <v>-2459.96</v>
      </c>
      <c r="AB18" s="34">
        <v>-0.563677067365088</v>
      </c>
      <c r="AC18" s="32">
        <v>0.0642219100602533</v>
      </c>
      <c r="AD18" s="32">
        <v>0.121689402351067</v>
      </c>
      <c r="AE18" s="32">
        <v>-0.0574674922908141</v>
      </c>
      <c r="AF18" s="29">
        <v>-2455.11</v>
      </c>
      <c r="AG18" s="29">
        <v>-2816.9381</v>
      </c>
      <c r="AH18" s="32">
        <v>-0.0884862075825858</v>
      </c>
      <c r="AI18" s="32">
        <v>-0.0785475029041186</v>
      </c>
      <c r="AJ18" s="29">
        <v>27.95</v>
      </c>
      <c r="AK18" s="29">
        <v>-124.95</v>
      </c>
      <c r="AL18" s="32">
        <v>0.0129777265994642</v>
      </c>
      <c r="AM18" s="32">
        <v>-0.0629747042784495</v>
      </c>
      <c r="AN18" s="34">
        <v>-0.00993870467846721</v>
      </c>
      <c r="AO18" s="34">
        <v>0.0759524308779137</v>
      </c>
    </row>
    <row r="19" s="1" customFormat="1" ht="15.9" customHeight="1" spans="1:41">
      <c r="A19" s="23" t="s">
        <v>67</v>
      </c>
      <c r="B19" s="24" t="s">
        <v>72</v>
      </c>
      <c r="C19" s="23" t="s">
        <v>73</v>
      </c>
      <c r="D19" s="25">
        <v>1135.3</v>
      </c>
      <c r="E19" s="26">
        <v>22208.05</v>
      </c>
      <c r="F19" s="25">
        <v>1112.5</v>
      </c>
      <c r="G19" s="26">
        <v>21935.99</v>
      </c>
      <c r="H19" s="27">
        <v>19.313910768373</v>
      </c>
      <c r="I19" s="26">
        <v>366</v>
      </c>
      <c r="J19" s="26">
        <v>7727.57</v>
      </c>
      <c r="K19" s="25">
        <v>619.4</v>
      </c>
      <c r="L19" s="25">
        <v>15262.18</v>
      </c>
      <c r="M19" s="12">
        <v>21.1135792349727</v>
      </c>
      <c r="N19" s="12">
        <v>24.6402647723604</v>
      </c>
      <c r="O19" s="26">
        <v>7999.63</v>
      </c>
      <c r="P19" s="26">
        <v>8391.39</v>
      </c>
      <c r="Q19" s="26">
        <v>381.32</v>
      </c>
      <c r="R19" s="12">
        <v>22.0061628028952</v>
      </c>
      <c r="S19" s="25">
        <v>13745.75</v>
      </c>
      <c r="T19" s="25">
        <v>16054.21</v>
      </c>
      <c r="U19" s="25">
        <v>616.8</v>
      </c>
      <c r="V19" s="12">
        <v>26.0282263294423</v>
      </c>
      <c r="W19" s="15">
        <v>0.0422753318131891</v>
      </c>
      <c r="X19" s="15">
        <v>0.0563290033570925</v>
      </c>
      <c r="Y19" s="26">
        <v>391.76</v>
      </c>
      <c r="Z19" s="25">
        <v>2308.46</v>
      </c>
      <c r="AA19" s="17">
        <v>-1916.7</v>
      </c>
      <c r="AB19" s="18">
        <v>-0.830293788932882</v>
      </c>
      <c r="AC19" s="15">
        <v>0.0466859483351388</v>
      </c>
      <c r="AD19" s="15">
        <v>0.143791566199769</v>
      </c>
      <c r="AE19" s="15">
        <v>-0.0971056178646306</v>
      </c>
      <c r="AF19" s="26">
        <v>-1051.7272</v>
      </c>
      <c r="AG19" s="25">
        <v>209.9821</v>
      </c>
      <c r="AH19" s="15">
        <v>-0.131471980579102</v>
      </c>
      <c r="AI19" s="18">
        <v>0.0130795660452928</v>
      </c>
      <c r="AJ19" s="26">
        <v>-7.48</v>
      </c>
      <c r="AK19" s="25">
        <v>-22</v>
      </c>
      <c r="AL19" s="15">
        <v>-0.0196160704919752</v>
      </c>
      <c r="AM19" s="18">
        <v>-0.0356679636835279</v>
      </c>
      <c r="AN19" s="18">
        <v>-0.144551546624395</v>
      </c>
      <c r="AO19" s="18">
        <v>0.0160518931915526</v>
      </c>
    </row>
    <row r="20" s="1" customFormat="1" ht="15.9" customHeight="1" spans="1:41">
      <c r="A20" s="23"/>
      <c r="B20" s="24" t="s">
        <v>112</v>
      </c>
      <c r="C20" s="23" t="s">
        <v>113</v>
      </c>
      <c r="D20" s="25">
        <v>568</v>
      </c>
      <c r="E20" s="26">
        <v>7213.3</v>
      </c>
      <c r="F20" s="25">
        <v>647</v>
      </c>
      <c r="G20" s="26">
        <v>7605.05</v>
      </c>
      <c r="H20" s="27">
        <v>15.9832553137067</v>
      </c>
      <c r="I20" s="26">
        <v>298.5</v>
      </c>
      <c r="J20" s="26">
        <v>3636.66</v>
      </c>
      <c r="K20" s="25">
        <v>387.5</v>
      </c>
      <c r="L20" s="25">
        <v>5982.49</v>
      </c>
      <c r="M20" s="12">
        <v>12.1831155778894</v>
      </c>
      <c r="N20" s="12">
        <v>15.4386838709677</v>
      </c>
      <c r="O20" s="26">
        <v>3244.91</v>
      </c>
      <c r="P20" s="26">
        <v>3838.34</v>
      </c>
      <c r="Q20" s="26">
        <v>214.49</v>
      </c>
      <c r="R20" s="12">
        <v>17.8951932491025</v>
      </c>
      <c r="S20" s="25">
        <v>5719.61</v>
      </c>
      <c r="T20" s="25">
        <v>6814.42</v>
      </c>
      <c r="U20" s="25">
        <v>331.68</v>
      </c>
      <c r="V20" s="12">
        <v>20.545164013507</v>
      </c>
      <c r="W20" s="15">
        <v>0.468851964400605</v>
      </c>
      <c r="X20" s="15">
        <v>0.330758773559832</v>
      </c>
      <c r="Y20" s="26">
        <v>593.43</v>
      </c>
      <c r="Z20" s="25">
        <v>1094.81</v>
      </c>
      <c r="AA20" s="17">
        <v>-501.38</v>
      </c>
      <c r="AB20" s="18">
        <v>-0.457960742046565</v>
      </c>
      <c r="AC20" s="15">
        <v>0.154605897341038</v>
      </c>
      <c r="AD20" s="15">
        <v>0.160660775238392</v>
      </c>
      <c r="AE20" s="15">
        <v>-0.00605487789735348</v>
      </c>
      <c r="AF20" s="26">
        <v>-387.2879</v>
      </c>
      <c r="AG20" s="25">
        <v>-826.0857</v>
      </c>
      <c r="AH20" s="15">
        <v>-0.119352431962674</v>
      </c>
      <c r="AI20" s="18">
        <v>-0.121226120491546</v>
      </c>
      <c r="AJ20" s="26">
        <v>-5.01</v>
      </c>
      <c r="AK20" s="25">
        <v>-7.42</v>
      </c>
      <c r="AL20" s="15">
        <v>-0.0233577322952119</v>
      </c>
      <c r="AM20" s="18">
        <v>-0.0223709599614086</v>
      </c>
      <c r="AN20" s="18">
        <v>0.00187368852887202</v>
      </c>
      <c r="AO20" s="18">
        <v>-0.000986772333803312</v>
      </c>
    </row>
    <row r="21" s="1" customFormat="1" ht="15.9" customHeight="1" spans="1:41">
      <c r="A21" s="23"/>
      <c r="B21" s="24" t="s">
        <v>114</v>
      </c>
      <c r="C21" s="23" t="s">
        <v>115</v>
      </c>
      <c r="D21" s="25">
        <v>1833.66</v>
      </c>
      <c r="E21" s="26">
        <v>33869.21</v>
      </c>
      <c r="F21" s="25">
        <v>1559.5</v>
      </c>
      <c r="G21" s="26">
        <v>34981.44</v>
      </c>
      <c r="H21" s="27">
        <v>17.3304725767953</v>
      </c>
      <c r="I21" s="26">
        <v>832.65</v>
      </c>
      <c r="J21" s="26">
        <v>16301.65</v>
      </c>
      <c r="K21" s="25">
        <v>1349.7</v>
      </c>
      <c r="L21" s="25">
        <v>22850.23</v>
      </c>
      <c r="M21" s="12">
        <v>19.5780339878701</v>
      </c>
      <c r="N21" s="12">
        <v>16.9298584870712</v>
      </c>
      <c r="O21" s="26">
        <v>13904.83</v>
      </c>
      <c r="P21" s="26">
        <v>15584.26</v>
      </c>
      <c r="Q21" s="26">
        <v>675.34</v>
      </c>
      <c r="R21" s="12">
        <v>23.0761690407795</v>
      </c>
      <c r="S21" s="25">
        <v>26331.89</v>
      </c>
      <c r="T21" s="25">
        <v>28798.5</v>
      </c>
      <c r="U21" s="25">
        <v>1137.96</v>
      </c>
      <c r="V21" s="12">
        <v>25.3071285458188</v>
      </c>
      <c r="W21" s="15">
        <v>0.178676523652821</v>
      </c>
      <c r="X21" s="15">
        <v>0.494822213968598</v>
      </c>
      <c r="Y21" s="26">
        <v>1679.43</v>
      </c>
      <c r="Z21" s="25">
        <v>2466.61</v>
      </c>
      <c r="AA21" s="17">
        <v>-787.18</v>
      </c>
      <c r="AB21" s="18">
        <v>-0.319134358492019</v>
      </c>
      <c r="AC21" s="15">
        <v>0.107764500848933</v>
      </c>
      <c r="AD21" s="15">
        <v>0.0856506415264684</v>
      </c>
      <c r="AE21" s="15">
        <v>0.0221138593224651</v>
      </c>
      <c r="AF21" s="26">
        <v>-913.7868</v>
      </c>
      <c r="AG21" s="25">
        <v>-3831.1532</v>
      </c>
      <c r="AH21" s="15">
        <v>-0.0657172220012758</v>
      </c>
      <c r="AI21" s="18">
        <v>-0.13303308158411</v>
      </c>
      <c r="AJ21" s="26">
        <v>-23.47</v>
      </c>
      <c r="AK21" s="25">
        <v>-80.44</v>
      </c>
      <c r="AL21" s="15">
        <v>-0.034752865223443</v>
      </c>
      <c r="AM21" s="18">
        <v>-0.0706878976413934</v>
      </c>
      <c r="AN21" s="18">
        <v>0.0673158595828345</v>
      </c>
      <c r="AO21" s="18">
        <v>0.0359350324179504</v>
      </c>
    </row>
    <row r="22" s="1" customFormat="1" ht="15.9" customHeight="1" spans="1:41">
      <c r="A22" s="23"/>
      <c r="B22" s="24" t="s">
        <v>176</v>
      </c>
      <c r="C22" s="23" t="s">
        <v>177</v>
      </c>
      <c r="D22" s="25">
        <v>241.1</v>
      </c>
      <c r="E22" s="26">
        <v>7311.33</v>
      </c>
      <c r="F22" s="25">
        <v>203</v>
      </c>
      <c r="G22" s="26">
        <v>6472.88</v>
      </c>
      <c r="H22" s="27">
        <v>22.6028883318888</v>
      </c>
      <c r="I22" s="26">
        <v>62</v>
      </c>
      <c r="J22" s="26">
        <v>1296</v>
      </c>
      <c r="K22" s="25">
        <v>20</v>
      </c>
      <c r="L22" s="25">
        <v>435.2</v>
      </c>
      <c r="M22" s="12">
        <v>20.9032258064516</v>
      </c>
      <c r="N22" s="12">
        <v>21.76</v>
      </c>
      <c r="O22" s="26">
        <v>2134.45</v>
      </c>
      <c r="P22" s="26">
        <v>2666.41</v>
      </c>
      <c r="Q22" s="26">
        <v>91.51</v>
      </c>
      <c r="R22" s="12">
        <v>29.1379084253087</v>
      </c>
      <c r="S22" s="25">
        <v>873.81</v>
      </c>
      <c r="T22" s="25">
        <v>976.6</v>
      </c>
      <c r="U22" s="25">
        <v>37.76</v>
      </c>
      <c r="V22" s="12">
        <v>25.8633474576271</v>
      </c>
      <c r="W22" s="15">
        <v>0.393943149976188</v>
      </c>
      <c r="X22" s="15">
        <v>0.188572953015952</v>
      </c>
      <c r="Y22" s="26">
        <v>531.96</v>
      </c>
      <c r="Z22" s="25">
        <v>102.79</v>
      </c>
      <c r="AA22" s="17">
        <v>429.17</v>
      </c>
      <c r="AB22" s="18">
        <v>4.1752115964588</v>
      </c>
      <c r="AC22" s="15">
        <v>0.199504202279469</v>
      </c>
      <c r="AD22" s="15">
        <v>0.105252918287938</v>
      </c>
      <c r="AE22" s="15">
        <v>0.0942512839915317</v>
      </c>
      <c r="AF22" s="26">
        <v>-86.2134</v>
      </c>
      <c r="AG22" s="25">
        <v>-77.1006</v>
      </c>
      <c r="AH22" s="15">
        <v>-0.0403913888823819</v>
      </c>
      <c r="AI22" s="18">
        <v>-0.0789479827974606</v>
      </c>
      <c r="AJ22" s="26">
        <v>-8.59</v>
      </c>
      <c r="AK22" s="25">
        <v>-5.04</v>
      </c>
      <c r="AL22" s="15">
        <v>-0.0938695224565621</v>
      </c>
      <c r="AM22" s="18">
        <v>-0.133474576271186</v>
      </c>
      <c r="AN22" s="18">
        <v>0.0385565939150787</v>
      </c>
      <c r="AO22" s="18">
        <v>0.0396050538146243</v>
      </c>
    </row>
    <row r="23" s="1" customFormat="1" ht="15.9" customHeight="1" spans="1:41">
      <c r="A23" s="23"/>
      <c r="B23" s="24" t="s">
        <v>82</v>
      </c>
      <c r="C23" s="23" t="s">
        <v>83</v>
      </c>
      <c r="D23" s="25">
        <v>847</v>
      </c>
      <c r="E23" s="26">
        <v>11878.33</v>
      </c>
      <c r="F23" s="25">
        <v>1049</v>
      </c>
      <c r="G23" s="26">
        <v>16392.74</v>
      </c>
      <c r="H23" s="27">
        <v>27.0526199954069</v>
      </c>
      <c r="I23" s="26">
        <v>438.9</v>
      </c>
      <c r="J23" s="26">
        <v>8172.05</v>
      </c>
      <c r="K23" s="25">
        <v>107</v>
      </c>
      <c r="L23" s="25">
        <v>5030.03</v>
      </c>
      <c r="M23" s="12">
        <v>18.6193893825473</v>
      </c>
      <c r="N23" s="12">
        <v>47.0096261682243</v>
      </c>
      <c r="O23" s="26">
        <v>3657.64</v>
      </c>
      <c r="P23" s="26">
        <v>4111.1</v>
      </c>
      <c r="Q23" s="26">
        <v>233.57</v>
      </c>
      <c r="R23" s="12">
        <v>17.6011474076294</v>
      </c>
      <c r="S23" s="25">
        <v>7809.9</v>
      </c>
      <c r="T23" s="25">
        <v>8977.7</v>
      </c>
      <c r="U23" s="25">
        <v>214.16</v>
      </c>
      <c r="V23" s="12">
        <v>41.9205267090026</v>
      </c>
      <c r="W23" s="15">
        <v>-0.0546871840959679</v>
      </c>
      <c r="X23" s="15">
        <v>-0.108256539650205</v>
      </c>
      <c r="Y23" s="26">
        <v>453.46</v>
      </c>
      <c r="Z23" s="25">
        <v>1167.8</v>
      </c>
      <c r="AA23" s="17">
        <v>-714.34</v>
      </c>
      <c r="AB23" s="18">
        <v>-0.6116972084261</v>
      </c>
      <c r="AC23" s="15">
        <v>0.110301379192917</v>
      </c>
      <c r="AD23" s="15">
        <v>0.130077859585417</v>
      </c>
      <c r="AE23" s="15">
        <v>-0.0197764803925005</v>
      </c>
      <c r="AF23" s="26">
        <v>-130.0919</v>
      </c>
      <c r="AG23" s="25">
        <v>-1122.8722</v>
      </c>
      <c r="AH23" s="15">
        <v>-0.0355671689942148</v>
      </c>
      <c r="AI23" s="18">
        <v>-0.125073482072246</v>
      </c>
      <c r="AJ23" s="26">
        <v>-3.33</v>
      </c>
      <c r="AK23" s="25">
        <v>-26.74</v>
      </c>
      <c r="AL23" s="15">
        <v>-0.0142569679325256</v>
      </c>
      <c r="AM23" s="18">
        <v>-0.124859917818453</v>
      </c>
      <c r="AN23" s="18">
        <v>0.0895063130780308</v>
      </c>
      <c r="AO23" s="18">
        <v>0.110602949885928</v>
      </c>
    </row>
    <row r="24" s="1" customFormat="1" ht="15.9" customHeight="1" spans="1:41">
      <c r="A24" s="23"/>
      <c r="B24" s="24" t="s">
        <v>76</v>
      </c>
      <c r="C24" s="23" t="s">
        <v>77</v>
      </c>
      <c r="D24" s="25">
        <v>988.6</v>
      </c>
      <c r="E24" s="26">
        <v>23363.89</v>
      </c>
      <c r="F24" s="25">
        <v>927.7</v>
      </c>
      <c r="G24" s="26">
        <v>19507.07</v>
      </c>
      <c r="H24" s="27">
        <v>21.3002840542102</v>
      </c>
      <c r="I24" s="26">
        <v>217</v>
      </c>
      <c r="J24" s="26">
        <v>3187.61</v>
      </c>
      <c r="K24" s="25">
        <v>494.7</v>
      </c>
      <c r="L24" s="25">
        <v>13129.68</v>
      </c>
      <c r="M24" s="12">
        <v>14.6894470046083</v>
      </c>
      <c r="N24" s="12">
        <v>26.5406913280776</v>
      </c>
      <c r="O24" s="26">
        <v>7044.43</v>
      </c>
      <c r="P24" s="26">
        <v>7665.07</v>
      </c>
      <c r="Q24" s="26">
        <v>274.7</v>
      </c>
      <c r="R24" s="12">
        <v>27.9034219148162</v>
      </c>
      <c r="S24" s="25">
        <v>13859.39</v>
      </c>
      <c r="T24" s="25">
        <v>15800.75</v>
      </c>
      <c r="U24" s="25">
        <v>536.26</v>
      </c>
      <c r="V24" s="12">
        <v>29.464718606646</v>
      </c>
      <c r="W24" s="15">
        <v>0.899555640594398</v>
      </c>
      <c r="X24" s="15">
        <v>0.110171481308592</v>
      </c>
      <c r="Y24" s="26">
        <v>620.64</v>
      </c>
      <c r="Z24" s="25">
        <v>1941.36</v>
      </c>
      <c r="AA24" s="17">
        <v>-1320.72</v>
      </c>
      <c r="AB24" s="18">
        <v>-0.680306589195203</v>
      </c>
      <c r="AC24" s="15">
        <v>0.0809699063413641</v>
      </c>
      <c r="AD24" s="15">
        <v>0.122865053874025</v>
      </c>
      <c r="AE24" s="15">
        <v>-0.0418951475326608</v>
      </c>
      <c r="AF24" s="26">
        <v>-964.8629</v>
      </c>
      <c r="AG24" s="25">
        <v>-1562.2292</v>
      </c>
      <c r="AH24" s="15">
        <v>-0.136968200407982</v>
      </c>
      <c r="AI24" s="18">
        <v>-0.0988705725994019</v>
      </c>
      <c r="AJ24" s="26">
        <v>-3.2</v>
      </c>
      <c r="AK24" s="25">
        <v>-30.04</v>
      </c>
      <c r="AL24" s="15">
        <v>-0.0116490717145977</v>
      </c>
      <c r="AM24" s="18">
        <v>-0.0560176034013352</v>
      </c>
      <c r="AN24" s="18">
        <v>-0.03809762780858</v>
      </c>
      <c r="AO24" s="18">
        <v>0.0443685316867374</v>
      </c>
    </row>
    <row r="25" s="1" customFormat="1" ht="15.9" customHeight="1" spans="1:41">
      <c r="A25" s="23"/>
      <c r="B25" s="24" t="s">
        <v>70</v>
      </c>
      <c r="C25" s="23" t="s">
        <v>71</v>
      </c>
      <c r="D25" s="25">
        <v>1142.7</v>
      </c>
      <c r="E25" s="26">
        <v>25140.05</v>
      </c>
      <c r="F25" s="25">
        <v>1110.6</v>
      </c>
      <c r="G25" s="26">
        <v>27192.46</v>
      </c>
      <c r="H25" s="27">
        <v>16.9432155923204</v>
      </c>
      <c r="I25" s="26">
        <v>415.9</v>
      </c>
      <c r="J25" s="26">
        <v>12862.86</v>
      </c>
      <c r="K25" s="25">
        <v>713.46</v>
      </c>
      <c r="L25" s="25">
        <v>21574.3</v>
      </c>
      <c r="M25" s="12">
        <v>30.9277710988218</v>
      </c>
      <c r="N25" s="12">
        <v>30.2389762565526</v>
      </c>
      <c r="O25" s="26">
        <v>10810.45</v>
      </c>
      <c r="P25" s="26">
        <v>13110.58</v>
      </c>
      <c r="Q25" s="26">
        <v>434.26</v>
      </c>
      <c r="R25" s="12">
        <v>30.1906231290011</v>
      </c>
      <c r="S25" s="25">
        <v>17324.73</v>
      </c>
      <c r="T25" s="25">
        <v>20078.31</v>
      </c>
      <c r="U25" s="25">
        <v>556.11</v>
      </c>
      <c r="V25" s="12">
        <v>36.104925284566</v>
      </c>
      <c r="W25" s="15">
        <v>-0.0238345003092982</v>
      </c>
      <c r="X25" s="15">
        <v>0.193986363104549</v>
      </c>
      <c r="Y25" s="26">
        <v>2300.13</v>
      </c>
      <c r="Z25" s="25">
        <v>2753.58</v>
      </c>
      <c r="AA25" s="17">
        <v>-453.45</v>
      </c>
      <c r="AB25" s="18">
        <v>-0.164676530189789</v>
      </c>
      <c r="AC25" s="15">
        <v>0.175440750904994</v>
      </c>
      <c r="AD25" s="15">
        <v>0.137142020419049</v>
      </c>
      <c r="AE25" s="15">
        <v>0.0382987304859451</v>
      </c>
      <c r="AF25" s="26">
        <v>-69.4383</v>
      </c>
      <c r="AG25" s="25">
        <v>-301.0333</v>
      </c>
      <c r="AH25" s="15">
        <v>-0.00642325712620659</v>
      </c>
      <c r="AI25" s="18">
        <v>-0.014992960064866</v>
      </c>
      <c r="AJ25" s="26">
        <v>-13.74</v>
      </c>
      <c r="AK25" s="25">
        <v>12.85</v>
      </c>
      <c r="AL25" s="15">
        <v>-0.0316400313176438</v>
      </c>
      <c r="AM25" s="18">
        <v>0.0231069392746039</v>
      </c>
      <c r="AN25" s="18">
        <v>0.00856970293865943</v>
      </c>
      <c r="AO25" s="18">
        <v>-0.0547469705922477</v>
      </c>
    </row>
    <row r="26" s="1" customFormat="1" ht="15.9" customHeight="1" spans="1:41">
      <c r="A26" s="23"/>
      <c r="B26" s="24" t="s">
        <v>127</v>
      </c>
      <c r="C26" s="23" t="s">
        <v>128</v>
      </c>
      <c r="D26" s="25">
        <v>83</v>
      </c>
      <c r="E26" s="26">
        <v>4229.8</v>
      </c>
      <c r="F26" s="25">
        <v>81</v>
      </c>
      <c r="G26" s="26">
        <v>4062.48</v>
      </c>
      <c r="H26" s="27">
        <v>15.499423237135</v>
      </c>
      <c r="I26" s="26">
        <v>78</v>
      </c>
      <c r="J26" s="26">
        <v>1705.2</v>
      </c>
      <c r="K26" s="25">
        <v>74</v>
      </c>
      <c r="L26" s="25">
        <v>1953.44</v>
      </c>
      <c r="M26" s="12">
        <v>21.8615384615385</v>
      </c>
      <c r="N26" s="12">
        <v>26.3978378378378</v>
      </c>
      <c r="O26" s="26">
        <v>1872.52</v>
      </c>
      <c r="P26" s="26">
        <v>2229.72</v>
      </c>
      <c r="Q26" s="26">
        <v>78.9</v>
      </c>
      <c r="R26" s="12">
        <v>28.2600760456274</v>
      </c>
      <c r="S26" s="25">
        <v>1643.58</v>
      </c>
      <c r="T26" s="25">
        <v>2006.5</v>
      </c>
      <c r="U26" s="25">
        <v>81.92</v>
      </c>
      <c r="V26" s="12">
        <v>24.493408203125</v>
      </c>
      <c r="W26" s="15">
        <v>0.292684688927361</v>
      </c>
      <c r="X26" s="15">
        <v>-0.0721433947133006</v>
      </c>
      <c r="Y26" s="26">
        <v>357.2</v>
      </c>
      <c r="Z26" s="25">
        <v>362.92</v>
      </c>
      <c r="AA26" s="17">
        <v>-5.72</v>
      </c>
      <c r="AB26" s="18">
        <v>-0.0157610492670561</v>
      </c>
      <c r="AC26" s="15">
        <v>0.160199486931094</v>
      </c>
      <c r="AD26" s="15">
        <v>0.180872165462248</v>
      </c>
      <c r="AE26" s="15">
        <v>-0.0206726785311532</v>
      </c>
      <c r="AF26" s="26">
        <v>21.439</v>
      </c>
      <c r="AG26" s="25">
        <v>173</v>
      </c>
      <c r="AH26" s="15">
        <v>0.01144927691026</v>
      </c>
      <c r="AI26" s="18">
        <v>0.0862197856964864</v>
      </c>
      <c r="AJ26" s="26">
        <v>-1.1</v>
      </c>
      <c r="AK26" s="25">
        <v>30.12</v>
      </c>
      <c r="AL26" s="15">
        <v>-0.0139416983523447</v>
      </c>
      <c r="AM26" s="18">
        <v>0.36767578125</v>
      </c>
      <c r="AN26" s="18">
        <v>-0.0747705087862264</v>
      </c>
      <c r="AO26" s="18">
        <v>-0.381617479602345</v>
      </c>
    </row>
    <row r="27" s="1" customFormat="1" ht="15.9" customHeight="1" spans="1:41">
      <c r="A27" s="23"/>
      <c r="B27" s="24" t="s">
        <v>199</v>
      </c>
      <c r="C27" s="23" t="s">
        <v>200</v>
      </c>
      <c r="D27" s="25">
        <v>1800</v>
      </c>
      <c r="E27" s="26">
        <v>20624.09</v>
      </c>
      <c r="F27" s="25">
        <v>1890</v>
      </c>
      <c r="G27" s="26">
        <v>24988.92</v>
      </c>
      <c r="H27" s="27">
        <v>40.7481469475683</v>
      </c>
      <c r="I27" s="26">
        <v>405.5</v>
      </c>
      <c r="J27" s="26">
        <v>8282.69</v>
      </c>
      <c r="K27" s="25">
        <v>571.5</v>
      </c>
      <c r="L27" s="25">
        <v>9634.59</v>
      </c>
      <c r="M27" s="12">
        <v>20.425869297164</v>
      </c>
      <c r="N27" s="12">
        <v>16.8584251968504</v>
      </c>
      <c r="O27" s="26">
        <v>3917.86</v>
      </c>
      <c r="P27" s="26">
        <v>4938.14</v>
      </c>
      <c r="Q27" s="26">
        <v>308.18</v>
      </c>
      <c r="R27" s="12">
        <v>16.0235576611071</v>
      </c>
      <c r="S27" s="25">
        <v>6557.22</v>
      </c>
      <c r="T27" s="25">
        <v>7960.2</v>
      </c>
      <c r="U27" s="25">
        <v>388.3</v>
      </c>
      <c r="V27" s="12">
        <v>20.5001287664177</v>
      </c>
      <c r="W27" s="15">
        <v>-0.215526280522518</v>
      </c>
      <c r="X27" s="15">
        <v>0.216016829985264</v>
      </c>
      <c r="Y27" s="26">
        <v>1020.28</v>
      </c>
      <c r="Z27" s="25">
        <v>1402.98</v>
      </c>
      <c r="AA27" s="17">
        <v>-382.7</v>
      </c>
      <c r="AB27" s="18">
        <v>-0.272776518553365</v>
      </c>
      <c r="AC27" s="15">
        <v>0.206612206215296</v>
      </c>
      <c r="AD27" s="15">
        <v>0.176249340468832</v>
      </c>
      <c r="AE27" s="15">
        <v>0.0303628657464632</v>
      </c>
      <c r="AF27" s="26">
        <v>56.397</v>
      </c>
      <c r="AG27" s="25">
        <v>49.1528</v>
      </c>
      <c r="AH27" s="15">
        <v>0.0143948482079503</v>
      </c>
      <c r="AI27" s="18">
        <v>0.00617481972814753</v>
      </c>
      <c r="AJ27" s="26">
        <v>-7.32</v>
      </c>
      <c r="AK27" s="25">
        <v>-22.2</v>
      </c>
      <c r="AL27" s="15">
        <v>-0.0237523525212538</v>
      </c>
      <c r="AM27" s="18">
        <v>-0.057172289466907</v>
      </c>
      <c r="AN27" s="18">
        <v>0.00822002847980272</v>
      </c>
      <c r="AO27" s="18">
        <v>0.0334199369456532</v>
      </c>
    </row>
    <row r="28" s="1" customFormat="1" ht="15.9" customHeight="1" spans="1:41">
      <c r="A28" s="23"/>
      <c r="B28" s="24" t="s">
        <v>135</v>
      </c>
      <c r="C28" s="23" t="s">
        <v>136</v>
      </c>
      <c r="D28" s="25">
        <v>1365</v>
      </c>
      <c r="E28" s="26">
        <v>20879.39</v>
      </c>
      <c r="F28" s="25">
        <v>1593.6</v>
      </c>
      <c r="G28" s="26">
        <v>28184.01</v>
      </c>
      <c r="H28" s="27">
        <v>16.4555034578982</v>
      </c>
      <c r="I28" s="26">
        <v>709.5</v>
      </c>
      <c r="J28" s="26">
        <v>17740.15</v>
      </c>
      <c r="K28" s="25">
        <v>947.5</v>
      </c>
      <c r="L28" s="25">
        <v>23389.29</v>
      </c>
      <c r="M28" s="12">
        <v>25.0037350246653</v>
      </c>
      <c r="N28" s="12">
        <v>24.6852664907652</v>
      </c>
      <c r="O28" s="26">
        <v>10435.53</v>
      </c>
      <c r="P28" s="26">
        <v>13511.12</v>
      </c>
      <c r="Q28" s="26">
        <v>463.99</v>
      </c>
      <c r="R28" s="12">
        <v>29.1194206771698</v>
      </c>
      <c r="S28" s="25">
        <v>21596.53</v>
      </c>
      <c r="T28" s="25">
        <v>26710.18</v>
      </c>
      <c r="U28" s="25">
        <v>866.85</v>
      </c>
      <c r="V28" s="12">
        <v>30.8129203437734</v>
      </c>
      <c r="W28" s="15">
        <v>0.164602834274341</v>
      </c>
      <c r="X28" s="15">
        <v>0.24823122145757</v>
      </c>
      <c r="Y28" s="26">
        <v>3075.59</v>
      </c>
      <c r="Z28" s="25">
        <v>5113.65</v>
      </c>
      <c r="AA28" s="17">
        <v>-2038.06</v>
      </c>
      <c r="AB28" s="18">
        <v>-0.398552892747842</v>
      </c>
      <c r="AC28" s="15">
        <v>0.227633978530277</v>
      </c>
      <c r="AD28" s="15">
        <v>0.191449477315391</v>
      </c>
      <c r="AE28" s="15">
        <v>0.0361845012148867</v>
      </c>
      <c r="AF28" s="26">
        <v>13.1295</v>
      </c>
      <c r="AG28" s="25">
        <v>-105.8846</v>
      </c>
      <c r="AH28" s="15">
        <v>0.00125815363474591</v>
      </c>
      <c r="AI28" s="18">
        <v>-0.00396420391026942</v>
      </c>
      <c r="AJ28" s="26">
        <v>-16.91</v>
      </c>
      <c r="AK28" s="25">
        <v>-128.25</v>
      </c>
      <c r="AL28" s="15">
        <v>-0.0364447509644604</v>
      </c>
      <c r="AM28" s="18">
        <v>-0.147949472227029</v>
      </c>
      <c r="AN28" s="18">
        <v>0.00522235754501533</v>
      </c>
      <c r="AO28" s="18">
        <v>0.111504721262568</v>
      </c>
    </row>
    <row r="29" s="1" customFormat="1" ht="15.9" customHeight="1" spans="1:41">
      <c r="A29" s="23"/>
      <c r="B29" s="24" t="s">
        <v>203</v>
      </c>
      <c r="C29" s="23" t="s">
        <v>204</v>
      </c>
      <c r="D29" s="25">
        <v>1192</v>
      </c>
      <c r="E29" s="26">
        <v>15261.79</v>
      </c>
      <c r="F29" s="25">
        <v>687</v>
      </c>
      <c r="G29" s="26">
        <v>10207.74</v>
      </c>
      <c r="H29" s="27">
        <v>8.74402806537077</v>
      </c>
      <c r="I29" s="26">
        <v>336</v>
      </c>
      <c r="J29" s="26">
        <v>5140.72</v>
      </c>
      <c r="K29" s="25">
        <v>230</v>
      </c>
      <c r="L29" s="25">
        <v>2427</v>
      </c>
      <c r="M29" s="12">
        <v>15.2997619047619</v>
      </c>
      <c r="N29" s="12">
        <v>10.5521739130435</v>
      </c>
      <c r="O29" s="26">
        <v>10194.77</v>
      </c>
      <c r="P29" s="26">
        <v>11179.44</v>
      </c>
      <c r="Q29" s="26">
        <v>823.65</v>
      </c>
      <c r="R29" s="12">
        <v>13.5730468038609</v>
      </c>
      <c r="S29" s="25">
        <v>4948.69</v>
      </c>
      <c r="T29" s="25">
        <v>5593.11</v>
      </c>
      <c r="U29" s="25">
        <v>251.38</v>
      </c>
      <c r="V29" s="12">
        <v>22.2496220860848</v>
      </c>
      <c r="W29" s="15">
        <v>-0.112858952423542</v>
      </c>
      <c r="X29" s="15">
        <v>1.10853443749465</v>
      </c>
      <c r="Y29" s="26">
        <v>984.67</v>
      </c>
      <c r="Z29" s="25">
        <v>644.42</v>
      </c>
      <c r="AA29" s="17">
        <v>340.25</v>
      </c>
      <c r="AB29" s="18">
        <v>0.527994165295925</v>
      </c>
      <c r="AC29" s="15">
        <v>0.0880786515245844</v>
      </c>
      <c r="AD29" s="15">
        <v>0.115216757760888</v>
      </c>
      <c r="AE29" s="15">
        <v>-0.0271381062363035</v>
      </c>
      <c r="AF29" s="26">
        <v>-530.9662</v>
      </c>
      <c r="AG29" s="25">
        <v>-902.5288</v>
      </c>
      <c r="AH29" s="15">
        <v>-0.0520822147042062</v>
      </c>
      <c r="AI29" s="18">
        <v>-0.161364392976358</v>
      </c>
      <c r="AJ29" s="26">
        <v>-17.35</v>
      </c>
      <c r="AK29" s="25">
        <v>-57.12</v>
      </c>
      <c r="AL29" s="15">
        <v>-0.0210647726582893</v>
      </c>
      <c r="AM29" s="18">
        <v>-0.227225714058398</v>
      </c>
      <c r="AN29" s="18">
        <v>0.109282178272152</v>
      </c>
      <c r="AO29" s="18">
        <v>0.206160941400108</v>
      </c>
    </row>
    <row r="30" s="1" customFormat="1" ht="15.9" customHeight="1" spans="1:41">
      <c r="A30" s="23"/>
      <c r="B30" s="24" t="s">
        <v>168</v>
      </c>
      <c r="C30" s="23" t="s">
        <v>169</v>
      </c>
      <c r="D30" s="25">
        <v>731.5</v>
      </c>
      <c r="E30" s="26">
        <v>11012.01</v>
      </c>
      <c r="F30" s="25">
        <v>1026</v>
      </c>
      <c r="G30" s="26">
        <v>19171.82</v>
      </c>
      <c r="H30" s="27">
        <v>17.3867126939978</v>
      </c>
      <c r="I30" s="26">
        <v>666.7</v>
      </c>
      <c r="J30" s="26">
        <v>14235.91</v>
      </c>
      <c r="K30" s="25">
        <v>250</v>
      </c>
      <c r="L30" s="25">
        <v>5179</v>
      </c>
      <c r="M30" s="12">
        <v>21.352797360132</v>
      </c>
      <c r="N30" s="12">
        <v>20.716</v>
      </c>
      <c r="O30" s="26">
        <v>6076.1</v>
      </c>
      <c r="P30" s="26">
        <v>7157.95</v>
      </c>
      <c r="Q30" s="26">
        <v>367.18</v>
      </c>
      <c r="R30" s="12">
        <v>19.4943896726401</v>
      </c>
      <c r="S30" s="25">
        <v>9232.51</v>
      </c>
      <c r="T30" s="25">
        <v>10247.37</v>
      </c>
      <c r="U30" s="25">
        <v>427.38</v>
      </c>
      <c r="V30" s="12">
        <v>23.9771865786888</v>
      </c>
      <c r="W30" s="15">
        <v>-0.0870334530950835</v>
      </c>
      <c r="X30" s="15">
        <v>0.157423565296812</v>
      </c>
      <c r="Y30" s="26">
        <v>1081.85</v>
      </c>
      <c r="Z30" s="25">
        <v>1014.86</v>
      </c>
      <c r="AA30" s="17">
        <v>66.99</v>
      </c>
      <c r="AB30" s="18">
        <v>0.0660091047040971</v>
      </c>
      <c r="AC30" s="15">
        <v>0.151139641936588</v>
      </c>
      <c r="AD30" s="15">
        <v>0.0990361429322841</v>
      </c>
      <c r="AE30" s="15">
        <v>0.0521034990043039</v>
      </c>
      <c r="AF30" s="26">
        <v>-762.8155</v>
      </c>
      <c r="AG30" s="25">
        <v>-1156.0254</v>
      </c>
      <c r="AH30" s="15">
        <v>-0.125543605273119</v>
      </c>
      <c r="AI30" s="18">
        <v>-0.112811911739305</v>
      </c>
      <c r="AJ30" s="26">
        <v>-5.02</v>
      </c>
      <c r="AK30" s="25">
        <v>-62.62</v>
      </c>
      <c r="AL30" s="15">
        <v>-0.0136717686148483</v>
      </c>
      <c r="AM30" s="18">
        <v>-0.146520660770275</v>
      </c>
      <c r="AN30" s="18">
        <v>-0.0127316935338145</v>
      </c>
      <c r="AO30" s="18">
        <v>0.132848892155426</v>
      </c>
    </row>
    <row r="31" s="1" customFormat="1" ht="15.9" customHeight="1" spans="1:41">
      <c r="A31" s="23"/>
      <c r="B31" s="24" t="s">
        <v>166</v>
      </c>
      <c r="C31" s="23" t="s">
        <v>167</v>
      </c>
      <c r="D31" s="25">
        <v>453.8</v>
      </c>
      <c r="E31" s="26">
        <v>11668.54</v>
      </c>
      <c r="F31" s="25">
        <v>662.7</v>
      </c>
      <c r="G31" s="26">
        <v>17531.66</v>
      </c>
      <c r="H31" s="27">
        <v>15.2701315583048</v>
      </c>
      <c r="I31" s="26">
        <v>441.2</v>
      </c>
      <c r="J31" s="26">
        <v>12555.97</v>
      </c>
      <c r="K31" s="25">
        <v>223.7</v>
      </c>
      <c r="L31" s="25">
        <v>7422.32</v>
      </c>
      <c r="M31" s="12">
        <v>28.4586808703536</v>
      </c>
      <c r="N31" s="12">
        <v>33.1797943674564</v>
      </c>
      <c r="O31" s="26">
        <v>6692.85</v>
      </c>
      <c r="P31" s="26">
        <v>7770.22</v>
      </c>
      <c r="Q31" s="26">
        <v>223.37</v>
      </c>
      <c r="R31" s="12">
        <v>34.7863186640999</v>
      </c>
      <c r="S31" s="25">
        <v>6574.33</v>
      </c>
      <c r="T31" s="25">
        <v>8045.99</v>
      </c>
      <c r="U31" s="25">
        <v>257.92</v>
      </c>
      <c r="V31" s="12">
        <v>31.1956808312655</v>
      </c>
      <c r="W31" s="15">
        <v>0.222344732792519</v>
      </c>
      <c r="X31" s="15">
        <v>-0.0597988496919973</v>
      </c>
      <c r="Y31" s="26">
        <v>1077.37</v>
      </c>
      <c r="Z31" s="25">
        <v>1471.66</v>
      </c>
      <c r="AA31" s="17">
        <v>-394.29</v>
      </c>
      <c r="AB31" s="18">
        <v>-0.267921938491228</v>
      </c>
      <c r="AC31" s="15">
        <v>0.138653731811969</v>
      </c>
      <c r="AD31" s="15">
        <v>0.182906019023141</v>
      </c>
      <c r="AE31" s="15">
        <v>-0.0442522872111714</v>
      </c>
      <c r="AF31" s="26">
        <v>-313.6652</v>
      </c>
      <c r="AG31" s="25">
        <v>116.9506</v>
      </c>
      <c r="AH31" s="15">
        <v>-0.0468657149047117</v>
      </c>
      <c r="AI31" s="18">
        <v>0.0145352653930716</v>
      </c>
      <c r="AJ31" s="26">
        <v>-8.93</v>
      </c>
      <c r="AK31" s="25">
        <v>-11.68</v>
      </c>
      <c r="AL31" s="15">
        <v>-0.0399785109907329</v>
      </c>
      <c r="AM31" s="18">
        <v>-0.0452853598014888</v>
      </c>
      <c r="AN31" s="18">
        <v>-0.0614009802977833</v>
      </c>
      <c r="AO31" s="18">
        <v>0.00530684881075597</v>
      </c>
    </row>
    <row r="32" s="1" customFormat="1" ht="15.9" customHeight="1" spans="1:41">
      <c r="A32" s="23"/>
      <c r="B32" s="24" t="s">
        <v>116</v>
      </c>
      <c r="C32" s="23" t="s">
        <v>117</v>
      </c>
      <c r="D32" s="25">
        <v>1590</v>
      </c>
      <c r="E32" s="26">
        <v>40651.2</v>
      </c>
      <c r="F32" s="25">
        <v>1255</v>
      </c>
      <c r="G32" s="26">
        <v>36349.9</v>
      </c>
      <c r="H32" s="27">
        <v>15.068464084172</v>
      </c>
      <c r="I32" s="26">
        <v>602.5</v>
      </c>
      <c r="J32" s="26">
        <v>13583.99</v>
      </c>
      <c r="K32" s="25">
        <v>677.7</v>
      </c>
      <c r="L32" s="25">
        <v>16171.27</v>
      </c>
      <c r="M32" s="12">
        <v>22.5460414937759</v>
      </c>
      <c r="N32" s="12">
        <v>23.8619890807142</v>
      </c>
      <c r="O32" s="26">
        <v>17885.29</v>
      </c>
      <c r="P32" s="26">
        <v>19756.22</v>
      </c>
      <c r="Q32" s="26">
        <v>918.95</v>
      </c>
      <c r="R32" s="12">
        <v>21.4986887208227</v>
      </c>
      <c r="S32" s="25">
        <v>14334.98</v>
      </c>
      <c r="T32" s="25">
        <v>16211.76</v>
      </c>
      <c r="U32" s="25">
        <v>448.58</v>
      </c>
      <c r="V32" s="12">
        <v>36.1401756654331</v>
      </c>
      <c r="W32" s="15">
        <v>-0.0464539539343254</v>
      </c>
      <c r="X32" s="15">
        <v>0.514550004326441</v>
      </c>
      <c r="Y32" s="26">
        <v>1870.93</v>
      </c>
      <c r="Z32" s="25">
        <v>1876.78</v>
      </c>
      <c r="AA32" s="17">
        <v>-5.85</v>
      </c>
      <c r="AB32" s="18">
        <v>-0.00311704088918254</v>
      </c>
      <c r="AC32" s="15">
        <v>0.094700808150547</v>
      </c>
      <c r="AD32" s="15">
        <v>0.115766579322665</v>
      </c>
      <c r="AE32" s="15">
        <v>-0.0210657711721175</v>
      </c>
      <c r="AF32" s="26">
        <v>-2049.3421</v>
      </c>
      <c r="AG32" s="25">
        <v>-1099.0979</v>
      </c>
      <c r="AH32" s="15">
        <v>-0.114582548004533</v>
      </c>
      <c r="AI32" s="18">
        <v>-0.0677963342659896</v>
      </c>
      <c r="AJ32" s="26">
        <v>-18.55</v>
      </c>
      <c r="AK32" s="25">
        <v>-2.22</v>
      </c>
      <c r="AL32" s="15">
        <v>-0.0201860819413461</v>
      </c>
      <c r="AM32" s="18">
        <v>-0.00494895002006331</v>
      </c>
      <c r="AN32" s="18">
        <v>-0.0467862137385437</v>
      </c>
      <c r="AO32" s="18">
        <v>-0.0152371319212828</v>
      </c>
    </row>
    <row r="33" s="1" customFormat="1" ht="15.9" customHeight="1" spans="1:41">
      <c r="A33" s="23"/>
      <c r="B33" s="24" t="s">
        <v>68</v>
      </c>
      <c r="C33" s="23" t="s">
        <v>69</v>
      </c>
      <c r="D33" s="25">
        <v>406.3</v>
      </c>
      <c r="E33" s="26">
        <v>10201.47</v>
      </c>
      <c r="F33" s="25">
        <v>415.8</v>
      </c>
      <c r="G33" s="26">
        <v>12234.16</v>
      </c>
      <c r="H33" s="27">
        <v>9.13962170378785</v>
      </c>
      <c r="I33" s="26">
        <v>381.7</v>
      </c>
      <c r="J33" s="26">
        <v>10624.37</v>
      </c>
      <c r="K33" s="25">
        <v>674.7</v>
      </c>
      <c r="L33" s="25">
        <v>17296.77</v>
      </c>
      <c r="M33" s="12">
        <v>27.8343463452974</v>
      </c>
      <c r="N33" s="12">
        <v>25.6362383281458</v>
      </c>
      <c r="O33" s="26">
        <v>8591.68</v>
      </c>
      <c r="P33" s="26">
        <v>10031.62</v>
      </c>
      <c r="Q33" s="26">
        <v>365.81</v>
      </c>
      <c r="R33" s="12">
        <v>27.4230338153686</v>
      </c>
      <c r="S33" s="25">
        <v>17647.51</v>
      </c>
      <c r="T33" s="25">
        <v>19299.09</v>
      </c>
      <c r="U33" s="25">
        <v>627.84</v>
      </c>
      <c r="V33" s="12">
        <v>30.7388665902141</v>
      </c>
      <c r="W33" s="15">
        <v>-0.0147771578619525</v>
      </c>
      <c r="X33" s="15">
        <v>0.199039663961389</v>
      </c>
      <c r="Y33" s="26">
        <v>1439.94</v>
      </c>
      <c r="Z33" s="25">
        <v>1651.58</v>
      </c>
      <c r="AA33" s="17">
        <v>-211.64</v>
      </c>
      <c r="AB33" s="18">
        <v>-0.128143959117936</v>
      </c>
      <c r="AC33" s="15">
        <v>0.143540126121205</v>
      </c>
      <c r="AD33" s="15">
        <v>0.0855781282951683</v>
      </c>
      <c r="AE33" s="15">
        <v>0.0579619978260364</v>
      </c>
      <c r="AF33" s="26">
        <v>-790.5059</v>
      </c>
      <c r="AG33" s="25">
        <v>-3326.9105</v>
      </c>
      <c r="AH33" s="15">
        <v>-0.0920083033818764</v>
      </c>
      <c r="AI33" s="18">
        <v>-0.172386910470908</v>
      </c>
      <c r="AJ33" s="26">
        <v>-6.39</v>
      </c>
      <c r="AK33" s="25">
        <v>-79.16</v>
      </c>
      <c r="AL33" s="15">
        <v>-0.0174680845247533</v>
      </c>
      <c r="AM33" s="18">
        <v>-0.126083078491335</v>
      </c>
      <c r="AN33" s="18">
        <v>0.0803786070890318</v>
      </c>
      <c r="AO33" s="18">
        <v>0.108614993966582</v>
      </c>
    </row>
    <row r="34" s="1" customFormat="1" ht="15.9" customHeight="1" spans="1:41">
      <c r="A34" s="23"/>
      <c r="B34" s="24" t="s">
        <v>191</v>
      </c>
      <c r="C34" s="23" t="s">
        <v>192</v>
      </c>
      <c r="D34" s="25">
        <v>146.7</v>
      </c>
      <c r="E34" s="26">
        <v>1780.78</v>
      </c>
      <c r="F34" s="25">
        <v>90</v>
      </c>
      <c r="G34" s="26">
        <v>2039.14</v>
      </c>
      <c r="H34" s="27">
        <v>6.52668577035544</v>
      </c>
      <c r="I34" s="26">
        <v>129.4</v>
      </c>
      <c r="J34" s="26">
        <v>2306.83</v>
      </c>
      <c r="K34" s="25">
        <v>60</v>
      </c>
      <c r="L34" s="25">
        <v>724</v>
      </c>
      <c r="M34" s="12">
        <v>17.8271251931994</v>
      </c>
      <c r="N34" s="12">
        <v>12.0666666666667</v>
      </c>
      <c r="O34" s="26">
        <v>2048.47</v>
      </c>
      <c r="P34" s="26">
        <v>2068.68</v>
      </c>
      <c r="Q34" s="26">
        <v>179.45</v>
      </c>
      <c r="R34" s="12">
        <v>11.5278907773753</v>
      </c>
      <c r="S34" s="25">
        <v>1523.03</v>
      </c>
      <c r="T34" s="25">
        <v>2123.32</v>
      </c>
      <c r="U34" s="25">
        <v>119.47</v>
      </c>
      <c r="V34" s="12">
        <v>17.772829999163</v>
      </c>
      <c r="W34" s="15">
        <v>-0.353351106673502</v>
      </c>
      <c r="X34" s="15">
        <v>0.472886464019031</v>
      </c>
      <c r="Y34" s="26">
        <v>20.21</v>
      </c>
      <c r="Z34" s="25">
        <v>600.29</v>
      </c>
      <c r="AA34" s="17">
        <v>-580.08</v>
      </c>
      <c r="AB34" s="18">
        <v>-0.966332939079445</v>
      </c>
      <c r="AC34" s="15">
        <v>0.00976951485971731</v>
      </c>
      <c r="AD34" s="15">
        <v>0.282712921274231</v>
      </c>
      <c r="AE34" s="15">
        <v>-0.272943406414514</v>
      </c>
      <c r="AF34" s="26">
        <v>30.4953</v>
      </c>
      <c r="AG34" s="25">
        <v>63.1393</v>
      </c>
      <c r="AH34" s="15">
        <v>0.0148868667835018</v>
      </c>
      <c r="AI34" s="18">
        <v>0.0297361207919673</v>
      </c>
      <c r="AJ34" s="26">
        <v>-6.65</v>
      </c>
      <c r="AK34" s="25">
        <v>4.27</v>
      </c>
      <c r="AL34" s="15">
        <v>-0.037057676232934</v>
      </c>
      <c r="AM34" s="18">
        <v>0.0357411902569683</v>
      </c>
      <c r="AN34" s="18">
        <v>-0.0148492540084655</v>
      </c>
      <c r="AO34" s="18">
        <v>-0.0727988664899022</v>
      </c>
    </row>
    <row r="35" s="1" customFormat="1" ht="15.9" customHeight="1" spans="1:41">
      <c r="A35" s="23"/>
      <c r="B35" s="24" t="s">
        <v>80</v>
      </c>
      <c r="C35" s="23" t="s">
        <v>81</v>
      </c>
      <c r="D35" s="25">
        <v>675.9</v>
      </c>
      <c r="E35" s="26">
        <v>13919.48</v>
      </c>
      <c r="F35" s="25">
        <v>1130.6</v>
      </c>
      <c r="G35" s="26">
        <v>25428.61</v>
      </c>
      <c r="H35" s="27">
        <v>9.55228922732465</v>
      </c>
      <c r="I35" s="26">
        <v>1089</v>
      </c>
      <c r="J35" s="26">
        <v>25926.44</v>
      </c>
      <c r="K35" s="25">
        <v>1224.6</v>
      </c>
      <c r="L35" s="25">
        <v>28389.1</v>
      </c>
      <c r="M35" s="12">
        <v>23.8075665748393</v>
      </c>
      <c r="N35" s="12">
        <v>23.1823452555937</v>
      </c>
      <c r="O35" s="26">
        <v>14417.31</v>
      </c>
      <c r="P35" s="26">
        <v>16845.8</v>
      </c>
      <c r="Q35" s="26">
        <v>644.86</v>
      </c>
      <c r="R35" s="12">
        <v>26.1231895295103</v>
      </c>
      <c r="S35" s="25">
        <v>17186.23</v>
      </c>
      <c r="T35" s="25">
        <v>20824.27</v>
      </c>
      <c r="U35" s="25">
        <v>760.02</v>
      </c>
      <c r="V35" s="12">
        <v>27.3996342201521</v>
      </c>
      <c r="W35" s="15">
        <v>0.0972641595852225</v>
      </c>
      <c r="X35" s="15">
        <v>0.18191813287488</v>
      </c>
      <c r="Y35" s="26">
        <v>2428.49</v>
      </c>
      <c r="Z35" s="25">
        <v>3638.04</v>
      </c>
      <c r="AA35" s="17">
        <v>-1209.55</v>
      </c>
      <c r="AB35" s="18">
        <v>-0.33247297995624</v>
      </c>
      <c r="AC35" s="15">
        <v>0.144159968656876</v>
      </c>
      <c r="AD35" s="15">
        <v>0.174701922324288</v>
      </c>
      <c r="AE35" s="15">
        <v>-0.0305419536674121</v>
      </c>
      <c r="AF35" s="26">
        <v>-198.4514</v>
      </c>
      <c r="AG35" s="25">
        <v>-333.037</v>
      </c>
      <c r="AH35" s="15">
        <v>-0.0137648007846124</v>
      </c>
      <c r="AI35" s="18">
        <v>-0.0159927334787726</v>
      </c>
      <c r="AJ35" s="26">
        <v>10.56</v>
      </c>
      <c r="AK35" s="25">
        <v>-27.98</v>
      </c>
      <c r="AL35" s="15">
        <v>0.0163756474273486</v>
      </c>
      <c r="AM35" s="18">
        <v>-0.0368148206626141</v>
      </c>
      <c r="AN35" s="18">
        <v>0.00222793269416022</v>
      </c>
      <c r="AO35" s="18">
        <v>0.0531904680899627</v>
      </c>
    </row>
    <row r="36" s="1" customFormat="1" ht="15.9" customHeight="1" spans="1:41">
      <c r="A36" s="23"/>
      <c r="B36" s="28" t="s">
        <v>256</v>
      </c>
      <c r="C36" s="28"/>
      <c r="D36" s="29">
        <v>15200.56</v>
      </c>
      <c r="E36" s="29">
        <v>281212.71</v>
      </c>
      <c r="F36" s="29">
        <v>15441</v>
      </c>
      <c r="G36" s="30">
        <v>314286.07</v>
      </c>
      <c r="H36" s="30">
        <v>15.9189345928074</v>
      </c>
      <c r="I36" s="30">
        <v>7470.45</v>
      </c>
      <c r="J36" s="29">
        <v>165286.67</v>
      </c>
      <c r="K36" s="29">
        <v>8625.46</v>
      </c>
      <c r="L36" s="29">
        <v>196850.89</v>
      </c>
      <c r="M36" s="31">
        <v>22.125396729782</v>
      </c>
      <c r="N36" s="31">
        <v>22.8220744169007</v>
      </c>
      <c r="O36" s="29">
        <v>130928.72</v>
      </c>
      <c r="P36" s="29">
        <v>150856.06</v>
      </c>
      <c r="Q36" s="29">
        <v>6679.53</v>
      </c>
      <c r="R36" s="31">
        <v>22.5848315674905</v>
      </c>
      <c r="S36" s="29">
        <v>186909.69</v>
      </c>
      <c r="T36" s="29">
        <v>216522.28</v>
      </c>
      <c r="U36" s="29">
        <v>7660.39</v>
      </c>
      <c r="V36" s="31">
        <v>28.2651770993383</v>
      </c>
      <c r="W36" s="32">
        <v>0.0207650440495873</v>
      </c>
      <c r="X36" s="32">
        <v>0.238501662162962</v>
      </c>
      <c r="Y36" s="29">
        <v>19927.34</v>
      </c>
      <c r="Z36" s="29">
        <v>29612.59</v>
      </c>
      <c r="AA36" s="33">
        <v>-9685.25</v>
      </c>
      <c r="AB36" s="34">
        <v>-0.327065278653438</v>
      </c>
      <c r="AC36" s="32">
        <v>0.132095058030814</v>
      </c>
      <c r="AD36" s="32">
        <v>0.136764632258629</v>
      </c>
      <c r="AE36" s="32">
        <v>-0.00466957422781517</v>
      </c>
      <c r="AF36" s="29">
        <v>-8127.6939</v>
      </c>
      <c r="AG36" s="29">
        <v>-14031.7336</v>
      </c>
      <c r="AH36" s="32">
        <v>-0.0620772424873626</v>
      </c>
      <c r="AI36" s="32">
        <v>-0.0648050334589124</v>
      </c>
      <c r="AJ36" s="29">
        <v>-142.48</v>
      </c>
      <c r="AK36" s="29">
        <v>-515.67</v>
      </c>
      <c r="AL36" s="32">
        <v>-0.0213308421400907</v>
      </c>
      <c r="AM36" s="32">
        <v>-0.0673164160049292</v>
      </c>
      <c r="AN36" s="34">
        <v>0.00272779097154981</v>
      </c>
      <c r="AO36" s="34">
        <v>0.0459855738648385</v>
      </c>
    </row>
    <row r="37" s="1" customFormat="1" ht="15.9" customHeight="1" spans="1:41">
      <c r="A37" s="23" t="s">
        <v>62</v>
      </c>
      <c r="B37" s="24" t="s">
        <v>63</v>
      </c>
      <c r="C37" s="23" t="s">
        <v>64</v>
      </c>
      <c r="D37" s="25">
        <v>2258.4</v>
      </c>
      <c r="E37" s="26">
        <v>33895.4</v>
      </c>
      <c r="F37" s="25">
        <v>2553.5</v>
      </c>
      <c r="G37" s="26">
        <v>43259.15</v>
      </c>
      <c r="H37" s="27">
        <v>15.1947403218546</v>
      </c>
      <c r="I37" s="26">
        <v>1278.2</v>
      </c>
      <c r="J37" s="26">
        <v>27135.75</v>
      </c>
      <c r="K37" s="25">
        <v>870.9</v>
      </c>
      <c r="L37" s="25">
        <v>17479.24</v>
      </c>
      <c r="M37" s="12">
        <v>21.2296588953215</v>
      </c>
      <c r="N37" s="12">
        <v>20.0703180617752</v>
      </c>
      <c r="O37" s="26">
        <v>17772</v>
      </c>
      <c r="P37" s="26">
        <v>21703.79</v>
      </c>
      <c r="Q37" s="26">
        <v>958.21</v>
      </c>
      <c r="R37" s="12">
        <v>22.6503480447919</v>
      </c>
      <c r="S37" s="25">
        <v>25330.93</v>
      </c>
      <c r="T37" s="25">
        <v>30775.93</v>
      </c>
      <c r="U37" s="25">
        <v>1275.34</v>
      </c>
      <c r="V37" s="12">
        <v>24.1315492339298</v>
      </c>
      <c r="W37" s="15">
        <v>0.0669200177202747</v>
      </c>
      <c r="X37" s="15">
        <v>0.202350115212643</v>
      </c>
      <c r="Y37" s="26">
        <v>3931.79</v>
      </c>
      <c r="Z37" s="25">
        <v>5445</v>
      </c>
      <c r="AA37" s="17">
        <v>-1513.21</v>
      </c>
      <c r="AB37" s="18">
        <v>-0.277908172635445</v>
      </c>
      <c r="AC37" s="15">
        <v>0.181156839427584</v>
      </c>
      <c r="AD37" s="15">
        <v>0.176923979226623</v>
      </c>
      <c r="AE37" s="15">
        <v>0.00423286020096096</v>
      </c>
      <c r="AF37" s="26">
        <v>-923.4094</v>
      </c>
      <c r="AG37" s="25">
        <v>-2607.8193</v>
      </c>
      <c r="AH37" s="15">
        <v>-0.0519586653162278</v>
      </c>
      <c r="AI37" s="18">
        <v>-0.0847356781744695</v>
      </c>
      <c r="AJ37" s="26">
        <v>-24.89</v>
      </c>
      <c r="AK37" s="25">
        <v>-28.54</v>
      </c>
      <c r="AL37" s="15">
        <v>-0.0259755168491249</v>
      </c>
      <c r="AM37" s="18">
        <v>-0.0223783461665125</v>
      </c>
      <c r="AN37" s="18">
        <v>0.0327770128582417</v>
      </c>
      <c r="AO37" s="18">
        <v>-0.00359717068261247</v>
      </c>
    </row>
    <row r="38" s="1" customFormat="1" ht="15.9" customHeight="1" spans="1:41">
      <c r="A38" s="23"/>
      <c r="B38" s="24" t="s">
        <v>92</v>
      </c>
      <c r="C38" s="23" t="s">
        <v>93</v>
      </c>
      <c r="D38" s="25">
        <v>2368.1</v>
      </c>
      <c r="E38" s="26">
        <v>36731.05</v>
      </c>
      <c r="F38" s="25">
        <v>2538.6</v>
      </c>
      <c r="G38" s="26">
        <v>42866.79</v>
      </c>
      <c r="H38" s="27">
        <v>20.9469259965473</v>
      </c>
      <c r="I38" s="26">
        <v>1196.4</v>
      </c>
      <c r="J38" s="26">
        <v>19435.66</v>
      </c>
      <c r="K38" s="25">
        <v>784.2</v>
      </c>
      <c r="L38" s="25">
        <v>19173.03</v>
      </c>
      <c r="M38" s="12">
        <v>16.2451186894015</v>
      </c>
      <c r="N38" s="12">
        <v>24.4491583779648</v>
      </c>
      <c r="O38" s="26">
        <v>13299.92</v>
      </c>
      <c r="P38" s="26">
        <v>17064.21</v>
      </c>
      <c r="Q38" s="26">
        <v>1039.75</v>
      </c>
      <c r="R38" s="12">
        <v>16.4118393844674</v>
      </c>
      <c r="S38" s="25">
        <v>21824.1</v>
      </c>
      <c r="T38" s="25">
        <v>25975.44</v>
      </c>
      <c r="U38" s="25">
        <v>1066.63</v>
      </c>
      <c r="V38" s="12">
        <v>24.3528121279169</v>
      </c>
      <c r="W38" s="15">
        <v>0.01026281791186</v>
      </c>
      <c r="X38" s="15">
        <v>-0.00394067757091963</v>
      </c>
      <c r="Y38" s="26">
        <v>3764.29</v>
      </c>
      <c r="Z38" s="25">
        <v>4151.34</v>
      </c>
      <c r="AA38" s="17">
        <v>-387.05</v>
      </c>
      <c r="AB38" s="18">
        <v>-0.0932349554601647</v>
      </c>
      <c r="AC38" s="15">
        <v>0.220595620893086</v>
      </c>
      <c r="AD38" s="15">
        <v>0.159817889514095</v>
      </c>
      <c r="AE38" s="15">
        <v>0.0607777313789907</v>
      </c>
      <c r="AF38" s="26">
        <v>2160.3601</v>
      </c>
      <c r="AG38" s="25">
        <v>-1984.2383</v>
      </c>
      <c r="AH38" s="15">
        <v>0.162434067272585</v>
      </c>
      <c r="AI38" s="18">
        <v>-0.0763890159319727</v>
      </c>
      <c r="AJ38" s="26">
        <v>13.85</v>
      </c>
      <c r="AK38" s="25">
        <v>-33.87</v>
      </c>
      <c r="AL38" s="15">
        <v>0.0133205097379178</v>
      </c>
      <c r="AM38" s="18">
        <v>-0.0317542165511939</v>
      </c>
      <c r="AN38" s="18">
        <v>0.238823083204558</v>
      </c>
      <c r="AO38" s="18">
        <v>0.0450747262891117</v>
      </c>
    </row>
    <row r="39" s="1" customFormat="1" ht="15.9" customHeight="1" spans="1:41">
      <c r="A39" s="23"/>
      <c r="B39" s="24" t="s">
        <v>145</v>
      </c>
      <c r="C39" s="23" t="s">
        <v>146</v>
      </c>
      <c r="D39" s="25">
        <v>1005.4</v>
      </c>
      <c r="E39" s="26">
        <v>14457.61</v>
      </c>
      <c r="F39" s="25">
        <v>928</v>
      </c>
      <c r="G39" s="26">
        <v>14502.67</v>
      </c>
      <c r="H39" s="27">
        <v>25.9227287142083</v>
      </c>
      <c r="I39" s="26">
        <v>286.1</v>
      </c>
      <c r="J39" s="26">
        <v>3955.18</v>
      </c>
      <c r="K39" s="25">
        <v>120</v>
      </c>
      <c r="L39" s="25">
        <v>2553</v>
      </c>
      <c r="M39" s="12">
        <v>13.8244669695911</v>
      </c>
      <c r="N39" s="12">
        <v>21.275</v>
      </c>
      <c r="O39" s="26">
        <v>3910.12</v>
      </c>
      <c r="P39" s="26">
        <v>5628.42</v>
      </c>
      <c r="Q39" s="26">
        <v>344.97</v>
      </c>
      <c r="R39" s="12">
        <v>16.3156796243152</v>
      </c>
      <c r="S39" s="25">
        <v>4492.71</v>
      </c>
      <c r="T39" s="25">
        <v>5959.05</v>
      </c>
      <c r="U39" s="25">
        <v>265.69</v>
      </c>
      <c r="V39" s="12">
        <v>22.4285821822425</v>
      </c>
      <c r="W39" s="15">
        <v>0.180203161554358</v>
      </c>
      <c r="X39" s="15">
        <v>0.0542224292475893</v>
      </c>
      <c r="Y39" s="26">
        <v>1718.3</v>
      </c>
      <c r="Z39" s="25">
        <v>1466.34</v>
      </c>
      <c r="AA39" s="17">
        <v>251.96</v>
      </c>
      <c r="AB39" s="18">
        <v>0.171829180135576</v>
      </c>
      <c r="AC39" s="15">
        <v>0.305289939272478</v>
      </c>
      <c r="AD39" s="15">
        <v>0.246069423817555</v>
      </c>
      <c r="AE39" s="15">
        <v>0.0592205154549231</v>
      </c>
      <c r="AF39" s="26">
        <v>567.7009</v>
      </c>
      <c r="AG39" s="25">
        <v>-236.426</v>
      </c>
      <c r="AH39" s="15">
        <v>0.145187590150686</v>
      </c>
      <c r="AI39" s="18">
        <v>-0.0396751160000336</v>
      </c>
      <c r="AJ39" s="26">
        <v>-18.53</v>
      </c>
      <c r="AK39" s="25">
        <v>-14.61</v>
      </c>
      <c r="AL39" s="15">
        <v>-0.0537148157810824</v>
      </c>
      <c r="AM39" s="18">
        <v>-0.0549888968346569</v>
      </c>
      <c r="AN39" s="18">
        <v>0.184862706150719</v>
      </c>
      <c r="AO39" s="18">
        <v>0.00127408105357452</v>
      </c>
    </row>
    <row r="40" s="1" customFormat="1" ht="15.9" customHeight="1" spans="1:41">
      <c r="A40" s="23"/>
      <c r="B40" s="24" t="s">
        <v>99</v>
      </c>
      <c r="C40" s="23" t="s">
        <v>100</v>
      </c>
      <c r="D40" s="25">
        <v>313.6</v>
      </c>
      <c r="E40" s="26">
        <v>6889.04</v>
      </c>
      <c r="F40" s="25">
        <v>415</v>
      </c>
      <c r="G40" s="26">
        <v>9959</v>
      </c>
      <c r="H40" s="27">
        <v>13.191534959677</v>
      </c>
      <c r="I40" s="26">
        <v>365.5</v>
      </c>
      <c r="J40" s="26">
        <v>7540.11</v>
      </c>
      <c r="K40" s="25">
        <v>335.8</v>
      </c>
      <c r="L40" s="25">
        <v>3639.74</v>
      </c>
      <c r="M40" s="12">
        <v>20.6295759233926</v>
      </c>
      <c r="N40" s="12">
        <v>10.8390113162597</v>
      </c>
      <c r="O40" s="26">
        <v>4470.15</v>
      </c>
      <c r="P40" s="26">
        <v>4731.79</v>
      </c>
      <c r="Q40" s="26">
        <v>255.35</v>
      </c>
      <c r="R40" s="12">
        <v>18.5306050518896</v>
      </c>
      <c r="S40" s="25">
        <v>5754.32</v>
      </c>
      <c r="T40" s="25">
        <v>6399.21</v>
      </c>
      <c r="U40" s="25">
        <v>331.04</v>
      </c>
      <c r="V40" s="12">
        <v>19.3306246979217</v>
      </c>
      <c r="W40" s="15">
        <v>-0.101745711075086</v>
      </c>
      <c r="X40" s="15">
        <v>0.783430622396684</v>
      </c>
      <c r="Y40" s="26">
        <v>261.64</v>
      </c>
      <c r="Z40" s="25">
        <v>644.89</v>
      </c>
      <c r="AA40" s="17">
        <v>-383.25</v>
      </c>
      <c r="AB40" s="18">
        <v>-0.594287397850796</v>
      </c>
      <c r="AC40" s="15">
        <v>0.0552940853250039</v>
      </c>
      <c r="AD40" s="15">
        <v>0.100776502099478</v>
      </c>
      <c r="AE40" s="15">
        <v>-0.045482416774474</v>
      </c>
      <c r="AF40" s="26">
        <v>-880.3231</v>
      </c>
      <c r="AG40" s="25">
        <v>-518.0656</v>
      </c>
      <c r="AH40" s="15">
        <v>-0.196933682314911</v>
      </c>
      <c r="AI40" s="18">
        <v>-0.0809577432214289</v>
      </c>
      <c r="AJ40" s="26">
        <v>-8.75</v>
      </c>
      <c r="AK40" s="25">
        <v>-16.76</v>
      </c>
      <c r="AL40" s="15">
        <v>-0.0342666927746231</v>
      </c>
      <c r="AM40" s="18">
        <v>-0.0506283228612856</v>
      </c>
      <c r="AN40" s="18">
        <v>-0.115975939093482</v>
      </c>
      <c r="AO40" s="18">
        <v>0.0163616300866626</v>
      </c>
    </row>
    <row r="41" s="1" customFormat="1" ht="15.9" customHeight="1" spans="1:41">
      <c r="A41" s="23"/>
      <c r="B41" s="24" t="s">
        <v>108</v>
      </c>
      <c r="C41" s="23" t="s">
        <v>109</v>
      </c>
      <c r="D41" s="25">
        <v>1067</v>
      </c>
      <c r="E41" s="26">
        <v>17468.74</v>
      </c>
      <c r="F41" s="25">
        <v>949</v>
      </c>
      <c r="G41" s="26">
        <v>17801.99</v>
      </c>
      <c r="H41" s="27">
        <v>18.1881281990081</v>
      </c>
      <c r="I41" s="26">
        <v>395.1</v>
      </c>
      <c r="J41" s="26">
        <v>7120.51</v>
      </c>
      <c r="K41" s="25">
        <v>470</v>
      </c>
      <c r="L41" s="25">
        <v>8295.2</v>
      </c>
      <c r="M41" s="12">
        <v>18.0220450518856</v>
      </c>
      <c r="N41" s="12">
        <v>17.6493617021277</v>
      </c>
      <c r="O41" s="26">
        <v>6787.26</v>
      </c>
      <c r="P41" s="26">
        <v>7279.75</v>
      </c>
      <c r="Q41" s="26">
        <v>502.42</v>
      </c>
      <c r="R41" s="12">
        <v>14.4893714422197</v>
      </c>
      <c r="S41" s="25">
        <v>8499.03</v>
      </c>
      <c r="T41" s="25">
        <v>9985.11</v>
      </c>
      <c r="U41" s="25">
        <v>507.87</v>
      </c>
      <c r="V41" s="12">
        <v>19.6607596432158</v>
      </c>
      <c r="W41" s="15">
        <v>-0.196019574887054</v>
      </c>
      <c r="X41" s="15">
        <v>0.113964344718803</v>
      </c>
      <c r="Y41" s="26">
        <v>492.49</v>
      </c>
      <c r="Z41" s="25">
        <v>1486.08</v>
      </c>
      <c r="AA41" s="17">
        <v>-993.59</v>
      </c>
      <c r="AB41" s="18">
        <v>-0.668597922049957</v>
      </c>
      <c r="AC41" s="15">
        <v>0.0676520484906762</v>
      </c>
      <c r="AD41" s="15">
        <v>0.148829607285248</v>
      </c>
      <c r="AE41" s="15">
        <v>-0.0811775587945715</v>
      </c>
      <c r="AF41" s="26">
        <v>-1058.3509</v>
      </c>
      <c r="AG41" s="25">
        <v>-943.6761</v>
      </c>
      <c r="AH41" s="15">
        <v>-0.155931981388661</v>
      </c>
      <c r="AI41" s="18">
        <v>-0.0945083329076996</v>
      </c>
      <c r="AJ41" s="26">
        <v>-10.68</v>
      </c>
      <c r="AK41" s="25">
        <v>-21.03</v>
      </c>
      <c r="AL41" s="15">
        <v>-0.0212571155606863</v>
      </c>
      <c r="AM41" s="18">
        <v>-0.0414082343906905</v>
      </c>
      <c r="AN41" s="18">
        <v>-0.061423648480961</v>
      </c>
      <c r="AO41" s="18">
        <v>0.0201511188300043</v>
      </c>
    </row>
    <row r="42" s="1" customFormat="1" ht="15.9" customHeight="1" spans="1:41">
      <c r="A42" s="23"/>
      <c r="B42" s="24" t="s">
        <v>123</v>
      </c>
      <c r="C42" s="23" t="s">
        <v>124</v>
      </c>
      <c r="D42" s="25">
        <v>710.08</v>
      </c>
      <c r="E42" s="26">
        <v>16880.72</v>
      </c>
      <c r="F42" s="25">
        <v>902.37</v>
      </c>
      <c r="G42" s="26">
        <v>20254.97</v>
      </c>
      <c r="H42" s="27">
        <v>19.0224823276304</v>
      </c>
      <c r="I42" s="26">
        <v>520.1</v>
      </c>
      <c r="J42" s="26">
        <v>10206.95</v>
      </c>
      <c r="K42" s="25">
        <v>236.6</v>
      </c>
      <c r="L42" s="25">
        <v>5657.94</v>
      </c>
      <c r="M42" s="12">
        <v>19.6249759661604</v>
      </c>
      <c r="N42" s="12">
        <v>23.9135249366019</v>
      </c>
      <c r="O42" s="26">
        <v>6832.7</v>
      </c>
      <c r="P42" s="26">
        <v>7968.67</v>
      </c>
      <c r="Q42" s="26">
        <v>337.35</v>
      </c>
      <c r="R42" s="12">
        <v>23.6213724618349</v>
      </c>
      <c r="S42" s="25">
        <v>7848.39</v>
      </c>
      <c r="T42" s="25">
        <v>9567.44</v>
      </c>
      <c r="U42" s="25">
        <v>301.5</v>
      </c>
      <c r="V42" s="12">
        <v>31.7328026533997</v>
      </c>
      <c r="W42" s="15">
        <v>0.203638287382649</v>
      </c>
      <c r="X42" s="15">
        <v>0.32698139389855</v>
      </c>
      <c r="Y42" s="26">
        <v>1135.97</v>
      </c>
      <c r="Z42" s="25">
        <v>1719.05</v>
      </c>
      <c r="AA42" s="17">
        <v>-583.08</v>
      </c>
      <c r="AB42" s="18">
        <v>-0.339187341845787</v>
      </c>
      <c r="AC42" s="15">
        <v>0.142554529174881</v>
      </c>
      <c r="AD42" s="15">
        <v>0.179677113208967</v>
      </c>
      <c r="AE42" s="15">
        <v>-0.0371225840340859</v>
      </c>
      <c r="AF42" s="26">
        <v>-482.7366</v>
      </c>
      <c r="AG42" s="25">
        <v>-279.1984</v>
      </c>
      <c r="AH42" s="15">
        <v>-0.0706509286226528</v>
      </c>
      <c r="AI42" s="18">
        <v>-0.0291821427675533</v>
      </c>
      <c r="AJ42" s="26">
        <v>9.54</v>
      </c>
      <c r="AK42" s="25">
        <v>-7.13</v>
      </c>
      <c r="AL42" s="15">
        <v>0.0282792352156514</v>
      </c>
      <c r="AM42" s="18">
        <v>-0.0236484245439469</v>
      </c>
      <c r="AN42" s="18">
        <v>-0.0414687858550995</v>
      </c>
      <c r="AO42" s="18">
        <v>0.0519276597595983</v>
      </c>
    </row>
    <row r="43" s="1" customFormat="1" ht="15.9" customHeight="1" spans="1:41">
      <c r="A43" s="23"/>
      <c r="B43" s="24" t="s">
        <v>74</v>
      </c>
      <c r="C43" s="23" t="s">
        <v>75</v>
      </c>
      <c r="D43" s="25">
        <v>592.4</v>
      </c>
      <c r="E43" s="26">
        <v>21201.73</v>
      </c>
      <c r="F43" s="25">
        <v>427.4</v>
      </c>
      <c r="G43" s="26">
        <v>19350.53</v>
      </c>
      <c r="H43" s="27">
        <v>21.6553268295958</v>
      </c>
      <c r="I43" s="26">
        <v>227.5</v>
      </c>
      <c r="J43" s="26">
        <v>4702.98</v>
      </c>
      <c r="K43" s="25">
        <v>302</v>
      </c>
      <c r="L43" s="25">
        <v>6415.5</v>
      </c>
      <c r="M43" s="12">
        <v>20.6724395604396</v>
      </c>
      <c r="N43" s="12">
        <v>21.2433774834437</v>
      </c>
      <c r="O43" s="26">
        <v>6554.18</v>
      </c>
      <c r="P43" s="26">
        <v>7093.94</v>
      </c>
      <c r="Q43" s="26">
        <v>380.24</v>
      </c>
      <c r="R43" s="12">
        <v>18.6564801178203</v>
      </c>
      <c r="S43" s="25">
        <v>9199.61</v>
      </c>
      <c r="T43" s="25">
        <v>10703.51</v>
      </c>
      <c r="U43" s="25">
        <v>536.75</v>
      </c>
      <c r="V43" s="12">
        <v>19.9413320912902</v>
      </c>
      <c r="W43" s="15">
        <v>-0.0975191842610167</v>
      </c>
      <c r="X43" s="15">
        <v>-0.0612918258016317</v>
      </c>
      <c r="Y43" s="26">
        <v>539.76</v>
      </c>
      <c r="Z43" s="25">
        <v>1503.9</v>
      </c>
      <c r="AA43" s="17">
        <v>-964.14</v>
      </c>
      <c r="AB43" s="18">
        <v>-0.641093157789747</v>
      </c>
      <c r="AC43" s="15">
        <v>0.0760874774807794</v>
      </c>
      <c r="AD43" s="15">
        <v>0.140505310874657</v>
      </c>
      <c r="AE43" s="15">
        <v>-0.0644178333938776</v>
      </c>
      <c r="AF43" s="26">
        <v>636.3814</v>
      </c>
      <c r="AG43" s="25">
        <v>-679.762</v>
      </c>
      <c r="AH43" s="15">
        <v>0.0970955024122011</v>
      </c>
      <c r="AI43" s="18">
        <v>-0.0635083257735079</v>
      </c>
      <c r="AJ43" s="26">
        <v>-12.26</v>
      </c>
      <c r="AK43" s="25">
        <v>31.45</v>
      </c>
      <c r="AL43" s="15">
        <v>-0.0322427940248264</v>
      </c>
      <c r="AM43" s="18">
        <v>0.0585933861201677</v>
      </c>
      <c r="AN43" s="18">
        <v>0.160603828185709</v>
      </c>
      <c r="AO43" s="18">
        <v>-0.0908361801449941</v>
      </c>
    </row>
    <row r="44" s="1" customFormat="1" ht="15.9" customHeight="1" spans="1:41">
      <c r="A44" s="23"/>
      <c r="B44" s="24" t="s">
        <v>78</v>
      </c>
      <c r="C44" s="23" t="s">
        <v>79</v>
      </c>
      <c r="D44" s="25">
        <v>1234.6</v>
      </c>
      <c r="E44" s="26">
        <v>36884.1</v>
      </c>
      <c r="F44" s="25">
        <v>1591</v>
      </c>
      <c r="G44" s="26">
        <v>48129.87</v>
      </c>
      <c r="H44" s="27">
        <v>33.6514592720265</v>
      </c>
      <c r="I44" s="26">
        <v>786.4</v>
      </c>
      <c r="J44" s="26">
        <v>20087.85</v>
      </c>
      <c r="K44" s="25">
        <v>698.1</v>
      </c>
      <c r="L44" s="25">
        <v>15723.58</v>
      </c>
      <c r="M44" s="12">
        <v>25.5440615462869</v>
      </c>
      <c r="N44" s="12">
        <v>22.5233920641742</v>
      </c>
      <c r="O44" s="26">
        <v>8842.08</v>
      </c>
      <c r="P44" s="26">
        <v>11406.48</v>
      </c>
      <c r="Q44" s="26">
        <v>407.28</v>
      </c>
      <c r="R44" s="12">
        <v>28.0064820271067</v>
      </c>
      <c r="S44" s="25">
        <v>11871.35</v>
      </c>
      <c r="T44" s="25">
        <v>14388.15</v>
      </c>
      <c r="U44" s="25">
        <v>446.91</v>
      </c>
      <c r="V44" s="12">
        <v>32.1947371954085</v>
      </c>
      <c r="W44" s="15">
        <v>0.0963989409576772</v>
      </c>
      <c r="X44" s="15">
        <v>0.429391146044009</v>
      </c>
      <c r="Y44" s="26">
        <v>2564.4</v>
      </c>
      <c r="Z44" s="25">
        <v>2516.8</v>
      </c>
      <c r="AA44" s="17">
        <v>47.6</v>
      </c>
      <c r="AB44" s="18">
        <v>0.0189129052765416</v>
      </c>
      <c r="AC44" s="15">
        <v>0.224819576240874</v>
      </c>
      <c r="AD44" s="15">
        <v>0.174921723779638</v>
      </c>
      <c r="AE44" s="15">
        <v>0.0498978524612355</v>
      </c>
      <c r="AF44" s="26">
        <v>135.259</v>
      </c>
      <c r="AG44" s="25">
        <v>-303.3731</v>
      </c>
      <c r="AH44" s="15">
        <v>0.0152971925157881</v>
      </c>
      <c r="AI44" s="18">
        <v>-0.0210849275271665</v>
      </c>
      <c r="AJ44" s="26">
        <v>-22.72</v>
      </c>
      <c r="AK44" s="25">
        <v>-66.19</v>
      </c>
      <c r="AL44" s="15">
        <v>-0.0557847181300334</v>
      </c>
      <c r="AM44" s="18">
        <v>-0.148105882616187</v>
      </c>
      <c r="AN44" s="18">
        <v>0.0363821200429546</v>
      </c>
      <c r="AO44" s="18">
        <v>0.0923211644861533</v>
      </c>
    </row>
    <row r="45" s="1" customFormat="1" ht="15.9" customHeight="1" spans="1:41">
      <c r="A45" s="23"/>
      <c r="B45" s="24" t="s">
        <v>65</v>
      </c>
      <c r="C45" s="23" t="s">
        <v>66</v>
      </c>
      <c r="D45" s="25">
        <v>780</v>
      </c>
      <c r="E45" s="26">
        <v>8561.68</v>
      </c>
      <c r="F45" s="25">
        <v>1085.5</v>
      </c>
      <c r="G45" s="26">
        <v>17456.82</v>
      </c>
      <c r="H45" s="27">
        <v>28.4109450997888</v>
      </c>
      <c r="I45" s="26">
        <v>477.9</v>
      </c>
      <c r="J45" s="26">
        <v>12100.41</v>
      </c>
      <c r="K45" s="25">
        <v>413.3</v>
      </c>
      <c r="L45" s="25">
        <v>14352.29</v>
      </c>
      <c r="M45" s="12">
        <v>25.3199623352166</v>
      </c>
      <c r="N45" s="12">
        <v>34.7260827486088</v>
      </c>
      <c r="O45" s="26">
        <v>3205.27</v>
      </c>
      <c r="P45" s="26">
        <v>3310.1</v>
      </c>
      <c r="Q45" s="26">
        <v>168.28</v>
      </c>
      <c r="R45" s="12">
        <v>19.6701925362491</v>
      </c>
      <c r="S45" s="25">
        <v>11560.4</v>
      </c>
      <c r="T45" s="25">
        <v>12143.79</v>
      </c>
      <c r="U45" s="25">
        <v>406.5</v>
      </c>
      <c r="V45" s="12">
        <v>29.8740221402214</v>
      </c>
      <c r="W45" s="15">
        <v>-0.223135000130289</v>
      </c>
      <c r="X45" s="15">
        <v>-0.139723810586777</v>
      </c>
      <c r="Y45" s="26">
        <v>104.83</v>
      </c>
      <c r="Z45" s="25">
        <v>583.39</v>
      </c>
      <c r="AA45" s="17">
        <v>-478.56</v>
      </c>
      <c r="AB45" s="18">
        <v>-0.820308884279813</v>
      </c>
      <c r="AC45" s="15">
        <v>0.0316697380743784</v>
      </c>
      <c r="AD45" s="15">
        <v>0.0480401917358584</v>
      </c>
      <c r="AE45" s="15">
        <v>-0.01637045366148</v>
      </c>
      <c r="AF45" s="26">
        <v>-805.9467</v>
      </c>
      <c r="AG45" s="25">
        <v>-1632.5119</v>
      </c>
      <c r="AH45" s="15">
        <v>-0.251444246506535</v>
      </c>
      <c r="AI45" s="18">
        <v>-0.134431828943024</v>
      </c>
      <c r="AJ45" s="26">
        <v>-4.12</v>
      </c>
      <c r="AK45" s="25">
        <v>-56.9</v>
      </c>
      <c r="AL45" s="15">
        <v>-0.0244830045162824</v>
      </c>
      <c r="AM45" s="18">
        <v>-0.139975399753998</v>
      </c>
      <c r="AN45" s="18">
        <v>-0.117012417563511</v>
      </c>
      <c r="AO45" s="18">
        <v>0.115492395237715</v>
      </c>
    </row>
    <row r="46" s="1" customFormat="1" ht="15.9" customHeight="1" spans="1:41">
      <c r="A46" s="23"/>
      <c r="B46" s="24" t="s">
        <v>97</v>
      </c>
      <c r="C46" s="23" t="s">
        <v>98</v>
      </c>
      <c r="D46" s="25">
        <v>793.6</v>
      </c>
      <c r="E46" s="26">
        <v>12398.74</v>
      </c>
      <c r="F46" s="25">
        <v>837.2</v>
      </c>
      <c r="G46" s="26">
        <v>13849.55</v>
      </c>
      <c r="H46" s="27">
        <v>30.3200070627529</v>
      </c>
      <c r="I46" s="26">
        <v>228.7</v>
      </c>
      <c r="J46" s="26">
        <v>4480.79</v>
      </c>
      <c r="K46" s="25">
        <v>427</v>
      </c>
      <c r="L46" s="25">
        <v>5824.71</v>
      </c>
      <c r="M46" s="12">
        <v>19.5924355050284</v>
      </c>
      <c r="N46" s="12">
        <v>13.6410070257611</v>
      </c>
      <c r="O46" s="26">
        <v>3029.98</v>
      </c>
      <c r="P46" s="26">
        <v>3431.78</v>
      </c>
      <c r="Q46" s="26">
        <v>179.82</v>
      </c>
      <c r="R46" s="12">
        <v>19.0845289734179</v>
      </c>
      <c r="S46" s="25">
        <v>6592.31</v>
      </c>
      <c r="T46" s="25">
        <v>7278.95</v>
      </c>
      <c r="U46" s="25">
        <v>339.91</v>
      </c>
      <c r="V46" s="12">
        <v>21.4143449736695</v>
      </c>
      <c r="W46" s="15">
        <v>-0.0259236036010023</v>
      </c>
      <c r="X46" s="15">
        <v>0.569850739995103</v>
      </c>
      <c r="Y46" s="26">
        <v>401.8</v>
      </c>
      <c r="Z46" s="25">
        <v>686.64</v>
      </c>
      <c r="AA46" s="17">
        <v>-284.84</v>
      </c>
      <c r="AB46" s="18">
        <v>-0.414831643947338</v>
      </c>
      <c r="AC46" s="15">
        <v>0.117082097337242</v>
      </c>
      <c r="AD46" s="15">
        <v>0.0943322869369895</v>
      </c>
      <c r="AE46" s="15">
        <v>0.0227498104002524</v>
      </c>
      <c r="AF46" s="26">
        <v>-559.8515</v>
      </c>
      <c r="AG46" s="25">
        <v>-880.4584</v>
      </c>
      <c r="AH46" s="15">
        <v>-0.18477069155572</v>
      </c>
      <c r="AI46" s="18">
        <v>-0.120959533998722</v>
      </c>
      <c r="AJ46" s="26">
        <v>-5.28</v>
      </c>
      <c r="AK46" s="25">
        <v>-19.79</v>
      </c>
      <c r="AL46" s="15">
        <v>-0.0293626960293627</v>
      </c>
      <c r="AM46" s="18">
        <v>-0.0582212938719073</v>
      </c>
      <c r="AN46" s="18">
        <v>-0.0638111575569975</v>
      </c>
      <c r="AO46" s="18">
        <v>0.0288585978425446</v>
      </c>
    </row>
    <row r="47" s="1" customFormat="1" ht="15.9" customHeight="1" spans="1:41">
      <c r="A47" s="23"/>
      <c r="B47" s="24" t="s">
        <v>133</v>
      </c>
      <c r="C47" s="23" t="s">
        <v>134</v>
      </c>
      <c r="D47" s="25">
        <v>186</v>
      </c>
      <c r="E47" s="26">
        <v>1753.23</v>
      </c>
      <c r="F47" s="25">
        <v>224</v>
      </c>
      <c r="G47" s="26">
        <v>2751.29</v>
      </c>
      <c r="H47" s="27">
        <v>5.48654969132151</v>
      </c>
      <c r="I47" s="26">
        <v>247.2</v>
      </c>
      <c r="J47" s="26">
        <v>3871.6</v>
      </c>
      <c r="K47" s="25">
        <v>149.1</v>
      </c>
      <c r="L47" s="25">
        <v>2959.86</v>
      </c>
      <c r="M47" s="12">
        <v>15.6618122977346</v>
      </c>
      <c r="N47" s="12">
        <v>19.851509054326</v>
      </c>
      <c r="O47" s="26">
        <v>2873.54</v>
      </c>
      <c r="P47" s="26">
        <v>3308.51</v>
      </c>
      <c r="Q47" s="26">
        <v>205.76</v>
      </c>
      <c r="R47" s="12">
        <v>16.0794615085537</v>
      </c>
      <c r="S47" s="25">
        <v>3441.18</v>
      </c>
      <c r="T47" s="25">
        <v>4130.82</v>
      </c>
      <c r="U47" s="25">
        <v>179.57</v>
      </c>
      <c r="V47" s="12">
        <v>23.003953889848</v>
      </c>
      <c r="W47" s="15">
        <v>0.0266667230381402</v>
      </c>
      <c r="X47" s="15">
        <v>0.158801269308796</v>
      </c>
      <c r="Y47" s="26">
        <v>434.97</v>
      </c>
      <c r="Z47" s="25">
        <v>689.64</v>
      </c>
      <c r="AA47" s="17">
        <v>-254.67</v>
      </c>
      <c r="AB47" s="18">
        <v>-0.369279624151731</v>
      </c>
      <c r="AC47" s="15">
        <v>0.131470057518339</v>
      </c>
      <c r="AD47" s="15">
        <v>0.166949903409008</v>
      </c>
      <c r="AE47" s="15">
        <v>-0.0354798458906693</v>
      </c>
      <c r="AF47" s="26">
        <v>239.8004</v>
      </c>
      <c r="AG47" s="25">
        <v>-577.5031</v>
      </c>
      <c r="AH47" s="15">
        <v>0.083451213485805</v>
      </c>
      <c r="AI47" s="18">
        <v>-0.139803501483967</v>
      </c>
      <c r="AJ47" s="26">
        <v>-3.44</v>
      </c>
      <c r="AK47" s="25">
        <v>-6.63</v>
      </c>
      <c r="AL47" s="15">
        <v>-0.0167185069984448</v>
      </c>
      <c r="AM47" s="18">
        <v>-0.0369215347775241</v>
      </c>
      <c r="AN47" s="18">
        <v>0.223254714969772</v>
      </c>
      <c r="AO47" s="18">
        <v>0.0202030277790793</v>
      </c>
    </row>
    <row r="48" s="1" customFormat="1" ht="15.9" customHeight="1" spans="1:41">
      <c r="A48" s="23"/>
      <c r="B48" s="24" t="s">
        <v>104</v>
      </c>
      <c r="C48" s="23" t="s">
        <v>105</v>
      </c>
      <c r="D48" s="25">
        <v>1557.7</v>
      </c>
      <c r="E48" s="26">
        <v>28532.17</v>
      </c>
      <c r="F48" s="25">
        <v>1902.5</v>
      </c>
      <c r="G48" s="26">
        <v>35982.23</v>
      </c>
      <c r="H48" s="27">
        <v>21.2995534459371</v>
      </c>
      <c r="I48" s="26">
        <v>772.6</v>
      </c>
      <c r="J48" s="26">
        <v>18051.24</v>
      </c>
      <c r="K48" s="25">
        <v>1038.7</v>
      </c>
      <c r="L48" s="25">
        <v>24698.95</v>
      </c>
      <c r="M48" s="12">
        <v>23.3642764690655</v>
      </c>
      <c r="N48" s="12">
        <v>23.7787137768364</v>
      </c>
      <c r="O48" s="26">
        <v>10601.18</v>
      </c>
      <c r="P48" s="26">
        <v>12289.31</v>
      </c>
      <c r="Q48" s="26">
        <v>411.49</v>
      </c>
      <c r="R48" s="12">
        <v>29.8653916255559</v>
      </c>
      <c r="S48" s="25">
        <v>16176.25</v>
      </c>
      <c r="T48" s="25">
        <v>20435.95</v>
      </c>
      <c r="U48" s="25">
        <v>698.51</v>
      </c>
      <c r="V48" s="12">
        <v>29.2564888118996</v>
      </c>
      <c r="W48" s="15">
        <v>0.278250223802049</v>
      </c>
      <c r="X48" s="15">
        <v>0.230364648251044</v>
      </c>
      <c r="Y48" s="26">
        <v>1688.13</v>
      </c>
      <c r="Z48" s="25">
        <v>4259.7</v>
      </c>
      <c r="AA48" s="17">
        <v>-2571.57</v>
      </c>
      <c r="AB48" s="18">
        <v>-0.603697443481935</v>
      </c>
      <c r="AC48" s="15">
        <v>0.137365726798331</v>
      </c>
      <c r="AD48" s="15">
        <v>0.208441496480467</v>
      </c>
      <c r="AE48" s="15">
        <v>-0.0710757696821358</v>
      </c>
      <c r="AF48" s="26">
        <v>-565.003</v>
      </c>
      <c r="AG48" s="25">
        <v>-438.0793</v>
      </c>
      <c r="AH48" s="15">
        <v>-0.0532962368340128</v>
      </c>
      <c r="AI48" s="18">
        <v>-0.0214366985630715</v>
      </c>
      <c r="AJ48" s="26">
        <v>-16.31</v>
      </c>
      <c r="AK48" s="25">
        <v>-28.19</v>
      </c>
      <c r="AL48" s="15">
        <v>-0.0396364431699434</v>
      </c>
      <c r="AM48" s="18">
        <v>-0.0403573320353324</v>
      </c>
      <c r="AN48" s="18">
        <v>-0.0318595382709414</v>
      </c>
      <c r="AO48" s="18">
        <v>0.000720888865388974</v>
      </c>
    </row>
    <row r="49" s="1" customFormat="1" ht="15.9" customHeight="1" spans="1:41">
      <c r="A49" s="23"/>
      <c r="B49" s="24" t="s">
        <v>184</v>
      </c>
      <c r="C49" s="23" t="s">
        <v>185</v>
      </c>
      <c r="D49" s="25">
        <v>179.6</v>
      </c>
      <c r="E49" s="26">
        <v>2029.18</v>
      </c>
      <c r="F49" s="25">
        <v>268</v>
      </c>
      <c r="G49" s="26">
        <v>3627.46</v>
      </c>
      <c r="H49" s="27">
        <v>8.42503393718111</v>
      </c>
      <c r="I49" s="26">
        <v>228.5</v>
      </c>
      <c r="J49" s="26">
        <v>3948.21</v>
      </c>
      <c r="K49" s="25">
        <v>40</v>
      </c>
      <c r="L49" s="25">
        <v>989.4</v>
      </c>
      <c r="M49" s="12">
        <v>17.278818380744</v>
      </c>
      <c r="N49" s="12">
        <v>24.735</v>
      </c>
      <c r="O49" s="26">
        <v>2349.93</v>
      </c>
      <c r="P49" s="26">
        <v>2806.72</v>
      </c>
      <c r="Q49" s="26">
        <v>130.58</v>
      </c>
      <c r="R49" s="12">
        <v>21.4942563945474</v>
      </c>
      <c r="S49" s="25">
        <v>1267.02</v>
      </c>
      <c r="T49" s="25">
        <v>2617.93</v>
      </c>
      <c r="U49" s="25">
        <v>110.28</v>
      </c>
      <c r="V49" s="12">
        <v>23.7389372506347</v>
      </c>
      <c r="W49" s="15">
        <v>0.243965641684227</v>
      </c>
      <c r="X49" s="15">
        <v>-0.04026936524622</v>
      </c>
      <c r="Y49" s="26">
        <v>456.79</v>
      </c>
      <c r="Z49" s="25">
        <v>1350.91</v>
      </c>
      <c r="AA49" s="17">
        <v>-894.12</v>
      </c>
      <c r="AB49" s="18">
        <v>-0.661864965097601</v>
      </c>
      <c r="AC49" s="15">
        <v>0.162748688861019</v>
      </c>
      <c r="AD49" s="15">
        <v>0.516022200746391</v>
      </c>
      <c r="AE49" s="15">
        <v>-0.353273511885372</v>
      </c>
      <c r="AF49" s="26">
        <v>-259.5518</v>
      </c>
      <c r="AG49" s="25">
        <v>682.5052</v>
      </c>
      <c r="AH49" s="15">
        <v>-0.110450864493836</v>
      </c>
      <c r="AI49" s="18">
        <v>0.260704144113861</v>
      </c>
      <c r="AJ49" s="26">
        <v>-9.52</v>
      </c>
      <c r="AK49" s="25">
        <v>31.48</v>
      </c>
      <c r="AL49" s="15">
        <v>-0.0729054985449533</v>
      </c>
      <c r="AM49" s="18">
        <v>0.285455204932898</v>
      </c>
      <c r="AN49" s="18">
        <v>-0.371155008607697</v>
      </c>
      <c r="AO49" s="18">
        <v>-0.358360703477851</v>
      </c>
    </row>
    <row r="50" s="1" customFormat="1" ht="15.9" customHeight="1" spans="1:41">
      <c r="A50" s="23"/>
      <c r="B50" s="24" t="s">
        <v>139</v>
      </c>
      <c r="C50" s="23" t="s">
        <v>140</v>
      </c>
      <c r="D50" s="25">
        <v>304.5</v>
      </c>
      <c r="E50" s="26">
        <v>4947.57</v>
      </c>
      <c r="F50" s="25">
        <v>332.4</v>
      </c>
      <c r="G50" s="26">
        <v>5007.44</v>
      </c>
      <c r="H50" s="27">
        <v>15.6851560073288</v>
      </c>
      <c r="I50" s="26">
        <v>217.1</v>
      </c>
      <c r="J50" s="26">
        <v>2281.24</v>
      </c>
      <c r="K50" s="25">
        <v>110</v>
      </c>
      <c r="L50" s="25">
        <v>2046.2</v>
      </c>
      <c r="M50" s="12">
        <v>10.5077844311377</v>
      </c>
      <c r="N50" s="12">
        <v>18.6018181818182</v>
      </c>
      <c r="O50" s="26">
        <v>2221.37</v>
      </c>
      <c r="P50" s="26">
        <v>2710.52</v>
      </c>
      <c r="Q50" s="26">
        <v>187.73</v>
      </c>
      <c r="R50" s="12">
        <v>14.4383955681031</v>
      </c>
      <c r="S50" s="25">
        <v>1961.52</v>
      </c>
      <c r="T50" s="25">
        <v>2925</v>
      </c>
      <c r="U50" s="25">
        <v>155.04</v>
      </c>
      <c r="V50" s="12">
        <v>18.8660990712074</v>
      </c>
      <c r="W50" s="15">
        <v>0.374066594411456</v>
      </c>
      <c r="X50" s="15">
        <v>0.0142072611830795</v>
      </c>
      <c r="Y50" s="26">
        <v>489.15</v>
      </c>
      <c r="Z50" s="25">
        <v>963.48</v>
      </c>
      <c r="AA50" s="17">
        <v>-474.33</v>
      </c>
      <c r="AB50" s="18">
        <v>-0.492309129405904</v>
      </c>
      <c r="AC50" s="15">
        <v>0.180463527293656</v>
      </c>
      <c r="AD50" s="15">
        <v>0.329394871794872</v>
      </c>
      <c r="AE50" s="15">
        <v>-0.148931344501216</v>
      </c>
      <c r="AF50" s="26">
        <v>-255.8924</v>
      </c>
      <c r="AG50" s="25">
        <v>129.8652</v>
      </c>
      <c r="AH50" s="15">
        <v>-0.115195757573029</v>
      </c>
      <c r="AI50" s="18">
        <v>0.044398358974359</v>
      </c>
      <c r="AJ50" s="26">
        <v>-1.47</v>
      </c>
      <c r="AK50" s="25">
        <v>17.04</v>
      </c>
      <c r="AL50" s="15">
        <v>-0.00783039471581527</v>
      </c>
      <c r="AM50" s="18">
        <v>0.109907120743034</v>
      </c>
      <c r="AN50" s="18">
        <v>-0.159594116547388</v>
      </c>
      <c r="AO50" s="18">
        <v>-0.117737515458849</v>
      </c>
    </row>
    <row r="51" s="1" customFormat="1" ht="15.9" customHeight="1" spans="1:41">
      <c r="A51" s="23"/>
      <c r="B51" s="24" t="s">
        <v>153</v>
      </c>
      <c r="C51" s="23" t="s">
        <v>154</v>
      </c>
      <c r="D51" s="25">
        <v>556.6</v>
      </c>
      <c r="E51" s="26">
        <v>13476.79</v>
      </c>
      <c r="F51" s="25">
        <v>781.1</v>
      </c>
      <c r="G51" s="26">
        <v>19349.7</v>
      </c>
      <c r="H51" s="27">
        <v>13.6186252732195</v>
      </c>
      <c r="I51" s="26">
        <v>569.3</v>
      </c>
      <c r="J51" s="26">
        <v>14309.35</v>
      </c>
      <c r="K51" s="25">
        <v>362.6</v>
      </c>
      <c r="L51" s="25">
        <v>8114.14</v>
      </c>
      <c r="M51" s="12">
        <v>25.1349903390128</v>
      </c>
      <c r="N51" s="12">
        <v>22.3776613348042</v>
      </c>
      <c r="O51" s="26">
        <v>8436.44</v>
      </c>
      <c r="P51" s="26">
        <v>10311.25</v>
      </c>
      <c r="Q51" s="26">
        <v>337.04</v>
      </c>
      <c r="R51" s="12">
        <v>30.5935497270354</v>
      </c>
      <c r="S51" s="25">
        <v>7776.28</v>
      </c>
      <c r="T51" s="25">
        <v>9376.64</v>
      </c>
      <c r="U51" s="25">
        <v>278.29</v>
      </c>
      <c r="V51" s="12">
        <v>33.6937726831722</v>
      </c>
      <c r="W51" s="15">
        <v>0.21716974283257</v>
      </c>
      <c r="X51" s="15">
        <v>0.505687845528701</v>
      </c>
      <c r="Y51" s="26">
        <v>1874.81</v>
      </c>
      <c r="Z51" s="25">
        <v>1600.36</v>
      </c>
      <c r="AA51" s="17">
        <v>274.45</v>
      </c>
      <c r="AB51" s="18">
        <v>0.171492664150566</v>
      </c>
      <c r="AC51" s="15">
        <v>0.181821796581404</v>
      </c>
      <c r="AD51" s="15">
        <v>0.170675209883284</v>
      </c>
      <c r="AE51" s="15">
        <v>0.0111465866981194</v>
      </c>
      <c r="AF51" s="26">
        <v>-829.279</v>
      </c>
      <c r="AG51" s="25">
        <v>-502.4494</v>
      </c>
      <c r="AH51" s="15">
        <v>-0.0982972675678367</v>
      </c>
      <c r="AI51" s="18">
        <v>-0.0535852288239711</v>
      </c>
      <c r="AJ51" s="26">
        <v>-7.76</v>
      </c>
      <c r="AK51" s="25">
        <v>-32.21</v>
      </c>
      <c r="AL51" s="15">
        <v>-0.0230239734156183</v>
      </c>
      <c r="AM51" s="18">
        <v>-0.11574257069963</v>
      </c>
      <c r="AN51" s="18">
        <v>-0.0447120387438656</v>
      </c>
      <c r="AO51" s="18">
        <v>0.0927185972840116</v>
      </c>
    </row>
    <row r="52" s="1" customFormat="1" ht="15.9" customHeight="1" spans="1:41">
      <c r="A52" s="23"/>
      <c r="B52" s="24" t="s">
        <v>110</v>
      </c>
      <c r="C52" s="23" t="s">
        <v>111</v>
      </c>
      <c r="D52" s="25">
        <v>488.9</v>
      </c>
      <c r="E52" s="26">
        <v>5764.92</v>
      </c>
      <c r="F52" s="25">
        <v>642.6</v>
      </c>
      <c r="G52" s="26">
        <v>9006.8</v>
      </c>
      <c r="H52" s="27">
        <v>8.46328447533582</v>
      </c>
      <c r="I52" s="26">
        <v>564.2</v>
      </c>
      <c r="J52" s="26">
        <v>9587.38</v>
      </c>
      <c r="K52" s="25">
        <v>420.2</v>
      </c>
      <c r="L52" s="25">
        <v>6942.42</v>
      </c>
      <c r="M52" s="12">
        <v>16.9928748670684</v>
      </c>
      <c r="N52" s="12">
        <v>16.5217039504998</v>
      </c>
      <c r="O52" s="26">
        <v>6108.86</v>
      </c>
      <c r="P52" s="26">
        <v>6680.2</v>
      </c>
      <c r="Q52" s="26">
        <v>371.13</v>
      </c>
      <c r="R52" s="12">
        <v>17.9996227736912</v>
      </c>
      <c r="S52" s="25">
        <v>9245.36</v>
      </c>
      <c r="T52" s="25">
        <v>10093.12</v>
      </c>
      <c r="U52" s="25">
        <v>411.51</v>
      </c>
      <c r="V52" s="12">
        <v>24.5270345799616</v>
      </c>
      <c r="W52" s="15">
        <v>0.0592452963079123</v>
      </c>
      <c r="X52" s="15">
        <v>0.484534201402374</v>
      </c>
      <c r="Y52" s="26">
        <v>571.34</v>
      </c>
      <c r="Z52" s="25">
        <v>847.76</v>
      </c>
      <c r="AA52" s="17">
        <v>-276.42</v>
      </c>
      <c r="AB52" s="18">
        <v>-0.326059262055299</v>
      </c>
      <c r="AC52" s="15">
        <v>0.0855273794197779</v>
      </c>
      <c r="AD52" s="15">
        <v>0.0839938492755461</v>
      </c>
      <c r="AE52" s="15">
        <v>0.00153353014423174</v>
      </c>
      <c r="AF52" s="26">
        <v>-1322.9974</v>
      </c>
      <c r="AG52" s="25">
        <v>-1076.6103</v>
      </c>
      <c r="AH52" s="15">
        <v>-0.216570260244956</v>
      </c>
      <c r="AI52" s="18">
        <v>-0.106667740005073</v>
      </c>
      <c r="AJ52" s="26">
        <v>-9.37</v>
      </c>
      <c r="AK52" s="25">
        <v>-19.37</v>
      </c>
      <c r="AL52" s="15">
        <v>-0.0252472179559723</v>
      </c>
      <c r="AM52" s="18">
        <v>-0.0470705450657335</v>
      </c>
      <c r="AN52" s="18">
        <v>-0.109902520239883</v>
      </c>
      <c r="AO52" s="18">
        <v>0.0218233271097612</v>
      </c>
    </row>
    <row r="53" s="1" customFormat="1" ht="15.9" customHeight="1" spans="1:41">
      <c r="A53" s="23"/>
      <c r="B53" s="24" t="s">
        <v>151</v>
      </c>
      <c r="C53" s="23" t="s">
        <v>152</v>
      </c>
      <c r="D53" s="25">
        <v>106</v>
      </c>
      <c r="E53" s="26">
        <v>1593.22</v>
      </c>
      <c r="F53" s="25">
        <v>197.2</v>
      </c>
      <c r="G53" s="26">
        <v>4286.2</v>
      </c>
      <c r="H53" s="27">
        <v>8.9744129858349</v>
      </c>
      <c r="I53" s="26">
        <v>348.6</v>
      </c>
      <c r="J53" s="26">
        <v>5085.95</v>
      </c>
      <c r="K53" s="25">
        <v>99.5</v>
      </c>
      <c r="L53" s="25">
        <v>1199.95</v>
      </c>
      <c r="M53" s="12">
        <v>14.5896442914515</v>
      </c>
      <c r="N53" s="12">
        <v>12.0597989949749</v>
      </c>
      <c r="O53" s="26">
        <v>2292.96</v>
      </c>
      <c r="P53" s="26">
        <v>2544.8</v>
      </c>
      <c r="Q53" s="26">
        <v>151.9</v>
      </c>
      <c r="R53" s="12">
        <v>16.7531270572745</v>
      </c>
      <c r="S53" s="25">
        <v>2680.8</v>
      </c>
      <c r="T53" s="25">
        <v>3223.99</v>
      </c>
      <c r="U53" s="25">
        <v>153.52</v>
      </c>
      <c r="V53" s="12">
        <v>21.0004559666493</v>
      </c>
      <c r="W53" s="15">
        <v>0.148288931697303</v>
      </c>
      <c r="X53" s="15">
        <v>0.741360363916501</v>
      </c>
      <c r="Y53" s="26">
        <v>251.84</v>
      </c>
      <c r="Z53" s="25">
        <v>543.19</v>
      </c>
      <c r="AA53" s="17">
        <v>-291.35</v>
      </c>
      <c r="AB53" s="18">
        <v>-0.536368489847015</v>
      </c>
      <c r="AC53" s="15">
        <v>0.0989625903803835</v>
      </c>
      <c r="AD53" s="15">
        <v>0.168483773212696</v>
      </c>
      <c r="AE53" s="15">
        <v>-0.0695211828323125</v>
      </c>
      <c r="AF53" s="26">
        <v>-173.2588</v>
      </c>
      <c r="AG53" s="25">
        <v>-346.1868</v>
      </c>
      <c r="AH53" s="15">
        <v>-0.0755611960086526</v>
      </c>
      <c r="AI53" s="18">
        <v>-0.107378372761702</v>
      </c>
      <c r="AJ53" s="26">
        <v>-5.5</v>
      </c>
      <c r="AK53" s="25">
        <v>-30.08</v>
      </c>
      <c r="AL53" s="15">
        <v>-0.0362080315997367</v>
      </c>
      <c r="AM53" s="18">
        <v>-0.195935383011985</v>
      </c>
      <c r="AN53" s="18">
        <v>0.0318171767530495</v>
      </c>
      <c r="AO53" s="18">
        <v>0.159727351412249</v>
      </c>
    </row>
    <row r="54" s="1" customFormat="1" ht="15.9" customHeight="1" spans="1:41">
      <c r="A54" s="23"/>
      <c r="B54" s="24" t="s">
        <v>158</v>
      </c>
      <c r="C54" s="23" t="s">
        <v>159</v>
      </c>
      <c r="D54" s="25">
        <v>434.5</v>
      </c>
      <c r="E54" s="26">
        <v>7773.8</v>
      </c>
      <c r="F54" s="25">
        <v>353.6</v>
      </c>
      <c r="G54" s="26">
        <v>6798.22</v>
      </c>
      <c r="H54" s="27">
        <v>27.1273176958672</v>
      </c>
      <c r="I54" s="26">
        <v>48</v>
      </c>
      <c r="J54" s="26">
        <v>904.52</v>
      </c>
      <c r="K54" s="25">
        <v>90</v>
      </c>
      <c r="L54" s="25">
        <v>1980.6</v>
      </c>
      <c r="M54" s="12">
        <v>18.8441666666667</v>
      </c>
      <c r="N54" s="12">
        <v>22.0066666666667</v>
      </c>
      <c r="O54" s="26">
        <v>1880.1</v>
      </c>
      <c r="P54" s="26">
        <v>2131.69</v>
      </c>
      <c r="Q54" s="26">
        <v>123.51</v>
      </c>
      <c r="R54" s="12">
        <v>17.2592502631366</v>
      </c>
      <c r="S54" s="25">
        <v>1858.72</v>
      </c>
      <c r="T54" s="25">
        <v>2264.74</v>
      </c>
      <c r="U54" s="25">
        <v>114.58</v>
      </c>
      <c r="V54" s="12">
        <v>19.7655786350148</v>
      </c>
      <c r="W54" s="15">
        <v>-0.0841064734549195</v>
      </c>
      <c r="X54" s="15">
        <v>-0.101836778172607</v>
      </c>
      <c r="Y54" s="26">
        <v>251.59</v>
      </c>
      <c r="Z54" s="25">
        <v>406.02</v>
      </c>
      <c r="AA54" s="17">
        <v>-154.43</v>
      </c>
      <c r="AB54" s="18">
        <v>-0.380350721639328</v>
      </c>
      <c r="AC54" s="15">
        <v>0.118023727652707</v>
      </c>
      <c r="AD54" s="15">
        <v>0.17927885761721</v>
      </c>
      <c r="AE54" s="15">
        <v>-0.0612551299645024</v>
      </c>
      <c r="AF54" s="26">
        <v>383.2714</v>
      </c>
      <c r="AG54" s="25">
        <v>-11.6742</v>
      </c>
      <c r="AH54" s="15">
        <v>0.203856922504122</v>
      </c>
      <c r="AI54" s="18">
        <v>-0.0051547639022581</v>
      </c>
      <c r="AJ54" s="26">
        <v>-5.39</v>
      </c>
      <c r="AK54" s="25">
        <v>30.68</v>
      </c>
      <c r="AL54" s="15">
        <v>-0.0436401910776455</v>
      </c>
      <c r="AM54" s="18">
        <v>0.267760516669576</v>
      </c>
      <c r="AN54" s="18">
        <v>0.20901168640638</v>
      </c>
      <c r="AO54" s="18">
        <v>-0.311400707747221</v>
      </c>
    </row>
    <row r="55" s="1" customFormat="1" ht="15.9" customHeight="1" spans="1:41">
      <c r="A55" s="23"/>
      <c r="B55" s="28" t="s">
        <v>256</v>
      </c>
      <c r="C55" s="28"/>
      <c r="D55" s="29">
        <v>14936.98</v>
      </c>
      <c r="E55" s="29">
        <v>271239.69</v>
      </c>
      <c r="F55" s="29">
        <v>16928.97</v>
      </c>
      <c r="G55" s="30">
        <v>334240.68</v>
      </c>
      <c r="H55" s="30">
        <v>19.0115596811427</v>
      </c>
      <c r="I55" s="30">
        <v>8757.4</v>
      </c>
      <c r="J55" s="29">
        <v>174805.68</v>
      </c>
      <c r="K55" s="29">
        <v>6968</v>
      </c>
      <c r="L55" s="29">
        <v>148045.75</v>
      </c>
      <c r="M55" s="31">
        <v>19.9609107726037</v>
      </c>
      <c r="N55" s="31">
        <v>21.246519804822</v>
      </c>
      <c r="O55" s="29">
        <v>111468.04</v>
      </c>
      <c r="P55" s="29">
        <v>132401.93</v>
      </c>
      <c r="Q55" s="29">
        <v>6492.81</v>
      </c>
      <c r="R55" s="31">
        <v>20.3920844749808</v>
      </c>
      <c r="S55" s="29">
        <v>157380.28</v>
      </c>
      <c r="T55" s="29">
        <v>188244.77</v>
      </c>
      <c r="U55" s="29">
        <v>7579.44</v>
      </c>
      <c r="V55" s="31">
        <v>24.8362372418015</v>
      </c>
      <c r="W55" s="32">
        <v>0.0216009032498071</v>
      </c>
      <c r="X55" s="32">
        <v>0.168955549895035</v>
      </c>
      <c r="Y55" s="29">
        <v>20933.89</v>
      </c>
      <c r="Z55" s="29">
        <v>30864.49</v>
      </c>
      <c r="AA55" s="33">
        <v>-9930.6</v>
      </c>
      <c r="AB55" s="34">
        <v>-0.321748391112246</v>
      </c>
      <c r="AC55" s="32">
        <v>0.158108646905676</v>
      </c>
      <c r="AD55" s="32">
        <v>0.163959349308881</v>
      </c>
      <c r="AE55" s="32">
        <v>-0.00585070240320543</v>
      </c>
      <c r="AF55" s="29">
        <v>-3993.8274</v>
      </c>
      <c r="AG55" s="29">
        <v>-12205.6618</v>
      </c>
      <c r="AH55" s="32">
        <v>-0.0358293498297808</v>
      </c>
      <c r="AI55" s="32">
        <v>-0.0648393142608955</v>
      </c>
      <c r="AJ55" s="29">
        <v>-142.6</v>
      </c>
      <c r="AK55" s="29">
        <v>-270.65</v>
      </c>
      <c r="AL55" s="32">
        <v>-0.0219627557251791</v>
      </c>
      <c r="AM55" s="32">
        <v>-0.0357084428401043</v>
      </c>
      <c r="AN55" s="34">
        <v>0.0290099644311147</v>
      </c>
      <c r="AO55" s="34">
        <v>0.0137456871149252</v>
      </c>
    </row>
    <row r="56" s="1" customFormat="1" ht="15.9" customHeight="1" spans="1:41">
      <c r="A56" s="23" t="s">
        <v>94</v>
      </c>
      <c r="B56" s="24" t="s">
        <v>121</v>
      </c>
      <c r="C56" s="23" t="s">
        <v>122</v>
      </c>
      <c r="D56" s="25">
        <v>1103.2</v>
      </c>
      <c r="E56" s="26">
        <v>28683.4</v>
      </c>
      <c r="F56" s="25">
        <v>1044.8</v>
      </c>
      <c r="G56" s="26">
        <v>27721.1</v>
      </c>
      <c r="H56" s="27">
        <v>37.7505507239726</v>
      </c>
      <c r="I56" s="26">
        <v>136.2</v>
      </c>
      <c r="J56" s="26">
        <v>4267.18</v>
      </c>
      <c r="K56" s="25">
        <v>284.8</v>
      </c>
      <c r="L56" s="25">
        <v>7089.75</v>
      </c>
      <c r="M56" s="12">
        <v>31.3302496328928</v>
      </c>
      <c r="N56" s="12">
        <v>24.8937851123596</v>
      </c>
      <c r="O56" s="26">
        <v>5229.48</v>
      </c>
      <c r="P56" s="26">
        <v>5368</v>
      </c>
      <c r="Q56" s="26">
        <v>184.64</v>
      </c>
      <c r="R56" s="12">
        <v>29.0727902946274</v>
      </c>
      <c r="S56" s="25">
        <v>8278.77</v>
      </c>
      <c r="T56" s="25">
        <v>8059.77</v>
      </c>
      <c r="U56" s="25">
        <v>261.1</v>
      </c>
      <c r="V56" s="12">
        <v>30.8685178092685</v>
      </c>
      <c r="W56" s="15">
        <v>-0.0720536658570181</v>
      </c>
      <c r="X56" s="15">
        <v>0.240009009073615</v>
      </c>
      <c r="Y56" s="26">
        <v>138.52</v>
      </c>
      <c r="Z56" s="25">
        <v>-219</v>
      </c>
      <c r="AA56" s="17">
        <v>357.52</v>
      </c>
      <c r="AB56" s="18">
        <v>-1.63251141552511</v>
      </c>
      <c r="AC56" s="15">
        <v>0.0258047690014903</v>
      </c>
      <c r="AD56" s="15">
        <v>-0.0271719912602965</v>
      </c>
      <c r="AE56" s="15">
        <v>0.0529767602617868</v>
      </c>
      <c r="AF56" s="26">
        <v>-963.3971</v>
      </c>
      <c r="AG56" s="25">
        <v>-1393.4554</v>
      </c>
      <c r="AH56" s="15">
        <v>-0.184224263215463</v>
      </c>
      <c r="AI56" s="18">
        <v>-0.172890218951657</v>
      </c>
      <c r="AJ56" s="26">
        <v>-9.96</v>
      </c>
      <c r="AK56" s="25">
        <v>-51.7</v>
      </c>
      <c r="AL56" s="15">
        <v>-0.0539428076256499</v>
      </c>
      <c r="AM56" s="18">
        <v>-0.198008425890463</v>
      </c>
      <c r="AN56" s="18">
        <v>-0.0113340442638057</v>
      </c>
      <c r="AO56" s="18">
        <v>0.144065618264814</v>
      </c>
    </row>
    <row r="57" s="1" customFormat="1" ht="15.9" customHeight="1" spans="1:41">
      <c r="A57" s="23"/>
      <c r="B57" s="24" t="s">
        <v>95</v>
      </c>
      <c r="C57" s="23" t="s">
        <v>96</v>
      </c>
      <c r="D57" s="25">
        <v>1069.5</v>
      </c>
      <c r="E57" s="26">
        <v>14420.96</v>
      </c>
      <c r="F57" s="25">
        <v>1072.6</v>
      </c>
      <c r="G57" s="26">
        <v>13739.52</v>
      </c>
      <c r="H57" s="27">
        <v>50.1338677599353</v>
      </c>
      <c r="I57" s="26">
        <v>98.5</v>
      </c>
      <c r="J57" s="26">
        <v>1284.53</v>
      </c>
      <c r="K57" s="25">
        <v>148.5</v>
      </c>
      <c r="L57" s="25">
        <v>2450.25</v>
      </c>
      <c r="M57" s="12">
        <v>13.0409137055838</v>
      </c>
      <c r="N57" s="12">
        <v>16.5</v>
      </c>
      <c r="O57" s="26">
        <v>1965.97</v>
      </c>
      <c r="P57" s="26">
        <v>1593.57</v>
      </c>
      <c r="Q57" s="26">
        <v>93.16</v>
      </c>
      <c r="R57" s="12">
        <v>17.1057320738514</v>
      </c>
      <c r="S57" s="25">
        <v>1383.36</v>
      </c>
      <c r="T57" s="25">
        <v>1480.8</v>
      </c>
      <c r="U57" s="25">
        <v>81.45</v>
      </c>
      <c r="V57" s="12">
        <v>18.1804788213628</v>
      </c>
      <c r="W57" s="15">
        <v>0.311697359559035</v>
      </c>
      <c r="X57" s="15">
        <v>0.101847201294715</v>
      </c>
      <c r="Y57" s="26">
        <v>-372.4</v>
      </c>
      <c r="Z57" s="25">
        <v>97.44</v>
      </c>
      <c r="AA57" s="17">
        <v>-469.84</v>
      </c>
      <c r="AB57" s="18">
        <v>-4.82183908045977</v>
      </c>
      <c r="AC57" s="15">
        <v>-0.233689138224239</v>
      </c>
      <c r="AD57" s="15">
        <v>0.0658022690437601</v>
      </c>
      <c r="AE57" s="15">
        <v>-0.299491407267999</v>
      </c>
      <c r="AF57" s="26">
        <v>-785.5458</v>
      </c>
      <c r="AG57" s="25">
        <v>-213.9483</v>
      </c>
      <c r="AH57" s="15">
        <v>-0.399571610960493</v>
      </c>
      <c r="AI57" s="18">
        <v>-0.144481564019449</v>
      </c>
      <c r="AJ57" s="26">
        <v>-2.24</v>
      </c>
      <c r="AK57" s="25">
        <v>-3.25</v>
      </c>
      <c r="AL57" s="15">
        <v>-0.0240446543580936</v>
      </c>
      <c r="AM57" s="18">
        <v>-0.0399017802332719</v>
      </c>
      <c r="AN57" s="18">
        <v>-0.255090046941044</v>
      </c>
      <c r="AO57" s="18">
        <v>0.0158571258751783</v>
      </c>
    </row>
    <row r="58" s="1" customFormat="1" ht="15.9" customHeight="1" spans="1:41">
      <c r="A58" s="23"/>
      <c r="B58" s="24" t="s">
        <v>205</v>
      </c>
      <c r="C58" s="23" t="s">
        <v>206</v>
      </c>
      <c r="D58" s="25">
        <v>1180.9</v>
      </c>
      <c r="E58" s="26">
        <v>30583.58</v>
      </c>
      <c r="F58" s="25">
        <v>1471.4</v>
      </c>
      <c r="G58" s="26">
        <v>35616.16</v>
      </c>
      <c r="H58" s="27">
        <v>25.2831781636287</v>
      </c>
      <c r="I58" s="26">
        <v>636.5</v>
      </c>
      <c r="J58" s="26">
        <v>14196.74</v>
      </c>
      <c r="K58" s="25">
        <v>217</v>
      </c>
      <c r="L58" s="25">
        <v>8737.85</v>
      </c>
      <c r="M58" s="12">
        <v>22.3043833464258</v>
      </c>
      <c r="N58" s="12">
        <v>40.2665898617512</v>
      </c>
      <c r="O58" s="26">
        <v>9164.16</v>
      </c>
      <c r="P58" s="26">
        <v>9953.56</v>
      </c>
      <c r="Q58" s="26">
        <v>335.08</v>
      </c>
      <c r="R58" s="12">
        <v>29.7050256655127</v>
      </c>
      <c r="S58" s="25">
        <v>9565.08</v>
      </c>
      <c r="T58" s="25">
        <v>10312.62</v>
      </c>
      <c r="U58" s="25">
        <v>348.86</v>
      </c>
      <c r="V58" s="12">
        <v>29.5609126870378</v>
      </c>
      <c r="W58" s="15">
        <v>0.331802148669261</v>
      </c>
      <c r="X58" s="15">
        <v>-0.265869973381644</v>
      </c>
      <c r="Y58" s="26">
        <v>789.4</v>
      </c>
      <c r="Z58" s="25">
        <v>747.54</v>
      </c>
      <c r="AA58" s="17">
        <v>41.86</v>
      </c>
      <c r="AB58" s="18">
        <v>0.0559970035048292</v>
      </c>
      <c r="AC58" s="15">
        <v>0.0793083077813365</v>
      </c>
      <c r="AD58" s="15">
        <v>0.0724878837773524</v>
      </c>
      <c r="AE58" s="15">
        <v>0.00682042400398412</v>
      </c>
      <c r="AF58" s="26">
        <v>790.9489</v>
      </c>
      <c r="AG58" s="25">
        <v>-1356.2708</v>
      </c>
      <c r="AH58" s="15">
        <v>0.0863089361163489</v>
      </c>
      <c r="AI58" s="18">
        <v>-0.131515638121059</v>
      </c>
      <c r="AJ58" s="26">
        <v>-10.92</v>
      </c>
      <c r="AK58" s="25">
        <v>-8.64</v>
      </c>
      <c r="AL58" s="15">
        <v>-0.0325892324221082</v>
      </c>
      <c r="AM58" s="18">
        <v>-0.0247663819297139</v>
      </c>
      <c r="AN58" s="18">
        <v>0.217824574237408</v>
      </c>
      <c r="AO58" s="18">
        <v>-0.00782285049239423</v>
      </c>
    </row>
    <row r="59" s="1" customFormat="1" ht="15.9" customHeight="1" spans="1:41">
      <c r="A59" s="23"/>
      <c r="B59" s="24" t="s">
        <v>164</v>
      </c>
      <c r="C59" s="23" t="s">
        <v>165</v>
      </c>
      <c r="D59" s="25">
        <v>529</v>
      </c>
      <c r="E59" s="26">
        <v>5039.09</v>
      </c>
      <c r="F59" s="25">
        <v>1375.3</v>
      </c>
      <c r="G59" s="26">
        <v>24027.31</v>
      </c>
      <c r="H59" s="27">
        <v>14.0941471808214</v>
      </c>
      <c r="I59" s="26">
        <v>1295.8</v>
      </c>
      <c r="J59" s="26">
        <v>26628.52</v>
      </c>
      <c r="K59" s="25">
        <v>170</v>
      </c>
      <c r="L59" s="25">
        <v>4746.6</v>
      </c>
      <c r="M59" s="12">
        <v>20.5498688069146</v>
      </c>
      <c r="N59" s="12">
        <v>27.9211764705882</v>
      </c>
      <c r="O59" s="26">
        <v>7218.06</v>
      </c>
      <c r="P59" s="26">
        <v>8270.23</v>
      </c>
      <c r="Q59" s="26">
        <v>424.58</v>
      </c>
      <c r="R59" s="12">
        <v>19.4786141598756</v>
      </c>
      <c r="S59" s="25">
        <v>7624.46</v>
      </c>
      <c r="T59" s="25">
        <v>8366.58</v>
      </c>
      <c r="U59" s="25">
        <v>399.24</v>
      </c>
      <c r="V59" s="12">
        <v>20.9562669071235</v>
      </c>
      <c r="W59" s="15">
        <v>-0.0521295127041662</v>
      </c>
      <c r="X59" s="15">
        <v>-0.249449000503307</v>
      </c>
      <c r="Y59" s="26">
        <v>1052.17</v>
      </c>
      <c r="Z59" s="25">
        <v>742.12</v>
      </c>
      <c r="AA59" s="17">
        <v>310.05</v>
      </c>
      <c r="AB59" s="18">
        <v>0.417789575809842</v>
      </c>
      <c r="AC59" s="15">
        <v>0.127223789423027</v>
      </c>
      <c r="AD59" s="15">
        <v>0.088700520403797</v>
      </c>
      <c r="AE59" s="15">
        <v>0.0385232690192299</v>
      </c>
      <c r="AF59" s="26">
        <v>-1214.5909</v>
      </c>
      <c r="AG59" s="25">
        <v>-1511.4573</v>
      </c>
      <c r="AH59" s="15">
        <v>-0.168271100545022</v>
      </c>
      <c r="AI59" s="18">
        <v>-0.180654138250038</v>
      </c>
      <c r="AJ59" s="26">
        <v>-8.92</v>
      </c>
      <c r="AK59" s="25">
        <v>-20.14</v>
      </c>
      <c r="AL59" s="15">
        <v>-0.0210089971265721</v>
      </c>
      <c r="AM59" s="18">
        <v>-0.0504458471095081</v>
      </c>
      <c r="AN59" s="18">
        <v>0.0123830377050159</v>
      </c>
      <c r="AO59" s="18">
        <v>0.0294368499829359</v>
      </c>
    </row>
    <row r="60" s="1" customFormat="1" ht="15.9" customHeight="1" spans="1:41">
      <c r="A60" s="23"/>
      <c r="B60" s="24" t="s">
        <v>201</v>
      </c>
      <c r="C60" s="23" t="s">
        <v>202</v>
      </c>
      <c r="D60" s="25">
        <v>337.3</v>
      </c>
      <c r="E60" s="26">
        <v>4296.98</v>
      </c>
      <c r="F60" s="25">
        <v>412.5</v>
      </c>
      <c r="G60" s="26">
        <v>5973.58</v>
      </c>
      <c r="H60" s="27">
        <v>18.5401599900973</v>
      </c>
      <c r="I60" s="26">
        <v>227.5</v>
      </c>
      <c r="J60" s="26">
        <v>3615.47</v>
      </c>
      <c r="K60" s="25">
        <v>150</v>
      </c>
      <c r="L60" s="25">
        <v>1835.8</v>
      </c>
      <c r="M60" s="12">
        <v>15.8921758241758</v>
      </c>
      <c r="N60" s="12">
        <v>12.2386666666667</v>
      </c>
      <c r="O60" s="26">
        <v>1938.87</v>
      </c>
      <c r="P60" s="26">
        <v>1973.81</v>
      </c>
      <c r="Q60" s="26">
        <v>148.19</v>
      </c>
      <c r="R60" s="12">
        <v>13.319454754032</v>
      </c>
      <c r="S60" s="25">
        <v>2177.02</v>
      </c>
      <c r="T60" s="25">
        <v>1919.69</v>
      </c>
      <c r="U60" s="25">
        <v>90.5</v>
      </c>
      <c r="V60" s="12">
        <v>21.212044198895</v>
      </c>
      <c r="W60" s="15">
        <v>-0.161886018541911</v>
      </c>
      <c r="X60" s="15">
        <v>0.733198948596935</v>
      </c>
      <c r="Y60" s="26">
        <v>34.94</v>
      </c>
      <c r="Z60" s="25">
        <v>-257.33</v>
      </c>
      <c r="AA60" s="17">
        <v>292.27</v>
      </c>
      <c r="AB60" s="18">
        <v>-1.13577896086737</v>
      </c>
      <c r="AC60" s="15">
        <v>0.0177018051382859</v>
      </c>
      <c r="AD60" s="15">
        <v>-0.134047684782439</v>
      </c>
      <c r="AE60" s="15">
        <v>0.151749489920725</v>
      </c>
      <c r="AF60" s="26">
        <v>-297.2007</v>
      </c>
      <c r="AG60" s="25">
        <v>-686.568</v>
      </c>
      <c r="AH60" s="15">
        <v>-0.153285521979297</v>
      </c>
      <c r="AI60" s="18">
        <v>-0.357645244805151</v>
      </c>
      <c r="AJ60" s="26">
        <v>-4.11</v>
      </c>
      <c r="AK60" s="25">
        <v>-56.2</v>
      </c>
      <c r="AL60" s="15">
        <v>-0.0277346649571496</v>
      </c>
      <c r="AM60" s="18">
        <v>-0.620994475138122</v>
      </c>
      <c r="AN60" s="18">
        <v>0.204359722825854</v>
      </c>
      <c r="AO60" s="18">
        <v>0.593259810180972</v>
      </c>
    </row>
    <row r="61" s="1" customFormat="1" ht="15.9" customHeight="1" spans="1:41">
      <c r="A61" s="23"/>
      <c r="B61" s="28" t="s">
        <v>256</v>
      </c>
      <c r="C61" s="28"/>
      <c r="D61" s="29">
        <v>4219.9</v>
      </c>
      <c r="E61" s="29">
        <v>83024.01</v>
      </c>
      <c r="F61" s="29">
        <v>5376.6</v>
      </c>
      <c r="G61" s="30">
        <v>107077.67</v>
      </c>
      <c r="H61" s="30">
        <v>26.0754741826282</v>
      </c>
      <c r="I61" s="30">
        <v>2394.5</v>
      </c>
      <c r="J61" s="29">
        <v>49992.44</v>
      </c>
      <c r="K61" s="29">
        <v>970.3</v>
      </c>
      <c r="L61" s="29">
        <v>24860.25</v>
      </c>
      <c r="M61" s="31">
        <v>20.8780288160368</v>
      </c>
      <c r="N61" s="31">
        <v>25.6211996289807</v>
      </c>
      <c r="O61" s="29">
        <v>25516.54</v>
      </c>
      <c r="P61" s="29">
        <v>27159.17</v>
      </c>
      <c r="Q61" s="29">
        <v>1185.65</v>
      </c>
      <c r="R61" s="31">
        <v>22.9065660186396</v>
      </c>
      <c r="S61" s="29">
        <v>29028.69</v>
      </c>
      <c r="T61" s="29">
        <v>30139.46</v>
      </c>
      <c r="U61" s="29">
        <v>1181.15</v>
      </c>
      <c r="V61" s="31">
        <v>25.5170469457732</v>
      </c>
      <c r="W61" s="32">
        <v>0.0971613374268675</v>
      </c>
      <c r="X61" s="32">
        <v>-0.00406509783756321</v>
      </c>
      <c r="Y61" s="29">
        <v>1642.63</v>
      </c>
      <c r="Z61" s="29">
        <v>1110.77</v>
      </c>
      <c r="AA61" s="33">
        <v>531.86</v>
      </c>
      <c r="AB61" s="34">
        <v>0.4788209980464</v>
      </c>
      <c r="AC61" s="32">
        <v>0.0604815979280663</v>
      </c>
      <c r="AD61" s="32">
        <v>0.0368543431103278</v>
      </c>
      <c r="AE61" s="32">
        <v>0.0236272548177385</v>
      </c>
      <c r="AF61" s="29">
        <v>-2469.7856</v>
      </c>
      <c r="AG61" s="29">
        <v>-5161.6998</v>
      </c>
      <c r="AH61" s="32">
        <v>-0.09679155559492</v>
      </c>
      <c r="AI61" s="32">
        <v>-0.171260526897297</v>
      </c>
      <c r="AJ61" s="29">
        <v>-36.15</v>
      </c>
      <c r="AK61" s="29">
        <v>-139.93</v>
      </c>
      <c r="AL61" s="32">
        <v>-0.0304896048580947</v>
      </c>
      <c r="AM61" s="32">
        <v>-0.118469288405368</v>
      </c>
      <c r="AN61" s="34">
        <v>0.0744689713023768</v>
      </c>
      <c r="AO61" s="34">
        <v>0.0879796835472729</v>
      </c>
    </row>
    <row r="62" s="1" customFormat="1" ht="15.9" customHeight="1" spans="1:41">
      <c r="A62" s="23" t="s">
        <v>186</v>
      </c>
      <c r="B62" s="24" t="s">
        <v>197</v>
      </c>
      <c r="C62" s="23" t="s">
        <v>198</v>
      </c>
      <c r="D62" s="25">
        <v>1119.8</v>
      </c>
      <c r="E62" s="26">
        <v>20983.55</v>
      </c>
      <c r="F62" s="25">
        <v>1635.2</v>
      </c>
      <c r="G62" s="26">
        <v>30706.09</v>
      </c>
      <c r="H62" s="27">
        <v>15.7637190140974</v>
      </c>
      <c r="I62" s="26">
        <v>1093.1</v>
      </c>
      <c r="J62" s="26">
        <v>21199.13</v>
      </c>
      <c r="K62" s="25">
        <v>331.2</v>
      </c>
      <c r="L62" s="25">
        <v>8808.49</v>
      </c>
      <c r="M62" s="12">
        <v>19.3935870460159</v>
      </c>
      <c r="N62" s="12">
        <v>26.5956823671498</v>
      </c>
      <c r="O62" s="26">
        <v>11476.59</v>
      </c>
      <c r="P62" s="26">
        <v>13239.94</v>
      </c>
      <c r="Q62" s="26">
        <v>556.77</v>
      </c>
      <c r="R62" s="12">
        <v>23.7799091186666</v>
      </c>
      <c r="S62" s="25">
        <v>13078.53</v>
      </c>
      <c r="T62" s="25">
        <v>14782.72</v>
      </c>
      <c r="U62" s="25">
        <v>538.01</v>
      </c>
      <c r="V62" s="12">
        <v>27.4766640025278</v>
      </c>
      <c r="W62" s="15">
        <v>0.226173840983779</v>
      </c>
      <c r="X62" s="15">
        <v>0.0331249871019004</v>
      </c>
      <c r="Y62" s="26">
        <v>1763.35</v>
      </c>
      <c r="Z62" s="25">
        <v>1704.19</v>
      </c>
      <c r="AA62" s="17">
        <v>59.16</v>
      </c>
      <c r="AB62" s="18">
        <v>0.034714439117704</v>
      </c>
      <c r="AC62" s="15">
        <v>0.133184138296699</v>
      </c>
      <c r="AD62" s="15">
        <v>0.115282573166508</v>
      </c>
      <c r="AE62" s="15">
        <v>0.0179015651301913</v>
      </c>
      <c r="AF62" s="26">
        <v>-829.0083</v>
      </c>
      <c r="AG62" s="25">
        <v>830.5008</v>
      </c>
      <c r="AH62" s="15">
        <v>-0.0722347230318413</v>
      </c>
      <c r="AI62" s="18">
        <v>0.0561805134643692</v>
      </c>
      <c r="AJ62" s="26">
        <v>-20.93</v>
      </c>
      <c r="AK62" s="25">
        <v>-22.01</v>
      </c>
      <c r="AL62" s="15">
        <v>-0.0375918242721411</v>
      </c>
      <c r="AM62" s="18">
        <v>-0.0409100202598465</v>
      </c>
      <c r="AN62" s="18">
        <v>-0.128415236496211</v>
      </c>
      <c r="AO62" s="18">
        <v>0.00331819598770537</v>
      </c>
    </row>
    <row r="63" s="1" customFormat="1" ht="15.9" customHeight="1" spans="1:41">
      <c r="A63" s="23"/>
      <c r="B63" s="24" t="s">
        <v>187</v>
      </c>
      <c r="C63" s="23" t="s">
        <v>188</v>
      </c>
      <c r="D63" s="25">
        <v>1530</v>
      </c>
      <c r="E63" s="26">
        <v>14846.31</v>
      </c>
      <c r="F63" s="25">
        <v>1473</v>
      </c>
      <c r="G63" s="26">
        <v>15398</v>
      </c>
      <c r="H63" s="27">
        <v>31.3146445507444</v>
      </c>
      <c r="I63" s="26">
        <v>158</v>
      </c>
      <c r="J63" s="26">
        <v>3932.06</v>
      </c>
      <c r="K63" s="25">
        <v>90</v>
      </c>
      <c r="L63" s="25">
        <v>1731.2</v>
      </c>
      <c r="M63" s="12">
        <v>24.8864556962025</v>
      </c>
      <c r="N63" s="12">
        <v>19.2355555555556</v>
      </c>
      <c r="O63" s="26">
        <v>3380.37</v>
      </c>
      <c r="P63" s="26">
        <v>3614.98</v>
      </c>
      <c r="Q63" s="26">
        <v>211.36</v>
      </c>
      <c r="R63" s="12">
        <v>17.1034254352763</v>
      </c>
      <c r="S63" s="25">
        <v>3599.19</v>
      </c>
      <c r="T63" s="25">
        <v>3951.34</v>
      </c>
      <c r="U63" s="25">
        <v>226.76</v>
      </c>
      <c r="V63" s="12">
        <v>17.4252072675957</v>
      </c>
      <c r="W63" s="15">
        <v>-0.31274161157926</v>
      </c>
      <c r="X63" s="15">
        <v>-0.0941146868740685</v>
      </c>
      <c r="Y63" s="26">
        <v>234.61</v>
      </c>
      <c r="Z63" s="25">
        <v>352.15</v>
      </c>
      <c r="AA63" s="17">
        <v>-117.54</v>
      </c>
      <c r="AB63" s="18">
        <v>-0.333778219508732</v>
      </c>
      <c r="AC63" s="15">
        <v>0.0648993908679993</v>
      </c>
      <c r="AD63" s="15">
        <v>0.0891216650553989</v>
      </c>
      <c r="AE63" s="15">
        <v>-0.0242222741873997</v>
      </c>
      <c r="AF63" s="26">
        <v>-848.2701</v>
      </c>
      <c r="AG63" s="25">
        <v>-860.0126</v>
      </c>
      <c r="AH63" s="15">
        <v>-0.250940015442097</v>
      </c>
      <c r="AI63" s="18">
        <v>-0.217650872868445</v>
      </c>
      <c r="AJ63" s="26">
        <v>-3.64</v>
      </c>
      <c r="AK63" s="25">
        <v>-24.64</v>
      </c>
      <c r="AL63" s="15">
        <v>-0.017221801665405</v>
      </c>
      <c r="AM63" s="18">
        <v>-0.108661139530781</v>
      </c>
      <c r="AN63" s="18">
        <v>-0.0332891425736519</v>
      </c>
      <c r="AO63" s="18">
        <v>0.0914393378653764</v>
      </c>
    </row>
    <row r="64" s="1" customFormat="1" ht="15.9" customHeight="1" spans="1:41">
      <c r="A64" s="23"/>
      <c r="B64" s="24" t="s">
        <v>189</v>
      </c>
      <c r="C64" s="23" t="s">
        <v>190</v>
      </c>
      <c r="D64" s="25">
        <v>715.3</v>
      </c>
      <c r="E64" s="26">
        <v>9704.86</v>
      </c>
      <c r="F64" s="25">
        <v>847.7</v>
      </c>
      <c r="G64" s="26">
        <v>9844.47</v>
      </c>
      <c r="H64" s="27">
        <v>28.4410625288369</v>
      </c>
      <c r="I64" s="26">
        <v>319</v>
      </c>
      <c r="J64" s="26">
        <v>2607.92</v>
      </c>
      <c r="K64" s="25">
        <v>323.9</v>
      </c>
      <c r="L64" s="25">
        <v>6133.18</v>
      </c>
      <c r="M64" s="12">
        <v>8.17529780564263</v>
      </c>
      <c r="N64" s="12">
        <v>18.9354121642482</v>
      </c>
      <c r="O64" s="26">
        <v>2405.77</v>
      </c>
      <c r="P64" s="26">
        <v>2719.3</v>
      </c>
      <c r="Q64" s="26">
        <v>140.67</v>
      </c>
      <c r="R64" s="12">
        <v>19.3310585057226</v>
      </c>
      <c r="S64" s="25">
        <v>4559.02</v>
      </c>
      <c r="T64" s="25">
        <v>4830.11</v>
      </c>
      <c r="U64" s="25">
        <v>233.8</v>
      </c>
      <c r="V64" s="12">
        <v>20.6591531223268</v>
      </c>
      <c r="W64" s="15">
        <v>1.36456933622408</v>
      </c>
      <c r="X64" s="15">
        <v>0.0910326610863602</v>
      </c>
      <c r="Y64" s="26">
        <v>313.53</v>
      </c>
      <c r="Z64" s="25">
        <v>271.09</v>
      </c>
      <c r="AA64" s="17">
        <v>42.44</v>
      </c>
      <c r="AB64" s="18">
        <v>0.156553174222583</v>
      </c>
      <c r="AC64" s="15">
        <v>0.115298054646416</v>
      </c>
      <c r="AD64" s="15">
        <v>0.05612501578639</v>
      </c>
      <c r="AE64" s="15">
        <v>0.0591730388600264</v>
      </c>
      <c r="AF64" s="26">
        <v>-495.423</v>
      </c>
      <c r="AG64" s="25">
        <v>-1058.4005</v>
      </c>
      <c r="AH64" s="15">
        <v>-0.205931157176289</v>
      </c>
      <c r="AI64" s="18">
        <v>-0.21912554786537</v>
      </c>
      <c r="AJ64" s="26">
        <v>-3.93</v>
      </c>
      <c r="AK64" s="25">
        <v>-90.5</v>
      </c>
      <c r="AL64" s="15">
        <v>-0.0279377265941565</v>
      </c>
      <c r="AM64" s="18">
        <v>-0.387082976903336</v>
      </c>
      <c r="AN64" s="18">
        <v>0.0131943906890809</v>
      </c>
      <c r="AO64" s="18">
        <v>0.35914525030918</v>
      </c>
    </row>
    <row r="65" s="1" customFormat="1" ht="15.9" customHeight="1" spans="1:41">
      <c r="A65" s="23"/>
      <c r="B65" s="28" t="s">
        <v>256</v>
      </c>
      <c r="C65" s="28"/>
      <c r="D65" s="29">
        <v>3365.1</v>
      </c>
      <c r="E65" s="29">
        <v>45534.72</v>
      </c>
      <c r="F65" s="29">
        <v>3955.9</v>
      </c>
      <c r="G65" s="30">
        <v>55948.56</v>
      </c>
      <c r="H65" s="30">
        <v>20.5756262190279</v>
      </c>
      <c r="I65" s="30">
        <v>1570.1</v>
      </c>
      <c r="J65" s="29">
        <v>27739.11</v>
      </c>
      <c r="K65" s="29">
        <v>745.1</v>
      </c>
      <c r="L65" s="29">
        <v>16672.87</v>
      </c>
      <c r="M65" s="31">
        <v>17.6670976370932</v>
      </c>
      <c r="N65" s="31">
        <v>22.3766876929271</v>
      </c>
      <c r="O65" s="29">
        <v>17262.73</v>
      </c>
      <c r="P65" s="29">
        <v>19574.22</v>
      </c>
      <c r="Q65" s="29">
        <v>908.8</v>
      </c>
      <c r="R65" s="31">
        <v>21.5385343309859</v>
      </c>
      <c r="S65" s="29">
        <v>21236.74</v>
      </c>
      <c r="T65" s="29">
        <v>23564.17</v>
      </c>
      <c r="U65" s="29">
        <v>998.57</v>
      </c>
      <c r="V65" s="31">
        <v>23.5979150184764</v>
      </c>
      <c r="W65" s="32">
        <v>0.219132580428175</v>
      </c>
      <c r="X65" s="32">
        <v>0.0545758756750806</v>
      </c>
      <c r="Y65" s="29">
        <v>2311.49</v>
      </c>
      <c r="Z65" s="29">
        <v>2327.43</v>
      </c>
      <c r="AA65" s="33">
        <v>-15.94</v>
      </c>
      <c r="AB65" s="34">
        <v>-0.00684875592391608</v>
      </c>
      <c r="AC65" s="32">
        <v>0.118088485773635</v>
      </c>
      <c r="AD65" s="32">
        <v>0.098769869679263</v>
      </c>
      <c r="AE65" s="32">
        <v>0.0193186160943719</v>
      </c>
      <c r="AF65" s="29">
        <v>-2172.7014</v>
      </c>
      <c r="AG65" s="29">
        <v>-1087.9123</v>
      </c>
      <c r="AH65" s="32">
        <v>-0.125860822708807</v>
      </c>
      <c r="AI65" s="32">
        <v>-0.046168072119663</v>
      </c>
      <c r="AJ65" s="29">
        <v>-28.5</v>
      </c>
      <c r="AK65" s="29">
        <v>-137.15</v>
      </c>
      <c r="AL65" s="32">
        <v>-0.0313600352112676</v>
      </c>
      <c r="AM65" s="32">
        <v>-0.137346405359664</v>
      </c>
      <c r="AN65" s="34">
        <v>-0.0796927505891437</v>
      </c>
      <c r="AO65" s="34">
        <v>0.105986370148397</v>
      </c>
    </row>
    <row r="66" s="1" customFormat="1" ht="15.9" customHeight="1" spans="1:41">
      <c r="A66" s="23" t="s">
        <v>101</v>
      </c>
      <c r="B66" s="24" t="s">
        <v>182</v>
      </c>
      <c r="C66" s="23" t="s">
        <v>183</v>
      </c>
      <c r="D66" s="25">
        <v>421.4</v>
      </c>
      <c r="E66" s="26">
        <v>4378.95</v>
      </c>
      <c r="F66" s="25">
        <v>458.9</v>
      </c>
      <c r="G66" s="26">
        <v>5855.38</v>
      </c>
      <c r="H66" s="27">
        <v>36.1469231855978</v>
      </c>
      <c r="I66" s="26">
        <v>118.2</v>
      </c>
      <c r="J66" s="26">
        <v>2467.39</v>
      </c>
      <c r="K66" s="25">
        <v>107.2</v>
      </c>
      <c r="L66" s="25">
        <v>1733.8</v>
      </c>
      <c r="M66" s="12">
        <v>20.874703891709</v>
      </c>
      <c r="N66" s="12">
        <v>16.1735074626866</v>
      </c>
      <c r="O66" s="26">
        <v>990.96</v>
      </c>
      <c r="P66" s="26">
        <v>1130.1</v>
      </c>
      <c r="Q66" s="26">
        <v>77.62</v>
      </c>
      <c r="R66" s="12">
        <v>14.5593919093017</v>
      </c>
      <c r="S66" s="25">
        <v>1338.15</v>
      </c>
      <c r="T66" s="25">
        <v>1432.89</v>
      </c>
      <c r="U66" s="25">
        <v>89.84</v>
      </c>
      <c r="V66" s="12">
        <v>15.9493544078362</v>
      </c>
      <c r="W66" s="15">
        <v>-0.302534206720679</v>
      </c>
      <c r="X66" s="15">
        <v>-0.0138592729726407</v>
      </c>
      <c r="Y66" s="26">
        <v>139.14</v>
      </c>
      <c r="Z66" s="25">
        <v>94.74</v>
      </c>
      <c r="AA66" s="17">
        <v>44.4</v>
      </c>
      <c r="AB66" s="18">
        <v>0.468651044965168</v>
      </c>
      <c r="AC66" s="15">
        <v>0.123121847624104</v>
      </c>
      <c r="AD66" s="15">
        <v>0.0661181249084019</v>
      </c>
      <c r="AE66" s="15">
        <v>0.0570037227157022</v>
      </c>
      <c r="AF66" s="26">
        <v>-104.8178</v>
      </c>
      <c r="AG66" s="25">
        <v>-13.6291</v>
      </c>
      <c r="AH66" s="15">
        <v>-0.105773996932268</v>
      </c>
      <c r="AI66" s="18">
        <v>-0.00951161638367216</v>
      </c>
      <c r="AJ66" s="26">
        <v>-3.08</v>
      </c>
      <c r="AK66" s="25">
        <v>-0.26</v>
      </c>
      <c r="AL66" s="15">
        <v>-0.0396804947178562</v>
      </c>
      <c r="AM66" s="18">
        <v>-0.00289403383793411</v>
      </c>
      <c r="AN66" s="18">
        <v>-0.0962623805485955</v>
      </c>
      <c r="AO66" s="18">
        <v>-0.0367864608799221</v>
      </c>
    </row>
    <row r="67" s="1" customFormat="1" ht="15.9" customHeight="1" spans="1:41">
      <c r="A67" s="23"/>
      <c r="B67" s="24" t="s">
        <v>141</v>
      </c>
      <c r="C67" s="23" t="s">
        <v>142</v>
      </c>
      <c r="D67" s="25">
        <v>441.4</v>
      </c>
      <c r="E67" s="26">
        <v>5649.8</v>
      </c>
      <c r="F67" s="25">
        <v>626.9</v>
      </c>
      <c r="G67" s="26">
        <v>8845.61</v>
      </c>
      <c r="H67" s="27">
        <v>13.4519606309443</v>
      </c>
      <c r="I67" s="26">
        <v>454.1</v>
      </c>
      <c r="J67" s="26">
        <v>6967.3</v>
      </c>
      <c r="K67" s="25">
        <v>88.5</v>
      </c>
      <c r="L67" s="25">
        <v>1641.43</v>
      </c>
      <c r="M67" s="12">
        <v>15.3430962343096</v>
      </c>
      <c r="N67" s="12">
        <v>18.5472316384181</v>
      </c>
      <c r="O67" s="26">
        <v>3771.49</v>
      </c>
      <c r="P67" s="26">
        <v>4402.72</v>
      </c>
      <c r="Q67" s="26">
        <v>261.65</v>
      </c>
      <c r="R67" s="12">
        <v>16.8267532963883</v>
      </c>
      <c r="S67" s="25">
        <v>3997.4</v>
      </c>
      <c r="T67" s="25">
        <v>4711</v>
      </c>
      <c r="U67" s="25">
        <v>226.32</v>
      </c>
      <c r="V67" s="12">
        <v>20.815659243549</v>
      </c>
      <c r="W67" s="15">
        <v>0.0966986740760308</v>
      </c>
      <c r="X67" s="15">
        <v>0.122305455032553</v>
      </c>
      <c r="Y67" s="26">
        <v>631.23</v>
      </c>
      <c r="Z67" s="25">
        <v>713.6</v>
      </c>
      <c r="AA67" s="17">
        <v>-82.37</v>
      </c>
      <c r="AB67" s="18">
        <v>-0.115428811659193</v>
      </c>
      <c r="AC67" s="15">
        <v>0.143372733219464</v>
      </c>
      <c r="AD67" s="15">
        <v>0.151475270643176</v>
      </c>
      <c r="AE67" s="15">
        <v>-0.00810253742371122</v>
      </c>
      <c r="AF67" s="26">
        <v>-359.4899</v>
      </c>
      <c r="AG67" s="25">
        <v>-607.8762</v>
      </c>
      <c r="AH67" s="15">
        <v>-0.0953177391428852</v>
      </c>
      <c r="AI67" s="18">
        <v>-0.129033368711526</v>
      </c>
      <c r="AJ67" s="26">
        <v>-6.95</v>
      </c>
      <c r="AK67" s="25">
        <v>-6.68</v>
      </c>
      <c r="AL67" s="15">
        <v>-0.0265622014141028</v>
      </c>
      <c r="AM67" s="18">
        <v>-0.0295157299399081</v>
      </c>
      <c r="AN67" s="18">
        <v>0.033715629568641</v>
      </c>
      <c r="AO67" s="18">
        <v>0.00295352852580529</v>
      </c>
    </row>
    <row r="68" s="1" customFormat="1" ht="15.9" customHeight="1" spans="1:41">
      <c r="A68" s="23"/>
      <c r="B68" s="24" t="s">
        <v>147</v>
      </c>
      <c r="C68" s="23" t="s">
        <v>148</v>
      </c>
      <c r="D68" s="25">
        <v>764.1</v>
      </c>
      <c r="E68" s="26">
        <v>12087.96</v>
      </c>
      <c r="F68" s="25">
        <v>612.8</v>
      </c>
      <c r="G68" s="26">
        <v>10612.69</v>
      </c>
      <c r="H68" s="27">
        <v>14.4426120292879</v>
      </c>
      <c r="I68" s="26">
        <v>296</v>
      </c>
      <c r="J68" s="26">
        <v>4025.97</v>
      </c>
      <c r="K68" s="25">
        <v>181.5</v>
      </c>
      <c r="L68" s="25">
        <v>2213.76</v>
      </c>
      <c r="M68" s="12">
        <v>13.60125</v>
      </c>
      <c r="N68" s="12">
        <v>12.1970247933884</v>
      </c>
      <c r="O68" s="26">
        <v>5501.24</v>
      </c>
      <c r="P68" s="26">
        <v>6455.61</v>
      </c>
      <c r="Q68" s="26">
        <v>440.5</v>
      </c>
      <c r="R68" s="12">
        <v>14.6551872871737</v>
      </c>
      <c r="S68" s="25">
        <v>5411.88</v>
      </c>
      <c r="T68" s="25">
        <v>6288.68</v>
      </c>
      <c r="U68" s="25">
        <v>362.8</v>
      </c>
      <c r="V68" s="12">
        <v>17.3337375964719</v>
      </c>
      <c r="W68" s="15">
        <v>0.0774882666794351</v>
      </c>
      <c r="X68" s="15">
        <v>0.421144737351676</v>
      </c>
      <c r="Y68" s="26">
        <v>954.37</v>
      </c>
      <c r="Z68" s="25">
        <v>876.8</v>
      </c>
      <c r="AA68" s="17">
        <v>77.57</v>
      </c>
      <c r="AB68" s="18">
        <v>0.0884694343065693</v>
      </c>
      <c r="AC68" s="15">
        <v>0.147835758355911</v>
      </c>
      <c r="AD68" s="15">
        <v>0.139425125781563</v>
      </c>
      <c r="AE68" s="15">
        <v>0.00841063257434753</v>
      </c>
      <c r="AF68" s="26">
        <v>-229.8745</v>
      </c>
      <c r="AG68" s="25">
        <v>-866.6517</v>
      </c>
      <c r="AH68" s="15">
        <v>-0.041785942805622</v>
      </c>
      <c r="AI68" s="18">
        <v>-0.137811384901124</v>
      </c>
      <c r="AJ68" s="26">
        <v>-6.8</v>
      </c>
      <c r="AK68" s="25">
        <v>-28.3</v>
      </c>
      <c r="AL68" s="15">
        <v>-0.0154370034052213</v>
      </c>
      <c r="AM68" s="18">
        <v>-0.0780044101433297</v>
      </c>
      <c r="AN68" s="18">
        <v>0.0960254420955019</v>
      </c>
      <c r="AO68" s="18">
        <v>0.0625674067381083</v>
      </c>
    </row>
    <row r="69" s="1" customFormat="1" ht="15.9" customHeight="1" spans="1:41">
      <c r="A69" s="23"/>
      <c r="B69" s="24" t="s">
        <v>102</v>
      </c>
      <c r="C69" s="23" t="s">
        <v>103</v>
      </c>
      <c r="D69" s="25">
        <v>757.5</v>
      </c>
      <c r="E69" s="26">
        <v>14278.53</v>
      </c>
      <c r="F69" s="25">
        <v>742.81</v>
      </c>
      <c r="G69" s="26">
        <v>13771.32</v>
      </c>
      <c r="H69" s="27">
        <v>17.3190596233977</v>
      </c>
      <c r="I69" s="26">
        <v>365.5</v>
      </c>
      <c r="J69" s="26">
        <v>5168.34</v>
      </c>
      <c r="K69" s="25">
        <v>316.2</v>
      </c>
      <c r="L69" s="25">
        <v>5981.82</v>
      </c>
      <c r="M69" s="12">
        <v>14.1404651162791</v>
      </c>
      <c r="N69" s="12">
        <v>18.9178368121442</v>
      </c>
      <c r="O69" s="26">
        <v>5668.58</v>
      </c>
      <c r="P69" s="26">
        <v>6593.21</v>
      </c>
      <c r="Q69" s="26">
        <v>369.59</v>
      </c>
      <c r="R69" s="12">
        <v>17.8392543088287</v>
      </c>
      <c r="S69" s="25">
        <v>6232.74</v>
      </c>
      <c r="T69" s="25">
        <v>7205.73</v>
      </c>
      <c r="U69" s="25">
        <v>317.98</v>
      </c>
      <c r="V69" s="12">
        <v>22.6609535190893</v>
      </c>
      <c r="W69" s="15">
        <v>0.261574789947428</v>
      </c>
      <c r="X69" s="15">
        <v>0.197861771624024</v>
      </c>
      <c r="Y69" s="26">
        <v>924.63</v>
      </c>
      <c r="Z69" s="25">
        <v>972.99</v>
      </c>
      <c r="AA69" s="17">
        <v>-48.36</v>
      </c>
      <c r="AB69" s="18">
        <v>-0.0497024635402214</v>
      </c>
      <c r="AC69" s="15">
        <v>0.140239731481327</v>
      </c>
      <c r="AD69" s="15">
        <v>0.135030038594285</v>
      </c>
      <c r="AE69" s="15">
        <v>0.00520969288704162</v>
      </c>
      <c r="AF69" s="26">
        <v>501.8661</v>
      </c>
      <c r="AG69" s="25">
        <v>-185.4779</v>
      </c>
      <c r="AH69" s="15">
        <v>0.0885347123971083</v>
      </c>
      <c r="AI69" s="18">
        <v>-0.0257403344282953</v>
      </c>
      <c r="AJ69" s="26">
        <v>-10.02</v>
      </c>
      <c r="AK69" s="25">
        <v>-7.32</v>
      </c>
      <c r="AL69" s="15">
        <v>-0.0271111231364485</v>
      </c>
      <c r="AM69" s="18">
        <v>-0.0230203157431285</v>
      </c>
      <c r="AN69" s="18">
        <v>0.114275046825404</v>
      </c>
      <c r="AO69" s="18">
        <v>-0.00409080739332</v>
      </c>
    </row>
    <row r="70" s="1" customFormat="1" ht="15.9" customHeight="1" spans="1:41">
      <c r="A70" s="23"/>
      <c r="B70" s="24" t="s">
        <v>131</v>
      </c>
      <c r="C70" s="23" t="s">
        <v>132</v>
      </c>
      <c r="D70" s="25">
        <v>1485.7</v>
      </c>
      <c r="E70" s="26">
        <v>19953.18</v>
      </c>
      <c r="F70" s="25">
        <v>2022.9</v>
      </c>
      <c r="G70" s="26">
        <v>28351.41</v>
      </c>
      <c r="H70" s="27">
        <v>59.0937598305476</v>
      </c>
      <c r="I70" s="26">
        <v>754.7</v>
      </c>
      <c r="J70" s="26">
        <v>11259.21</v>
      </c>
      <c r="K70" s="25">
        <v>235.5</v>
      </c>
      <c r="L70" s="25">
        <v>3844.05</v>
      </c>
      <c r="M70" s="12">
        <v>14.9187889227508</v>
      </c>
      <c r="N70" s="12">
        <v>16.3229299363057</v>
      </c>
      <c r="O70" s="26">
        <v>2860.98</v>
      </c>
      <c r="P70" s="26">
        <v>3057.49</v>
      </c>
      <c r="Q70" s="26">
        <v>214.24</v>
      </c>
      <c r="R70" s="12">
        <v>14.2713312173264</v>
      </c>
      <c r="S70" s="25">
        <v>3704.64</v>
      </c>
      <c r="T70" s="25">
        <v>4047.83</v>
      </c>
      <c r="U70" s="25">
        <v>199.46</v>
      </c>
      <c r="V70" s="12">
        <v>20.2939436478492</v>
      </c>
      <c r="W70" s="15">
        <v>-0.0433988113094785</v>
      </c>
      <c r="X70" s="15">
        <v>0.243278242756594</v>
      </c>
      <c r="Y70" s="26">
        <v>196.51</v>
      </c>
      <c r="Z70" s="25">
        <v>343.19</v>
      </c>
      <c r="AA70" s="17">
        <v>-146.68</v>
      </c>
      <c r="AB70" s="18">
        <v>-0.427401730819663</v>
      </c>
      <c r="AC70" s="15">
        <v>0.0642716738239536</v>
      </c>
      <c r="AD70" s="15">
        <v>0.0847836989201622</v>
      </c>
      <c r="AE70" s="15">
        <v>-0.0205120250962085</v>
      </c>
      <c r="AF70" s="26">
        <v>-61.1372</v>
      </c>
      <c r="AG70" s="25">
        <v>-603.8505</v>
      </c>
      <c r="AH70" s="15">
        <v>-0.0213693210018945</v>
      </c>
      <c r="AI70" s="18">
        <v>-0.149178819268596</v>
      </c>
      <c r="AJ70" s="26">
        <v>-3.26</v>
      </c>
      <c r="AK70" s="25">
        <v>-1.04</v>
      </c>
      <c r="AL70" s="15">
        <v>-0.0152165795369679</v>
      </c>
      <c r="AM70" s="18">
        <v>-0.0052140780106287</v>
      </c>
      <c r="AN70" s="18">
        <v>0.127809498266701</v>
      </c>
      <c r="AO70" s="18">
        <v>-0.0100025015263392</v>
      </c>
    </row>
    <row r="71" s="1" customFormat="1" ht="15.9" customHeight="1" spans="1:41">
      <c r="A71" s="23"/>
      <c r="B71" s="24" t="s">
        <v>170</v>
      </c>
      <c r="C71" s="23" t="s">
        <v>171</v>
      </c>
      <c r="D71" s="25">
        <v>491.6</v>
      </c>
      <c r="E71" s="26">
        <v>9268.43</v>
      </c>
      <c r="F71" s="25">
        <v>362.6</v>
      </c>
      <c r="G71" s="26">
        <v>6702.54</v>
      </c>
      <c r="H71" s="27">
        <v>19.2292909382375</v>
      </c>
      <c r="I71" s="26">
        <v>68.3</v>
      </c>
      <c r="J71" s="26">
        <v>595.93</v>
      </c>
      <c r="K71" s="25"/>
      <c r="L71" s="25"/>
      <c r="M71" s="12">
        <v>8.72518301610542</v>
      </c>
      <c r="N71" s="12">
        <v>0</v>
      </c>
      <c r="O71" s="26">
        <v>2906.94</v>
      </c>
      <c r="P71" s="26">
        <v>2228.78</v>
      </c>
      <c r="Q71" s="26">
        <v>141.02</v>
      </c>
      <c r="R71" s="12">
        <v>15.8047085519784</v>
      </c>
      <c r="S71" s="25"/>
      <c r="T71" s="25"/>
      <c r="U71" s="25"/>
      <c r="V71" s="12">
        <v>0</v>
      </c>
      <c r="W71" s="15">
        <v>0.811389918447012</v>
      </c>
      <c r="X71" s="15">
        <v>0</v>
      </c>
      <c r="Y71" s="26">
        <v>-678.16</v>
      </c>
      <c r="Z71" s="25"/>
      <c r="AA71" s="17">
        <v>-678.16</v>
      </c>
      <c r="AB71" s="18" t="e">
        <v>#DIV/0!</v>
      </c>
      <c r="AC71" s="15">
        <v>-0.304274087168765</v>
      </c>
      <c r="AD71" s="15">
        <v>0</v>
      </c>
      <c r="AE71" s="15">
        <v>-0.304274087168765</v>
      </c>
      <c r="AF71" s="26">
        <v>-970.2262</v>
      </c>
      <c r="AG71" s="25"/>
      <c r="AH71" s="15">
        <v>-0.333762031552079</v>
      </c>
      <c r="AI71" s="18">
        <v>0</v>
      </c>
      <c r="AJ71" s="26">
        <v>-24.84</v>
      </c>
      <c r="AK71" s="25"/>
      <c r="AL71" s="15">
        <v>-0.176145227627287</v>
      </c>
      <c r="AM71" s="18">
        <v>0</v>
      </c>
      <c r="AN71" s="18">
        <v>-0.333762031552079</v>
      </c>
      <c r="AO71" s="18">
        <v>-0.176145227627287</v>
      </c>
    </row>
    <row r="72" s="1" customFormat="1" ht="15.9" customHeight="1" spans="1:41">
      <c r="A72" s="23"/>
      <c r="B72" s="28" t="s">
        <v>256</v>
      </c>
      <c r="C72" s="28"/>
      <c r="D72" s="29">
        <v>4361.7</v>
      </c>
      <c r="E72" s="29">
        <v>65616.85</v>
      </c>
      <c r="F72" s="29">
        <v>4826.91</v>
      </c>
      <c r="G72" s="30">
        <v>74138.95</v>
      </c>
      <c r="H72" s="30">
        <v>22.5410607003902</v>
      </c>
      <c r="I72" s="30">
        <v>2056.8</v>
      </c>
      <c r="J72" s="29">
        <v>30484.14</v>
      </c>
      <c r="K72" s="29">
        <v>928.9</v>
      </c>
      <c r="L72" s="29">
        <v>15414.86</v>
      </c>
      <c r="M72" s="31">
        <v>14.8211493582264</v>
      </c>
      <c r="N72" s="31">
        <v>16.5947464743245</v>
      </c>
      <c r="O72" s="29">
        <v>21700.19</v>
      </c>
      <c r="P72" s="29">
        <v>23867.91</v>
      </c>
      <c r="Q72" s="29">
        <v>1504.62</v>
      </c>
      <c r="R72" s="31">
        <v>15.8630817083383</v>
      </c>
      <c r="S72" s="29">
        <v>20684.81</v>
      </c>
      <c r="T72" s="29">
        <v>23686.13</v>
      </c>
      <c r="U72" s="29">
        <v>1196.4</v>
      </c>
      <c r="V72" s="31">
        <v>19.7978351721832</v>
      </c>
      <c r="W72" s="32">
        <v>0.070300374480312</v>
      </c>
      <c r="X72" s="32">
        <v>0.19301823639274</v>
      </c>
      <c r="Y72" s="29">
        <v>2167.72</v>
      </c>
      <c r="Z72" s="29">
        <v>3001.32</v>
      </c>
      <c r="AA72" s="33">
        <v>-833.6</v>
      </c>
      <c r="AB72" s="34">
        <v>-0.277744459104661</v>
      </c>
      <c r="AC72" s="32">
        <v>0.090821525638399</v>
      </c>
      <c r="AD72" s="32">
        <v>0.126712130685764</v>
      </c>
      <c r="AE72" s="32">
        <v>-0.0358906050473652</v>
      </c>
      <c r="AF72" s="29">
        <v>-1223.6795</v>
      </c>
      <c r="AG72" s="29">
        <v>-2277.4854</v>
      </c>
      <c r="AH72" s="32">
        <v>-0.0563902666290019</v>
      </c>
      <c r="AI72" s="32">
        <v>-0.0961527020243493</v>
      </c>
      <c r="AJ72" s="29">
        <v>-54.95</v>
      </c>
      <c r="AK72" s="29">
        <v>-43.6</v>
      </c>
      <c r="AL72" s="32">
        <v>-0.0365208491180497</v>
      </c>
      <c r="AM72" s="32">
        <v>-0.0364426613172852</v>
      </c>
      <c r="AN72" s="34">
        <v>0.0397624353953474</v>
      </c>
      <c r="AO72" s="34">
        <v>-7.81878007645592e-5</v>
      </c>
    </row>
    <row r="73" s="1" customFormat="1" ht="15.9" customHeight="1" spans="1:41">
      <c r="A73" s="23" t="s">
        <v>118</v>
      </c>
      <c r="B73" s="24" t="s">
        <v>119</v>
      </c>
      <c r="C73" s="23" t="s">
        <v>120</v>
      </c>
      <c r="D73" s="25">
        <v>553.87</v>
      </c>
      <c r="E73" s="26">
        <v>13709.76</v>
      </c>
      <c r="F73" s="25">
        <v>795.3</v>
      </c>
      <c r="G73" s="26">
        <v>20614.08</v>
      </c>
      <c r="H73" s="27">
        <v>14.3589331688671</v>
      </c>
      <c r="I73" s="26">
        <v>680</v>
      </c>
      <c r="J73" s="26">
        <v>15681.98</v>
      </c>
      <c r="K73" s="25">
        <v>261.7</v>
      </c>
      <c r="L73" s="25">
        <v>7465.79</v>
      </c>
      <c r="M73" s="12">
        <v>23.0617352941176</v>
      </c>
      <c r="N73" s="12">
        <v>28.528047382499</v>
      </c>
      <c r="O73" s="26">
        <v>8366.46</v>
      </c>
      <c r="P73" s="26">
        <v>9562.24</v>
      </c>
      <c r="Q73" s="26">
        <v>359.15</v>
      </c>
      <c r="R73" s="12">
        <v>26.6246415146875</v>
      </c>
      <c r="S73" s="25">
        <v>9762.25</v>
      </c>
      <c r="T73" s="25">
        <v>10769.27</v>
      </c>
      <c r="U73" s="25">
        <v>353.53</v>
      </c>
      <c r="V73" s="12">
        <v>30.4621107119622</v>
      </c>
      <c r="W73" s="15">
        <v>0.154494281333573</v>
      </c>
      <c r="X73" s="15">
        <v>0.0677951527327329</v>
      </c>
      <c r="Y73" s="26">
        <v>1195.78</v>
      </c>
      <c r="Z73" s="25">
        <v>1007.02</v>
      </c>
      <c r="AA73" s="17">
        <v>188.76</v>
      </c>
      <c r="AB73" s="18">
        <v>0.187444142122301</v>
      </c>
      <c r="AC73" s="15">
        <v>0.125052289003413</v>
      </c>
      <c r="AD73" s="15">
        <v>0.0935086593613123</v>
      </c>
      <c r="AE73" s="15">
        <v>0.0315436296421011</v>
      </c>
      <c r="AF73" s="26">
        <v>-1328.389</v>
      </c>
      <c r="AG73" s="25">
        <v>-904.4286</v>
      </c>
      <c r="AH73" s="15">
        <v>-0.158775515570504</v>
      </c>
      <c r="AI73" s="18">
        <v>-0.0839823497785829</v>
      </c>
      <c r="AJ73" s="26">
        <v>-52.42</v>
      </c>
      <c r="AK73" s="25">
        <v>-43.77</v>
      </c>
      <c r="AL73" s="15">
        <v>-0.145955728804121</v>
      </c>
      <c r="AM73" s="18">
        <v>-0.123808446242186</v>
      </c>
      <c r="AN73" s="18">
        <v>-0.0747931657919212</v>
      </c>
      <c r="AO73" s="18">
        <v>-0.0221472825619349</v>
      </c>
    </row>
    <row r="74" s="1" customFormat="1" ht="15.9" customHeight="1" spans="1:41">
      <c r="A74" s="23"/>
      <c r="B74" s="24" t="s">
        <v>137</v>
      </c>
      <c r="C74" s="23" t="s">
        <v>138</v>
      </c>
      <c r="D74" s="25">
        <v>672.4</v>
      </c>
      <c r="E74" s="26">
        <v>11692.74</v>
      </c>
      <c r="F74" s="25">
        <v>927.5</v>
      </c>
      <c r="G74" s="26">
        <v>14702.7</v>
      </c>
      <c r="H74" s="27">
        <v>34.1049017653443</v>
      </c>
      <c r="I74" s="26">
        <v>445.6</v>
      </c>
      <c r="J74" s="26">
        <v>5834.77</v>
      </c>
      <c r="K74" s="25">
        <v>160</v>
      </c>
      <c r="L74" s="25">
        <v>1721.3</v>
      </c>
      <c r="M74" s="12">
        <v>13.0941876122083</v>
      </c>
      <c r="N74" s="12">
        <v>10.758125</v>
      </c>
      <c r="O74" s="26">
        <v>2708.82</v>
      </c>
      <c r="P74" s="26">
        <v>2951.33</v>
      </c>
      <c r="Q74" s="26">
        <v>180.17</v>
      </c>
      <c r="R74" s="12">
        <v>16.3808070155964</v>
      </c>
      <c r="S74" s="25">
        <v>3021.1</v>
      </c>
      <c r="T74" s="25">
        <v>3490.81</v>
      </c>
      <c r="U74" s="25">
        <v>212.86</v>
      </c>
      <c r="V74" s="12">
        <v>16.3995583951893</v>
      </c>
      <c r="W74" s="15">
        <v>0.250998343747868</v>
      </c>
      <c r="X74" s="15">
        <v>0.524388161988202</v>
      </c>
      <c r="Y74" s="26">
        <v>242.51</v>
      </c>
      <c r="Z74" s="25">
        <v>469.71</v>
      </c>
      <c r="AA74" s="17">
        <v>-227.2</v>
      </c>
      <c r="AB74" s="18">
        <v>-0.483702710182879</v>
      </c>
      <c r="AC74" s="15">
        <v>0.082169733645509</v>
      </c>
      <c r="AD74" s="15">
        <v>0.134556163182757</v>
      </c>
      <c r="AE74" s="15">
        <v>-0.052386429537248</v>
      </c>
      <c r="AF74" s="26">
        <v>38.3301</v>
      </c>
      <c r="AG74" s="25">
        <v>-395.1258</v>
      </c>
      <c r="AH74" s="15">
        <v>0.0141501096418367</v>
      </c>
      <c r="AI74" s="18">
        <v>-0.113190291078575</v>
      </c>
      <c r="AJ74" s="26">
        <v>-0.33</v>
      </c>
      <c r="AK74" s="25">
        <v>-17.04</v>
      </c>
      <c r="AL74" s="15">
        <v>-0.00183160348559694</v>
      </c>
      <c r="AM74" s="18">
        <v>-0.0800526167433994</v>
      </c>
      <c r="AN74" s="18">
        <v>0.127340400720412</v>
      </c>
      <c r="AO74" s="18">
        <v>0.0782210132578025</v>
      </c>
    </row>
    <row r="75" s="1" customFormat="1" ht="15.9" customHeight="1" spans="1:41">
      <c r="A75" s="23"/>
      <c r="B75" s="24" t="s">
        <v>195</v>
      </c>
      <c r="C75" s="23" t="s">
        <v>196</v>
      </c>
      <c r="D75" s="25">
        <v>440.1</v>
      </c>
      <c r="E75" s="26">
        <v>7269.16</v>
      </c>
      <c r="F75" s="25">
        <v>468.8</v>
      </c>
      <c r="G75" s="26">
        <v>7390.02</v>
      </c>
      <c r="H75" s="27">
        <v>24.8678648112874</v>
      </c>
      <c r="I75" s="26">
        <v>198.2</v>
      </c>
      <c r="J75" s="26">
        <v>2378.63</v>
      </c>
      <c r="K75" s="25">
        <v>200</v>
      </c>
      <c r="L75" s="25">
        <v>3695.6</v>
      </c>
      <c r="M75" s="12">
        <v>12.001160443996</v>
      </c>
      <c r="N75" s="12">
        <v>18.478</v>
      </c>
      <c r="O75" s="26">
        <v>2063.19</v>
      </c>
      <c r="P75" s="26">
        <v>2266.12</v>
      </c>
      <c r="Q75" s="26">
        <v>142.33</v>
      </c>
      <c r="R75" s="12">
        <v>15.9215906695707</v>
      </c>
      <c r="S75" s="25">
        <v>3363.12</v>
      </c>
      <c r="T75" s="25">
        <v>3792.51</v>
      </c>
      <c r="U75" s="25">
        <v>209.98</v>
      </c>
      <c r="V75" s="12">
        <v>18.0612915515763</v>
      </c>
      <c r="W75" s="15">
        <v>0.326670928521424</v>
      </c>
      <c r="X75" s="15">
        <v>-0.0225515991137385</v>
      </c>
      <c r="Y75" s="26">
        <v>202.93</v>
      </c>
      <c r="Z75" s="25">
        <v>429.39</v>
      </c>
      <c r="AA75" s="17">
        <v>-226.46</v>
      </c>
      <c r="AB75" s="18">
        <v>-0.527399333938844</v>
      </c>
      <c r="AC75" s="15">
        <v>0.0895495384180891</v>
      </c>
      <c r="AD75" s="15">
        <v>0.113220532048696</v>
      </c>
      <c r="AE75" s="15">
        <v>-0.0236709936306069</v>
      </c>
      <c r="AF75" s="26">
        <v>-448.0443</v>
      </c>
      <c r="AG75" s="25">
        <v>-333.022</v>
      </c>
      <c r="AH75" s="15">
        <v>-0.217160949791343</v>
      </c>
      <c r="AI75" s="18">
        <v>-0.0878104474345486</v>
      </c>
      <c r="AJ75" s="26">
        <v>-4.77</v>
      </c>
      <c r="AK75" s="25">
        <v>-0.42</v>
      </c>
      <c r="AL75" s="15">
        <v>-0.0335136654254198</v>
      </c>
      <c r="AM75" s="18">
        <v>-0.00200019049433279</v>
      </c>
      <c r="AN75" s="18">
        <v>-0.129350502356794</v>
      </c>
      <c r="AO75" s="18">
        <v>-0.031513474931087</v>
      </c>
    </row>
    <row r="76" s="1" customFormat="1" ht="15.9" customHeight="1" spans="1:41">
      <c r="A76" s="23"/>
      <c r="B76" s="24" t="s">
        <v>149</v>
      </c>
      <c r="C76" s="23" t="s">
        <v>150</v>
      </c>
      <c r="D76" s="25">
        <v>149.6</v>
      </c>
      <c r="E76" s="26">
        <v>1540.13</v>
      </c>
      <c r="F76" s="25">
        <v>140.2</v>
      </c>
      <c r="G76" s="26">
        <v>1309.19</v>
      </c>
      <c r="H76" s="27">
        <v>6.47795669938355</v>
      </c>
      <c r="I76" s="26">
        <v>98.5</v>
      </c>
      <c r="J76" s="26">
        <v>1308.53</v>
      </c>
      <c r="K76" s="25">
        <v>0</v>
      </c>
      <c r="L76" s="25">
        <v>0</v>
      </c>
      <c r="M76" s="12">
        <v>13.2845685279188</v>
      </c>
      <c r="N76" s="12">
        <v>0</v>
      </c>
      <c r="O76" s="26">
        <v>1539.47</v>
      </c>
      <c r="P76" s="26">
        <v>1687.48</v>
      </c>
      <c r="Q76" s="26">
        <v>105.19</v>
      </c>
      <c r="R76" s="12">
        <v>16.0422093354882</v>
      </c>
      <c r="S76" s="25">
        <v>1926.45</v>
      </c>
      <c r="T76" s="25">
        <v>2237.06</v>
      </c>
      <c r="U76" s="25">
        <v>127.88</v>
      </c>
      <c r="V76" s="12">
        <v>17.493431341883</v>
      </c>
      <c r="W76" s="15">
        <v>0.20758226372004</v>
      </c>
      <c r="X76" s="15" t="e">
        <v>#DIV/0!</v>
      </c>
      <c r="Y76" s="26">
        <v>148.01</v>
      </c>
      <c r="Z76" s="25">
        <v>310.61</v>
      </c>
      <c r="AA76" s="17">
        <v>-162.6</v>
      </c>
      <c r="AB76" s="18">
        <v>-0.523486043591642</v>
      </c>
      <c r="AC76" s="15">
        <v>0.0877106691634864</v>
      </c>
      <c r="AD76" s="15">
        <v>0.138847415804672</v>
      </c>
      <c r="AE76" s="15">
        <v>-0.0511367466411858</v>
      </c>
      <c r="AF76" s="26">
        <v>-139.851</v>
      </c>
      <c r="AG76" s="25">
        <v>-185.2562</v>
      </c>
      <c r="AH76" s="15">
        <v>-0.0908436020188766</v>
      </c>
      <c r="AI76" s="18">
        <v>-0.0828123519261888</v>
      </c>
      <c r="AJ76" s="26">
        <v>-2.71</v>
      </c>
      <c r="AK76" s="25">
        <v>-7.12</v>
      </c>
      <c r="AL76" s="15">
        <v>-0.0257629052191273</v>
      </c>
      <c r="AM76" s="18">
        <v>-0.0556771973725368</v>
      </c>
      <c r="AN76" s="18">
        <v>-0.00803125009268779</v>
      </c>
      <c r="AO76" s="18">
        <v>0.0299142921534095</v>
      </c>
    </row>
    <row r="77" s="1" customFormat="1" ht="15.9" customHeight="1" spans="1:41">
      <c r="A77" s="23"/>
      <c r="B77" s="28" t="s">
        <v>256</v>
      </c>
      <c r="C77" s="28"/>
      <c r="D77" s="29">
        <v>1815.97</v>
      </c>
      <c r="E77" s="29">
        <v>34211.79</v>
      </c>
      <c r="F77" s="29">
        <v>2331.8</v>
      </c>
      <c r="G77" s="30">
        <v>44015.99</v>
      </c>
      <c r="H77" s="30">
        <v>18.6536550769386</v>
      </c>
      <c r="I77" s="30">
        <v>1422.3</v>
      </c>
      <c r="J77" s="29">
        <v>25203.91</v>
      </c>
      <c r="K77" s="29">
        <v>621.7</v>
      </c>
      <c r="L77" s="29">
        <v>12882.69</v>
      </c>
      <c r="M77" s="31">
        <v>17.7205301272587</v>
      </c>
      <c r="N77" s="31">
        <v>20.7217146533698</v>
      </c>
      <c r="O77" s="29">
        <v>14677.94</v>
      </c>
      <c r="P77" s="29">
        <v>16467.17</v>
      </c>
      <c r="Q77" s="29">
        <v>786.84</v>
      </c>
      <c r="R77" s="31">
        <v>20.9282319150018</v>
      </c>
      <c r="S77" s="29">
        <v>18072.92</v>
      </c>
      <c r="T77" s="29">
        <v>20289.65</v>
      </c>
      <c r="U77" s="29">
        <v>904.25</v>
      </c>
      <c r="V77" s="31">
        <v>22.438097871164</v>
      </c>
      <c r="W77" s="32">
        <v>0.181016130144372</v>
      </c>
      <c r="X77" s="32">
        <v>0.0828301733956673</v>
      </c>
      <c r="Y77" s="29">
        <v>1789.23</v>
      </c>
      <c r="Z77" s="29">
        <v>2216.73</v>
      </c>
      <c r="AA77" s="33">
        <v>-427.5</v>
      </c>
      <c r="AB77" s="34">
        <v>-0.192851632810491</v>
      </c>
      <c r="AC77" s="32">
        <v>0.108654371091086</v>
      </c>
      <c r="AD77" s="32">
        <v>0.109254225676638</v>
      </c>
      <c r="AE77" s="32">
        <v>-0.000599854585551979</v>
      </c>
      <c r="AF77" s="29">
        <v>-1877.9542</v>
      </c>
      <c r="AG77" s="29">
        <v>-1817.8326</v>
      </c>
      <c r="AH77" s="32">
        <v>-0.127943989415408</v>
      </c>
      <c r="AI77" s="32">
        <v>-0.0895940836830601</v>
      </c>
      <c r="AJ77" s="29">
        <v>-60.23</v>
      </c>
      <c r="AK77" s="29">
        <v>-68.35</v>
      </c>
      <c r="AL77" s="32">
        <v>-0.07654669310152</v>
      </c>
      <c r="AM77" s="32">
        <v>-0.0755875034559027</v>
      </c>
      <c r="AN77" s="34">
        <v>-0.0383499057323483</v>
      </c>
      <c r="AO77" s="34">
        <v>-0.000959189645617323</v>
      </c>
    </row>
    <row r="78" s="1" customFormat="1" ht="15.9" customHeight="1" spans="1:41">
      <c r="A78" s="23" t="s">
        <v>89</v>
      </c>
      <c r="B78" s="24" t="s">
        <v>90</v>
      </c>
      <c r="C78" s="23" t="s">
        <v>91</v>
      </c>
      <c r="D78" s="25">
        <v>1047.5</v>
      </c>
      <c r="E78" s="26">
        <v>16993.86</v>
      </c>
      <c r="F78" s="25">
        <v>1292.5</v>
      </c>
      <c r="G78" s="26">
        <v>22977.3</v>
      </c>
      <c r="H78" s="27">
        <v>33.4646716899892</v>
      </c>
      <c r="I78" s="26">
        <v>514.2</v>
      </c>
      <c r="J78" s="26">
        <v>10163.94</v>
      </c>
      <c r="K78" s="25">
        <v>437.8</v>
      </c>
      <c r="L78" s="25">
        <v>11206.07</v>
      </c>
      <c r="M78" s="12">
        <v>19.7665110851809</v>
      </c>
      <c r="N78" s="12">
        <v>25.5963225216994</v>
      </c>
      <c r="O78" s="26">
        <v>4180.5</v>
      </c>
      <c r="P78" s="26">
        <v>4786.23</v>
      </c>
      <c r="Q78" s="26">
        <v>262.04</v>
      </c>
      <c r="R78" s="12">
        <v>18.2652648450618</v>
      </c>
      <c r="S78" s="25">
        <v>9890.17</v>
      </c>
      <c r="T78" s="25">
        <v>11299.31</v>
      </c>
      <c r="U78" s="25">
        <v>355.33</v>
      </c>
      <c r="V78" s="12">
        <v>31.7994821715025</v>
      </c>
      <c r="W78" s="15">
        <v>-0.0759489741841462</v>
      </c>
      <c r="X78" s="15">
        <v>0.242345737148154</v>
      </c>
      <c r="Y78" s="26">
        <v>605.73</v>
      </c>
      <c r="Z78" s="25">
        <v>1409.14</v>
      </c>
      <c r="AA78" s="17">
        <v>-803.41</v>
      </c>
      <c r="AB78" s="18">
        <v>-0.570142072469733</v>
      </c>
      <c r="AC78" s="15">
        <v>0.126556809848252</v>
      </c>
      <c r="AD78" s="15">
        <v>0.124710269919137</v>
      </c>
      <c r="AE78" s="15">
        <v>0.00184653992911552</v>
      </c>
      <c r="AF78" s="26">
        <v>390.4419</v>
      </c>
      <c r="AG78" s="25">
        <v>-1989.3538</v>
      </c>
      <c r="AH78" s="15">
        <v>0.0933959813419447</v>
      </c>
      <c r="AI78" s="18">
        <v>-0.176059759401238</v>
      </c>
      <c r="AJ78" s="26">
        <v>-7.16</v>
      </c>
      <c r="AK78" s="25">
        <v>-14.47</v>
      </c>
      <c r="AL78" s="15">
        <v>-0.0273240726606625</v>
      </c>
      <c r="AM78" s="18">
        <v>-0.0407227084681845</v>
      </c>
      <c r="AN78" s="18">
        <v>0.269455740743183</v>
      </c>
      <c r="AO78" s="18">
        <v>0.013398635807522</v>
      </c>
    </row>
    <row r="79" s="1" customFormat="1" ht="15.9" customHeight="1" spans="1:41">
      <c r="A79" s="23"/>
      <c r="B79" s="24" t="s">
        <v>160</v>
      </c>
      <c r="C79" s="23" t="s">
        <v>161</v>
      </c>
      <c r="D79" s="25">
        <v>407.4</v>
      </c>
      <c r="E79" s="26">
        <v>5291.89</v>
      </c>
      <c r="F79" s="25">
        <v>403.7</v>
      </c>
      <c r="G79" s="26">
        <v>4927.92</v>
      </c>
      <c r="H79" s="27">
        <v>12.6972638431857</v>
      </c>
      <c r="I79" s="26">
        <v>150</v>
      </c>
      <c r="J79" s="26">
        <v>2591</v>
      </c>
      <c r="K79" s="25">
        <v>130</v>
      </c>
      <c r="L79" s="25">
        <v>2136</v>
      </c>
      <c r="M79" s="12">
        <v>17.2733333333333</v>
      </c>
      <c r="N79" s="12">
        <v>16.4307692307692</v>
      </c>
      <c r="O79" s="26">
        <v>2817.09</v>
      </c>
      <c r="P79" s="26">
        <v>3020.85</v>
      </c>
      <c r="Q79" s="26">
        <v>138.75</v>
      </c>
      <c r="R79" s="12">
        <v>21.7718918918919</v>
      </c>
      <c r="S79" s="25">
        <v>2216.83</v>
      </c>
      <c r="T79" s="25">
        <v>3232.94</v>
      </c>
      <c r="U79" s="25">
        <v>166.05</v>
      </c>
      <c r="V79" s="12">
        <v>19.4696778078892</v>
      </c>
      <c r="W79" s="15">
        <v>0.260433725891078</v>
      </c>
      <c r="X79" s="15">
        <v>0.184952301041945</v>
      </c>
      <c r="Y79" s="26">
        <v>203.76</v>
      </c>
      <c r="Z79" s="25">
        <v>1016.11</v>
      </c>
      <c r="AA79" s="17">
        <v>-812.35</v>
      </c>
      <c r="AB79" s="18">
        <v>-0.799470529765478</v>
      </c>
      <c r="AC79" s="15">
        <v>0.0674512140622672</v>
      </c>
      <c r="AD79" s="15">
        <v>0.314299059060793</v>
      </c>
      <c r="AE79" s="15">
        <v>-0.246847844998526</v>
      </c>
      <c r="AF79" s="26">
        <v>-396.0066</v>
      </c>
      <c r="AG79" s="25">
        <v>308.9208</v>
      </c>
      <c r="AH79" s="15">
        <v>-0.140572931642227</v>
      </c>
      <c r="AI79" s="18">
        <v>0.0955541395757422</v>
      </c>
      <c r="AJ79" s="26">
        <v>-4.95</v>
      </c>
      <c r="AK79" s="25">
        <v>-2.95</v>
      </c>
      <c r="AL79" s="15">
        <v>-0.0356756756756757</v>
      </c>
      <c r="AM79" s="18">
        <v>-0.0177657332128877</v>
      </c>
      <c r="AN79" s="18">
        <v>-0.236127071217969</v>
      </c>
      <c r="AO79" s="18">
        <v>-0.017909942462788</v>
      </c>
    </row>
    <row r="80" s="1" customFormat="1" ht="15.9" customHeight="1" spans="1:41">
      <c r="A80" s="23"/>
      <c r="B80" s="24" t="s">
        <v>125</v>
      </c>
      <c r="C80" s="23" t="s">
        <v>126</v>
      </c>
      <c r="D80" s="25">
        <v>827</v>
      </c>
      <c r="E80" s="26">
        <v>19379.99</v>
      </c>
      <c r="F80" s="25">
        <v>811</v>
      </c>
      <c r="G80" s="26">
        <v>20717</v>
      </c>
      <c r="H80" s="27">
        <v>42.8291208003101</v>
      </c>
      <c r="I80" s="26">
        <v>347.4</v>
      </c>
      <c r="J80" s="26">
        <v>5245.05</v>
      </c>
      <c r="K80" s="25">
        <v>301.6</v>
      </c>
      <c r="L80" s="25">
        <v>5328.5</v>
      </c>
      <c r="M80" s="12">
        <v>15.0980138169257</v>
      </c>
      <c r="N80" s="12">
        <v>17.6674403183024</v>
      </c>
      <c r="O80" s="26">
        <v>3276.73</v>
      </c>
      <c r="P80" s="26">
        <v>4333.18</v>
      </c>
      <c r="Q80" s="26">
        <v>292.44</v>
      </c>
      <c r="R80" s="12">
        <v>14.8173300506087</v>
      </c>
      <c r="S80" s="25">
        <v>4544.2</v>
      </c>
      <c r="T80" s="25">
        <v>5849.6</v>
      </c>
      <c r="U80" s="25">
        <v>247.09</v>
      </c>
      <c r="V80" s="12">
        <v>23.6739649520418</v>
      </c>
      <c r="W80" s="15">
        <v>-0.0185907742382908</v>
      </c>
      <c r="X80" s="15">
        <v>0.339977072259697</v>
      </c>
      <c r="Y80" s="26">
        <v>1056.45</v>
      </c>
      <c r="Z80" s="25">
        <v>1305.4</v>
      </c>
      <c r="AA80" s="17">
        <v>-248.95</v>
      </c>
      <c r="AB80" s="18">
        <v>-0.190707829017926</v>
      </c>
      <c r="AC80" s="15">
        <v>0.243804780784551</v>
      </c>
      <c r="AD80" s="15">
        <v>0.223160557986871</v>
      </c>
      <c r="AE80" s="15">
        <v>0.0206442227976799</v>
      </c>
      <c r="AF80" s="26">
        <v>1788.502</v>
      </c>
      <c r="AG80" s="25">
        <v>-586.0674</v>
      </c>
      <c r="AH80" s="15">
        <v>0.545819155072282</v>
      </c>
      <c r="AI80" s="18">
        <v>-0.100189312089716</v>
      </c>
      <c r="AJ80" s="26">
        <v>9.04</v>
      </c>
      <c r="AK80" s="25">
        <v>-12.51</v>
      </c>
      <c r="AL80" s="15">
        <v>0.0309123238954999</v>
      </c>
      <c r="AM80" s="18">
        <v>-0.0506293253470395</v>
      </c>
      <c r="AN80" s="18">
        <v>0.646008467161998</v>
      </c>
      <c r="AO80" s="18">
        <v>0.0815416492425395</v>
      </c>
    </row>
    <row r="81" s="1" customFormat="1" ht="15.9" customHeight="1" spans="1:41">
      <c r="A81" s="23"/>
      <c r="B81" s="28" t="s">
        <v>256</v>
      </c>
      <c r="C81" s="28"/>
      <c r="D81" s="29">
        <v>2281.9</v>
      </c>
      <c r="E81" s="29">
        <v>41665.74</v>
      </c>
      <c r="F81" s="29">
        <v>2507.2</v>
      </c>
      <c r="G81" s="30">
        <v>48622.22</v>
      </c>
      <c r="H81" s="30">
        <v>30.7570583746662</v>
      </c>
      <c r="I81" s="30">
        <v>1011.6</v>
      </c>
      <c r="J81" s="29">
        <v>17999.99</v>
      </c>
      <c r="K81" s="29">
        <v>869.4</v>
      </c>
      <c r="L81" s="29">
        <v>18670.57</v>
      </c>
      <c r="M81" s="31">
        <v>17.7935844207197</v>
      </c>
      <c r="N81" s="31">
        <v>21.475235794801</v>
      </c>
      <c r="O81" s="29">
        <v>10274.32</v>
      </c>
      <c r="P81" s="29">
        <v>12140.26</v>
      </c>
      <c r="Q81" s="29">
        <v>693.23</v>
      </c>
      <c r="R81" s="31">
        <v>17.5126004356419</v>
      </c>
      <c r="S81" s="29">
        <v>16651.2</v>
      </c>
      <c r="T81" s="29">
        <v>20381.85</v>
      </c>
      <c r="U81" s="29">
        <v>768.47</v>
      </c>
      <c r="V81" s="31">
        <v>26.5226358868921</v>
      </c>
      <c r="W81" s="32">
        <v>-0.0157913087343218</v>
      </c>
      <c r="X81" s="32">
        <v>0.235033512102952</v>
      </c>
      <c r="Y81" s="29">
        <v>1865.94</v>
      </c>
      <c r="Z81" s="29">
        <v>3730.65</v>
      </c>
      <c r="AA81" s="33">
        <v>-1864.71</v>
      </c>
      <c r="AB81" s="34">
        <v>-0.499835149370753</v>
      </c>
      <c r="AC81" s="32">
        <v>0.153698520460023</v>
      </c>
      <c r="AD81" s="32">
        <v>0.183037849851706</v>
      </c>
      <c r="AE81" s="32">
        <v>-0.0293393293916832</v>
      </c>
      <c r="AF81" s="29">
        <v>1782.9373</v>
      </c>
      <c r="AG81" s="29">
        <v>-2266.5004</v>
      </c>
      <c r="AH81" s="32">
        <v>0.173533362791893</v>
      </c>
      <c r="AI81" s="32">
        <v>-0.111201897766886</v>
      </c>
      <c r="AJ81" s="29">
        <v>-3.07</v>
      </c>
      <c r="AK81" s="29">
        <v>-29.93</v>
      </c>
      <c r="AL81" s="32">
        <v>-0.00442854463886445</v>
      </c>
      <c r="AM81" s="32">
        <v>-0.0389475190963863</v>
      </c>
      <c r="AN81" s="34">
        <v>0.284735260558779</v>
      </c>
      <c r="AO81" s="34">
        <v>0.0345189744575219</v>
      </c>
    </row>
    <row r="82" s="1" customFormat="1" ht="15.9" customHeight="1" spans="1:41">
      <c r="A82" s="9" t="s">
        <v>61</v>
      </c>
      <c r="B82" s="9"/>
      <c r="C82" s="9"/>
      <c r="D82" s="10">
        <v>55760.41</v>
      </c>
      <c r="E82" s="10">
        <v>957770.07</v>
      </c>
      <c r="F82" s="10">
        <v>63480.47</v>
      </c>
      <c r="G82" s="10">
        <v>1142753.33</v>
      </c>
      <c r="H82" s="10">
        <v>19.6804269422532</v>
      </c>
      <c r="I82" s="10">
        <v>30566.45</v>
      </c>
      <c r="J82" s="10">
        <v>565253.31</v>
      </c>
      <c r="K82" s="10">
        <v>23229.96</v>
      </c>
      <c r="L82" s="10">
        <v>488777.87</v>
      </c>
      <c r="M82" s="13">
        <v>18.4926057818294</v>
      </c>
      <c r="N82" s="13">
        <v>21.0408399325698</v>
      </c>
      <c r="O82" s="10">
        <v>373560.59</v>
      </c>
      <c r="P82" s="10">
        <v>427426.46</v>
      </c>
      <c r="Q82" s="10">
        <v>21389.98</v>
      </c>
      <c r="R82" s="13">
        <v>19.9825553834085</v>
      </c>
      <c r="S82" s="10">
        <v>499105.77</v>
      </c>
      <c r="T82" s="10">
        <v>579723.92</v>
      </c>
      <c r="U82" s="10">
        <v>23445.69</v>
      </c>
      <c r="V82" s="13">
        <v>24.7262469136118</v>
      </c>
      <c r="W82" s="16">
        <v>0.0805700191285683</v>
      </c>
      <c r="X82" s="16">
        <v>0.175154936440405</v>
      </c>
      <c r="Y82" s="10">
        <v>53865.87</v>
      </c>
      <c r="Z82" s="10">
        <v>80618.15</v>
      </c>
      <c r="AA82" s="19">
        <v>-26752.28</v>
      </c>
      <c r="AB82" s="20">
        <v>-0.331839418294764</v>
      </c>
      <c r="AC82" s="16">
        <v>0.12602371411447</v>
      </c>
      <c r="AD82" s="16">
        <v>0.139063004334891</v>
      </c>
      <c r="AE82" s="16">
        <v>-0.0130392902204208</v>
      </c>
      <c r="AF82" s="10">
        <v>-22204.0451</v>
      </c>
      <c r="AG82" s="10">
        <v>-43849.0754</v>
      </c>
      <c r="AH82" s="16">
        <v>-0.0594389389416052</v>
      </c>
      <c r="AI82" s="16">
        <v>-0.0756378577582239</v>
      </c>
      <c r="AJ82" s="10">
        <v>-424.63</v>
      </c>
      <c r="AK82" s="10">
        <v>-1448.04</v>
      </c>
      <c r="AL82" s="16">
        <v>-0.0198518184682735</v>
      </c>
      <c r="AM82" s="16">
        <v>-0.0617614580760899</v>
      </c>
      <c r="AN82" s="20">
        <v>0.0161989188166188</v>
      </c>
      <c r="AO82" s="20">
        <v>0.0419096396078164</v>
      </c>
    </row>
    <row r="83" s="1" customFormat="1" ht="14.3" customHeight="1"/>
    <row r="84" s="1" customFormat="1" ht="14.3" customHeight="1"/>
    <row r="85" s="1" customFormat="1" ht="14.3" customHeight="1"/>
    <row r="86" s="1" customFormat="1" ht="14.3" customHeight="1"/>
    <row r="87" s="1" customFormat="1" ht="14.3" customHeight="1"/>
    <row r="88" s="1" customFormat="1" ht="14.3" customHeight="1"/>
    <row r="89" s="1" customFormat="1" ht="14.3" customHeight="1"/>
    <row r="90" s="1" customFormat="1" ht="14.3" customHeight="1"/>
    <row r="91" s="1" customFormat="1" ht="14.3" customHeight="1" spans="29:29">
      <c r="AC91" s="21"/>
    </row>
  </sheetData>
  <mergeCells count="33">
    <mergeCell ref="A1:AO1"/>
    <mergeCell ref="A2:V2"/>
    <mergeCell ref="Y2:AE2"/>
    <mergeCell ref="D3:E3"/>
    <mergeCell ref="F3:G3"/>
    <mergeCell ref="I3:N3"/>
    <mergeCell ref="O3:X3"/>
    <mergeCell ref="Y3:AB3"/>
    <mergeCell ref="AC3:AE3"/>
    <mergeCell ref="AF3:AO3"/>
    <mergeCell ref="B9:C9"/>
    <mergeCell ref="B18:C18"/>
    <mergeCell ref="B36:C36"/>
    <mergeCell ref="B55:C55"/>
    <mergeCell ref="B61:C61"/>
    <mergeCell ref="B65:C65"/>
    <mergeCell ref="B72:C72"/>
    <mergeCell ref="B77:C77"/>
    <mergeCell ref="B81:C81"/>
    <mergeCell ref="A82:C82"/>
    <mergeCell ref="A3:A4"/>
    <mergeCell ref="A5:A9"/>
    <mergeCell ref="A10:A18"/>
    <mergeCell ref="A19:A36"/>
    <mergeCell ref="A37:A55"/>
    <mergeCell ref="A56:A61"/>
    <mergeCell ref="A62:A65"/>
    <mergeCell ref="A66:A72"/>
    <mergeCell ref="A73:A77"/>
    <mergeCell ref="A78:A81"/>
    <mergeCell ref="B3:B4"/>
    <mergeCell ref="C3:C4"/>
    <mergeCell ref="H3:H4"/>
  </mergeCells>
  <pageMargins left="0.75" right="0.75" top="1" bottom="1" header="0.5" footer="0.5"/>
  <pageSetup paperSize="9" orientation="portrait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7"/>
  <dimension ref="A1:AO92"/>
  <sheetViews>
    <sheetView workbookViewId="0">
      <selection activeCell="A1" sqref="$A1:$XFD1048576"/>
    </sheetView>
  </sheetViews>
  <sheetFormatPr defaultColWidth="10" defaultRowHeight="13.5"/>
  <cols>
    <col min="1" max="1" width="6.65" style="1" customWidth="1"/>
    <col min="2" max="2" width="6.10833333333333" style="1" customWidth="1"/>
    <col min="3" max="3" width="8.68333333333333" style="1" customWidth="1"/>
    <col min="4" max="7" width="9.63333333333333" style="1" customWidth="1"/>
    <col min="8" max="8" width="6.91666666666667" style="1" customWidth="1"/>
    <col min="9" max="9" width="9.225" style="1" customWidth="1"/>
    <col min="10" max="10" width="10.175" style="1" customWidth="1"/>
    <col min="11" max="11" width="9.63333333333333" style="1" customWidth="1"/>
    <col min="12" max="12" width="9.5" style="1" customWidth="1"/>
    <col min="13" max="13" width="9.225" style="1" customWidth="1"/>
    <col min="14" max="14" width="9.76666666666667" style="1" customWidth="1"/>
    <col min="15" max="15" width="12.2083333333333" style="1" customWidth="1"/>
    <col min="16" max="17" width="10.7666666666667" style="1" customWidth="1"/>
    <col min="18" max="18" width="9.5" style="1" customWidth="1"/>
    <col min="19" max="21" width="10.7666666666667" style="1" customWidth="1"/>
    <col min="22" max="22" width="9.5" style="1" customWidth="1"/>
    <col min="23" max="23" width="6.78333333333333" style="1" customWidth="1"/>
    <col min="24" max="24" width="6.24166666666667" style="1" customWidth="1"/>
    <col min="25" max="25" width="9.74166666666667" style="1" customWidth="1"/>
    <col min="26" max="27" width="9.76666666666667" style="1" customWidth="1"/>
    <col min="28" max="28" width="7.6" style="1" customWidth="1"/>
    <col min="29" max="29" width="6.65" style="1" customWidth="1"/>
    <col min="30" max="30" width="5.83333333333333" style="1" customWidth="1"/>
    <col min="31" max="31" width="6.10833333333333" style="1" customWidth="1"/>
    <col min="32" max="32" width="9.74166666666667" style="1" customWidth="1"/>
    <col min="33" max="33" width="8.95" style="1" customWidth="1"/>
    <col min="34" max="35" width="6.91666666666667" style="1" customWidth="1"/>
    <col min="36" max="37" width="9.74166666666667" style="1" customWidth="1"/>
    <col min="38" max="39" width="7.73333333333333" style="1" customWidth="1"/>
    <col min="40" max="40" width="6.10833333333333" style="1" customWidth="1"/>
    <col min="41" max="41" width="6.50833333333333" style="1" customWidth="1"/>
    <col min="42" max="47" width="9.76666666666667" style="1" customWidth="1"/>
    <col min="48" max="16384" width="10" style="1"/>
  </cols>
  <sheetData>
    <row r="1" s="1" customFormat="1" ht="21.85" customHeight="1" spans="1:41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="1" customFormat="1" ht="19.55" customHeight="1" spans="1:31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Y2" s="14" t="s">
        <v>233</v>
      </c>
      <c r="Z2" s="14"/>
      <c r="AA2" s="14"/>
      <c r="AB2" s="14"/>
      <c r="AC2" s="14"/>
      <c r="AD2" s="14"/>
      <c r="AE2" s="14"/>
    </row>
    <row r="3" s="1" customFormat="1" ht="19.55" customHeight="1" spans="1:41">
      <c r="A3" s="4" t="s">
        <v>49</v>
      </c>
      <c r="B3" s="4" t="s">
        <v>234</v>
      </c>
      <c r="C3" s="4" t="s">
        <v>235</v>
      </c>
      <c r="D3" s="4" t="s">
        <v>236</v>
      </c>
      <c r="E3" s="4"/>
      <c r="F3" s="4" t="s">
        <v>209</v>
      </c>
      <c r="G3" s="4"/>
      <c r="H3" s="5" t="s">
        <v>210</v>
      </c>
      <c r="I3" s="4" t="s">
        <v>237</v>
      </c>
      <c r="J3" s="4"/>
      <c r="K3" s="4"/>
      <c r="L3" s="4"/>
      <c r="M3" s="4"/>
      <c r="N3" s="4"/>
      <c r="O3" s="4" t="s">
        <v>238</v>
      </c>
      <c r="P3" s="4"/>
      <c r="Q3" s="4"/>
      <c r="R3" s="4"/>
      <c r="S3" s="4"/>
      <c r="T3" s="4"/>
      <c r="U3" s="4"/>
      <c r="V3" s="4"/>
      <c r="W3" s="4"/>
      <c r="X3" s="4"/>
      <c r="Y3" s="4" t="s">
        <v>7</v>
      </c>
      <c r="Z3" s="4"/>
      <c r="AA3" s="4"/>
      <c r="AB3" s="4"/>
      <c r="AC3" s="4" t="s">
        <v>8</v>
      </c>
      <c r="AD3" s="4"/>
      <c r="AE3" s="4"/>
      <c r="AF3" s="4" t="s">
        <v>239</v>
      </c>
      <c r="AG3" s="4"/>
      <c r="AH3" s="4"/>
      <c r="AI3" s="4"/>
      <c r="AJ3" s="4"/>
      <c r="AK3" s="4"/>
      <c r="AL3" s="4"/>
      <c r="AM3" s="4"/>
      <c r="AN3" s="4"/>
      <c r="AO3" s="4"/>
    </row>
    <row r="4" s="1" customFormat="1" ht="22.6" customHeight="1" spans="1:41">
      <c r="A4" s="4"/>
      <c r="B4" s="4"/>
      <c r="C4" s="4"/>
      <c r="D4" s="4" t="s">
        <v>214</v>
      </c>
      <c r="E4" s="4" t="s">
        <v>215</v>
      </c>
      <c r="F4" s="4" t="s">
        <v>214</v>
      </c>
      <c r="G4" s="4" t="s">
        <v>215</v>
      </c>
      <c r="H4" s="5"/>
      <c r="I4" s="4" t="s">
        <v>240</v>
      </c>
      <c r="J4" s="4" t="s">
        <v>241</v>
      </c>
      <c r="K4" s="4" t="s">
        <v>242</v>
      </c>
      <c r="L4" s="4" t="s">
        <v>243</v>
      </c>
      <c r="M4" s="4" t="s">
        <v>244</v>
      </c>
      <c r="N4" s="11" t="s">
        <v>245</v>
      </c>
      <c r="O4" s="4" t="s">
        <v>246</v>
      </c>
      <c r="P4" s="4" t="s">
        <v>241</v>
      </c>
      <c r="Q4" s="4" t="s">
        <v>240</v>
      </c>
      <c r="R4" s="4" t="s">
        <v>244</v>
      </c>
      <c r="S4" s="4" t="s">
        <v>247</v>
      </c>
      <c r="T4" s="4" t="s">
        <v>243</v>
      </c>
      <c r="U4" s="4" t="s">
        <v>242</v>
      </c>
      <c r="V4" s="4" t="s">
        <v>245</v>
      </c>
      <c r="W4" s="4" t="s">
        <v>248</v>
      </c>
      <c r="X4" s="4" t="s">
        <v>249</v>
      </c>
      <c r="Y4" s="4" t="s">
        <v>11</v>
      </c>
      <c r="Z4" s="4" t="s">
        <v>12</v>
      </c>
      <c r="AA4" s="4" t="s">
        <v>13</v>
      </c>
      <c r="AB4" s="4" t="s">
        <v>14</v>
      </c>
      <c r="AC4" s="4" t="s">
        <v>11</v>
      </c>
      <c r="AD4" s="4" t="s">
        <v>12</v>
      </c>
      <c r="AE4" s="4" t="s">
        <v>15</v>
      </c>
      <c r="AF4" s="4" t="s">
        <v>241</v>
      </c>
      <c r="AG4" s="4" t="s">
        <v>243</v>
      </c>
      <c r="AH4" s="4" t="s">
        <v>250</v>
      </c>
      <c r="AI4" s="4" t="s">
        <v>251</v>
      </c>
      <c r="AJ4" s="4" t="s">
        <v>240</v>
      </c>
      <c r="AK4" s="4" t="s">
        <v>242</v>
      </c>
      <c r="AL4" s="4" t="s">
        <v>252</v>
      </c>
      <c r="AM4" s="4" t="s">
        <v>253</v>
      </c>
      <c r="AN4" s="4" t="s">
        <v>254</v>
      </c>
      <c r="AO4" s="4" t="s">
        <v>255</v>
      </c>
    </row>
    <row r="5" s="1" customFormat="1" ht="15.9" customHeight="1" spans="1:41">
      <c r="A5" s="23" t="s">
        <v>155</v>
      </c>
      <c r="B5" s="24" t="s">
        <v>172</v>
      </c>
      <c r="C5" s="23" t="s">
        <v>173</v>
      </c>
      <c r="D5" s="25">
        <v>705</v>
      </c>
      <c r="E5" s="26">
        <v>2501.34</v>
      </c>
      <c r="F5" s="25">
        <v>623</v>
      </c>
      <c r="G5" s="26">
        <v>5748.08</v>
      </c>
      <c r="H5" s="27">
        <v>7.65564794535803</v>
      </c>
      <c r="I5" s="26">
        <v>336</v>
      </c>
      <c r="J5" s="26">
        <v>7018.2</v>
      </c>
      <c r="K5" s="25">
        <v>1252</v>
      </c>
      <c r="L5" s="25">
        <v>6879.06</v>
      </c>
      <c r="M5" s="12">
        <v>20.8875</v>
      </c>
      <c r="N5" s="12">
        <v>5.49445686900958</v>
      </c>
      <c r="O5" s="26">
        <v>3771.46</v>
      </c>
      <c r="P5" s="26">
        <v>4131.89</v>
      </c>
      <c r="Q5" s="26">
        <v>407.88</v>
      </c>
      <c r="R5" s="12">
        <v>10.1301608316171</v>
      </c>
      <c r="S5" s="25">
        <v>4142.97</v>
      </c>
      <c r="T5" s="25">
        <v>4244.17</v>
      </c>
      <c r="U5" s="25">
        <v>545.14</v>
      </c>
      <c r="V5" s="12">
        <v>7.78546795318634</v>
      </c>
      <c r="W5" s="15">
        <v>-0.515013245643704</v>
      </c>
      <c r="X5" s="15">
        <v>0.416967707417771</v>
      </c>
      <c r="Y5" s="26">
        <v>360.43</v>
      </c>
      <c r="Z5" s="25">
        <v>101.2</v>
      </c>
      <c r="AA5" s="17">
        <v>259.23</v>
      </c>
      <c r="AB5" s="18">
        <v>2.56156126482213</v>
      </c>
      <c r="AC5" s="15">
        <v>0.0872312670472834</v>
      </c>
      <c r="AD5" s="15">
        <v>0.0238444737133527</v>
      </c>
      <c r="AE5" s="15">
        <v>0.0633867933339308</v>
      </c>
      <c r="AF5" s="26">
        <v>-330.67</v>
      </c>
      <c r="AG5" s="25">
        <v>821.3989</v>
      </c>
      <c r="AH5" s="15">
        <v>-0.0876769208741442</v>
      </c>
      <c r="AI5" s="18">
        <v>0.193535815012123</v>
      </c>
      <c r="AJ5" s="26">
        <v>-10.12</v>
      </c>
      <c r="AK5" s="25">
        <v>-148.56</v>
      </c>
      <c r="AL5" s="15">
        <v>-0.0248112189859763</v>
      </c>
      <c r="AM5" s="18">
        <v>-0.272517151557398</v>
      </c>
      <c r="AN5" s="18">
        <v>-0.281212735886267</v>
      </c>
      <c r="AO5" s="18">
        <v>0.247705932571422</v>
      </c>
    </row>
    <row r="6" s="1" customFormat="1" ht="15.9" customHeight="1" spans="1:41">
      <c r="A6" s="23"/>
      <c r="B6" s="24" t="s">
        <v>156</v>
      </c>
      <c r="C6" s="23" t="s">
        <v>157</v>
      </c>
      <c r="D6" s="25">
        <v>630.4</v>
      </c>
      <c r="E6" s="26">
        <v>2689.68</v>
      </c>
      <c r="F6" s="25">
        <v>616</v>
      </c>
      <c r="G6" s="26">
        <v>3470.53</v>
      </c>
      <c r="H6" s="27">
        <v>11.4543409197161</v>
      </c>
      <c r="I6" s="26">
        <v>178</v>
      </c>
      <c r="J6" s="26">
        <v>3115.4</v>
      </c>
      <c r="K6" s="25">
        <v>123</v>
      </c>
      <c r="L6" s="25">
        <v>1421.4</v>
      </c>
      <c r="M6" s="12">
        <v>17.5022471910112</v>
      </c>
      <c r="N6" s="12">
        <v>11.5560975609756</v>
      </c>
      <c r="O6" s="26">
        <v>1882.32</v>
      </c>
      <c r="P6" s="26">
        <v>2119.82</v>
      </c>
      <c r="Q6" s="26">
        <v>167.2</v>
      </c>
      <c r="R6" s="12">
        <v>12.6783492822967</v>
      </c>
      <c r="S6" s="25">
        <v>1991.42</v>
      </c>
      <c r="T6" s="25">
        <v>2161.88</v>
      </c>
      <c r="U6" s="25">
        <v>114.79</v>
      </c>
      <c r="V6" s="12">
        <v>18.8333478526004</v>
      </c>
      <c r="W6" s="15">
        <v>-0.275615916977337</v>
      </c>
      <c r="X6" s="15">
        <v>0.629732507295518</v>
      </c>
      <c r="Y6" s="26">
        <v>237.5</v>
      </c>
      <c r="Z6" s="25">
        <v>170.46</v>
      </c>
      <c r="AA6" s="17">
        <v>67.04</v>
      </c>
      <c r="AB6" s="18">
        <v>0.393288748093394</v>
      </c>
      <c r="AC6" s="15">
        <v>0.112037814531422</v>
      </c>
      <c r="AD6" s="15">
        <v>0.0788480396691768</v>
      </c>
      <c r="AE6" s="15">
        <v>0.0331897748622457</v>
      </c>
      <c r="AF6" s="26">
        <v>-64.793</v>
      </c>
      <c r="AG6" s="25">
        <v>-100.07</v>
      </c>
      <c r="AH6" s="15">
        <v>-0.0344218836329636</v>
      </c>
      <c r="AI6" s="18">
        <v>-0.0462884156382408</v>
      </c>
      <c r="AJ6" s="26">
        <v>-3.2</v>
      </c>
      <c r="AK6" s="25">
        <v>-128.71</v>
      </c>
      <c r="AL6" s="15">
        <v>-0.0191387559808612</v>
      </c>
      <c r="AM6" s="18">
        <v>-1.12126491854691</v>
      </c>
      <c r="AN6" s="18">
        <v>0.0118665320052772</v>
      </c>
      <c r="AO6" s="18">
        <v>1.10212616256605</v>
      </c>
    </row>
    <row r="7" s="1" customFormat="1" ht="15.9" customHeight="1" spans="1:41">
      <c r="A7" s="23"/>
      <c r="B7" s="24" t="s">
        <v>162</v>
      </c>
      <c r="C7" s="23" t="s">
        <v>163</v>
      </c>
      <c r="D7" s="25">
        <v>1378</v>
      </c>
      <c r="E7" s="26">
        <v>7955.78</v>
      </c>
      <c r="F7" s="25">
        <v>1740</v>
      </c>
      <c r="G7" s="26">
        <v>8970.1</v>
      </c>
      <c r="H7" s="27">
        <v>6.81335791516049</v>
      </c>
      <c r="I7" s="26">
        <v>1669</v>
      </c>
      <c r="J7" s="26">
        <v>11102.2</v>
      </c>
      <c r="K7" s="25">
        <v>1138</v>
      </c>
      <c r="L7" s="25">
        <v>8023.8</v>
      </c>
      <c r="M7" s="12">
        <v>6.65200718993409</v>
      </c>
      <c r="N7" s="12">
        <v>7.05079086115993</v>
      </c>
      <c r="O7" s="26">
        <v>8694.77</v>
      </c>
      <c r="P7" s="26">
        <v>9404.27</v>
      </c>
      <c r="Q7" s="26">
        <v>1137.62</v>
      </c>
      <c r="R7" s="12">
        <v>8.26661802710923</v>
      </c>
      <c r="S7" s="25">
        <v>4800.94</v>
      </c>
      <c r="T7" s="25">
        <v>7480.66</v>
      </c>
      <c r="U7" s="25">
        <v>846.81</v>
      </c>
      <c r="V7" s="12">
        <v>8.83392968906839</v>
      </c>
      <c r="W7" s="15">
        <v>0.242725359590469</v>
      </c>
      <c r="X7" s="15">
        <v>0.252899123377929</v>
      </c>
      <c r="Y7" s="26">
        <v>709.5</v>
      </c>
      <c r="Z7" s="25">
        <v>2679.72</v>
      </c>
      <c r="AA7" s="17">
        <v>-1970.22</v>
      </c>
      <c r="AB7" s="18">
        <v>-0.735233531861538</v>
      </c>
      <c r="AC7" s="15">
        <v>0.0754444523604703</v>
      </c>
      <c r="AD7" s="15">
        <v>0.358219729275224</v>
      </c>
      <c r="AE7" s="15">
        <v>-0.282775276914754</v>
      </c>
      <c r="AF7" s="26">
        <v>-572.807</v>
      </c>
      <c r="AG7" s="25">
        <v>3135.039</v>
      </c>
      <c r="AH7" s="15">
        <v>-0.0658794884741057</v>
      </c>
      <c r="AI7" s="18">
        <v>0.419085882796438</v>
      </c>
      <c r="AJ7" s="26">
        <v>-24.38</v>
      </c>
      <c r="AK7" s="25">
        <v>-9.79</v>
      </c>
      <c r="AL7" s="15">
        <v>-0.0214307062112129</v>
      </c>
      <c r="AM7" s="18">
        <v>-0.0115610349429034</v>
      </c>
      <c r="AN7" s="18">
        <v>-0.484965371270543</v>
      </c>
      <c r="AO7" s="18">
        <v>-0.00986967126830952</v>
      </c>
    </row>
    <row r="8" s="1" customFormat="1" ht="15.9" customHeight="1" spans="1:41">
      <c r="A8" s="23"/>
      <c r="B8" s="24" t="s">
        <v>174</v>
      </c>
      <c r="C8" s="23" t="s">
        <v>175</v>
      </c>
      <c r="D8" s="25">
        <v>1205</v>
      </c>
      <c r="E8" s="26">
        <v>11457.7</v>
      </c>
      <c r="F8" s="25">
        <v>804</v>
      </c>
      <c r="G8" s="26">
        <v>5548.6</v>
      </c>
      <c r="H8" s="27">
        <v>8.36359740332734</v>
      </c>
      <c r="I8" s="26">
        <v>88.8</v>
      </c>
      <c r="J8" s="26">
        <v>1207.7</v>
      </c>
      <c r="K8" s="25">
        <v>254</v>
      </c>
      <c r="L8" s="25">
        <v>4781</v>
      </c>
      <c r="M8" s="12">
        <v>13.6002252252252</v>
      </c>
      <c r="N8" s="12">
        <v>18.8228346456693</v>
      </c>
      <c r="O8" s="26">
        <v>7116.8</v>
      </c>
      <c r="P8" s="26">
        <v>7628.85</v>
      </c>
      <c r="Q8" s="26">
        <v>476.32</v>
      </c>
      <c r="R8" s="12">
        <v>16.0162285858247</v>
      </c>
      <c r="S8" s="25">
        <v>4810.5</v>
      </c>
      <c r="T8" s="25">
        <v>4931.36</v>
      </c>
      <c r="U8" s="25">
        <v>349.44</v>
      </c>
      <c r="V8" s="12">
        <v>14.1121794871795</v>
      </c>
      <c r="W8" s="15">
        <v>0.17764436401526</v>
      </c>
      <c r="X8" s="15">
        <v>-0.250262792356497</v>
      </c>
      <c r="Y8" s="26">
        <v>512.05</v>
      </c>
      <c r="Z8" s="25">
        <v>120.86</v>
      </c>
      <c r="AA8" s="17">
        <v>391.19</v>
      </c>
      <c r="AB8" s="18">
        <v>3.23672017209995</v>
      </c>
      <c r="AC8" s="15">
        <v>0.0671202081571928</v>
      </c>
      <c r="AD8" s="15">
        <v>0.0245084520294604</v>
      </c>
      <c r="AE8" s="15">
        <v>0.0426117561277323</v>
      </c>
      <c r="AF8" s="26">
        <v>-217.896</v>
      </c>
      <c r="AG8" s="25">
        <v>-107.4</v>
      </c>
      <c r="AH8" s="15">
        <v>-0.030617131294964</v>
      </c>
      <c r="AI8" s="18">
        <v>-0.0217789818630155</v>
      </c>
      <c r="AJ8" s="26">
        <v>-13.48</v>
      </c>
      <c r="AK8" s="25">
        <v>-16.56</v>
      </c>
      <c r="AL8" s="15">
        <v>-0.0283003023177696</v>
      </c>
      <c r="AM8" s="18">
        <v>-0.0473901098901099</v>
      </c>
      <c r="AN8" s="18">
        <v>-0.00883814943194855</v>
      </c>
      <c r="AO8" s="18">
        <v>0.0190898075723403</v>
      </c>
    </row>
    <row r="9" s="1" customFormat="1" ht="15.9" customHeight="1" spans="1:41">
      <c r="A9" s="23"/>
      <c r="B9" s="28" t="s">
        <v>256</v>
      </c>
      <c r="C9" s="28"/>
      <c r="D9" s="29">
        <v>3918.4</v>
      </c>
      <c r="E9" s="29">
        <v>24604.5</v>
      </c>
      <c r="F9" s="29">
        <v>3783</v>
      </c>
      <c r="G9" s="30">
        <v>23737.31</v>
      </c>
      <c r="H9" s="30">
        <v>7.88230031189801</v>
      </c>
      <c r="I9" s="30">
        <v>2271.8</v>
      </c>
      <c r="J9" s="29">
        <v>22443.5</v>
      </c>
      <c r="K9" s="29">
        <v>2767</v>
      </c>
      <c r="L9" s="29">
        <v>21105.26</v>
      </c>
      <c r="M9" s="31">
        <v>9.87917070164627</v>
      </c>
      <c r="N9" s="31">
        <v>7.62748825442718</v>
      </c>
      <c r="O9" s="29">
        <v>21465.35</v>
      </c>
      <c r="P9" s="29">
        <v>23284.83</v>
      </c>
      <c r="Q9" s="29">
        <v>2189.02</v>
      </c>
      <c r="R9" s="31">
        <v>10.6371024476706</v>
      </c>
      <c r="S9" s="29">
        <v>15745.83</v>
      </c>
      <c r="T9" s="29">
        <v>18818.07</v>
      </c>
      <c r="U9" s="29">
        <v>1856.18</v>
      </c>
      <c r="V9" s="31">
        <v>10.1380631188786</v>
      </c>
      <c r="W9" s="32">
        <v>0.0767201791439918</v>
      </c>
      <c r="X9" s="32">
        <v>0.329148309470576</v>
      </c>
      <c r="Y9" s="29">
        <v>1819.48</v>
      </c>
      <c r="Z9" s="29">
        <v>3072.24</v>
      </c>
      <c r="AA9" s="33">
        <v>-1252.76</v>
      </c>
      <c r="AB9" s="34">
        <v>-0.407767622321173</v>
      </c>
      <c r="AC9" s="32">
        <v>0.0781401453220831</v>
      </c>
      <c r="AD9" s="32">
        <v>0.163260100531032</v>
      </c>
      <c r="AE9" s="32">
        <v>-0.085119955208949</v>
      </c>
      <c r="AF9" s="29">
        <v>-1186.166</v>
      </c>
      <c r="AG9" s="29">
        <v>3748.9679</v>
      </c>
      <c r="AH9" s="32">
        <v>-0.0552595694922282</v>
      </c>
      <c r="AI9" s="32">
        <v>0.199221700206238</v>
      </c>
      <c r="AJ9" s="29">
        <v>-51.18</v>
      </c>
      <c r="AK9" s="29">
        <v>-303.62</v>
      </c>
      <c r="AL9" s="32">
        <v>-0.0233803254424354</v>
      </c>
      <c r="AM9" s="32">
        <v>-0.16357249835684</v>
      </c>
      <c r="AN9" s="34">
        <v>-0.254481269698466</v>
      </c>
      <c r="AO9" s="34">
        <v>0.140192172914405</v>
      </c>
    </row>
    <row r="10" s="1" customFormat="1" ht="15.9" customHeight="1" spans="1:41">
      <c r="A10" s="23" t="s">
        <v>84</v>
      </c>
      <c r="B10" s="24" t="s">
        <v>207</v>
      </c>
      <c r="C10" s="23" t="s">
        <v>208</v>
      </c>
      <c r="D10" s="25">
        <v>1697.1</v>
      </c>
      <c r="E10" s="26">
        <v>12557.43</v>
      </c>
      <c r="F10" s="25">
        <v>1257.3</v>
      </c>
      <c r="G10" s="26">
        <v>7002.39</v>
      </c>
      <c r="H10" s="27">
        <v>4.6592331046799</v>
      </c>
      <c r="I10" s="26">
        <v>1119.7</v>
      </c>
      <c r="J10" s="26">
        <v>9714.34</v>
      </c>
      <c r="K10" s="25">
        <v>1138.8</v>
      </c>
      <c r="L10" s="25">
        <v>8827.46</v>
      </c>
      <c r="M10" s="12">
        <v>8.6758417433241</v>
      </c>
      <c r="N10" s="12">
        <v>7.75154548647699</v>
      </c>
      <c r="O10" s="26">
        <v>14693.27</v>
      </c>
      <c r="P10" s="26">
        <v>15766.96</v>
      </c>
      <c r="Q10" s="26">
        <v>1475.96</v>
      </c>
      <c r="R10" s="12">
        <v>10.6825117211849</v>
      </c>
      <c r="S10" s="25">
        <v>10447.64</v>
      </c>
      <c r="T10" s="25">
        <v>10755.99</v>
      </c>
      <c r="U10" s="25">
        <v>1159.95</v>
      </c>
      <c r="V10" s="12">
        <v>9.27280486227855</v>
      </c>
      <c r="W10" s="15">
        <v>0.231293981290616</v>
      </c>
      <c r="X10" s="15">
        <v>0.196252396177701</v>
      </c>
      <c r="Y10" s="26">
        <v>1073.69</v>
      </c>
      <c r="Z10" s="25">
        <v>308.35</v>
      </c>
      <c r="AA10" s="17">
        <v>765.34</v>
      </c>
      <c r="AB10" s="18">
        <v>2.48204961893952</v>
      </c>
      <c r="AC10" s="15">
        <v>0.0680974645714837</v>
      </c>
      <c r="AD10" s="15">
        <v>0.0286677469949303</v>
      </c>
      <c r="AE10" s="15">
        <v>0.0394297175765534</v>
      </c>
      <c r="AF10" s="26">
        <v>-502.5868</v>
      </c>
      <c r="AG10" s="25">
        <v>-405.762</v>
      </c>
      <c r="AH10" s="15">
        <v>-0.0342052381804731</v>
      </c>
      <c r="AI10" s="18">
        <v>-0.0377242820047248</v>
      </c>
      <c r="AJ10" s="26">
        <v>-33.54</v>
      </c>
      <c r="AK10" s="25">
        <v>-197.75</v>
      </c>
      <c r="AL10" s="15">
        <v>-0.0227241930675628</v>
      </c>
      <c r="AM10" s="18">
        <v>-0.17048148627096</v>
      </c>
      <c r="AN10" s="18">
        <v>0.00351904382425171</v>
      </c>
      <c r="AO10" s="18">
        <v>0.147757293203397</v>
      </c>
    </row>
    <row r="11" s="1" customFormat="1" ht="15.9" customHeight="1" spans="1:41">
      <c r="A11" s="23"/>
      <c r="B11" s="24" t="s">
        <v>143</v>
      </c>
      <c r="C11" s="23" t="s">
        <v>144</v>
      </c>
      <c r="D11" s="25">
        <v>4444.7</v>
      </c>
      <c r="E11" s="26">
        <v>13536.26</v>
      </c>
      <c r="F11" s="25">
        <v>3879.3</v>
      </c>
      <c r="G11" s="26">
        <v>10894.8</v>
      </c>
      <c r="H11" s="27">
        <v>17.1297319820587</v>
      </c>
      <c r="I11" s="26">
        <v>169</v>
      </c>
      <c r="J11" s="26">
        <v>2967.7</v>
      </c>
      <c r="K11" s="25">
        <v>1230.2</v>
      </c>
      <c r="L11" s="25">
        <v>7024.78</v>
      </c>
      <c r="M11" s="12">
        <v>17.5603550295858</v>
      </c>
      <c r="N11" s="12">
        <v>5.71027475207283</v>
      </c>
      <c r="O11" s="26">
        <v>4991.83</v>
      </c>
      <c r="P11" s="26">
        <v>5503.29</v>
      </c>
      <c r="Q11" s="26">
        <v>659.5</v>
      </c>
      <c r="R11" s="12">
        <v>8.34463987869598</v>
      </c>
      <c r="S11" s="25">
        <v>3941.2</v>
      </c>
      <c r="T11" s="25">
        <v>4242.38</v>
      </c>
      <c r="U11" s="25">
        <v>321.03</v>
      </c>
      <c r="V11" s="12">
        <v>13.2149020340778</v>
      </c>
      <c r="W11" s="15">
        <v>-0.524802325201462</v>
      </c>
      <c r="X11" s="15">
        <v>1.31423225813798</v>
      </c>
      <c r="Y11" s="26">
        <v>511.46</v>
      </c>
      <c r="Z11" s="25">
        <v>301.18</v>
      </c>
      <c r="AA11" s="17">
        <v>210.28</v>
      </c>
      <c r="AB11" s="18">
        <v>0.698187130619563</v>
      </c>
      <c r="AC11" s="15">
        <v>0.0929371339689531</v>
      </c>
      <c r="AD11" s="15">
        <v>0.0709931689287617</v>
      </c>
      <c r="AE11" s="15">
        <v>0.0219439650401914</v>
      </c>
      <c r="AF11" s="26">
        <v>1103.99</v>
      </c>
      <c r="AG11" s="25">
        <v>-165.0208</v>
      </c>
      <c r="AH11" s="15">
        <v>0.221159374417799</v>
      </c>
      <c r="AI11" s="18">
        <v>-0.0388981656522989</v>
      </c>
      <c r="AJ11" s="26">
        <v>-14</v>
      </c>
      <c r="AK11" s="25">
        <v>-154.97</v>
      </c>
      <c r="AL11" s="15">
        <v>-0.0212282031842305</v>
      </c>
      <c r="AM11" s="18">
        <v>-0.48272747095287</v>
      </c>
      <c r="AN11" s="18">
        <v>0.260057540070098</v>
      </c>
      <c r="AO11" s="18">
        <v>0.46149926776864</v>
      </c>
    </row>
    <row r="12" s="1" customFormat="1" ht="15.9" customHeight="1" spans="1:41">
      <c r="A12" s="23"/>
      <c r="B12" s="24" t="s">
        <v>106</v>
      </c>
      <c r="C12" s="23" t="s">
        <v>107</v>
      </c>
      <c r="D12" s="25">
        <v>2194.5</v>
      </c>
      <c r="E12" s="26">
        <v>15075.77</v>
      </c>
      <c r="F12" s="25">
        <v>1528</v>
      </c>
      <c r="G12" s="26">
        <v>13078.61</v>
      </c>
      <c r="H12" s="27">
        <v>11.0422695407399</v>
      </c>
      <c r="I12" s="26">
        <v>468</v>
      </c>
      <c r="J12" s="26">
        <v>7156.6</v>
      </c>
      <c r="K12" s="25">
        <v>474</v>
      </c>
      <c r="L12" s="25">
        <v>8366.78</v>
      </c>
      <c r="M12" s="12">
        <v>15.2918803418803</v>
      </c>
      <c r="N12" s="12">
        <v>17.6514345991561</v>
      </c>
      <c r="O12" s="26">
        <v>8923.92</v>
      </c>
      <c r="P12" s="26">
        <v>9447.14</v>
      </c>
      <c r="Q12" s="26">
        <v>1304.34</v>
      </c>
      <c r="R12" s="12">
        <v>7.24285079043808</v>
      </c>
      <c r="S12" s="25">
        <v>9811.22</v>
      </c>
      <c r="T12" s="25">
        <v>10922.76</v>
      </c>
      <c r="U12" s="25">
        <v>879.95</v>
      </c>
      <c r="V12" s="12">
        <v>12.412932552986</v>
      </c>
      <c r="W12" s="15">
        <v>-0.526359700147414</v>
      </c>
      <c r="X12" s="15">
        <v>-0.296774860804832</v>
      </c>
      <c r="Y12" s="26">
        <v>523.22</v>
      </c>
      <c r="Z12" s="25">
        <v>1111.54</v>
      </c>
      <c r="AA12" s="17">
        <v>-588.32</v>
      </c>
      <c r="AB12" s="18">
        <v>-0.529283696493154</v>
      </c>
      <c r="AC12" s="15">
        <v>0.0553839574728436</v>
      </c>
      <c r="AD12" s="15">
        <v>0.10176365680469</v>
      </c>
      <c r="AE12" s="15">
        <v>-0.0463796993318468</v>
      </c>
      <c r="AF12" s="26">
        <v>1823.088</v>
      </c>
      <c r="AG12" s="25">
        <v>-806.1182</v>
      </c>
      <c r="AH12" s="15">
        <v>0.204292284108329</v>
      </c>
      <c r="AI12" s="18">
        <v>-0.0738016948097367</v>
      </c>
      <c r="AJ12" s="26">
        <v>194.64</v>
      </c>
      <c r="AK12" s="25">
        <v>193.87</v>
      </c>
      <c r="AL12" s="15">
        <v>0.149224895349372</v>
      </c>
      <c r="AM12" s="18">
        <v>0.220319336325928</v>
      </c>
      <c r="AN12" s="18">
        <v>0.278093978918066</v>
      </c>
      <c r="AO12" s="18">
        <v>-0.0710944409765555</v>
      </c>
    </row>
    <row r="13" s="1" customFormat="1" ht="15.9" customHeight="1" spans="1:41">
      <c r="A13" s="23"/>
      <c r="B13" s="24" t="s">
        <v>180</v>
      </c>
      <c r="C13" s="23" t="s">
        <v>181</v>
      </c>
      <c r="D13" s="25">
        <v>860.5</v>
      </c>
      <c r="E13" s="26">
        <v>5097.33</v>
      </c>
      <c r="F13" s="25">
        <v>664.5</v>
      </c>
      <c r="G13" s="26">
        <v>5600.97</v>
      </c>
      <c r="H13" s="27">
        <v>9.30155232675124</v>
      </c>
      <c r="I13" s="26">
        <v>294.5</v>
      </c>
      <c r="J13" s="26">
        <v>4810.2</v>
      </c>
      <c r="K13" s="25">
        <v>363.5</v>
      </c>
      <c r="L13" s="25">
        <v>4048.12</v>
      </c>
      <c r="M13" s="12">
        <v>16.3334465195246</v>
      </c>
      <c r="N13" s="12">
        <v>11.1365061898212</v>
      </c>
      <c r="O13" s="26">
        <v>4025.57</v>
      </c>
      <c r="P13" s="26">
        <v>4724.48</v>
      </c>
      <c r="Q13" s="26">
        <v>450.76</v>
      </c>
      <c r="R13" s="12">
        <v>10.4811429585589</v>
      </c>
      <c r="S13" s="25">
        <v>2191.6</v>
      </c>
      <c r="T13" s="25">
        <v>2341.66</v>
      </c>
      <c r="U13" s="25">
        <v>248.92</v>
      </c>
      <c r="V13" s="12">
        <v>9.40727944721196</v>
      </c>
      <c r="W13" s="15">
        <v>-0.358301816702925</v>
      </c>
      <c r="X13" s="15">
        <v>-0.155275515779783</v>
      </c>
      <c r="Y13" s="26">
        <v>698.91</v>
      </c>
      <c r="Z13" s="25">
        <v>150.06</v>
      </c>
      <c r="AA13" s="17">
        <v>548.85</v>
      </c>
      <c r="AB13" s="18">
        <v>3.65753698520592</v>
      </c>
      <c r="AC13" s="15">
        <v>0.147933740856137</v>
      </c>
      <c r="AD13" s="15">
        <v>0.0640827447195579</v>
      </c>
      <c r="AE13" s="15">
        <v>0.0838509961365786</v>
      </c>
      <c r="AF13" s="26">
        <v>-10.4664</v>
      </c>
      <c r="AG13" s="25">
        <v>-4.6028</v>
      </c>
      <c r="AH13" s="15">
        <v>-0.00259997963021386</v>
      </c>
      <c r="AI13" s="18">
        <v>-0.00196561413697975</v>
      </c>
      <c r="AJ13" s="26">
        <v>-13.24</v>
      </c>
      <c r="AK13" s="25">
        <v>-1.98</v>
      </c>
      <c r="AL13" s="15">
        <v>-0.0293726151388766</v>
      </c>
      <c r="AM13" s="18">
        <v>-0.00795436284750121</v>
      </c>
      <c r="AN13" s="18">
        <v>-0.000634365493234109</v>
      </c>
      <c r="AO13" s="18">
        <v>-0.0214182522913754</v>
      </c>
    </row>
    <row r="14" s="1" customFormat="1" ht="15.9" customHeight="1" spans="1:41">
      <c r="A14" s="23"/>
      <c r="B14" s="24" t="s">
        <v>129</v>
      </c>
      <c r="C14" s="23" t="s">
        <v>130</v>
      </c>
      <c r="D14" s="25">
        <v>605.5</v>
      </c>
      <c r="E14" s="26">
        <v>7059.72</v>
      </c>
      <c r="F14" s="25">
        <v>559</v>
      </c>
      <c r="G14" s="26">
        <v>4937</v>
      </c>
      <c r="H14" s="27">
        <v>4.59218655499499</v>
      </c>
      <c r="I14" s="26">
        <v>807</v>
      </c>
      <c r="J14" s="26">
        <v>7020.75</v>
      </c>
      <c r="K14" s="25">
        <v>969.5</v>
      </c>
      <c r="L14" s="25">
        <v>8348.25</v>
      </c>
      <c r="M14" s="12">
        <v>8.69981412639405</v>
      </c>
      <c r="N14" s="12">
        <v>8.61088189788551</v>
      </c>
      <c r="O14" s="26">
        <v>9143.47</v>
      </c>
      <c r="P14" s="26">
        <v>9312.79</v>
      </c>
      <c r="Q14" s="26">
        <v>837.16</v>
      </c>
      <c r="R14" s="12">
        <v>11.1242653734053</v>
      </c>
      <c r="S14" s="25">
        <v>8379.96</v>
      </c>
      <c r="T14" s="25">
        <v>8530.39</v>
      </c>
      <c r="U14" s="25">
        <v>877.68</v>
      </c>
      <c r="V14" s="12">
        <v>9.71924847324765</v>
      </c>
      <c r="W14" s="15">
        <v>0.27867851103345</v>
      </c>
      <c r="X14" s="15">
        <v>0.12871696401205</v>
      </c>
      <c r="Y14" s="26">
        <v>169.32</v>
      </c>
      <c r="Z14" s="25">
        <v>150.43</v>
      </c>
      <c r="AA14" s="17">
        <v>18.89</v>
      </c>
      <c r="AB14" s="18">
        <v>0.125573356378382</v>
      </c>
      <c r="AC14" s="15">
        <v>0.0181814472354686</v>
      </c>
      <c r="AD14" s="15">
        <v>0.0176345981836704</v>
      </c>
      <c r="AE14" s="15">
        <v>0.000546849051798257</v>
      </c>
      <c r="AF14" s="26">
        <v>-955.2369</v>
      </c>
      <c r="AG14" s="25">
        <v>-992.184</v>
      </c>
      <c r="AH14" s="15">
        <v>-0.104472033046535</v>
      </c>
      <c r="AI14" s="18">
        <v>-0.116311680943075</v>
      </c>
      <c r="AJ14" s="26">
        <v>-16.34</v>
      </c>
      <c r="AK14" s="25">
        <v>-88.12</v>
      </c>
      <c r="AL14" s="15">
        <v>-0.0195183716374409</v>
      </c>
      <c r="AM14" s="18">
        <v>-0.100401057332969</v>
      </c>
      <c r="AN14" s="18">
        <v>0.0118396478965404</v>
      </c>
      <c r="AO14" s="18">
        <v>0.0808826856955279</v>
      </c>
    </row>
    <row r="15" s="1" customFormat="1" ht="15.9" customHeight="1" spans="1:41">
      <c r="A15" s="23"/>
      <c r="B15" s="24" t="s">
        <v>193</v>
      </c>
      <c r="C15" s="23" t="s">
        <v>194</v>
      </c>
      <c r="D15" s="25">
        <v>1353</v>
      </c>
      <c r="E15" s="26">
        <v>6381.8</v>
      </c>
      <c r="F15" s="25">
        <v>912</v>
      </c>
      <c r="G15" s="26">
        <v>5957.9</v>
      </c>
      <c r="H15" s="27">
        <v>8.40809759003541</v>
      </c>
      <c r="I15" s="26">
        <v>318</v>
      </c>
      <c r="J15" s="26">
        <v>5077.1</v>
      </c>
      <c r="K15" s="25">
        <v>603.5</v>
      </c>
      <c r="L15" s="25">
        <v>3789.22</v>
      </c>
      <c r="M15" s="12">
        <v>15.9657232704403</v>
      </c>
      <c r="N15" s="12">
        <v>6.27874067937034</v>
      </c>
      <c r="O15" s="26">
        <v>5136.59</v>
      </c>
      <c r="P15" s="26">
        <v>6615.19</v>
      </c>
      <c r="Q15" s="26">
        <v>803</v>
      </c>
      <c r="R15" s="12">
        <v>8.23809464508095</v>
      </c>
      <c r="S15" s="25">
        <v>3805.37</v>
      </c>
      <c r="T15" s="25">
        <v>5123.07</v>
      </c>
      <c r="U15" s="25">
        <v>503.67</v>
      </c>
      <c r="V15" s="12">
        <v>10.1714813270594</v>
      </c>
      <c r="W15" s="15">
        <v>-0.484013689481054</v>
      </c>
      <c r="X15" s="15">
        <v>0.619987485783443</v>
      </c>
      <c r="Y15" s="26">
        <v>1478.6</v>
      </c>
      <c r="Z15" s="25">
        <v>1317.7</v>
      </c>
      <c r="AA15" s="17">
        <v>160.9</v>
      </c>
      <c r="AB15" s="18">
        <v>0.122106701070046</v>
      </c>
      <c r="AC15" s="15">
        <v>0.223515877850825</v>
      </c>
      <c r="AD15" s="15">
        <v>0.257209056288514</v>
      </c>
      <c r="AE15" s="15">
        <v>-0.0336931784376894</v>
      </c>
      <c r="AF15" s="26">
        <v>1524.9308</v>
      </c>
      <c r="AG15" s="25">
        <v>785.8851</v>
      </c>
      <c r="AH15" s="15">
        <v>0.296876098734764</v>
      </c>
      <c r="AI15" s="18">
        <v>0.153401202794418</v>
      </c>
      <c r="AJ15" s="26">
        <v>76.5</v>
      </c>
      <c r="AK15" s="25">
        <v>64.47</v>
      </c>
      <c r="AL15" s="15">
        <v>0.0952677459526775</v>
      </c>
      <c r="AM15" s="18">
        <v>0.128000476502472</v>
      </c>
      <c r="AN15" s="18">
        <v>0.143474895940346</v>
      </c>
      <c r="AO15" s="18">
        <v>-0.0327327305497944</v>
      </c>
    </row>
    <row r="16" s="1" customFormat="1" ht="15.9" customHeight="1" spans="1:41">
      <c r="A16" s="23"/>
      <c r="B16" s="24" t="s">
        <v>85</v>
      </c>
      <c r="C16" s="23" t="s">
        <v>86</v>
      </c>
      <c r="D16" s="25">
        <v>1623</v>
      </c>
      <c r="E16" s="26">
        <v>9188.6</v>
      </c>
      <c r="F16" s="25">
        <v>2756</v>
      </c>
      <c r="G16" s="26">
        <v>13243.95</v>
      </c>
      <c r="H16" s="27">
        <v>11.8799393247036</v>
      </c>
      <c r="I16" s="26">
        <v>2010.4</v>
      </c>
      <c r="J16" s="26">
        <v>11847.92</v>
      </c>
      <c r="K16" s="25">
        <v>342.5</v>
      </c>
      <c r="L16" s="25">
        <v>4317.4</v>
      </c>
      <c r="M16" s="12">
        <v>5.8933147632312</v>
      </c>
      <c r="N16" s="12">
        <v>12.6055474452555</v>
      </c>
      <c r="O16" s="26">
        <v>6608.95</v>
      </c>
      <c r="P16" s="26">
        <v>7761.74</v>
      </c>
      <c r="Q16" s="26">
        <v>767.21</v>
      </c>
      <c r="R16" s="12">
        <v>10.1168389358846</v>
      </c>
      <c r="S16" s="25">
        <v>8334.53</v>
      </c>
      <c r="T16" s="25">
        <v>9639.65</v>
      </c>
      <c r="U16" s="25">
        <v>1044.41</v>
      </c>
      <c r="V16" s="12">
        <v>9.22975651324671</v>
      </c>
      <c r="W16" s="15">
        <v>0.716663599745975</v>
      </c>
      <c r="X16" s="15">
        <v>-0.267802009128874</v>
      </c>
      <c r="Y16" s="26">
        <v>1152.79</v>
      </c>
      <c r="Z16" s="25">
        <v>1305.12</v>
      </c>
      <c r="AA16" s="17">
        <v>-152.33</v>
      </c>
      <c r="AB16" s="18">
        <v>-0.11671723672919</v>
      </c>
      <c r="AC16" s="15">
        <v>0.148522109733127</v>
      </c>
      <c r="AD16" s="15">
        <v>0.135390807757543</v>
      </c>
      <c r="AE16" s="15">
        <v>0.0131313019755838</v>
      </c>
      <c r="AF16" s="26">
        <v>-191.0489</v>
      </c>
      <c r="AG16" s="25">
        <v>-706.5538</v>
      </c>
      <c r="AH16" s="15">
        <v>-0.0289076025692432</v>
      </c>
      <c r="AI16" s="18">
        <v>-0.0732966238400772</v>
      </c>
      <c r="AJ16" s="26">
        <v>-28.19</v>
      </c>
      <c r="AK16" s="25">
        <v>-166.59</v>
      </c>
      <c r="AL16" s="15">
        <v>-0.0367435252408076</v>
      </c>
      <c r="AM16" s="18">
        <v>-0.159506324144732</v>
      </c>
      <c r="AN16" s="18">
        <v>0.044389021270834</v>
      </c>
      <c r="AO16" s="18">
        <v>0.122762798903925</v>
      </c>
    </row>
    <row r="17" s="1" customFormat="1" ht="15.9" customHeight="1" spans="1:41">
      <c r="A17" s="23"/>
      <c r="B17" s="24" t="s">
        <v>87</v>
      </c>
      <c r="C17" s="23" t="s">
        <v>88</v>
      </c>
      <c r="D17" s="25">
        <v>683</v>
      </c>
      <c r="E17" s="26">
        <v>4108.55</v>
      </c>
      <c r="F17" s="25">
        <v>793</v>
      </c>
      <c r="G17" s="26">
        <v>4924.25</v>
      </c>
      <c r="H17" s="27">
        <v>16.723867964452</v>
      </c>
      <c r="I17" s="26">
        <v>351.5</v>
      </c>
      <c r="J17" s="26">
        <v>3384.95</v>
      </c>
      <c r="K17" s="25">
        <v>305</v>
      </c>
      <c r="L17" s="25">
        <v>3357.72</v>
      </c>
      <c r="M17" s="12">
        <v>9.63001422475107</v>
      </c>
      <c r="N17" s="12">
        <v>11.0089180327869</v>
      </c>
      <c r="O17" s="26">
        <v>1890.4</v>
      </c>
      <c r="P17" s="26">
        <v>1980.34</v>
      </c>
      <c r="Q17" s="26">
        <v>173</v>
      </c>
      <c r="R17" s="12">
        <v>11.4470520231214</v>
      </c>
      <c r="S17" s="25">
        <v>2910.78</v>
      </c>
      <c r="T17" s="25">
        <v>3360.69</v>
      </c>
      <c r="U17" s="25">
        <v>285.98</v>
      </c>
      <c r="V17" s="12">
        <v>11.7514861179103</v>
      </c>
      <c r="W17" s="15">
        <v>0.188684850921629</v>
      </c>
      <c r="X17" s="15">
        <v>0.0674515045812798</v>
      </c>
      <c r="Y17" s="26">
        <v>89.94</v>
      </c>
      <c r="Z17" s="25">
        <v>449.91</v>
      </c>
      <c r="AA17" s="17">
        <v>-359.97</v>
      </c>
      <c r="AB17" s="18">
        <v>-0.800093352003734</v>
      </c>
      <c r="AC17" s="15">
        <v>0.0454164436409909</v>
      </c>
      <c r="AD17" s="15">
        <v>0.133874293671835</v>
      </c>
      <c r="AE17" s="15">
        <v>-0.0884578500308443</v>
      </c>
      <c r="AF17" s="26">
        <v>-37.3</v>
      </c>
      <c r="AG17" s="25">
        <v>181.24</v>
      </c>
      <c r="AH17" s="15">
        <v>-0.0197312738044858</v>
      </c>
      <c r="AI17" s="18">
        <v>0.0539294014026881</v>
      </c>
      <c r="AJ17" s="26">
        <v>-1</v>
      </c>
      <c r="AK17" s="25">
        <v>-3.32</v>
      </c>
      <c r="AL17" s="15">
        <v>-0.00578034682080925</v>
      </c>
      <c r="AM17" s="18">
        <v>-0.0116092034408001</v>
      </c>
      <c r="AN17" s="18">
        <v>-0.073660675207174</v>
      </c>
      <c r="AO17" s="18">
        <v>0.00582885661999081</v>
      </c>
    </row>
    <row r="18" s="1" customFormat="1" ht="15.9" customHeight="1" spans="1:41">
      <c r="A18" s="23"/>
      <c r="B18" s="28" t="s">
        <v>256</v>
      </c>
      <c r="C18" s="28"/>
      <c r="D18" s="29">
        <v>13461.3</v>
      </c>
      <c r="E18" s="29">
        <v>73005.46</v>
      </c>
      <c r="F18" s="29">
        <v>12349.1</v>
      </c>
      <c r="G18" s="30">
        <v>65639.87</v>
      </c>
      <c r="H18" s="30">
        <v>8.75696854585484</v>
      </c>
      <c r="I18" s="30">
        <v>5538.1</v>
      </c>
      <c r="J18" s="29">
        <v>51979.56</v>
      </c>
      <c r="K18" s="29">
        <v>5427</v>
      </c>
      <c r="L18" s="29">
        <v>48079.73</v>
      </c>
      <c r="M18" s="31">
        <v>9.38581101821924</v>
      </c>
      <c r="N18" s="31">
        <v>8.85935691910816</v>
      </c>
      <c r="O18" s="29">
        <v>55414</v>
      </c>
      <c r="P18" s="29">
        <v>61111.93</v>
      </c>
      <c r="Q18" s="29">
        <v>6470.93</v>
      </c>
      <c r="R18" s="31">
        <v>9.44407218127843</v>
      </c>
      <c r="S18" s="29">
        <v>49822.3</v>
      </c>
      <c r="T18" s="29">
        <v>54916.59</v>
      </c>
      <c r="U18" s="29">
        <v>5321.59</v>
      </c>
      <c r="V18" s="31">
        <v>10.3195830569435</v>
      </c>
      <c r="W18" s="32">
        <v>0.00620736587878112</v>
      </c>
      <c r="X18" s="32">
        <v>0.16482303977232</v>
      </c>
      <c r="Y18" s="29">
        <v>5697.93</v>
      </c>
      <c r="Z18" s="29">
        <v>5094.29</v>
      </c>
      <c r="AA18" s="33">
        <v>603.64</v>
      </c>
      <c r="AB18" s="34">
        <v>0.118493450510277</v>
      </c>
      <c r="AC18" s="32">
        <v>0.0932376051615454</v>
      </c>
      <c r="AD18" s="32">
        <v>0.0927641355736035</v>
      </c>
      <c r="AE18" s="32">
        <v>0.000473469587941852</v>
      </c>
      <c r="AF18" s="29">
        <v>2755.3698</v>
      </c>
      <c r="AG18" s="29">
        <v>-2113.1165</v>
      </c>
      <c r="AH18" s="32">
        <v>0.049723351499621</v>
      </c>
      <c r="AI18" s="32">
        <v>-0.0384786546287743</v>
      </c>
      <c r="AJ18" s="29">
        <v>164.83</v>
      </c>
      <c r="AK18" s="29">
        <v>-354.39</v>
      </c>
      <c r="AL18" s="32">
        <v>0.0254723818678304</v>
      </c>
      <c r="AM18" s="32">
        <v>-0.0665947583335056</v>
      </c>
      <c r="AN18" s="34">
        <v>0.0882020061283953</v>
      </c>
      <c r="AO18" s="34">
        <v>0.092067140201336</v>
      </c>
    </row>
    <row r="19" s="1" customFormat="1" ht="15.9" customHeight="1" spans="1:41">
      <c r="A19" s="23" t="s">
        <v>67</v>
      </c>
      <c r="B19" s="24" t="s">
        <v>72</v>
      </c>
      <c r="C19" s="23" t="s">
        <v>73</v>
      </c>
      <c r="D19" s="25">
        <v>1742.86</v>
      </c>
      <c r="E19" s="26">
        <v>8358.86</v>
      </c>
      <c r="F19" s="25">
        <v>2023.1</v>
      </c>
      <c r="G19" s="26">
        <v>10477.28</v>
      </c>
      <c r="H19" s="27">
        <v>10.0420698762991</v>
      </c>
      <c r="I19" s="26">
        <v>1418.3</v>
      </c>
      <c r="J19" s="26">
        <v>11101.34</v>
      </c>
      <c r="K19" s="25">
        <v>1348</v>
      </c>
      <c r="L19" s="25">
        <v>5960.6</v>
      </c>
      <c r="M19" s="12">
        <v>7.82721568074455</v>
      </c>
      <c r="N19" s="12">
        <v>4.42181008902077</v>
      </c>
      <c r="O19" s="26">
        <v>6565.03</v>
      </c>
      <c r="P19" s="26">
        <v>6758.9</v>
      </c>
      <c r="Q19" s="26">
        <v>909.35</v>
      </c>
      <c r="R19" s="12">
        <v>7.43267168856876</v>
      </c>
      <c r="S19" s="25">
        <v>7807.13</v>
      </c>
      <c r="T19" s="25">
        <v>7903.01</v>
      </c>
      <c r="U19" s="25">
        <v>1906.01</v>
      </c>
      <c r="V19" s="12">
        <v>4.14636334541791</v>
      </c>
      <c r="W19" s="15">
        <v>-0.0504066846077078</v>
      </c>
      <c r="X19" s="15">
        <v>-0.0622927575037162</v>
      </c>
      <c r="Y19" s="26">
        <v>193.87</v>
      </c>
      <c r="Z19" s="25">
        <v>95.88</v>
      </c>
      <c r="AA19" s="17">
        <v>97.99</v>
      </c>
      <c r="AB19" s="18">
        <v>1.02200667501043</v>
      </c>
      <c r="AC19" s="15">
        <v>0.0286836615425587</v>
      </c>
      <c r="AD19" s="15">
        <v>0.0121320863822771</v>
      </c>
      <c r="AE19" s="15">
        <v>0.0165515751602816</v>
      </c>
      <c r="AF19" s="26">
        <v>-726.56</v>
      </c>
      <c r="AG19" s="25">
        <v>-97.0544</v>
      </c>
      <c r="AH19" s="15">
        <v>-0.110671238364486</v>
      </c>
      <c r="AI19" s="18">
        <v>-0.0122806879910313</v>
      </c>
      <c r="AJ19" s="26">
        <v>-33.71</v>
      </c>
      <c r="AK19" s="25">
        <v>74.11</v>
      </c>
      <c r="AL19" s="15">
        <v>-0.0370704349260461</v>
      </c>
      <c r="AM19" s="18">
        <v>0.0388822723910158</v>
      </c>
      <c r="AN19" s="18">
        <v>-0.0983905503734545</v>
      </c>
      <c r="AO19" s="18">
        <v>-0.0759527073170619</v>
      </c>
    </row>
    <row r="20" s="1" customFormat="1" ht="15.9" customHeight="1" spans="1:41">
      <c r="A20" s="23"/>
      <c r="B20" s="24" t="s">
        <v>112</v>
      </c>
      <c r="C20" s="23" t="s">
        <v>113</v>
      </c>
      <c r="D20" s="25">
        <v>1104.6</v>
      </c>
      <c r="E20" s="26">
        <v>4999.16</v>
      </c>
      <c r="F20" s="25">
        <v>909</v>
      </c>
      <c r="G20" s="26">
        <v>5101.38</v>
      </c>
      <c r="H20" s="27">
        <v>7.91734376679686</v>
      </c>
      <c r="I20" s="26">
        <v>333.3</v>
      </c>
      <c r="J20" s="26">
        <v>4567.34</v>
      </c>
      <c r="K20" s="25">
        <v>276.5</v>
      </c>
      <c r="L20" s="25">
        <v>3678.2</v>
      </c>
      <c r="M20" s="12">
        <v>13.7033903390339</v>
      </c>
      <c r="N20" s="12">
        <v>13.302712477396</v>
      </c>
      <c r="O20" s="26">
        <v>4465.12</v>
      </c>
      <c r="P20" s="26">
        <v>5361.68</v>
      </c>
      <c r="Q20" s="26">
        <v>514.07</v>
      </c>
      <c r="R20" s="12">
        <v>10.4298636372478</v>
      </c>
      <c r="S20" s="25">
        <v>4911.36</v>
      </c>
      <c r="T20" s="25">
        <v>5527.39</v>
      </c>
      <c r="U20" s="25">
        <v>1212.24</v>
      </c>
      <c r="V20" s="12">
        <v>4.55964990430938</v>
      </c>
      <c r="W20" s="15">
        <v>-0.238884438142396</v>
      </c>
      <c r="X20" s="15">
        <v>-0.657239084731243</v>
      </c>
      <c r="Y20" s="26">
        <v>896.56</v>
      </c>
      <c r="Z20" s="25">
        <v>616.03</v>
      </c>
      <c r="AA20" s="17">
        <v>280.53</v>
      </c>
      <c r="AB20" s="18">
        <v>0.455383666379884</v>
      </c>
      <c r="AC20" s="15">
        <v>0.167216245654347</v>
      </c>
      <c r="AD20" s="15">
        <v>0.111450431397097</v>
      </c>
      <c r="AE20" s="15">
        <v>0.0557658142572501</v>
      </c>
      <c r="AF20" s="26">
        <v>766.757</v>
      </c>
      <c r="AG20" s="25">
        <v>32.17</v>
      </c>
      <c r="AH20" s="15">
        <v>0.171721476690436</v>
      </c>
      <c r="AI20" s="18">
        <v>0.00582010677733976</v>
      </c>
      <c r="AJ20" s="26">
        <v>-14.83</v>
      </c>
      <c r="AK20" s="25">
        <v>-16.86</v>
      </c>
      <c r="AL20" s="15">
        <v>-0.0288482113330869</v>
      </c>
      <c r="AM20" s="18">
        <v>-0.0139081370025737</v>
      </c>
      <c r="AN20" s="18">
        <v>0.165901369913096</v>
      </c>
      <c r="AO20" s="18">
        <v>-0.0149400743305132</v>
      </c>
    </row>
    <row r="21" s="1" customFormat="1" ht="15.9" customHeight="1" spans="1:41">
      <c r="A21" s="23"/>
      <c r="B21" s="24" t="s">
        <v>114</v>
      </c>
      <c r="C21" s="23" t="s">
        <v>115</v>
      </c>
      <c r="D21" s="25">
        <v>1831</v>
      </c>
      <c r="E21" s="26">
        <v>7321.8</v>
      </c>
      <c r="F21" s="25">
        <v>2174</v>
      </c>
      <c r="G21" s="26">
        <v>14120.58</v>
      </c>
      <c r="H21" s="27">
        <v>7.2226720920519</v>
      </c>
      <c r="I21" s="26">
        <v>1266.3</v>
      </c>
      <c r="J21" s="26">
        <v>17189.44</v>
      </c>
      <c r="K21" s="25">
        <v>1038.4</v>
      </c>
      <c r="L21" s="25">
        <v>14547.22</v>
      </c>
      <c r="M21" s="12">
        <v>13.5745399984206</v>
      </c>
      <c r="N21" s="12">
        <v>14.0092642526965</v>
      </c>
      <c r="O21" s="26">
        <v>10390.66</v>
      </c>
      <c r="P21" s="26">
        <v>11048.74</v>
      </c>
      <c r="Q21" s="26">
        <v>899.2</v>
      </c>
      <c r="R21" s="12">
        <v>12.2872998220641</v>
      </c>
      <c r="S21" s="25">
        <v>11774.22</v>
      </c>
      <c r="T21" s="25">
        <v>12055.1</v>
      </c>
      <c r="U21" s="25">
        <v>974.95</v>
      </c>
      <c r="V21" s="12">
        <v>12.3648392225242</v>
      </c>
      <c r="W21" s="15">
        <v>-0.0948275357033321</v>
      </c>
      <c r="X21" s="15">
        <v>-0.117381255754078</v>
      </c>
      <c r="Y21" s="26">
        <v>658.08</v>
      </c>
      <c r="Z21" s="25">
        <v>280.88</v>
      </c>
      <c r="AA21" s="17">
        <v>377.2</v>
      </c>
      <c r="AB21" s="18">
        <v>1.34292224437482</v>
      </c>
      <c r="AC21" s="15">
        <v>0.0595615427641523</v>
      </c>
      <c r="AD21" s="15">
        <v>0.0232996822921419</v>
      </c>
      <c r="AE21" s="15">
        <v>0.0362618604720104</v>
      </c>
      <c r="AF21" s="26">
        <v>-1374.1544</v>
      </c>
      <c r="AG21" s="25">
        <v>-812.6538</v>
      </c>
      <c r="AH21" s="15">
        <v>-0.13224900054472</v>
      </c>
      <c r="AI21" s="18">
        <v>-0.0674116183192176</v>
      </c>
      <c r="AJ21" s="26">
        <v>-24.1</v>
      </c>
      <c r="AK21" s="25">
        <v>-610.95</v>
      </c>
      <c r="AL21" s="15">
        <v>-0.0268016014234875</v>
      </c>
      <c r="AM21" s="18">
        <v>-0.626647520385661</v>
      </c>
      <c r="AN21" s="18">
        <v>-0.0648373822255024</v>
      </c>
      <c r="AO21" s="18">
        <v>0.599845918962173</v>
      </c>
    </row>
    <row r="22" s="1" customFormat="1" ht="15.9" customHeight="1" spans="1:41">
      <c r="A22" s="23"/>
      <c r="B22" s="24" t="s">
        <v>176</v>
      </c>
      <c r="C22" s="23" t="s">
        <v>177</v>
      </c>
      <c r="D22" s="25">
        <v>124</v>
      </c>
      <c r="E22" s="26">
        <v>3943.7</v>
      </c>
      <c r="F22" s="25">
        <v>133</v>
      </c>
      <c r="G22" s="26">
        <v>4328.8</v>
      </c>
      <c r="H22" s="27">
        <v>23.5837338111917</v>
      </c>
      <c r="I22" s="26">
        <v>69</v>
      </c>
      <c r="J22" s="26">
        <v>1612.8</v>
      </c>
      <c r="K22" s="25">
        <v>16</v>
      </c>
      <c r="L22" s="25">
        <v>480</v>
      </c>
      <c r="M22" s="12">
        <v>23.3739130434783</v>
      </c>
      <c r="N22" s="12">
        <v>30</v>
      </c>
      <c r="O22" s="26">
        <v>1227.7</v>
      </c>
      <c r="P22" s="26">
        <v>1589.8</v>
      </c>
      <c r="Q22" s="26">
        <v>60</v>
      </c>
      <c r="R22" s="12">
        <v>26.4966666666667</v>
      </c>
      <c r="S22" s="25">
        <v>1822.9</v>
      </c>
      <c r="T22" s="25">
        <v>2408.9</v>
      </c>
      <c r="U22" s="25">
        <v>83</v>
      </c>
      <c r="V22" s="12">
        <v>29.0228915662651</v>
      </c>
      <c r="W22" s="15">
        <v>0.133599950396825</v>
      </c>
      <c r="X22" s="15">
        <v>-0.032570281124498</v>
      </c>
      <c r="Y22" s="26">
        <v>362.1</v>
      </c>
      <c r="Z22" s="25">
        <v>586</v>
      </c>
      <c r="AA22" s="17">
        <v>-223.9</v>
      </c>
      <c r="AB22" s="18">
        <v>-0.382081911262799</v>
      </c>
      <c r="AC22" s="15">
        <v>0.227764498679079</v>
      </c>
      <c r="AD22" s="15">
        <v>0.24326456058782</v>
      </c>
      <c r="AE22" s="15">
        <v>-0.015500061908741</v>
      </c>
      <c r="AF22" s="26">
        <v>0</v>
      </c>
      <c r="AG22" s="25">
        <v>51.4</v>
      </c>
      <c r="AH22" s="15">
        <v>0</v>
      </c>
      <c r="AI22" s="18">
        <v>0.0213375399559965</v>
      </c>
      <c r="AJ22" s="26">
        <v>0</v>
      </c>
      <c r="AK22" s="25">
        <v>2</v>
      </c>
      <c r="AL22" s="15">
        <v>0</v>
      </c>
      <c r="AM22" s="18">
        <v>0.0240963855421687</v>
      </c>
      <c r="AN22" s="18">
        <v>-0.0213375399559965</v>
      </c>
      <c r="AO22" s="18">
        <v>-0.0240963855421687</v>
      </c>
    </row>
    <row r="23" s="1" customFormat="1" ht="15.9" customHeight="1" spans="1:41">
      <c r="A23" s="23"/>
      <c r="B23" s="24" t="s">
        <v>82</v>
      </c>
      <c r="C23" s="23" t="s">
        <v>83</v>
      </c>
      <c r="D23" s="25">
        <v>1388</v>
      </c>
      <c r="E23" s="26">
        <v>14390.4</v>
      </c>
      <c r="F23" s="25">
        <v>1288</v>
      </c>
      <c r="G23" s="26">
        <v>15185.7</v>
      </c>
      <c r="H23" s="27">
        <v>20.5906392035565</v>
      </c>
      <c r="I23" s="26">
        <v>405</v>
      </c>
      <c r="J23" s="26">
        <v>7193.2</v>
      </c>
      <c r="K23" s="25">
        <v>432</v>
      </c>
      <c r="L23" s="25">
        <v>7079.6</v>
      </c>
      <c r="M23" s="12">
        <v>17.760987654321</v>
      </c>
      <c r="N23" s="12">
        <v>16.387962962963</v>
      </c>
      <c r="O23" s="26">
        <v>5027.35</v>
      </c>
      <c r="P23" s="26">
        <v>5393.67</v>
      </c>
      <c r="Q23" s="26">
        <v>368.68</v>
      </c>
      <c r="R23" s="12">
        <v>14.629678854291</v>
      </c>
      <c r="S23" s="25">
        <v>4577.43</v>
      </c>
      <c r="T23" s="25">
        <v>4930.57</v>
      </c>
      <c r="U23" s="25">
        <v>248.01</v>
      </c>
      <c r="V23" s="12">
        <v>19.880529010927</v>
      </c>
      <c r="W23" s="15">
        <v>-0.17630262803928</v>
      </c>
      <c r="X23" s="15">
        <v>0.21311776551224</v>
      </c>
      <c r="Y23" s="26">
        <v>366.32</v>
      </c>
      <c r="Z23" s="25">
        <v>353.14</v>
      </c>
      <c r="AA23" s="17">
        <v>13.18</v>
      </c>
      <c r="AB23" s="18">
        <v>0.0373223084329161</v>
      </c>
      <c r="AC23" s="15">
        <v>0.0679166504439463</v>
      </c>
      <c r="AD23" s="15">
        <v>0.0716225507395697</v>
      </c>
      <c r="AE23" s="15">
        <v>-0.00370590029562333</v>
      </c>
      <c r="AF23" s="26">
        <v>-257.922</v>
      </c>
      <c r="AG23" s="25">
        <v>-180.34</v>
      </c>
      <c r="AH23" s="15">
        <v>-0.0513037683869235</v>
      </c>
      <c r="AI23" s="18">
        <v>-0.0365758928480886</v>
      </c>
      <c r="AJ23" s="26">
        <v>-4.32</v>
      </c>
      <c r="AK23" s="25">
        <v>-32.49</v>
      </c>
      <c r="AL23" s="15">
        <v>-0.0117174785722035</v>
      </c>
      <c r="AM23" s="18">
        <v>-0.131002782145881</v>
      </c>
      <c r="AN23" s="18">
        <v>-0.014727875538835</v>
      </c>
      <c r="AO23" s="18">
        <v>0.119285303573678</v>
      </c>
    </row>
    <row r="24" s="1" customFormat="1" ht="15.9" customHeight="1" spans="1:41">
      <c r="A24" s="23"/>
      <c r="B24" s="24" t="s">
        <v>76</v>
      </c>
      <c r="C24" s="23" t="s">
        <v>77</v>
      </c>
      <c r="D24" s="25">
        <v>1981</v>
      </c>
      <c r="E24" s="26">
        <v>2894.11</v>
      </c>
      <c r="F24" s="25">
        <v>1310.5</v>
      </c>
      <c r="G24" s="26">
        <v>5603.52</v>
      </c>
      <c r="H24" s="27">
        <v>3.80640717007163</v>
      </c>
      <c r="I24" s="26">
        <v>551</v>
      </c>
      <c r="J24" s="26">
        <v>10523</v>
      </c>
      <c r="K24" s="25">
        <v>186</v>
      </c>
      <c r="L24" s="25">
        <v>3594</v>
      </c>
      <c r="M24" s="12">
        <v>19.0980036297641</v>
      </c>
      <c r="N24" s="12">
        <v>19.3225806451613</v>
      </c>
      <c r="O24" s="26">
        <v>7813.59</v>
      </c>
      <c r="P24" s="26">
        <v>8503.77</v>
      </c>
      <c r="Q24" s="26">
        <v>1214.55</v>
      </c>
      <c r="R24" s="12">
        <v>7.00158083240706</v>
      </c>
      <c r="S24" s="25">
        <v>7555</v>
      </c>
      <c r="T24" s="25">
        <v>8083.5</v>
      </c>
      <c r="U24" s="25">
        <v>589.13</v>
      </c>
      <c r="V24" s="12">
        <v>13.7210802369596</v>
      </c>
      <c r="W24" s="15">
        <v>-0.633386768159622</v>
      </c>
      <c r="X24" s="15">
        <v>-0.289894011108936</v>
      </c>
      <c r="Y24" s="26">
        <v>690.18</v>
      </c>
      <c r="Z24" s="25">
        <v>528.5</v>
      </c>
      <c r="AA24" s="17">
        <v>161.68</v>
      </c>
      <c r="AB24" s="18">
        <v>0.305922421948912</v>
      </c>
      <c r="AC24" s="15">
        <v>0.0811616494801717</v>
      </c>
      <c r="AD24" s="15">
        <v>0.0653800952557679</v>
      </c>
      <c r="AE24" s="15">
        <v>0.0157815542244038</v>
      </c>
      <c r="AF24" s="26">
        <v>-439.58</v>
      </c>
      <c r="AG24" s="25">
        <v>-408.246</v>
      </c>
      <c r="AH24" s="15">
        <v>-0.0562583908293115</v>
      </c>
      <c r="AI24" s="18">
        <v>-0.0505036184820932</v>
      </c>
      <c r="AJ24" s="26">
        <v>-6.95</v>
      </c>
      <c r="AK24" s="25">
        <v>-27.57</v>
      </c>
      <c r="AL24" s="15">
        <v>-0.00572228397348812</v>
      </c>
      <c r="AM24" s="18">
        <v>-0.0467978205149967</v>
      </c>
      <c r="AN24" s="18">
        <v>-0.00575477234721834</v>
      </c>
      <c r="AO24" s="18">
        <v>0.0410755365415086</v>
      </c>
    </row>
    <row r="25" s="1" customFormat="1" ht="15.9" customHeight="1" spans="1:41">
      <c r="A25" s="23"/>
      <c r="B25" s="24" t="s">
        <v>70</v>
      </c>
      <c r="C25" s="23" t="s">
        <v>71</v>
      </c>
      <c r="D25" s="25">
        <v>2580</v>
      </c>
      <c r="E25" s="26">
        <v>9283.56</v>
      </c>
      <c r="F25" s="25">
        <v>2333.5</v>
      </c>
      <c r="G25" s="26">
        <v>9579.25</v>
      </c>
      <c r="H25" s="27">
        <v>6.35141387136094</v>
      </c>
      <c r="I25" s="26">
        <v>628.5</v>
      </c>
      <c r="J25" s="26">
        <v>10690.2</v>
      </c>
      <c r="K25" s="25">
        <v>612</v>
      </c>
      <c r="L25" s="25">
        <v>11250.2</v>
      </c>
      <c r="M25" s="12">
        <v>17.0090692124105</v>
      </c>
      <c r="N25" s="12">
        <v>18.3826797385621</v>
      </c>
      <c r="O25" s="26">
        <v>10394.51</v>
      </c>
      <c r="P25" s="26">
        <v>11347.27</v>
      </c>
      <c r="Q25" s="26">
        <v>848.82</v>
      </c>
      <c r="R25" s="12">
        <v>13.3682877406282</v>
      </c>
      <c r="S25" s="25">
        <v>11028.66</v>
      </c>
      <c r="T25" s="25">
        <v>12043.22</v>
      </c>
      <c r="U25" s="25">
        <v>902.71</v>
      </c>
      <c r="V25" s="12">
        <v>13.3411837688737</v>
      </c>
      <c r="W25" s="15">
        <v>-0.214049424240444</v>
      </c>
      <c r="X25" s="15">
        <v>-0.274252505150956</v>
      </c>
      <c r="Y25" s="26">
        <v>952.76</v>
      </c>
      <c r="Z25" s="25">
        <v>1014.56</v>
      </c>
      <c r="AA25" s="17">
        <v>-61.8</v>
      </c>
      <c r="AB25" s="18">
        <v>-0.0609131051884561</v>
      </c>
      <c r="AC25" s="15">
        <v>0.0839638080348842</v>
      </c>
      <c r="AD25" s="15">
        <v>0.0842432505592358</v>
      </c>
      <c r="AE25" s="15">
        <v>-0.000279442524351657</v>
      </c>
      <c r="AF25" s="26">
        <v>-267.3192</v>
      </c>
      <c r="AG25" s="25">
        <v>-119.468</v>
      </c>
      <c r="AH25" s="15">
        <v>-0.0257173450215546</v>
      </c>
      <c r="AI25" s="18">
        <v>-0.00991993835535679</v>
      </c>
      <c r="AJ25" s="26">
        <v>-26.18</v>
      </c>
      <c r="AK25" s="25">
        <v>-160.79</v>
      </c>
      <c r="AL25" s="15">
        <v>-0.0308428170872505</v>
      </c>
      <c r="AM25" s="18">
        <v>-0.178119218796734</v>
      </c>
      <c r="AN25" s="18">
        <v>-0.0157974066661979</v>
      </c>
      <c r="AO25" s="18">
        <v>0.147276401709484</v>
      </c>
    </row>
    <row r="26" s="1" customFormat="1" ht="15.9" customHeight="1" spans="1:41">
      <c r="A26" s="23"/>
      <c r="B26" s="24" t="s">
        <v>127</v>
      </c>
      <c r="C26" s="23" t="s">
        <v>128</v>
      </c>
      <c r="D26" s="25">
        <v>828</v>
      </c>
      <c r="E26" s="26">
        <v>1090.45</v>
      </c>
      <c r="F26" s="25">
        <v>713</v>
      </c>
      <c r="G26" s="26">
        <v>2525.88</v>
      </c>
      <c r="H26" s="27">
        <v>3.59116109098234</v>
      </c>
      <c r="I26" s="26">
        <v>158</v>
      </c>
      <c r="J26" s="26">
        <v>3822.8</v>
      </c>
      <c r="K26" s="25">
        <v>158</v>
      </c>
      <c r="L26" s="25">
        <v>3338.6</v>
      </c>
      <c r="M26" s="12">
        <v>24.1949367088608</v>
      </c>
      <c r="N26" s="12">
        <v>21.1303797468354</v>
      </c>
      <c r="O26" s="26">
        <v>3524.53</v>
      </c>
      <c r="P26" s="26">
        <v>3877.24</v>
      </c>
      <c r="Q26" s="26">
        <v>378.74</v>
      </c>
      <c r="R26" s="12">
        <v>10.2372075830385</v>
      </c>
      <c r="S26" s="25">
        <v>2777.7</v>
      </c>
      <c r="T26" s="25">
        <v>3042.5</v>
      </c>
      <c r="U26" s="25">
        <v>159</v>
      </c>
      <c r="V26" s="12">
        <v>19.1352201257862</v>
      </c>
      <c r="W26" s="15">
        <v>-0.576886366506204</v>
      </c>
      <c r="X26" s="15">
        <v>-0.0944213802569299</v>
      </c>
      <c r="Y26" s="26">
        <v>352.71</v>
      </c>
      <c r="Z26" s="25">
        <v>264.8</v>
      </c>
      <c r="AA26" s="17">
        <v>87.91</v>
      </c>
      <c r="AB26" s="18">
        <v>0.331986404833837</v>
      </c>
      <c r="AC26" s="15">
        <v>0.0909693493309674</v>
      </c>
      <c r="AD26" s="15">
        <v>0.0870336894001643</v>
      </c>
      <c r="AE26" s="15">
        <v>0.00393565993080305</v>
      </c>
      <c r="AF26" s="26">
        <v>580.742</v>
      </c>
      <c r="AG26" s="25">
        <v>-196.95</v>
      </c>
      <c r="AH26" s="15">
        <v>0.164771473075843</v>
      </c>
      <c r="AI26" s="18">
        <v>-0.0647329498767461</v>
      </c>
      <c r="AJ26" s="26">
        <v>-3.26</v>
      </c>
      <c r="AK26" s="25">
        <v>-88</v>
      </c>
      <c r="AL26" s="15">
        <v>-0.00860748798648149</v>
      </c>
      <c r="AM26" s="18">
        <v>-0.553459119496855</v>
      </c>
      <c r="AN26" s="18">
        <v>0.229504422952589</v>
      </c>
      <c r="AO26" s="18">
        <v>0.544851631510374</v>
      </c>
    </row>
    <row r="27" s="1" customFormat="1" ht="15.9" customHeight="1" spans="1:41">
      <c r="A27" s="23"/>
      <c r="B27" s="24" t="s">
        <v>199</v>
      </c>
      <c r="C27" s="23" t="s">
        <v>200</v>
      </c>
      <c r="D27" s="25">
        <v>2763</v>
      </c>
      <c r="E27" s="26">
        <v>13498.16</v>
      </c>
      <c r="F27" s="25">
        <v>2554</v>
      </c>
      <c r="G27" s="26">
        <v>16538.35</v>
      </c>
      <c r="H27" s="27">
        <v>12.3673781617593</v>
      </c>
      <c r="I27" s="26">
        <v>1466</v>
      </c>
      <c r="J27" s="26">
        <v>11540.6</v>
      </c>
      <c r="K27" s="25">
        <v>1097.5</v>
      </c>
      <c r="L27" s="25">
        <v>7416.8</v>
      </c>
      <c r="M27" s="12">
        <v>7.87216916780355</v>
      </c>
      <c r="N27" s="12">
        <v>6.75790432801822</v>
      </c>
      <c r="O27" s="26">
        <v>8500.41</v>
      </c>
      <c r="P27" s="26">
        <v>9388.08</v>
      </c>
      <c r="Q27" s="26">
        <v>1643.5</v>
      </c>
      <c r="R27" s="12">
        <v>5.71224825068451</v>
      </c>
      <c r="S27" s="25">
        <v>8002.37</v>
      </c>
      <c r="T27" s="25">
        <v>8604.32</v>
      </c>
      <c r="U27" s="25">
        <v>897.91</v>
      </c>
      <c r="V27" s="12">
        <v>9.58260850196568</v>
      </c>
      <c r="W27" s="15">
        <v>-0.274374301552476</v>
      </c>
      <c r="X27" s="15">
        <v>0.417985226904774</v>
      </c>
      <c r="Y27" s="26">
        <v>887.67</v>
      </c>
      <c r="Z27" s="25">
        <v>601.95</v>
      </c>
      <c r="AA27" s="17">
        <v>285.72</v>
      </c>
      <c r="AB27" s="18">
        <v>0.474657363568403</v>
      </c>
      <c r="AC27" s="15">
        <v>0.0945528798220722</v>
      </c>
      <c r="AD27" s="15">
        <v>0.0699590438291463</v>
      </c>
      <c r="AE27" s="15">
        <v>0.024593835992926</v>
      </c>
      <c r="AF27" s="26">
        <v>2800.1238</v>
      </c>
      <c r="AG27" s="25">
        <v>86.898</v>
      </c>
      <c r="AH27" s="15">
        <v>0.329410440202296</v>
      </c>
      <c r="AI27" s="18">
        <v>0.0100993454450788</v>
      </c>
      <c r="AJ27" s="26">
        <v>-31.5</v>
      </c>
      <c r="AK27" s="25">
        <v>-82.59</v>
      </c>
      <c r="AL27" s="15">
        <v>-0.0191664131426833</v>
      </c>
      <c r="AM27" s="18">
        <v>-0.0919802652827121</v>
      </c>
      <c r="AN27" s="18">
        <v>0.319311094757217</v>
      </c>
      <c r="AO27" s="18">
        <v>0.0728138521400288</v>
      </c>
    </row>
    <row r="28" s="1" customFormat="1" ht="15.9" customHeight="1" spans="1:41">
      <c r="A28" s="23"/>
      <c r="B28" s="24" t="s">
        <v>135</v>
      </c>
      <c r="C28" s="23" t="s">
        <v>136</v>
      </c>
      <c r="D28" s="25">
        <v>2465.2</v>
      </c>
      <c r="E28" s="26">
        <v>11880.57</v>
      </c>
      <c r="F28" s="25">
        <v>2137.5</v>
      </c>
      <c r="G28" s="26">
        <v>16475.71</v>
      </c>
      <c r="H28" s="27">
        <v>8.60274810907143</v>
      </c>
      <c r="I28" s="26">
        <v>868.5</v>
      </c>
      <c r="J28" s="26">
        <v>16131.8</v>
      </c>
      <c r="K28" s="25">
        <v>1055</v>
      </c>
      <c r="L28" s="25">
        <v>9687.2</v>
      </c>
      <c r="M28" s="12">
        <v>18.5743235463443</v>
      </c>
      <c r="N28" s="12">
        <v>9.18218009478673</v>
      </c>
      <c r="O28" s="26">
        <v>11536.66</v>
      </c>
      <c r="P28" s="26">
        <v>13413.19</v>
      </c>
      <c r="Q28" s="26">
        <v>1183.59</v>
      </c>
      <c r="R28" s="12">
        <v>11.3326320769861</v>
      </c>
      <c r="S28" s="25">
        <v>11051.64</v>
      </c>
      <c r="T28" s="25">
        <v>11592.77</v>
      </c>
      <c r="U28" s="25">
        <v>776.42</v>
      </c>
      <c r="V28" s="12">
        <v>14.9310553566369</v>
      </c>
      <c r="W28" s="15">
        <v>-0.389876457750378</v>
      </c>
      <c r="X28" s="15">
        <v>0.626090449381854</v>
      </c>
      <c r="Y28" s="26">
        <v>1876.53</v>
      </c>
      <c r="Z28" s="25">
        <v>541.13</v>
      </c>
      <c r="AA28" s="17">
        <v>1335.4</v>
      </c>
      <c r="AB28" s="18">
        <v>2.46779886533735</v>
      </c>
      <c r="AC28" s="15">
        <v>0.139901842887486</v>
      </c>
      <c r="AD28" s="15">
        <v>0.0466782313459165</v>
      </c>
      <c r="AE28" s="15">
        <v>0.0932236115415697</v>
      </c>
      <c r="AF28" s="26">
        <v>-29.8494</v>
      </c>
      <c r="AG28" s="25">
        <v>-504.7075</v>
      </c>
      <c r="AH28" s="15">
        <v>-0.00258735197188788</v>
      </c>
      <c r="AI28" s="18">
        <v>-0.0435364024301353</v>
      </c>
      <c r="AJ28" s="26">
        <v>-12.61</v>
      </c>
      <c r="AK28" s="25">
        <v>-572.68</v>
      </c>
      <c r="AL28" s="15">
        <v>-0.0106540271546735</v>
      </c>
      <c r="AM28" s="18">
        <v>-0.737590479379717</v>
      </c>
      <c r="AN28" s="18">
        <v>0.0409490504582475</v>
      </c>
      <c r="AO28" s="18">
        <v>0.726936452225044</v>
      </c>
    </row>
    <row r="29" s="1" customFormat="1" ht="15.9" customHeight="1" spans="1:41">
      <c r="A29" s="23"/>
      <c r="B29" s="24" t="s">
        <v>203</v>
      </c>
      <c r="C29" s="23" t="s">
        <v>204</v>
      </c>
      <c r="D29" s="25">
        <v>2550</v>
      </c>
      <c r="E29" s="26">
        <v>6366.4</v>
      </c>
      <c r="F29" s="25">
        <v>2154</v>
      </c>
      <c r="G29" s="26">
        <v>6613.4</v>
      </c>
      <c r="H29" s="27">
        <v>5.0219208065265</v>
      </c>
      <c r="I29" s="26">
        <v>750</v>
      </c>
      <c r="J29" s="26">
        <v>9293.2</v>
      </c>
      <c r="K29" s="25">
        <v>1570.2</v>
      </c>
      <c r="L29" s="25">
        <v>5704.9</v>
      </c>
      <c r="M29" s="12">
        <v>12.3909333333333</v>
      </c>
      <c r="N29" s="12">
        <v>3.63323143548593</v>
      </c>
      <c r="O29" s="26">
        <v>9046.2</v>
      </c>
      <c r="P29" s="26">
        <v>9435.53</v>
      </c>
      <c r="Q29" s="26">
        <v>1118.14</v>
      </c>
      <c r="R29" s="12">
        <v>8.43859445149981</v>
      </c>
      <c r="S29" s="25">
        <v>5152.13</v>
      </c>
      <c r="T29" s="25">
        <v>5742.48</v>
      </c>
      <c r="U29" s="25">
        <v>790</v>
      </c>
      <c r="V29" s="12">
        <v>7.26896202531646</v>
      </c>
      <c r="W29" s="15">
        <v>-0.318970232145562</v>
      </c>
      <c r="X29" s="15">
        <v>1.00068785993653</v>
      </c>
      <c r="Y29" s="26">
        <v>389.33</v>
      </c>
      <c r="Z29" s="25">
        <v>590.35</v>
      </c>
      <c r="AA29" s="17">
        <v>-201.02</v>
      </c>
      <c r="AB29" s="18">
        <v>-0.340509867028034</v>
      </c>
      <c r="AC29" s="15">
        <v>0.0412621230603898</v>
      </c>
      <c r="AD29" s="15">
        <v>0.102804014990039</v>
      </c>
      <c r="AE29" s="15">
        <v>-0.0615418919296493</v>
      </c>
      <c r="AF29" s="26">
        <v>-628.1791</v>
      </c>
      <c r="AG29" s="25">
        <v>-136.15</v>
      </c>
      <c r="AH29" s="15">
        <v>-0.0694412128849683</v>
      </c>
      <c r="AI29" s="18">
        <v>-0.0237092684693721</v>
      </c>
      <c r="AJ29" s="26">
        <v>-27.86</v>
      </c>
      <c r="AK29" s="25">
        <v>-80.2</v>
      </c>
      <c r="AL29" s="15">
        <v>-0.0249163789865312</v>
      </c>
      <c r="AM29" s="18">
        <v>-0.101518987341772</v>
      </c>
      <c r="AN29" s="18">
        <v>-0.0457319444155962</v>
      </c>
      <c r="AO29" s="18">
        <v>0.076602608355241</v>
      </c>
    </row>
    <row r="30" s="1" customFormat="1" ht="15.9" customHeight="1" spans="1:41">
      <c r="A30" s="23"/>
      <c r="B30" s="24" t="s">
        <v>168</v>
      </c>
      <c r="C30" s="23" t="s">
        <v>169</v>
      </c>
      <c r="D30" s="25">
        <v>1478</v>
      </c>
      <c r="E30" s="26">
        <v>4855.38</v>
      </c>
      <c r="F30" s="25">
        <v>1538</v>
      </c>
      <c r="G30" s="26">
        <v>9467.12</v>
      </c>
      <c r="H30" s="27">
        <v>6.81461951098822</v>
      </c>
      <c r="I30" s="26">
        <v>654</v>
      </c>
      <c r="J30" s="26">
        <v>11967.8</v>
      </c>
      <c r="K30" s="25">
        <v>433</v>
      </c>
      <c r="L30" s="25">
        <v>6505.6</v>
      </c>
      <c r="M30" s="12">
        <v>18.2993883792049</v>
      </c>
      <c r="N30" s="12">
        <v>15.024480369515</v>
      </c>
      <c r="O30" s="26">
        <v>7356.06</v>
      </c>
      <c r="P30" s="26">
        <v>7929.53</v>
      </c>
      <c r="Q30" s="26">
        <v>586.74</v>
      </c>
      <c r="R30" s="12">
        <v>13.514554998807</v>
      </c>
      <c r="S30" s="25">
        <v>6350.18</v>
      </c>
      <c r="T30" s="25">
        <v>6791.72</v>
      </c>
      <c r="U30" s="25">
        <v>804.01</v>
      </c>
      <c r="V30" s="12">
        <v>8.44730786930511</v>
      </c>
      <c r="W30" s="15">
        <v>-0.261475043932907</v>
      </c>
      <c r="X30" s="15">
        <v>-0.437763725496632</v>
      </c>
      <c r="Y30" s="26">
        <v>573.47</v>
      </c>
      <c r="Z30" s="25">
        <v>441.54</v>
      </c>
      <c r="AA30" s="17">
        <v>131.93</v>
      </c>
      <c r="AB30" s="18">
        <v>0.298795126149386</v>
      </c>
      <c r="AC30" s="15">
        <v>0.0723208058989625</v>
      </c>
      <c r="AD30" s="15">
        <v>0.0650115140200126</v>
      </c>
      <c r="AE30" s="15">
        <v>0.00730929187894988</v>
      </c>
      <c r="AF30" s="26">
        <v>-449.1796</v>
      </c>
      <c r="AG30" s="25">
        <v>571.516</v>
      </c>
      <c r="AH30" s="15">
        <v>-0.0610625253192606</v>
      </c>
      <c r="AI30" s="18">
        <v>0.0841489342905773</v>
      </c>
      <c r="AJ30" s="26">
        <v>-7.26</v>
      </c>
      <c r="AK30" s="25">
        <v>304.51</v>
      </c>
      <c r="AL30" s="15">
        <v>-0.0123734533183352</v>
      </c>
      <c r="AM30" s="18">
        <v>0.378739070409572</v>
      </c>
      <c r="AN30" s="18">
        <v>-0.145211459609838</v>
      </c>
      <c r="AO30" s="18">
        <v>-0.391112523727907</v>
      </c>
    </row>
    <row r="31" s="1" customFormat="1" ht="15.9" customHeight="1" spans="1:41">
      <c r="A31" s="23"/>
      <c r="B31" s="24" t="s">
        <v>166</v>
      </c>
      <c r="C31" s="23" t="s">
        <v>167</v>
      </c>
      <c r="D31" s="25">
        <v>937</v>
      </c>
      <c r="E31" s="26">
        <v>6829.74</v>
      </c>
      <c r="F31" s="25">
        <v>558.8</v>
      </c>
      <c r="G31" s="26">
        <v>5046.12</v>
      </c>
      <c r="H31" s="27">
        <v>11.4083772938613</v>
      </c>
      <c r="I31" s="26">
        <v>98</v>
      </c>
      <c r="J31" s="26">
        <v>1859.8</v>
      </c>
      <c r="K31" s="25">
        <v>217.5</v>
      </c>
      <c r="L31" s="25">
        <v>2079.8</v>
      </c>
      <c r="M31" s="12">
        <v>18.9775510204082</v>
      </c>
      <c r="N31" s="12">
        <v>9.56229885057471</v>
      </c>
      <c r="O31" s="26">
        <v>3643.42</v>
      </c>
      <c r="P31" s="26">
        <v>4114.84</v>
      </c>
      <c r="Q31" s="26">
        <v>467.32</v>
      </c>
      <c r="R31" s="12">
        <v>8.80518702388085</v>
      </c>
      <c r="S31" s="25">
        <v>3368.46</v>
      </c>
      <c r="T31" s="25">
        <v>3477.02</v>
      </c>
      <c r="U31" s="25">
        <v>541.63</v>
      </c>
      <c r="V31" s="12">
        <v>6.4195484001994</v>
      </c>
      <c r="W31" s="15">
        <v>-0.53602090098918</v>
      </c>
      <c r="X31" s="15">
        <v>-0.328660555321007</v>
      </c>
      <c r="Y31" s="26">
        <v>471.42</v>
      </c>
      <c r="Z31" s="25">
        <v>108.56</v>
      </c>
      <c r="AA31" s="17">
        <v>362.86</v>
      </c>
      <c r="AB31" s="18">
        <v>3.3424834193073</v>
      </c>
      <c r="AC31" s="15">
        <v>0.114565815438753</v>
      </c>
      <c r="AD31" s="15">
        <v>0.0312221384979091</v>
      </c>
      <c r="AE31" s="15">
        <v>0.0833436769408443</v>
      </c>
      <c r="AF31" s="26">
        <v>-250.934</v>
      </c>
      <c r="AG31" s="25">
        <v>-397.162</v>
      </c>
      <c r="AH31" s="15">
        <v>-0.0688732015523876</v>
      </c>
      <c r="AI31" s="18">
        <v>-0.114224824706214</v>
      </c>
      <c r="AJ31" s="26">
        <v>-8.88</v>
      </c>
      <c r="AK31" s="25">
        <v>-148.87</v>
      </c>
      <c r="AL31" s="15">
        <v>-0.01900196867243</v>
      </c>
      <c r="AM31" s="18">
        <v>-0.274855528681942</v>
      </c>
      <c r="AN31" s="18">
        <v>0.0453516231538263</v>
      </c>
      <c r="AO31" s="18">
        <v>0.255853560009512</v>
      </c>
    </row>
    <row r="32" s="1" customFormat="1" ht="15.9" customHeight="1" spans="1:41">
      <c r="A32" s="23"/>
      <c r="B32" s="24" t="s">
        <v>116</v>
      </c>
      <c r="C32" s="23" t="s">
        <v>117</v>
      </c>
      <c r="D32" s="25">
        <v>3614</v>
      </c>
      <c r="E32" s="26">
        <v>11643.9</v>
      </c>
      <c r="F32" s="25">
        <v>3561</v>
      </c>
      <c r="G32" s="26">
        <v>14442.45</v>
      </c>
      <c r="H32" s="27">
        <v>7.9747944116658</v>
      </c>
      <c r="I32" s="26">
        <v>2065</v>
      </c>
      <c r="J32" s="26">
        <v>14247.4</v>
      </c>
      <c r="K32" s="25">
        <v>1508</v>
      </c>
      <c r="L32" s="25">
        <v>14179.4</v>
      </c>
      <c r="M32" s="12">
        <v>6.89946731234867</v>
      </c>
      <c r="N32" s="12">
        <v>9.40278514588859</v>
      </c>
      <c r="O32" s="26">
        <v>11448.85</v>
      </c>
      <c r="P32" s="26">
        <v>12621.75</v>
      </c>
      <c r="Q32" s="26">
        <v>2093.5</v>
      </c>
      <c r="R32" s="12">
        <v>6.02901839025555</v>
      </c>
      <c r="S32" s="25">
        <v>7285.7</v>
      </c>
      <c r="T32" s="25">
        <v>7768.54</v>
      </c>
      <c r="U32" s="25">
        <v>1393.15</v>
      </c>
      <c r="V32" s="12">
        <v>5.57624089294046</v>
      </c>
      <c r="W32" s="15">
        <v>-0.126161757522234</v>
      </c>
      <c r="X32" s="15">
        <v>-0.406958597221729</v>
      </c>
      <c r="Y32" s="26">
        <v>1172.9</v>
      </c>
      <c r="Z32" s="25">
        <v>482.84</v>
      </c>
      <c r="AA32" s="17">
        <v>690.06</v>
      </c>
      <c r="AB32" s="18">
        <v>1.42916908292602</v>
      </c>
      <c r="AC32" s="15">
        <v>0.0929268920712263</v>
      </c>
      <c r="AD32" s="15">
        <v>0.0621532488730186</v>
      </c>
      <c r="AE32" s="15">
        <v>0.0307736431982076</v>
      </c>
      <c r="AF32" s="26">
        <v>-625.981</v>
      </c>
      <c r="AG32" s="25">
        <v>320.3105</v>
      </c>
      <c r="AH32" s="15">
        <v>-0.0546763212025662</v>
      </c>
      <c r="AI32" s="18">
        <v>0.0412317501100593</v>
      </c>
      <c r="AJ32" s="26">
        <v>-24.5</v>
      </c>
      <c r="AK32" s="25">
        <v>30.15</v>
      </c>
      <c r="AL32" s="15">
        <v>-0.0117028898973012</v>
      </c>
      <c r="AM32" s="18">
        <v>0.0216416035602771</v>
      </c>
      <c r="AN32" s="18">
        <v>-0.0959080713126255</v>
      </c>
      <c r="AO32" s="18">
        <v>-0.0333444934575782</v>
      </c>
    </row>
    <row r="33" s="1" customFormat="1" ht="15.9" customHeight="1" spans="1:41">
      <c r="A33" s="23"/>
      <c r="B33" s="24" t="s">
        <v>68</v>
      </c>
      <c r="C33" s="23" t="s">
        <v>69</v>
      </c>
      <c r="D33" s="25">
        <v>1573</v>
      </c>
      <c r="E33" s="26">
        <v>4768.35</v>
      </c>
      <c r="F33" s="25">
        <v>1924.5</v>
      </c>
      <c r="G33" s="26">
        <v>8162.23</v>
      </c>
      <c r="H33" s="27">
        <v>5.79488771828288</v>
      </c>
      <c r="I33" s="26">
        <v>976</v>
      </c>
      <c r="J33" s="26">
        <v>11203.7</v>
      </c>
      <c r="K33" s="25">
        <v>1722.2</v>
      </c>
      <c r="L33" s="25">
        <v>8816.7</v>
      </c>
      <c r="M33" s="12">
        <v>11.4792008196721</v>
      </c>
      <c r="N33" s="12">
        <v>5.11944025084195</v>
      </c>
      <c r="O33" s="26">
        <v>7809.82</v>
      </c>
      <c r="P33" s="26">
        <v>9150.47</v>
      </c>
      <c r="Q33" s="26">
        <v>602.04</v>
      </c>
      <c r="R33" s="12">
        <v>15.1991063716697</v>
      </c>
      <c r="S33" s="25">
        <v>10983.9</v>
      </c>
      <c r="T33" s="25">
        <v>11403.06</v>
      </c>
      <c r="U33" s="25">
        <v>1178.12</v>
      </c>
      <c r="V33" s="12">
        <v>9.67903099854005</v>
      </c>
      <c r="W33" s="15">
        <v>0.324056143840837</v>
      </c>
      <c r="X33" s="15">
        <v>0.890642438291613</v>
      </c>
      <c r="Y33" s="26">
        <v>1340.65</v>
      </c>
      <c r="Z33" s="25">
        <v>419.16</v>
      </c>
      <c r="AA33" s="17">
        <v>921.49</v>
      </c>
      <c r="AB33" s="18">
        <v>2.19842065082546</v>
      </c>
      <c r="AC33" s="15">
        <v>0.146511599950604</v>
      </c>
      <c r="AD33" s="15">
        <v>0.0367585542827978</v>
      </c>
      <c r="AE33" s="15">
        <v>0.109753045667806</v>
      </c>
      <c r="AF33" s="26">
        <v>262.378</v>
      </c>
      <c r="AG33" s="25">
        <v>-873.4267</v>
      </c>
      <c r="AH33" s="15">
        <v>0.0335959087405343</v>
      </c>
      <c r="AI33" s="18">
        <v>-0.0765958172630855</v>
      </c>
      <c r="AJ33" s="26">
        <v>-22.46</v>
      </c>
      <c r="AK33" s="25">
        <v>-102.78</v>
      </c>
      <c r="AL33" s="15">
        <v>-0.037306491263039</v>
      </c>
      <c r="AM33" s="18">
        <v>-0.0872406885546464</v>
      </c>
      <c r="AN33" s="18">
        <v>0.11019172600362</v>
      </c>
      <c r="AO33" s="18">
        <v>0.0499341972916074</v>
      </c>
    </row>
    <row r="34" s="1" customFormat="1" ht="15.9" customHeight="1" spans="1:41">
      <c r="A34" s="23"/>
      <c r="B34" s="24" t="s">
        <v>191</v>
      </c>
      <c r="C34" s="23" t="s">
        <v>192</v>
      </c>
      <c r="D34" s="25">
        <v>1153</v>
      </c>
      <c r="E34" s="26">
        <v>2168.4</v>
      </c>
      <c r="F34" s="25">
        <v>976.6</v>
      </c>
      <c r="G34" s="26">
        <v>2168.6</v>
      </c>
      <c r="H34" s="27">
        <v>7.97326399831915</v>
      </c>
      <c r="I34" s="26">
        <v>104</v>
      </c>
      <c r="J34" s="26">
        <v>1904</v>
      </c>
      <c r="K34" s="25">
        <v>106</v>
      </c>
      <c r="L34" s="25">
        <v>1722.6</v>
      </c>
      <c r="M34" s="12">
        <v>18.3076923076923</v>
      </c>
      <c r="N34" s="12">
        <v>16.2509433962264</v>
      </c>
      <c r="O34" s="26">
        <v>1903.8</v>
      </c>
      <c r="P34" s="26">
        <v>2039</v>
      </c>
      <c r="Q34" s="26">
        <v>275.45</v>
      </c>
      <c r="R34" s="12">
        <v>7.40243238337266</v>
      </c>
      <c r="S34" s="25">
        <v>1846.49</v>
      </c>
      <c r="T34" s="25">
        <v>1431.2</v>
      </c>
      <c r="U34" s="25">
        <v>98.12</v>
      </c>
      <c r="V34" s="12">
        <v>14.586220953934</v>
      </c>
      <c r="W34" s="15">
        <v>-0.595665458051073</v>
      </c>
      <c r="X34" s="15">
        <v>-0.102438510903866</v>
      </c>
      <c r="Y34" s="26">
        <v>135.2</v>
      </c>
      <c r="Z34" s="25">
        <v>-415.29</v>
      </c>
      <c r="AA34" s="17">
        <v>550.49</v>
      </c>
      <c r="AB34" s="18">
        <v>-1.32555563582075</v>
      </c>
      <c r="AC34" s="15">
        <v>0.0663070132417852</v>
      </c>
      <c r="AD34" s="15">
        <v>-0.290169088876467</v>
      </c>
      <c r="AE34" s="15">
        <v>0.356476102118252</v>
      </c>
      <c r="AF34" s="26">
        <v>-176.42</v>
      </c>
      <c r="AG34" s="25">
        <v>-523.59</v>
      </c>
      <c r="AH34" s="15">
        <v>-0.0926672969849774</v>
      </c>
      <c r="AI34" s="18">
        <v>-0.365839854667412</v>
      </c>
      <c r="AJ34" s="26">
        <v>-4.95</v>
      </c>
      <c r="AK34" s="25">
        <v>-67.28</v>
      </c>
      <c r="AL34" s="15">
        <v>-0.0179705935741514</v>
      </c>
      <c r="AM34" s="18">
        <v>-0.685690990623726</v>
      </c>
      <c r="AN34" s="18">
        <v>0.273172557682435</v>
      </c>
      <c r="AO34" s="18">
        <v>0.667720397049575</v>
      </c>
    </row>
    <row r="35" s="1" customFormat="1" ht="15.9" customHeight="1" spans="1:41">
      <c r="A35" s="23"/>
      <c r="B35" s="24" t="s">
        <v>80</v>
      </c>
      <c r="C35" s="23" t="s">
        <v>81</v>
      </c>
      <c r="D35" s="25">
        <v>2273</v>
      </c>
      <c r="E35" s="26">
        <v>7606.1</v>
      </c>
      <c r="F35" s="25">
        <v>1571.5</v>
      </c>
      <c r="G35" s="26">
        <v>11038.91</v>
      </c>
      <c r="H35" s="27">
        <v>3.99975330041145</v>
      </c>
      <c r="I35" s="26">
        <v>1080</v>
      </c>
      <c r="J35" s="26">
        <v>19748.2</v>
      </c>
      <c r="K35" s="25">
        <v>1708.5</v>
      </c>
      <c r="L35" s="25">
        <v>16774.8</v>
      </c>
      <c r="M35" s="12">
        <v>18.2853703703704</v>
      </c>
      <c r="N35" s="12">
        <v>9.81843722563652</v>
      </c>
      <c r="O35" s="26">
        <v>16315.39</v>
      </c>
      <c r="P35" s="26">
        <v>17938.67</v>
      </c>
      <c r="Q35" s="26">
        <v>1768.25</v>
      </c>
      <c r="R35" s="12">
        <v>10.1448720486357</v>
      </c>
      <c r="S35" s="25">
        <v>15872.6</v>
      </c>
      <c r="T35" s="25">
        <v>17533.94</v>
      </c>
      <c r="U35" s="25">
        <v>2011.48</v>
      </c>
      <c r="V35" s="12">
        <v>8.71693479428083</v>
      </c>
      <c r="W35" s="15">
        <v>-0.445191875080944</v>
      </c>
      <c r="X35" s="15">
        <v>-0.112187144047691</v>
      </c>
      <c r="Y35" s="26">
        <v>1623.28</v>
      </c>
      <c r="Z35" s="25">
        <v>1661.34</v>
      </c>
      <c r="AA35" s="17">
        <v>-38.06</v>
      </c>
      <c r="AB35" s="18">
        <v>-0.0229092178602815</v>
      </c>
      <c r="AC35" s="15">
        <v>0.0904905436133225</v>
      </c>
      <c r="AD35" s="15">
        <v>0.0947499535187186</v>
      </c>
      <c r="AE35" s="15">
        <v>-0.00425940990539605</v>
      </c>
      <c r="AF35" s="26">
        <v>248.845</v>
      </c>
      <c r="AG35" s="25">
        <v>10009.648</v>
      </c>
      <c r="AH35" s="15">
        <v>0.01525216375459</v>
      </c>
      <c r="AI35" s="18">
        <v>0.570872718852694</v>
      </c>
      <c r="AJ35" s="26">
        <v>-13.25</v>
      </c>
      <c r="AK35" s="25">
        <v>407.28</v>
      </c>
      <c r="AL35" s="15">
        <v>-0.00749328432065602</v>
      </c>
      <c r="AM35" s="18">
        <v>0.202477777556824</v>
      </c>
      <c r="AN35" s="18">
        <v>-0.555620555098104</v>
      </c>
      <c r="AO35" s="18">
        <v>-0.20997106187748</v>
      </c>
    </row>
    <row r="36" s="1" customFormat="1" ht="15.9" customHeight="1" spans="1:41">
      <c r="A36" s="23"/>
      <c r="B36" s="28" t="s">
        <v>256</v>
      </c>
      <c r="C36" s="28"/>
      <c r="D36" s="29">
        <v>30385.66</v>
      </c>
      <c r="E36" s="29">
        <v>121899.04</v>
      </c>
      <c r="F36" s="29">
        <v>27860</v>
      </c>
      <c r="G36" s="30">
        <v>156875.28</v>
      </c>
      <c r="H36" s="30">
        <v>7.68462657449726</v>
      </c>
      <c r="I36" s="30">
        <v>12890.9</v>
      </c>
      <c r="J36" s="29">
        <v>164596.62</v>
      </c>
      <c r="K36" s="29">
        <v>13484.8</v>
      </c>
      <c r="L36" s="29">
        <v>122816.22</v>
      </c>
      <c r="M36" s="31">
        <v>12.768435097627</v>
      </c>
      <c r="N36" s="31">
        <v>9.1077524323683</v>
      </c>
      <c r="O36" s="29">
        <v>126969.1</v>
      </c>
      <c r="P36" s="29">
        <v>139912.13</v>
      </c>
      <c r="Q36" s="29">
        <v>14931.94</v>
      </c>
      <c r="R36" s="31">
        <v>9.36999010175503</v>
      </c>
      <c r="S36" s="29">
        <v>122167.87</v>
      </c>
      <c r="T36" s="29">
        <v>130339.24</v>
      </c>
      <c r="U36" s="29">
        <v>14565.89</v>
      </c>
      <c r="V36" s="31">
        <v>8.94825101658738</v>
      </c>
      <c r="W36" s="32">
        <v>-0.266159867664877</v>
      </c>
      <c r="X36" s="32">
        <v>-0.0175127087572183</v>
      </c>
      <c r="Y36" s="29">
        <v>12943.03</v>
      </c>
      <c r="Z36" s="29">
        <v>8171.37</v>
      </c>
      <c r="AA36" s="33">
        <v>4771.66</v>
      </c>
      <c r="AB36" s="34">
        <v>0.583948591239902</v>
      </c>
      <c r="AC36" s="32">
        <v>0.0925082764446514</v>
      </c>
      <c r="AD36" s="32">
        <v>0.0626930922721354</v>
      </c>
      <c r="AE36" s="32">
        <v>0.029815184172516</v>
      </c>
      <c r="AF36" s="29">
        <v>-567.2329</v>
      </c>
      <c r="AG36" s="29">
        <v>6822.1941</v>
      </c>
      <c r="AH36" s="32">
        <v>-0.00446748775883266</v>
      </c>
      <c r="AI36" s="32">
        <v>0.0523418281401671</v>
      </c>
      <c r="AJ36" s="29">
        <v>-266.62</v>
      </c>
      <c r="AK36" s="29">
        <v>-1173.01</v>
      </c>
      <c r="AL36" s="32">
        <v>-0.0178556838562169</v>
      </c>
      <c r="AM36" s="32">
        <v>-0.0805312960622386</v>
      </c>
      <c r="AN36" s="34">
        <v>-0.0568093158989998</v>
      </c>
      <c r="AO36" s="34">
        <v>0.0626756122060216</v>
      </c>
    </row>
    <row r="37" s="1" customFormat="1" ht="15.9" customHeight="1" spans="1:41">
      <c r="A37" s="23" t="s">
        <v>62</v>
      </c>
      <c r="B37" s="24" t="s">
        <v>63</v>
      </c>
      <c r="C37" s="23" t="s">
        <v>64</v>
      </c>
      <c r="D37" s="25">
        <v>3968</v>
      </c>
      <c r="E37" s="26">
        <v>9851.04</v>
      </c>
      <c r="F37" s="25">
        <v>3697</v>
      </c>
      <c r="G37" s="26">
        <v>12993.25</v>
      </c>
      <c r="H37" s="27">
        <v>4.96264840460396</v>
      </c>
      <c r="I37" s="26">
        <v>2956.3</v>
      </c>
      <c r="J37" s="26">
        <v>22117.44</v>
      </c>
      <c r="K37" s="25">
        <v>2289.2</v>
      </c>
      <c r="L37" s="25">
        <v>27475.3</v>
      </c>
      <c r="M37" s="12">
        <v>7.48145993302439</v>
      </c>
      <c r="N37" s="12">
        <v>12.0021404857592</v>
      </c>
      <c r="O37" s="26">
        <v>16111.36</v>
      </c>
      <c r="P37" s="26">
        <v>17881.71</v>
      </c>
      <c r="Q37" s="26">
        <v>2906.5</v>
      </c>
      <c r="R37" s="12">
        <v>6.15231722002408</v>
      </c>
      <c r="S37" s="25">
        <v>15484.31</v>
      </c>
      <c r="T37" s="25">
        <v>17037.12</v>
      </c>
      <c r="U37" s="25">
        <v>1627.47</v>
      </c>
      <c r="V37" s="12">
        <v>10.4684694648749</v>
      </c>
      <c r="W37" s="15">
        <v>-0.177658201059562</v>
      </c>
      <c r="X37" s="15">
        <v>-0.127783125243703</v>
      </c>
      <c r="Y37" s="26">
        <v>1770.35</v>
      </c>
      <c r="Z37" s="25">
        <v>1552.81</v>
      </c>
      <c r="AA37" s="17">
        <v>217.54</v>
      </c>
      <c r="AB37" s="18">
        <v>0.140094409489893</v>
      </c>
      <c r="AC37" s="15">
        <v>0.0990033950891721</v>
      </c>
      <c r="AD37" s="15">
        <v>0.0911427518265998</v>
      </c>
      <c r="AE37" s="15">
        <v>0.00786064326257232</v>
      </c>
      <c r="AF37" s="26">
        <v>-699.5934</v>
      </c>
      <c r="AG37" s="25">
        <v>-1093.435</v>
      </c>
      <c r="AH37" s="15">
        <v>-0.043422367819973</v>
      </c>
      <c r="AI37" s="18">
        <v>-0.0641795679081911</v>
      </c>
      <c r="AJ37" s="26">
        <v>-56.8</v>
      </c>
      <c r="AK37" s="25">
        <v>-32.73</v>
      </c>
      <c r="AL37" s="15">
        <v>-0.0195424049544125</v>
      </c>
      <c r="AM37" s="18">
        <v>-0.0201109697874615</v>
      </c>
      <c r="AN37" s="18">
        <v>0.0207572000882181</v>
      </c>
      <c r="AO37" s="18">
        <v>0.000568564833048996</v>
      </c>
    </row>
    <row r="38" s="1" customFormat="1" ht="15.9" customHeight="1" spans="1:41">
      <c r="A38" s="23"/>
      <c r="B38" s="24" t="s">
        <v>92</v>
      </c>
      <c r="C38" s="23" t="s">
        <v>93</v>
      </c>
      <c r="D38" s="25">
        <v>2650.9</v>
      </c>
      <c r="E38" s="26">
        <v>9096.25</v>
      </c>
      <c r="F38" s="25">
        <v>3205.7</v>
      </c>
      <c r="G38" s="26">
        <v>11603.41</v>
      </c>
      <c r="H38" s="27">
        <v>9.73930104411862</v>
      </c>
      <c r="I38" s="26">
        <v>2029</v>
      </c>
      <c r="J38" s="26">
        <v>10013.5</v>
      </c>
      <c r="K38" s="25">
        <v>204</v>
      </c>
      <c r="L38" s="25">
        <v>3196</v>
      </c>
      <c r="M38" s="12">
        <v>4.93518974864465</v>
      </c>
      <c r="N38" s="12">
        <v>15.6666666666667</v>
      </c>
      <c r="O38" s="26">
        <v>7438.81</v>
      </c>
      <c r="P38" s="26">
        <v>8760.07</v>
      </c>
      <c r="Q38" s="26">
        <v>1408.23</v>
      </c>
      <c r="R38" s="12">
        <v>6.22062447185474</v>
      </c>
      <c r="S38" s="25">
        <v>7267.31</v>
      </c>
      <c r="T38" s="25">
        <v>7632.08</v>
      </c>
      <c r="U38" s="25">
        <v>1787.17</v>
      </c>
      <c r="V38" s="12">
        <v>4.27048350184929</v>
      </c>
      <c r="W38" s="15">
        <v>0.260463080181082</v>
      </c>
      <c r="X38" s="15">
        <v>-0.727415946690471</v>
      </c>
      <c r="Y38" s="26">
        <v>1321.26</v>
      </c>
      <c r="Z38" s="25">
        <v>364.77</v>
      </c>
      <c r="AA38" s="17">
        <v>956.49</v>
      </c>
      <c r="AB38" s="18">
        <v>2.62217287605889</v>
      </c>
      <c r="AC38" s="15">
        <v>0.150827561880213</v>
      </c>
      <c r="AD38" s="15">
        <v>0.0477943103321768</v>
      </c>
      <c r="AE38" s="15">
        <v>0.103033251548036</v>
      </c>
      <c r="AF38" s="26">
        <v>498.283</v>
      </c>
      <c r="AG38" s="25">
        <v>1853.153</v>
      </c>
      <c r="AH38" s="15">
        <v>0.0669842353817344</v>
      </c>
      <c r="AI38" s="18">
        <v>0.242811003029318</v>
      </c>
      <c r="AJ38" s="26">
        <v>-3.97</v>
      </c>
      <c r="AK38" s="25">
        <v>6.67</v>
      </c>
      <c r="AL38" s="15">
        <v>-0.00281914175951372</v>
      </c>
      <c r="AM38" s="18">
        <v>0.00373215754516918</v>
      </c>
      <c r="AN38" s="18">
        <v>-0.175826767647584</v>
      </c>
      <c r="AO38" s="18">
        <v>-0.00655129930468289</v>
      </c>
    </row>
    <row r="39" s="1" customFormat="1" ht="15.9" customHeight="1" spans="1:41">
      <c r="A39" s="23"/>
      <c r="B39" s="24" t="s">
        <v>145</v>
      </c>
      <c r="C39" s="23" t="s">
        <v>146</v>
      </c>
      <c r="D39" s="25">
        <v>3429</v>
      </c>
      <c r="E39" s="26">
        <v>7987.1</v>
      </c>
      <c r="F39" s="25">
        <v>2853.3</v>
      </c>
      <c r="G39" s="26">
        <v>7631.75</v>
      </c>
      <c r="H39" s="27">
        <v>11.1357543720272</v>
      </c>
      <c r="I39" s="26">
        <v>395</v>
      </c>
      <c r="J39" s="26">
        <v>4553.7</v>
      </c>
      <c r="K39" s="25">
        <v>304</v>
      </c>
      <c r="L39" s="25">
        <v>2549.6</v>
      </c>
      <c r="M39" s="12">
        <v>11.5283544303797</v>
      </c>
      <c r="N39" s="12">
        <v>8.38684210526316</v>
      </c>
      <c r="O39" s="26">
        <v>4909.05</v>
      </c>
      <c r="P39" s="26">
        <v>5062.37</v>
      </c>
      <c r="Q39" s="26">
        <v>938.7</v>
      </c>
      <c r="R39" s="12">
        <v>5.39295834664962</v>
      </c>
      <c r="S39" s="25">
        <v>3720.01</v>
      </c>
      <c r="T39" s="25">
        <v>3917.45</v>
      </c>
      <c r="U39" s="25">
        <v>779.95</v>
      </c>
      <c r="V39" s="12">
        <v>5.02269376242067</v>
      </c>
      <c r="W39" s="15">
        <v>-0.532200507954718</v>
      </c>
      <c r="X39" s="15">
        <v>-0.401122174546641</v>
      </c>
      <c r="Y39" s="26">
        <v>153.32</v>
      </c>
      <c r="Z39" s="25">
        <v>197.44</v>
      </c>
      <c r="AA39" s="17">
        <v>-44.12</v>
      </c>
      <c r="AB39" s="18">
        <v>-0.223460291734198</v>
      </c>
      <c r="AC39" s="15">
        <v>0.0302862098187213</v>
      </c>
      <c r="AD39" s="15">
        <v>0.0504001327394096</v>
      </c>
      <c r="AE39" s="15">
        <v>-0.0201139229206883</v>
      </c>
      <c r="AF39" s="26">
        <v>-92.2617</v>
      </c>
      <c r="AG39" s="25">
        <v>-100.878</v>
      </c>
      <c r="AH39" s="15">
        <v>-0.0187942066183885</v>
      </c>
      <c r="AI39" s="18">
        <v>-0.0257509349193991</v>
      </c>
      <c r="AJ39" s="26">
        <v>-32</v>
      </c>
      <c r="AK39" s="25">
        <v>-41.65</v>
      </c>
      <c r="AL39" s="15">
        <v>-0.0340896985192287</v>
      </c>
      <c r="AM39" s="18">
        <v>-0.053400859029425</v>
      </c>
      <c r="AN39" s="18">
        <v>0.00695672830101061</v>
      </c>
      <c r="AO39" s="18">
        <v>0.0193111605101962</v>
      </c>
    </row>
    <row r="40" s="1" customFormat="1" ht="15.9" customHeight="1" spans="1:41">
      <c r="A40" s="23"/>
      <c r="B40" s="24" t="s">
        <v>99</v>
      </c>
      <c r="C40" s="23" t="s">
        <v>100</v>
      </c>
      <c r="D40" s="25">
        <v>964</v>
      </c>
      <c r="E40" s="26">
        <v>5167.55</v>
      </c>
      <c r="F40" s="25">
        <v>1891</v>
      </c>
      <c r="G40" s="26">
        <v>9969.21</v>
      </c>
      <c r="H40" s="27">
        <v>9.08625125200664</v>
      </c>
      <c r="I40" s="26">
        <v>1626</v>
      </c>
      <c r="J40" s="26">
        <v>10632.3</v>
      </c>
      <c r="K40" s="25">
        <v>854</v>
      </c>
      <c r="L40" s="25">
        <v>9803.4</v>
      </c>
      <c r="M40" s="12">
        <v>6.53892988929889</v>
      </c>
      <c r="N40" s="12">
        <v>11.4793911007026</v>
      </c>
      <c r="O40" s="26">
        <v>5830.64</v>
      </c>
      <c r="P40" s="26">
        <v>6077.34</v>
      </c>
      <c r="Q40" s="26">
        <v>683.05</v>
      </c>
      <c r="R40" s="12">
        <v>8.89735744089013</v>
      </c>
      <c r="S40" s="25">
        <v>5999.7</v>
      </c>
      <c r="T40" s="25">
        <v>6311.32</v>
      </c>
      <c r="U40" s="25">
        <v>726.45</v>
      </c>
      <c r="V40" s="12">
        <v>8.68789317915892</v>
      </c>
      <c r="W40" s="15">
        <v>0.360674849175375</v>
      </c>
      <c r="X40" s="15">
        <v>-0.243174737845878</v>
      </c>
      <c r="Y40" s="26">
        <v>246.7</v>
      </c>
      <c r="Z40" s="25">
        <v>311.62</v>
      </c>
      <c r="AA40" s="17">
        <v>-64.92</v>
      </c>
      <c r="AB40" s="18">
        <v>-0.208330659136127</v>
      </c>
      <c r="AC40" s="15">
        <v>0.0405934175148996</v>
      </c>
      <c r="AD40" s="15">
        <v>0.0493747742152196</v>
      </c>
      <c r="AE40" s="15">
        <v>-0.00878135670032003</v>
      </c>
      <c r="AF40" s="26">
        <v>-612.1938</v>
      </c>
      <c r="AG40" s="25">
        <v>-209.88</v>
      </c>
      <c r="AH40" s="15">
        <v>-0.104995986718439</v>
      </c>
      <c r="AI40" s="18">
        <v>-0.0332545331246078</v>
      </c>
      <c r="AJ40" s="26">
        <v>-15.95</v>
      </c>
      <c r="AK40" s="25">
        <v>197.45</v>
      </c>
      <c r="AL40" s="15">
        <v>-0.0233511455969548</v>
      </c>
      <c r="AM40" s="18">
        <v>0.271801225135935</v>
      </c>
      <c r="AN40" s="18">
        <v>-0.0717414535938313</v>
      </c>
      <c r="AO40" s="18">
        <v>-0.29515237073289</v>
      </c>
    </row>
    <row r="41" s="1" customFormat="1" ht="15.9" customHeight="1" spans="1:41">
      <c r="A41" s="23"/>
      <c r="B41" s="24" t="s">
        <v>108</v>
      </c>
      <c r="C41" s="23" t="s">
        <v>109</v>
      </c>
      <c r="D41" s="25">
        <v>2023</v>
      </c>
      <c r="E41" s="26">
        <v>7060.82</v>
      </c>
      <c r="F41" s="25">
        <v>3154</v>
      </c>
      <c r="G41" s="26">
        <v>8164.9</v>
      </c>
      <c r="H41" s="27">
        <v>9.47172702098389</v>
      </c>
      <c r="I41" s="26">
        <v>1923</v>
      </c>
      <c r="J41" s="26">
        <v>6730.3</v>
      </c>
      <c r="K41" s="25">
        <v>286</v>
      </c>
      <c r="L41" s="25">
        <v>3562.8</v>
      </c>
      <c r="M41" s="12">
        <v>3.49989599583983</v>
      </c>
      <c r="N41" s="12">
        <v>12.4573426573427</v>
      </c>
      <c r="O41" s="26">
        <v>5626.22</v>
      </c>
      <c r="P41" s="26">
        <v>5693.3</v>
      </c>
      <c r="Q41" s="26">
        <v>846.42</v>
      </c>
      <c r="R41" s="12">
        <v>6.72632971810685</v>
      </c>
      <c r="S41" s="25">
        <v>3758</v>
      </c>
      <c r="T41" s="25">
        <v>4171.24</v>
      </c>
      <c r="U41" s="25">
        <v>703</v>
      </c>
      <c r="V41" s="12">
        <v>5.93348506401138</v>
      </c>
      <c r="W41" s="15">
        <v>0.921865600035581</v>
      </c>
      <c r="X41" s="15">
        <v>-0.523695765042311</v>
      </c>
      <c r="Y41" s="26">
        <v>67.08</v>
      </c>
      <c r="Z41" s="25">
        <v>413.24</v>
      </c>
      <c r="AA41" s="17">
        <v>-346.16</v>
      </c>
      <c r="AB41" s="18">
        <v>-0.837673022940664</v>
      </c>
      <c r="AC41" s="15">
        <v>0.0117822703879999</v>
      </c>
      <c r="AD41" s="15">
        <v>0.0990688620170501</v>
      </c>
      <c r="AE41" s="15">
        <v>-0.0872865916290502</v>
      </c>
      <c r="AF41" s="26">
        <v>1535.62</v>
      </c>
      <c r="AG41" s="25">
        <v>-171.55</v>
      </c>
      <c r="AH41" s="15">
        <v>0.272939913476544</v>
      </c>
      <c r="AI41" s="18">
        <v>-0.0411268591593867</v>
      </c>
      <c r="AJ41" s="26">
        <v>54.42</v>
      </c>
      <c r="AK41" s="25">
        <v>76.5</v>
      </c>
      <c r="AL41" s="15">
        <v>0.0642943219678174</v>
      </c>
      <c r="AM41" s="18">
        <v>0.108819345661451</v>
      </c>
      <c r="AN41" s="18">
        <v>0.31406677263593</v>
      </c>
      <c r="AO41" s="18">
        <v>-0.0445250236936335</v>
      </c>
    </row>
    <row r="42" s="1" customFormat="1" ht="15.9" customHeight="1" spans="1:41">
      <c r="A42" s="23"/>
      <c r="B42" s="24" t="s">
        <v>123</v>
      </c>
      <c r="C42" s="23" t="s">
        <v>124</v>
      </c>
      <c r="D42" s="25">
        <v>896</v>
      </c>
      <c r="E42" s="26">
        <v>2207</v>
      </c>
      <c r="F42" s="25">
        <v>1329.46</v>
      </c>
      <c r="G42" s="26">
        <v>4805</v>
      </c>
      <c r="H42" s="27">
        <v>3.98603215851876</v>
      </c>
      <c r="I42" s="26">
        <v>1584</v>
      </c>
      <c r="J42" s="26">
        <v>8755</v>
      </c>
      <c r="K42" s="25">
        <v>773</v>
      </c>
      <c r="L42" s="25">
        <v>6211.6</v>
      </c>
      <c r="M42" s="12">
        <v>5.52714646464646</v>
      </c>
      <c r="N42" s="12">
        <v>8.03570504527814</v>
      </c>
      <c r="O42" s="26">
        <v>6157</v>
      </c>
      <c r="P42" s="26">
        <v>6909.7</v>
      </c>
      <c r="Q42" s="26">
        <v>1144.99</v>
      </c>
      <c r="R42" s="12">
        <v>6.0347251941065</v>
      </c>
      <c r="S42" s="25">
        <v>5527.94</v>
      </c>
      <c r="T42" s="25">
        <v>6515.55</v>
      </c>
      <c r="U42" s="25">
        <v>1075.19</v>
      </c>
      <c r="V42" s="12">
        <v>6.05990569108716</v>
      </c>
      <c r="W42" s="15">
        <v>0.0918337758383431</v>
      </c>
      <c r="X42" s="15">
        <v>-0.245877535705716</v>
      </c>
      <c r="Y42" s="26">
        <v>752.7</v>
      </c>
      <c r="Z42" s="25">
        <v>987.61</v>
      </c>
      <c r="AA42" s="17">
        <v>-234.91</v>
      </c>
      <c r="AB42" s="18">
        <v>-0.237857048835066</v>
      </c>
      <c r="AC42" s="15">
        <v>0.1089338176766</v>
      </c>
      <c r="AD42" s="15">
        <v>0.151577380267207</v>
      </c>
      <c r="AE42" s="15">
        <v>-0.0426435625906074</v>
      </c>
      <c r="AF42" s="26">
        <v>-148.9086</v>
      </c>
      <c r="AG42" s="25">
        <v>-71.7541</v>
      </c>
      <c r="AH42" s="15">
        <v>-0.024185252558064</v>
      </c>
      <c r="AI42" s="18">
        <v>-0.0110127464296951</v>
      </c>
      <c r="AJ42" s="26">
        <v>-5.55</v>
      </c>
      <c r="AK42" s="25">
        <v>-376.83</v>
      </c>
      <c r="AL42" s="15">
        <v>-0.00484720390571097</v>
      </c>
      <c r="AM42" s="18">
        <v>-0.350477590007348</v>
      </c>
      <c r="AN42" s="18">
        <v>-0.0131725061283689</v>
      </c>
      <c r="AO42" s="18">
        <v>0.345630386101637</v>
      </c>
    </row>
    <row r="43" s="1" customFormat="1" ht="15.9" customHeight="1" spans="1:41">
      <c r="A43" s="23"/>
      <c r="B43" s="24" t="s">
        <v>74</v>
      </c>
      <c r="C43" s="23" t="s">
        <v>75</v>
      </c>
      <c r="D43" s="25">
        <v>3187</v>
      </c>
      <c r="E43" s="26">
        <v>30184.59</v>
      </c>
      <c r="F43" s="25">
        <v>2837</v>
      </c>
      <c r="G43" s="26">
        <v>27867.29</v>
      </c>
      <c r="H43" s="27">
        <v>18.2552917742212</v>
      </c>
      <c r="I43" s="26">
        <v>705</v>
      </c>
      <c r="J43" s="26">
        <v>9851</v>
      </c>
      <c r="K43" s="25">
        <v>982</v>
      </c>
      <c r="L43" s="25">
        <v>8779.7</v>
      </c>
      <c r="M43" s="12">
        <v>13.9730496453901</v>
      </c>
      <c r="N43" s="12">
        <v>8.94063136456212</v>
      </c>
      <c r="O43" s="26">
        <v>11130.01</v>
      </c>
      <c r="P43" s="26">
        <v>11982.77</v>
      </c>
      <c r="Q43" s="26">
        <v>916.5</v>
      </c>
      <c r="R43" s="12">
        <v>13.0744899072559</v>
      </c>
      <c r="S43" s="25">
        <v>11424.63</v>
      </c>
      <c r="T43" s="25">
        <v>12673.58</v>
      </c>
      <c r="U43" s="25">
        <v>939.7</v>
      </c>
      <c r="V43" s="12">
        <v>13.4868362243269</v>
      </c>
      <c r="W43" s="15">
        <v>-0.0643066303303843</v>
      </c>
      <c r="X43" s="15">
        <v>0.508488122861718</v>
      </c>
      <c r="Y43" s="26">
        <v>852.76</v>
      </c>
      <c r="Z43" s="25">
        <v>1248.95</v>
      </c>
      <c r="AA43" s="17">
        <v>-396.19</v>
      </c>
      <c r="AB43" s="18">
        <v>-0.317218463509348</v>
      </c>
      <c r="AC43" s="15">
        <v>0.0711655151521727</v>
      </c>
      <c r="AD43" s="15">
        <v>0.0985475295851685</v>
      </c>
      <c r="AE43" s="15">
        <v>-0.0273820144329959</v>
      </c>
      <c r="AF43" s="26">
        <v>-1506.4157</v>
      </c>
      <c r="AG43" s="25">
        <v>-1610.262</v>
      </c>
      <c r="AH43" s="15">
        <v>-0.135347200945911</v>
      </c>
      <c r="AI43" s="18">
        <v>-0.127056601212917</v>
      </c>
      <c r="AJ43" s="26">
        <v>-38.5</v>
      </c>
      <c r="AK43" s="25">
        <v>-206.3</v>
      </c>
      <c r="AL43" s="15">
        <v>-0.0420076377523186</v>
      </c>
      <c r="AM43" s="18">
        <v>-0.219538150473555</v>
      </c>
      <c r="AN43" s="18">
        <v>-0.00829059973299415</v>
      </c>
      <c r="AO43" s="18">
        <v>0.177530512721237</v>
      </c>
    </row>
    <row r="44" s="1" customFormat="1" ht="15.9" customHeight="1" spans="1:41">
      <c r="A44" s="23"/>
      <c r="B44" s="24" t="s">
        <v>78</v>
      </c>
      <c r="C44" s="23" t="s">
        <v>79</v>
      </c>
      <c r="D44" s="25">
        <v>5702</v>
      </c>
      <c r="E44" s="26">
        <v>18704.87</v>
      </c>
      <c r="F44" s="25">
        <v>5460</v>
      </c>
      <c r="G44" s="26">
        <v>17527.88</v>
      </c>
      <c r="H44" s="27">
        <v>16.0397133168654</v>
      </c>
      <c r="I44" s="26">
        <v>383</v>
      </c>
      <c r="J44" s="26">
        <v>6729.3</v>
      </c>
      <c r="K44" s="25">
        <v>268</v>
      </c>
      <c r="L44" s="25">
        <v>5050.6</v>
      </c>
      <c r="M44" s="12">
        <v>17.5699738903394</v>
      </c>
      <c r="N44" s="12">
        <v>18.8455223880597</v>
      </c>
      <c r="O44" s="26">
        <v>7906.29</v>
      </c>
      <c r="P44" s="26">
        <v>8304.69</v>
      </c>
      <c r="Q44" s="26">
        <v>600.55</v>
      </c>
      <c r="R44" s="12">
        <v>13.828473898926</v>
      </c>
      <c r="S44" s="25">
        <v>6540.7</v>
      </c>
      <c r="T44" s="25">
        <v>6938.84</v>
      </c>
      <c r="U44" s="25">
        <v>563.95</v>
      </c>
      <c r="V44" s="12">
        <v>12.3039985814345</v>
      </c>
      <c r="W44" s="15">
        <v>-0.212948523131878</v>
      </c>
      <c r="X44" s="15">
        <v>-0.34711289355236</v>
      </c>
      <c r="Y44" s="26">
        <v>398.4</v>
      </c>
      <c r="Z44" s="25">
        <v>398.14</v>
      </c>
      <c r="AA44" s="17">
        <v>0.26</v>
      </c>
      <c r="AB44" s="18">
        <v>0.000653036620284322</v>
      </c>
      <c r="AC44" s="15">
        <v>0.0479728924258461</v>
      </c>
      <c r="AD44" s="15">
        <v>0.0573784667177799</v>
      </c>
      <c r="AE44" s="15">
        <v>-0.0094055742919338</v>
      </c>
      <c r="AF44" s="26">
        <v>-745.584</v>
      </c>
      <c r="AG44" s="25">
        <v>-114.558</v>
      </c>
      <c r="AH44" s="15">
        <v>-0.0943026375202529</v>
      </c>
      <c r="AI44" s="18">
        <v>-0.0165096759688939</v>
      </c>
      <c r="AJ44" s="26">
        <v>-24.45</v>
      </c>
      <c r="AK44" s="25">
        <v>-82.05</v>
      </c>
      <c r="AL44" s="15">
        <v>-0.0407126800432936</v>
      </c>
      <c r="AM44" s="18">
        <v>-0.145491621597659</v>
      </c>
      <c r="AN44" s="18">
        <v>-0.0777929615513589</v>
      </c>
      <c r="AO44" s="18">
        <v>0.104778941554366</v>
      </c>
    </row>
    <row r="45" s="1" customFormat="1" ht="15.9" customHeight="1" spans="1:41">
      <c r="A45" s="23"/>
      <c r="B45" s="24" t="s">
        <v>65</v>
      </c>
      <c r="C45" s="23" t="s">
        <v>66</v>
      </c>
      <c r="D45" s="25">
        <v>4196</v>
      </c>
      <c r="E45" s="26">
        <v>5663.95</v>
      </c>
      <c r="F45" s="25">
        <v>4287</v>
      </c>
      <c r="G45" s="26">
        <v>6840.38</v>
      </c>
      <c r="H45" s="27">
        <v>7.86722829711467</v>
      </c>
      <c r="I45" s="26">
        <v>567</v>
      </c>
      <c r="J45" s="26">
        <v>6739.4</v>
      </c>
      <c r="K45" s="25">
        <v>506.2</v>
      </c>
      <c r="L45" s="25">
        <v>10234.5</v>
      </c>
      <c r="M45" s="12">
        <v>11.8860670194004</v>
      </c>
      <c r="N45" s="12">
        <v>20.218293164757</v>
      </c>
      <c r="O45" s="26">
        <v>5562.97</v>
      </c>
      <c r="P45" s="26">
        <v>6213.95</v>
      </c>
      <c r="Q45" s="26">
        <v>470.45</v>
      </c>
      <c r="R45" s="12">
        <v>13.2085237538527</v>
      </c>
      <c r="S45" s="25">
        <v>12507.6</v>
      </c>
      <c r="T45" s="25">
        <v>13867.57</v>
      </c>
      <c r="U45" s="25">
        <v>1092.5</v>
      </c>
      <c r="V45" s="12">
        <v>12.6934279176201</v>
      </c>
      <c r="W45" s="15">
        <v>0.111261086808095</v>
      </c>
      <c r="X45" s="15">
        <v>-0.372181033572787</v>
      </c>
      <c r="Y45" s="26">
        <v>650.98</v>
      </c>
      <c r="Z45" s="25">
        <v>1359.97</v>
      </c>
      <c r="AA45" s="17">
        <v>-708.99</v>
      </c>
      <c r="AB45" s="18">
        <v>-0.521327676345802</v>
      </c>
      <c r="AC45" s="15">
        <v>0.104761061804488</v>
      </c>
      <c r="AD45" s="15">
        <v>0.0980683710267913</v>
      </c>
      <c r="AE45" s="15">
        <v>0.00669269077769701</v>
      </c>
      <c r="AF45" s="26">
        <v>44.6109</v>
      </c>
      <c r="AG45" s="25">
        <v>-1083.75</v>
      </c>
      <c r="AH45" s="15">
        <v>0.00801925949627627</v>
      </c>
      <c r="AI45" s="18">
        <v>-0.0781499570580859</v>
      </c>
      <c r="AJ45" s="26">
        <v>-5.55</v>
      </c>
      <c r="AK45" s="25">
        <v>-56.7</v>
      </c>
      <c r="AL45" s="15">
        <v>-0.0117972154320332</v>
      </c>
      <c r="AM45" s="18">
        <v>-0.0518993135011442</v>
      </c>
      <c r="AN45" s="18">
        <v>0.0861692165543621</v>
      </c>
      <c r="AO45" s="18">
        <v>0.040102098069111</v>
      </c>
    </row>
    <row r="46" s="1" customFormat="1" ht="15.9" customHeight="1" spans="1:41">
      <c r="A46" s="23"/>
      <c r="B46" s="24" t="s">
        <v>97</v>
      </c>
      <c r="C46" s="23" t="s">
        <v>98</v>
      </c>
      <c r="D46" s="25">
        <v>1154</v>
      </c>
      <c r="E46" s="26">
        <v>4571.5</v>
      </c>
      <c r="F46" s="25">
        <v>902</v>
      </c>
      <c r="G46" s="26">
        <v>4104.4</v>
      </c>
      <c r="H46" s="27">
        <v>7.48844636251541</v>
      </c>
      <c r="I46" s="26">
        <v>225</v>
      </c>
      <c r="J46" s="26">
        <v>3587.9</v>
      </c>
      <c r="K46" s="25">
        <v>108</v>
      </c>
      <c r="L46" s="25">
        <v>2292.4</v>
      </c>
      <c r="M46" s="12">
        <v>15.9462222222222</v>
      </c>
      <c r="N46" s="12">
        <v>21.2259259259259</v>
      </c>
      <c r="O46" s="26">
        <v>4055</v>
      </c>
      <c r="P46" s="26">
        <v>4444.92</v>
      </c>
      <c r="Q46" s="26">
        <v>469.7</v>
      </c>
      <c r="R46" s="12">
        <v>9.46331701085799</v>
      </c>
      <c r="S46" s="25">
        <v>4747.79</v>
      </c>
      <c r="T46" s="25">
        <v>5070.97</v>
      </c>
      <c r="U46" s="25">
        <v>482.32</v>
      </c>
      <c r="V46" s="12">
        <v>10.5137045944601</v>
      </c>
      <c r="W46" s="15">
        <v>-0.406548028807088</v>
      </c>
      <c r="X46" s="15">
        <v>-0.504676279793364</v>
      </c>
      <c r="Y46" s="26">
        <v>389.92</v>
      </c>
      <c r="Z46" s="25">
        <v>323.18</v>
      </c>
      <c r="AA46" s="17">
        <v>66.74</v>
      </c>
      <c r="AB46" s="18">
        <v>0.206510303855437</v>
      </c>
      <c r="AC46" s="15">
        <v>0.0877226136803362</v>
      </c>
      <c r="AD46" s="15">
        <v>0.0637313965572662</v>
      </c>
      <c r="AE46" s="15">
        <v>0.02399121712307</v>
      </c>
      <c r="AF46" s="26">
        <v>441.3818</v>
      </c>
      <c r="AG46" s="25">
        <v>-139.344</v>
      </c>
      <c r="AH46" s="15">
        <v>0.108848779284834</v>
      </c>
      <c r="AI46" s="18">
        <v>-0.0274787663898623</v>
      </c>
      <c r="AJ46" s="26">
        <v>-7.3</v>
      </c>
      <c r="AK46" s="25">
        <v>-14.38</v>
      </c>
      <c r="AL46" s="15">
        <v>-0.0155418352139664</v>
      </c>
      <c r="AM46" s="18">
        <v>-0.0298142312157903</v>
      </c>
      <c r="AN46" s="18">
        <v>0.136327545674696</v>
      </c>
      <c r="AO46" s="18">
        <v>0.014272396001824</v>
      </c>
    </row>
    <row r="47" s="1" customFormat="1" ht="15.9" customHeight="1" spans="1:41">
      <c r="A47" s="23"/>
      <c r="B47" s="24" t="s">
        <v>178</v>
      </c>
      <c r="C47" s="23" t="s">
        <v>179</v>
      </c>
      <c r="D47" s="25">
        <v>577</v>
      </c>
      <c r="E47" s="26">
        <v>1262.87</v>
      </c>
      <c r="F47" s="25">
        <v>416</v>
      </c>
      <c r="G47" s="26">
        <v>896.2</v>
      </c>
      <c r="H47" s="27">
        <v>14.5023605273764</v>
      </c>
      <c r="I47" s="26">
        <v>8</v>
      </c>
      <c r="J47" s="26">
        <v>154.4</v>
      </c>
      <c r="K47" s="25">
        <v>10</v>
      </c>
      <c r="L47" s="25">
        <v>149</v>
      </c>
      <c r="M47" s="12">
        <v>19.3</v>
      </c>
      <c r="N47" s="12">
        <v>14.9</v>
      </c>
      <c r="O47" s="26">
        <v>521.07</v>
      </c>
      <c r="P47" s="26">
        <v>658</v>
      </c>
      <c r="Q47" s="26">
        <v>169</v>
      </c>
      <c r="R47" s="12">
        <v>3.89349112426035</v>
      </c>
      <c r="S47" s="25">
        <v>149</v>
      </c>
      <c r="T47" s="25">
        <v>361.8</v>
      </c>
      <c r="U47" s="25">
        <v>22</v>
      </c>
      <c r="V47" s="12">
        <v>16.4454545454545</v>
      </c>
      <c r="W47" s="15">
        <v>-0.798264708587546</v>
      </c>
      <c r="X47" s="15">
        <v>0.103721781574131</v>
      </c>
      <c r="Y47" s="26">
        <v>136.93</v>
      </c>
      <c r="Z47" s="25">
        <v>212.8</v>
      </c>
      <c r="AA47" s="17">
        <v>-75.87</v>
      </c>
      <c r="AB47" s="18">
        <v>-0.356531954887218</v>
      </c>
      <c r="AC47" s="15">
        <v>0.208100303951368</v>
      </c>
      <c r="AD47" s="15">
        <v>0.588170259812051</v>
      </c>
      <c r="AE47" s="15">
        <v>-0.380069955860683</v>
      </c>
      <c r="AF47" s="26">
        <v>0</v>
      </c>
      <c r="AG47" s="25">
        <v>187</v>
      </c>
      <c r="AH47" s="15">
        <v>0</v>
      </c>
      <c r="AI47" s="18">
        <v>0.516860143725815</v>
      </c>
      <c r="AJ47" s="26">
        <v>0</v>
      </c>
      <c r="AK47" s="25">
        <v>12</v>
      </c>
      <c r="AL47" s="15">
        <v>0</v>
      </c>
      <c r="AM47" s="18">
        <v>0.545454545454545</v>
      </c>
      <c r="AN47" s="18">
        <v>-0.516860143725815</v>
      </c>
      <c r="AO47" s="18">
        <v>-0.545454545454545</v>
      </c>
    </row>
    <row r="48" s="1" customFormat="1" ht="15.9" customHeight="1" spans="1:41">
      <c r="A48" s="23"/>
      <c r="B48" s="24" t="s">
        <v>133</v>
      </c>
      <c r="C48" s="23" t="s">
        <v>134</v>
      </c>
      <c r="D48" s="25">
        <v>462</v>
      </c>
      <c r="E48" s="26">
        <v>1433.19</v>
      </c>
      <c r="F48" s="25">
        <v>522</v>
      </c>
      <c r="G48" s="26">
        <v>1757.5</v>
      </c>
      <c r="H48" s="27">
        <v>3.95631633766491</v>
      </c>
      <c r="I48" s="26">
        <v>466</v>
      </c>
      <c r="J48" s="26">
        <v>3283.2</v>
      </c>
      <c r="K48" s="25">
        <v>132</v>
      </c>
      <c r="L48" s="25">
        <v>2634.8</v>
      </c>
      <c r="M48" s="12">
        <v>7.04549356223176</v>
      </c>
      <c r="N48" s="12">
        <v>19.9606060606061</v>
      </c>
      <c r="O48" s="26">
        <v>2822.68</v>
      </c>
      <c r="P48" s="26">
        <v>3677.49</v>
      </c>
      <c r="Q48" s="26">
        <v>386.71</v>
      </c>
      <c r="R48" s="12">
        <v>9.50968425952264</v>
      </c>
      <c r="S48" s="25">
        <v>2532.16</v>
      </c>
      <c r="T48" s="25">
        <v>2942.63</v>
      </c>
      <c r="U48" s="25">
        <v>292.24</v>
      </c>
      <c r="V48" s="12">
        <v>10.0692239255407</v>
      </c>
      <c r="W48" s="15">
        <v>0.349754162078932</v>
      </c>
      <c r="X48" s="15">
        <v>-0.495545180593834</v>
      </c>
      <c r="Y48" s="26">
        <v>854.81</v>
      </c>
      <c r="Z48" s="25">
        <v>410.47</v>
      </c>
      <c r="AA48" s="17">
        <v>444.34</v>
      </c>
      <c r="AB48" s="18">
        <v>1.08251516554194</v>
      </c>
      <c r="AC48" s="15">
        <v>0.232443867964291</v>
      </c>
      <c r="AD48" s="15">
        <v>0.139490863615201</v>
      </c>
      <c r="AE48" s="15">
        <v>0.0929530043490895</v>
      </c>
      <c r="AF48" s="26">
        <v>453.222</v>
      </c>
      <c r="AG48" s="25">
        <v>42.7633</v>
      </c>
      <c r="AH48" s="15">
        <v>0.16056442813213</v>
      </c>
      <c r="AI48" s="18">
        <v>0.0145323401175139</v>
      </c>
      <c r="AJ48" s="26">
        <v>-4.69</v>
      </c>
      <c r="AK48" s="25">
        <v>-167.86</v>
      </c>
      <c r="AL48" s="15">
        <v>-0.0121279511778852</v>
      </c>
      <c r="AM48" s="18">
        <v>-0.574390911579524</v>
      </c>
      <c r="AN48" s="18">
        <v>0.146032088014616</v>
      </c>
      <c r="AO48" s="18">
        <v>0.562262960401638</v>
      </c>
    </row>
    <row r="49" s="1" customFormat="1" ht="15.9" customHeight="1" spans="1:41">
      <c r="A49" s="23"/>
      <c r="B49" s="24" t="s">
        <v>104</v>
      </c>
      <c r="C49" s="23" t="s">
        <v>105</v>
      </c>
      <c r="D49" s="25">
        <v>1965</v>
      </c>
      <c r="E49" s="26">
        <v>9670.4</v>
      </c>
      <c r="F49" s="25">
        <v>2083</v>
      </c>
      <c r="G49" s="26">
        <v>9092.8</v>
      </c>
      <c r="H49" s="27">
        <v>5.53138013287872</v>
      </c>
      <c r="I49" s="26">
        <v>2354.6</v>
      </c>
      <c r="J49" s="26">
        <v>11294.88</v>
      </c>
      <c r="K49" s="25">
        <v>2391.5</v>
      </c>
      <c r="L49" s="25">
        <v>10063</v>
      </c>
      <c r="M49" s="12">
        <v>4.79694215578018</v>
      </c>
      <c r="N49" s="12">
        <v>4.20781936023416</v>
      </c>
      <c r="O49" s="26">
        <v>11872.48</v>
      </c>
      <c r="P49" s="26">
        <v>12726.35</v>
      </c>
      <c r="Q49" s="26">
        <v>2205.28</v>
      </c>
      <c r="R49" s="12">
        <v>5.77085449466734</v>
      </c>
      <c r="S49" s="25">
        <v>10646.78</v>
      </c>
      <c r="T49" s="25">
        <v>10930.19</v>
      </c>
      <c r="U49" s="25">
        <v>1787.96</v>
      </c>
      <c r="V49" s="12">
        <v>6.11321841651939</v>
      </c>
      <c r="W49" s="15">
        <v>0.203027742936953</v>
      </c>
      <c r="X49" s="15">
        <v>0.452823396910078</v>
      </c>
      <c r="Y49" s="26">
        <v>853.87</v>
      </c>
      <c r="Z49" s="25">
        <v>283.41</v>
      </c>
      <c r="AA49" s="17">
        <v>570.46</v>
      </c>
      <c r="AB49" s="18">
        <v>2.01284358350093</v>
      </c>
      <c r="AC49" s="15">
        <v>0.0670946500764163</v>
      </c>
      <c r="AD49" s="15">
        <v>0.0259291009579888</v>
      </c>
      <c r="AE49" s="15">
        <v>0.0411655491184274</v>
      </c>
      <c r="AF49" s="26">
        <v>1982.564</v>
      </c>
      <c r="AG49" s="25">
        <v>-1330.1125</v>
      </c>
      <c r="AH49" s="15">
        <v>0.16698819454739</v>
      </c>
      <c r="AI49" s="18">
        <v>-0.121691617437574</v>
      </c>
      <c r="AJ49" s="26">
        <v>-31.32</v>
      </c>
      <c r="AK49" s="25">
        <v>-63.54</v>
      </c>
      <c r="AL49" s="15">
        <v>-0.0142022781687586</v>
      </c>
      <c r="AM49" s="18">
        <v>-0.0355377077786975</v>
      </c>
      <c r="AN49" s="18">
        <v>0.288679811984965</v>
      </c>
      <c r="AO49" s="18">
        <v>0.0213354296099389</v>
      </c>
    </row>
    <row r="50" s="1" customFormat="1" ht="15.9" customHeight="1" spans="1:41">
      <c r="A50" s="23"/>
      <c r="B50" s="24" t="s">
        <v>184</v>
      </c>
      <c r="C50" s="23" t="s">
        <v>185</v>
      </c>
      <c r="D50" s="25">
        <v>280.1</v>
      </c>
      <c r="E50" s="26">
        <v>3944.2</v>
      </c>
      <c r="F50" s="25">
        <v>225</v>
      </c>
      <c r="G50" s="26">
        <v>4460.1</v>
      </c>
      <c r="H50" s="27">
        <v>4.22478276481149</v>
      </c>
      <c r="I50" s="26">
        <v>513</v>
      </c>
      <c r="J50" s="26">
        <v>7478.4</v>
      </c>
      <c r="K50" s="25">
        <v>414</v>
      </c>
      <c r="L50" s="25">
        <v>4170.6</v>
      </c>
      <c r="M50" s="12">
        <v>14.5777777777778</v>
      </c>
      <c r="N50" s="12">
        <v>10.0739130434783</v>
      </c>
      <c r="O50" s="26">
        <v>6962.5</v>
      </c>
      <c r="P50" s="26">
        <v>7654.73</v>
      </c>
      <c r="Q50" s="26">
        <v>596</v>
      </c>
      <c r="R50" s="12">
        <v>12.8435067114094</v>
      </c>
      <c r="S50" s="25">
        <v>5093.06</v>
      </c>
      <c r="T50" s="25">
        <v>5632.84</v>
      </c>
      <c r="U50" s="25">
        <v>558.4</v>
      </c>
      <c r="V50" s="12">
        <v>10.0874641833811</v>
      </c>
      <c r="W50" s="15">
        <v>-0.118966765223441</v>
      </c>
      <c r="X50" s="15">
        <v>0.00134517141892552</v>
      </c>
      <c r="Y50" s="26">
        <v>692.23</v>
      </c>
      <c r="Z50" s="25">
        <v>539.78</v>
      </c>
      <c r="AA50" s="17">
        <v>152.45</v>
      </c>
      <c r="AB50" s="18">
        <v>0.282429878839527</v>
      </c>
      <c r="AC50" s="15">
        <v>0.090431667740077</v>
      </c>
      <c r="AD50" s="15">
        <v>0.0958273268901655</v>
      </c>
      <c r="AE50" s="15">
        <v>-0.00539565915008848</v>
      </c>
      <c r="AF50" s="26">
        <v>-423.9226</v>
      </c>
      <c r="AG50" s="25">
        <v>-493.675</v>
      </c>
      <c r="AH50" s="15">
        <v>-0.0608865493716337</v>
      </c>
      <c r="AI50" s="18">
        <v>-0.087642290567458</v>
      </c>
      <c r="AJ50" s="26">
        <v>27.9</v>
      </c>
      <c r="AK50" s="25">
        <v>81.3</v>
      </c>
      <c r="AL50" s="15">
        <v>0.0468120805369127</v>
      </c>
      <c r="AM50" s="18">
        <v>0.145594555873926</v>
      </c>
      <c r="AN50" s="18">
        <v>0.0267557411958242</v>
      </c>
      <c r="AO50" s="18">
        <v>-0.0987824753370127</v>
      </c>
    </row>
    <row r="51" s="1" customFormat="1" ht="15.9" customHeight="1" spans="1:41">
      <c r="A51" s="23"/>
      <c r="B51" s="24" t="s">
        <v>139</v>
      </c>
      <c r="C51" s="23" t="s">
        <v>140</v>
      </c>
      <c r="D51" s="25">
        <v>1121</v>
      </c>
      <c r="E51" s="26">
        <v>6528.5</v>
      </c>
      <c r="F51" s="25">
        <v>1314</v>
      </c>
      <c r="G51" s="26">
        <v>5373.7</v>
      </c>
      <c r="H51" s="27">
        <v>9.66063017872921</v>
      </c>
      <c r="I51" s="26">
        <v>758</v>
      </c>
      <c r="J51" s="26">
        <v>3418.4</v>
      </c>
      <c r="K51" s="25">
        <v>369</v>
      </c>
      <c r="L51" s="25">
        <v>3598.6</v>
      </c>
      <c r="M51" s="12">
        <v>4.50976253298153</v>
      </c>
      <c r="N51" s="12">
        <v>9.75230352303523</v>
      </c>
      <c r="O51" s="26">
        <v>4312.11</v>
      </c>
      <c r="P51" s="26">
        <v>4615.93</v>
      </c>
      <c r="Q51" s="26">
        <v>534</v>
      </c>
      <c r="R51" s="12">
        <v>8.64406367041198</v>
      </c>
      <c r="S51" s="25">
        <v>2892.7</v>
      </c>
      <c r="T51" s="25">
        <v>3242.86</v>
      </c>
      <c r="U51" s="25">
        <v>265.74</v>
      </c>
      <c r="V51" s="12">
        <v>12.2031308798073</v>
      </c>
      <c r="W51" s="15">
        <v>0.916744752566196</v>
      </c>
      <c r="X51" s="15">
        <v>0.251307534777109</v>
      </c>
      <c r="Y51" s="26">
        <v>303.82</v>
      </c>
      <c r="Z51" s="25">
        <v>350.16</v>
      </c>
      <c r="AA51" s="17">
        <v>-46.34</v>
      </c>
      <c r="AB51" s="18">
        <v>-0.132339501941969</v>
      </c>
      <c r="AC51" s="15">
        <v>0.0658198889497891</v>
      </c>
      <c r="AD51" s="15">
        <v>0.10797875949008</v>
      </c>
      <c r="AE51" s="15">
        <v>-0.0421588705402906</v>
      </c>
      <c r="AF51" s="26">
        <v>27.09</v>
      </c>
      <c r="AG51" s="25">
        <v>132.124</v>
      </c>
      <c r="AH51" s="15">
        <v>0.00628230726952698</v>
      </c>
      <c r="AI51" s="18">
        <v>0.0407430478034821</v>
      </c>
      <c r="AJ51" s="26">
        <v>-6</v>
      </c>
      <c r="AK51" s="25">
        <v>8.74</v>
      </c>
      <c r="AL51" s="15">
        <v>-0.0112359550561798</v>
      </c>
      <c r="AM51" s="18">
        <v>0.032889290283736</v>
      </c>
      <c r="AN51" s="18">
        <v>-0.0344607405339551</v>
      </c>
      <c r="AO51" s="18">
        <v>-0.0441252453399158</v>
      </c>
    </row>
    <row r="52" s="1" customFormat="1" ht="15.9" customHeight="1" spans="1:41">
      <c r="A52" s="23"/>
      <c r="B52" s="24" t="s">
        <v>153</v>
      </c>
      <c r="C52" s="23" t="s">
        <v>154</v>
      </c>
      <c r="D52" s="25">
        <v>671</v>
      </c>
      <c r="E52" s="26">
        <v>3957.9</v>
      </c>
      <c r="F52" s="25">
        <v>624</v>
      </c>
      <c r="G52" s="26">
        <v>5223.2</v>
      </c>
      <c r="H52" s="27">
        <v>9.20767070689705</v>
      </c>
      <c r="I52" s="26">
        <v>357</v>
      </c>
      <c r="J52" s="26">
        <v>4755.2</v>
      </c>
      <c r="K52" s="25">
        <v>162</v>
      </c>
      <c r="L52" s="25">
        <v>1230.2</v>
      </c>
      <c r="M52" s="12">
        <v>13.3198879551821</v>
      </c>
      <c r="N52" s="12">
        <v>7.59382716049383</v>
      </c>
      <c r="O52" s="26">
        <v>3489.9</v>
      </c>
      <c r="P52" s="26">
        <v>3979.44</v>
      </c>
      <c r="Q52" s="26">
        <v>400.95</v>
      </c>
      <c r="R52" s="12">
        <v>9.92502805836139</v>
      </c>
      <c r="S52" s="25">
        <v>2911.9</v>
      </c>
      <c r="T52" s="25">
        <v>3212.51</v>
      </c>
      <c r="U52" s="25">
        <v>561.89</v>
      </c>
      <c r="V52" s="12">
        <v>5.71732901457581</v>
      </c>
      <c r="W52" s="15">
        <v>-0.254871505544453</v>
      </c>
      <c r="X52" s="15">
        <v>-0.247108356071142</v>
      </c>
      <c r="Y52" s="26">
        <v>489.54</v>
      </c>
      <c r="Z52" s="25">
        <v>300.61</v>
      </c>
      <c r="AA52" s="17">
        <v>188.93</v>
      </c>
      <c r="AB52" s="18">
        <v>0.628488739562889</v>
      </c>
      <c r="AC52" s="15">
        <v>0.123017308968096</v>
      </c>
      <c r="AD52" s="15">
        <v>0.0935748059928218</v>
      </c>
      <c r="AE52" s="15">
        <v>0.0294425029752742</v>
      </c>
      <c r="AF52" s="26">
        <v>-75.13</v>
      </c>
      <c r="AG52" s="25">
        <v>-115.808</v>
      </c>
      <c r="AH52" s="15">
        <v>-0.0215278374738531</v>
      </c>
      <c r="AI52" s="18">
        <v>-0.0360490706643715</v>
      </c>
      <c r="AJ52" s="26">
        <v>-3.05</v>
      </c>
      <c r="AK52" s="25">
        <v>-22.11</v>
      </c>
      <c r="AL52" s="15">
        <v>-0.00760693353285946</v>
      </c>
      <c r="AM52" s="18">
        <v>-0.0393493388385627</v>
      </c>
      <c r="AN52" s="18">
        <v>0.0145212331905184</v>
      </c>
      <c r="AO52" s="18">
        <v>0.0317424053057032</v>
      </c>
    </row>
    <row r="53" s="1" customFormat="1" ht="15.9" customHeight="1" spans="1:41">
      <c r="A53" s="23"/>
      <c r="B53" s="24" t="s">
        <v>110</v>
      </c>
      <c r="C53" s="23" t="s">
        <v>111</v>
      </c>
      <c r="D53" s="25">
        <v>1661</v>
      </c>
      <c r="E53" s="26">
        <v>9241.97</v>
      </c>
      <c r="F53" s="25">
        <v>2488</v>
      </c>
      <c r="G53" s="26">
        <v>9041.81</v>
      </c>
      <c r="H53" s="27">
        <v>11.3592677467396</v>
      </c>
      <c r="I53" s="26">
        <v>1490.5</v>
      </c>
      <c r="J53" s="26">
        <v>5520.8</v>
      </c>
      <c r="K53" s="25">
        <v>300.5</v>
      </c>
      <c r="L53" s="25">
        <v>2897.8</v>
      </c>
      <c r="M53" s="12">
        <v>3.7039919490104</v>
      </c>
      <c r="N53" s="12">
        <v>9.6432612312812</v>
      </c>
      <c r="O53" s="26">
        <v>5633.57</v>
      </c>
      <c r="P53" s="26">
        <v>5805.31</v>
      </c>
      <c r="Q53" s="26">
        <v>499</v>
      </c>
      <c r="R53" s="12">
        <v>11.6338877755511</v>
      </c>
      <c r="S53" s="25">
        <v>4819.38</v>
      </c>
      <c r="T53" s="25">
        <v>4959.3</v>
      </c>
      <c r="U53" s="25">
        <v>647.25</v>
      </c>
      <c r="V53" s="12">
        <v>7.66210892236385</v>
      </c>
      <c r="W53" s="15">
        <v>2.14090525457523</v>
      </c>
      <c r="X53" s="15">
        <v>-0.205444222799939</v>
      </c>
      <c r="Y53" s="26">
        <v>171.74</v>
      </c>
      <c r="Z53" s="25">
        <v>139.92</v>
      </c>
      <c r="AA53" s="17">
        <v>31.82</v>
      </c>
      <c r="AB53" s="18">
        <v>0.227415666094911</v>
      </c>
      <c r="AC53" s="15">
        <v>0.0295832608422289</v>
      </c>
      <c r="AD53" s="15">
        <v>0.0282136591857722</v>
      </c>
      <c r="AE53" s="15">
        <v>0.00136960165645674</v>
      </c>
      <c r="AF53" s="26">
        <v>-493.0278</v>
      </c>
      <c r="AG53" s="25">
        <v>-397.95</v>
      </c>
      <c r="AH53" s="15">
        <v>-0.0875160511008117</v>
      </c>
      <c r="AI53" s="18">
        <v>-0.0802431794809751</v>
      </c>
      <c r="AJ53" s="26">
        <v>-14.5</v>
      </c>
      <c r="AK53" s="25">
        <v>-12.25</v>
      </c>
      <c r="AL53" s="15">
        <v>-0.0290581162324649</v>
      </c>
      <c r="AM53" s="18">
        <v>-0.0189262263422171</v>
      </c>
      <c r="AN53" s="18">
        <v>-0.0072728716198366</v>
      </c>
      <c r="AO53" s="18">
        <v>-0.0101318898902479</v>
      </c>
    </row>
    <row r="54" s="1" customFormat="1" ht="15.9" customHeight="1" spans="1:41">
      <c r="A54" s="23"/>
      <c r="B54" s="24" t="s">
        <v>151</v>
      </c>
      <c r="C54" s="23" t="s">
        <v>152</v>
      </c>
      <c r="D54" s="25">
        <v>390</v>
      </c>
      <c r="E54" s="26">
        <v>2828.83</v>
      </c>
      <c r="F54" s="25">
        <v>243</v>
      </c>
      <c r="G54" s="26">
        <v>4024.67</v>
      </c>
      <c r="H54" s="27">
        <v>8.23073755725977</v>
      </c>
      <c r="I54" s="26">
        <v>200</v>
      </c>
      <c r="J54" s="26">
        <v>3812.8</v>
      </c>
      <c r="K54" s="25">
        <v>187.5</v>
      </c>
      <c r="L54" s="25">
        <v>1927.6</v>
      </c>
      <c r="M54" s="12">
        <v>19.064</v>
      </c>
      <c r="N54" s="12">
        <v>10.2805333333333</v>
      </c>
      <c r="O54" s="26">
        <v>2914.35</v>
      </c>
      <c r="P54" s="26">
        <v>3134.9</v>
      </c>
      <c r="Q54" s="26">
        <v>594.67</v>
      </c>
      <c r="R54" s="12">
        <v>5.27166327543007</v>
      </c>
      <c r="S54" s="25">
        <v>2201.16</v>
      </c>
      <c r="T54" s="25">
        <v>2299.13</v>
      </c>
      <c r="U54" s="25">
        <v>319.63</v>
      </c>
      <c r="V54" s="12">
        <v>7.19309826987454</v>
      </c>
      <c r="W54" s="15">
        <v>-0.723475489119279</v>
      </c>
      <c r="X54" s="15">
        <v>-0.300318569411975</v>
      </c>
      <c r="Y54" s="26">
        <v>220.55</v>
      </c>
      <c r="Z54" s="25">
        <v>97.97</v>
      </c>
      <c r="AA54" s="17">
        <v>122.58</v>
      </c>
      <c r="AB54" s="18">
        <v>1.2511993467388</v>
      </c>
      <c r="AC54" s="15">
        <v>0.0703531213116846</v>
      </c>
      <c r="AD54" s="15">
        <v>0.042611770539291</v>
      </c>
      <c r="AE54" s="15">
        <v>0.0277413507723936</v>
      </c>
      <c r="AF54" s="26">
        <v>-400.4124</v>
      </c>
      <c r="AG54" s="25">
        <v>273.484</v>
      </c>
      <c r="AH54" s="15">
        <v>-0.13739338102836</v>
      </c>
      <c r="AI54" s="18">
        <v>0.118951081496044</v>
      </c>
      <c r="AJ54" s="26">
        <v>-13.33</v>
      </c>
      <c r="AK54" s="25">
        <v>-179.87</v>
      </c>
      <c r="AL54" s="15">
        <v>-0.0224157936334438</v>
      </c>
      <c r="AM54" s="18">
        <v>-0.562744423239371</v>
      </c>
      <c r="AN54" s="18">
        <v>-0.256344462524404</v>
      </c>
      <c r="AO54" s="18">
        <v>0.540328629605927</v>
      </c>
    </row>
    <row r="55" s="1" customFormat="1" ht="15.9" customHeight="1" spans="1:41">
      <c r="A55" s="23"/>
      <c r="B55" s="24" t="s">
        <v>158</v>
      </c>
      <c r="C55" s="23" t="s">
        <v>159</v>
      </c>
      <c r="D55" s="25">
        <v>1216</v>
      </c>
      <c r="E55" s="26">
        <v>3043.33</v>
      </c>
      <c r="F55" s="25">
        <v>1563.5</v>
      </c>
      <c r="G55" s="26">
        <v>5863.97</v>
      </c>
      <c r="H55" s="27">
        <v>11.283306430014</v>
      </c>
      <c r="I55" s="26">
        <v>699</v>
      </c>
      <c r="J55" s="26">
        <v>5637.2</v>
      </c>
      <c r="K55" s="25">
        <v>268</v>
      </c>
      <c r="L55" s="25">
        <v>3261.6</v>
      </c>
      <c r="M55" s="12">
        <v>8.06466380543634</v>
      </c>
      <c r="N55" s="12">
        <v>12.1701492537313</v>
      </c>
      <c r="O55" s="26">
        <v>2762.98</v>
      </c>
      <c r="P55" s="26">
        <v>3069.76</v>
      </c>
      <c r="Q55" s="26">
        <v>236.48</v>
      </c>
      <c r="R55" s="12">
        <v>12.9810554803789</v>
      </c>
      <c r="S55" s="25">
        <v>2375.04</v>
      </c>
      <c r="T55" s="25">
        <v>2448.5</v>
      </c>
      <c r="U55" s="25">
        <v>232</v>
      </c>
      <c r="V55" s="12">
        <v>10.5538793103448</v>
      </c>
      <c r="W55" s="15">
        <v>0.609621404382467</v>
      </c>
      <c r="X55" s="15">
        <v>-0.132806090516184</v>
      </c>
      <c r="Y55" s="26">
        <v>306.78</v>
      </c>
      <c r="Z55" s="25">
        <v>73.46</v>
      </c>
      <c r="AA55" s="17">
        <v>233.32</v>
      </c>
      <c r="AB55" s="18">
        <v>3.17615028586986</v>
      </c>
      <c r="AC55" s="15">
        <v>0.0999361513603669</v>
      </c>
      <c r="AD55" s="15">
        <v>0.0300020420665714</v>
      </c>
      <c r="AE55" s="15">
        <v>0.0699341092937956</v>
      </c>
      <c r="AF55" s="26">
        <v>-235.823</v>
      </c>
      <c r="AG55" s="25">
        <v>69.05</v>
      </c>
      <c r="AH55" s="15">
        <v>-0.0853509616428639</v>
      </c>
      <c r="AI55" s="18">
        <v>0.0282009393506228</v>
      </c>
      <c r="AJ55" s="26">
        <v>-15.02</v>
      </c>
      <c r="AK55" s="25">
        <v>-74.1</v>
      </c>
      <c r="AL55" s="15">
        <v>-0.0635148849797023</v>
      </c>
      <c r="AM55" s="18">
        <v>-0.319396551724138</v>
      </c>
      <c r="AN55" s="18">
        <v>-0.113551900993487</v>
      </c>
      <c r="AO55" s="18">
        <v>0.255881666744436</v>
      </c>
    </row>
    <row r="56" s="1" customFormat="1" ht="15.9" customHeight="1" spans="1:41">
      <c r="A56" s="23"/>
      <c r="B56" s="28" t="s">
        <v>256</v>
      </c>
      <c r="C56" s="28"/>
      <c r="D56" s="29">
        <v>36513</v>
      </c>
      <c r="E56" s="29">
        <v>142405.86</v>
      </c>
      <c r="F56" s="29">
        <v>39094.96</v>
      </c>
      <c r="G56" s="30">
        <v>157241.42</v>
      </c>
      <c r="H56" s="30">
        <v>9.03960187896826</v>
      </c>
      <c r="I56" s="30">
        <v>19239.4</v>
      </c>
      <c r="J56" s="29">
        <v>135065.12</v>
      </c>
      <c r="K56" s="29">
        <v>10808.9</v>
      </c>
      <c r="L56" s="29">
        <v>109089.1</v>
      </c>
      <c r="M56" s="31">
        <v>7.02023555828144</v>
      </c>
      <c r="N56" s="31">
        <v>10.0925256039005</v>
      </c>
      <c r="O56" s="29">
        <v>116018.99</v>
      </c>
      <c r="P56" s="29">
        <v>126652.73</v>
      </c>
      <c r="Q56" s="29">
        <v>16007.18</v>
      </c>
      <c r="R56" s="31">
        <v>7.91224500505398</v>
      </c>
      <c r="S56" s="29">
        <v>110599.17</v>
      </c>
      <c r="T56" s="29">
        <v>120165.48</v>
      </c>
      <c r="U56" s="29">
        <v>14464.81</v>
      </c>
      <c r="V56" s="31">
        <v>8.30743576998246</v>
      </c>
      <c r="W56" s="32">
        <v>0.127062609134287</v>
      </c>
      <c r="X56" s="32">
        <v>-0.176872460271802</v>
      </c>
      <c r="Y56" s="29">
        <v>10633.74</v>
      </c>
      <c r="Z56" s="29">
        <v>9566.31</v>
      </c>
      <c r="AA56" s="33">
        <v>1067.43</v>
      </c>
      <c r="AB56" s="34">
        <v>0.111582208814057</v>
      </c>
      <c r="AC56" s="32">
        <v>0.0839598167366783</v>
      </c>
      <c r="AD56" s="32">
        <v>0.0796094685428794</v>
      </c>
      <c r="AE56" s="32">
        <v>0.00435034819379895</v>
      </c>
      <c r="AF56" s="29">
        <v>-450.5013</v>
      </c>
      <c r="AG56" s="29">
        <v>-4375.3823</v>
      </c>
      <c r="AH56" s="32">
        <v>-0.00388299622329069</v>
      </c>
      <c r="AI56" s="32">
        <v>-0.0364113079729719</v>
      </c>
      <c r="AJ56" s="29">
        <v>-195.66</v>
      </c>
      <c r="AK56" s="29">
        <v>-947.71</v>
      </c>
      <c r="AL56" s="32">
        <v>-0.0122232648099165</v>
      </c>
      <c r="AM56" s="32">
        <v>-0.0655183165212678</v>
      </c>
      <c r="AN56" s="34">
        <v>0.0325283117496813</v>
      </c>
      <c r="AO56" s="34">
        <v>0.0532950517113513</v>
      </c>
    </row>
    <row r="57" s="1" customFormat="1" ht="15.9" customHeight="1" spans="1:41">
      <c r="A57" s="23" t="s">
        <v>94</v>
      </c>
      <c r="B57" s="24" t="s">
        <v>121</v>
      </c>
      <c r="C57" s="23" t="s">
        <v>122</v>
      </c>
      <c r="D57" s="25">
        <v>1263.5</v>
      </c>
      <c r="E57" s="26">
        <v>4756.6</v>
      </c>
      <c r="F57" s="25">
        <v>1866</v>
      </c>
      <c r="G57" s="26">
        <v>6195.96</v>
      </c>
      <c r="H57" s="27">
        <v>6.6360306337248</v>
      </c>
      <c r="I57" s="26">
        <v>1682</v>
      </c>
      <c r="J57" s="26">
        <v>7216</v>
      </c>
      <c r="K57" s="25">
        <v>623.7</v>
      </c>
      <c r="L57" s="25">
        <v>7314.92</v>
      </c>
      <c r="M57" s="12">
        <v>4.29013079667063</v>
      </c>
      <c r="N57" s="12">
        <v>11.7282667949335</v>
      </c>
      <c r="O57" s="26">
        <v>5776.64</v>
      </c>
      <c r="P57" s="26">
        <v>6623.41</v>
      </c>
      <c r="Q57" s="26">
        <v>1036.33</v>
      </c>
      <c r="R57" s="12">
        <v>6.39121708336148</v>
      </c>
      <c r="S57" s="25">
        <v>7951.93</v>
      </c>
      <c r="T57" s="25">
        <v>9179.06</v>
      </c>
      <c r="U57" s="25">
        <v>935.1</v>
      </c>
      <c r="V57" s="12">
        <v>9.81612661747407</v>
      </c>
      <c r="W57" s="15">
        <v>0.48974877137112</v>
      </c>
      <c r="X57" s="15">
        <v>-0.163036892909482</v>
      </c>
      <c r="Y57" s="26">
        <v>846.77</v>
      </c>
      <c r="Z57" s="25">
        <v>1227.13</v>
      </c>
      <c r="AA57" s="17">
        <v>-380.36</v>
      </c>
      <c r="AB57" s="18">
        <v>-0.309959010047835</v>
      </c>
      <c r="AC57" s="15">
        <v>0.127845022428024</v>
      </c>
      <c r="AD57" s="15">
        <v>0.13368798112225</v>
      </c>
      <c r="AE57" s="15">
        <v>-0.00584295869422576</v>
      </c>
      <c r="AF57" s="26">
        <v>1053.224</v>
      </c>
      <c r="AG57" s="25">
        <v>883.69</v>
      </c>
      <c r="AH57" s="15">
        <v>0.182324673166408</v>
      </c>
      <c r="AI57" s="18">
        <v>0.0962723851897689</v>
      </c>
      <c r="AJ57" s="26">
        <v>-43.17</v>
      </c>
      <c r="AK57" s="25">
        <v>50.9</v>
      </c>
      <c r="AL57" s="15">
        <v>-0.0416566151708433</v>
      </c>
      <c r="AM57" s="18">
        <v>0.0544326809966848</v>
      </c>
      <c r="AN57" s="18">
        <v>0.0860522879766393</v>
      </c>
      <c r="AO57" s="18">
        <v>-0.0960892961675281</v>
      </c>
    </row>
    <row r="58" s="1" customFormat="1" ht="15.9" customHeight="1" spans="1:41">
      <c r="A58" s="23"/>
      <c r="B58" s="24" t="s">
        <v>95</v>
      </c>
      <c r="C58" s="23" t="s">
        <v>96</v>
      </c>
      <c r="D58" s="25">
        <v>4202.2</v>
      </c>
      <c r="E58" s="26">
        <v>5764.17</v>
      </c>
      <c r="F58" s="25">
        <v>3527.9</v>
      </c>
      <c r="G58" s="26">
        <v>5903.15</v>
      </c>
      <c r="H58" s="27">
        <v>7.86722536893615</v>
      </c>
      <c r="I58" s="26">
        <v>1229</v>
      </c>
      <c r="J58" s="26">
        <v>5717.4</v>
      </c>
      <c r="K58" s="25">
        <v>1211</v>
      </c>
      <c r="L58" s="25">
        <v>5531.2</v>
      </c>
      <c r="M58" s="12">
        <v>4.65207485760781</v>
      </c>
      <c r="N58" s="12">
        <v>4.56746490503716</v>
      </c>
      <c r="O58" s="26">
        <v>5190.6</v>
      </c>
      <c r="P58" s="26">
        <v>5361.6</v>
      </c>
      <c r="Q58" s="26">
        <v>1831.59</v>
      </c>
      <c r="R58" s="12">
        <v>2.92729268013038</v>
      </c>
      <c r="S58" s="25">
        <v>4208.91</v>
      </c>
      <c r="T58" s="25">
        <v>4634.75</v>
      </c>
      <c r="U58" s="25">
        <v>1222.09</v>
      </c>
      <c r="V58" s="12">
        <v>3.7924784590333</v>
      </c>
      <c r="W58" s="15">
        <v>-0.370755465092483</v>
      </c>
      <c r="X58" s="15">
        <v>-0.169675402464326</v>
      </c>
      <c r="Y58" s="26">
        <v>171</v>
      </c>
      <c r="Z58" s="25">
        <v>425.84</v>
      </c>
      <c r="AA58" s="17">
        <v>-254.84</v>
      </c>
      <c r="AB58" s="18">
        <v>-0.598440728912268</v>
      </c>
      <c r="AC58" s="15">
        <v>0.0318934646374217</v>
      </c>
      <c r="AD58" s="15">
        <v>0.0918798209180646</v>
      </c>
      <c r="AE58" s="15">
        <v>-0.059986356280643</v>
      </c>
      <c r="AF58" s="26">
        <v>-698.037</v>
      </c>
      <c r="AG58" s="25">
        <v>-71.4512</v>
      </c>
      <c r="AH58" s="15">
        <v>-0.134480984857242</v>
      </c>
      <c r="AI58" s="18">
        <v>-0.0154164086520309</v>
      </c>
      <c r="AJ58" s="26">
        <v>-45.71</v>
      </c>
      <c r="AK58" s="25">
        <v>-27.71</v>
      </c>
      <c r="AL58" s="15">
        <v>-0.0249564585960832</v>
      </c>
      <c r="AM58" s="18">
        <v>-0.0226742711256945</v>
      </c>
      <c r="AN58" s="18">
        <v>-0.119064576205211</v>
      </c>
      <c r="AO58" s="18">
        <v>-0.00228218747038868</v>
      </c>
    </row>
    <row r="59" s="1" customFormat="1" ht="15.9" customHeight="1" spans="1:41">
      <c r="A59" s="23"/>
      <c r="B59" s="24" t="s">
        <v>205</v>
      </c>
      <c r="C59" s="23" t="s">
        <v>206</v>
      </c>
      <c r="D59" s="25">
        <v>3473</v>
      </c>
      <c r="E59" s="26">
        <v>17909.88</v>
      </c>
      <c r="F59" s="25">
        <v>2715.3</v>
      </c>
      <c r="G59" s="26">
        <v>20443.07</v>
      </c>
      <c r="H59" s="27">
        <v>13.0228076847331</v>
      </c>
      <c r="I59" s="26">
        <v>681</v>
      </c>
      <c r="J59" s="26">
        <v>12968</v>
      </c>
      <c r="K59" s="25">
        <v>1588.2</v>
      </c>
      <c r="L59" s="25">
        <v>13124.5</v>
      </c>
      <c r="M59" s="12">
        <v>19.0425844346549</v>
      </c>
      <c r="N59" s="12">
        <v>8.26375771313437</v>
      </c>
      <c r="O59" s="26">
        <v>10307.71</v>
      </c>
      <c r="P59" s="26">
        <v>10984.42</v>
      </c>
      <c r="Q59" s="26">
        <v>1385.52</v>
      </c>
      <c r="R59" s="12">
        <v>7.92801258733183</v>
      </c>
      <c r="S59" s="25">
        <v>7405.29</v>
      </c>
      <c r="T59" s="25">
        <v>7887.49</v>
      </c>
      <c r="U59" s="25">
        <v>1872.49</v>
      </c>
      <c r="V59" s="12">
        <v>4.2123001992</v>
      </c>
      <c r="W59" s="15">
        <v>-0.583669295807142</v>
      </c>
      <c r="X59" s="15">
        <v>-0.490268187255177</v>
      </c>
      <c r="Y59" s="26">
        <v>676.71</v>
      </c>
      <c r="Z59" s="25">
        <v>482.2</v>
      </c>
      <c r="AA59" s="17">
        <v>194.51</v>
      </c>
      <c r="AB59" s="18">
        <v>0.403380340107839</v>
      </c>
      <c r="AC59" s="15">
        <v>0.0616063479000257</v>
      </c>
      <c r="AD59" s="15">
        <v>0.0611347843230229</v>
      </c>
      <c r="AE59" s="15">
        <v>0.000471563577002759</v>
      </c>
      <c r="AF59" s="26">
        <v>-653.333</v>
      </c>
      <c r="AG59" s="25">
        <v>-1816.6223</v>
      </c>
      <c r="AH59" s="15">
        <v>-0.0633829434471866</v>
      </c>
      <c r="AI59" s="18">
        <v>-0.230316906899407</v>
      </c>
      <c r="AJ59" s="26">
        <v>-40.18</v>
      </c>
      <c r="AK59" s="25">
        <v>-64.31</v>
      </c>
      <c r="AL59" s="15">
        <v>-0.0289999422599457</v>
      </c>
      <c r="AM59" s="18">
        <v>-0.0343446426950211</v>
      </c>
      <c r="AN59" s="18">
        <v>0.16693396345222</v>
      </c>
      <c r="AO59" s="18">
        <v>0.00534470043507534</v>
      </c>
    </row>
    <row r="60" s="1" customFormat="1" ht="15.9" customHeight="1" spans="1:41">
      <c r="A60" s="23"/>
      <c r="B60" s="24" t="s">
        <v>164</v>
      </c>
      <c r="C60" s="23" t="s">
        <v>165</v>
      </c>
      <c r="D60" s="25">
        <v>2679</v>
      </c>
      <c r="E60" s="26">
        <v>11377.18</v>
      </c>
      <c r="F60" s="25">
        <v>2223</v>
      </c>
      <c r="G60" s="26">
        <v>6846.8</v>
      </c>
      <c r="H60" s="27">
        <v>7.74418918065748</v>
      </c>
      <c r="I60" s="26">
        <v>806</v>
      </c>
      <c r="J60" s="26">
        <v>4330</v>
      </c>
      <c r="K60" s="25">
        <v>61</v>
      </c>
      <c r="L60" s="25">
        <v>1117</v>
      </c>
      <c r="M60" s="12">
        <v>5.37220843672457</v>
      </c>
      <c r="N60" s="12">
        <v>18.3114754098361</v>
      </c>
      <c r="O60" s="26">
        <v>8236.36</v>
      </c>
      <c r="P60" s="26">
        <v>9088.57</v>
      </c>
      <c r="Q60" s="26">
        <v>1180.43</v>
      </c>
      <c r="R60" s="12">
        <v>7.69937226265005</v>
      </c>
      <c r="S60" s="25">
        <v>4839.34</v>
      </c>
      <c r="T60" s="25">
        <v>5142.79</v>
      </c>
      <c r="U60" s="25">
        <v>1346.99</v>
      </c>
      <c r="V60" s="12">
        <v>3.81798677050312</v>
      </c>
      <c r="W60" s="15">
        <v>0.433185691384744</v>
      </c>
      <c r="X60" s="15">
        <v>-0.791497589077269</v>
      </c>
      <c r="Y60" s="26">
        <v>852.21</v>
      </c>
      <c r="Z60" s="25">
        <v>303.45</v>
      </c>
      <c r="AA60" s="17">
        <v>548.76</v>
      </c>
      <c r="AB60" s="18">
        <v>1.80840336134454</v>
      </c>
      <c r="AC60" s="15">
        <v>0.0937672263073289</v>
      </c>
      <c r="AD60" s="15">
        <v>0.0590049370088998</v>
      </c>
      <c r="AE60" s="15">
        <v>0.034762289298429</v>
      </c>
      <c r="AF60" s="26">
        <v>-291.992</v>
      </c>
      <c r="AG60" s="25">
        <v>-447.228</v>
      </c>
      <c r="AH60" s="15">
        <v>-0.0354515829808313</v>
      </c>
      <c r="AI60" s="18">
        <v>-0.0869621353389892</v>
      </c>
      <c r="AJ60" s="26">
        <v>-19.57</v>
      </c>
      <c r="AK60" s="25">
        <v>-31.01</v>
      </c>
      <c r="AL60" s="15">
        <v>-0.0165787043704413</v>
      </c>
      <c r="AM60" s="18">
        <v>-0.0230217002353395</v>
      </c>
      <c r="AN60" s="18">
        <v>0.0515105523581578</v>
      </c>
      <c r="AO60" s="18">
        <v>0.00644299586489825</v>
      </c>
    </row>
    <row r="61" s="1" customFormat="1" ht="15.9" customHeight="1" spans="1:41">
      <c r="A61" s="23"/>
      <c r="B61" s="24" t="s">
        <v>201</v>
      </c>
      <c r="C61" s="23" t="s">
        <v>202</v>
      </c>
      <c r="D61" s="25">
        <v>948</v>
      </c>
      <c r="E61" s="26">
        <v>3166.52</v>
      </c>
      <c r="F61" s="25">
        <v>1146</v>
      </c>
      <c r="G61" s="26">
        <v>5105.76</v>
      </c>
      <c r="H61" s="27">
        <v>11.1074801850673</v>
      </c>
      <c r="I61" s="26">
        <v>579.8</v>
      </c>
      <c r="J61" s="26">
        <v>5117.64</v>
      </c>
      <c r="K61" s="25">
        <v>437.5</v>
      </c>
      <c r="L61" s="25">
        <v>2638</v>
      </c>
      <c r="M61" s="12">
        <v>8.82656088306313</v>
      </c>
      <c r="N61" s="12">
        <v>6.02971428571429</v>
      </c>
      <c r="O61" s="26">
        <v>2606.62</v>
      </c>
      <c r="P61" s="26">
        <v>2921.07</v>
      </c>
      <c r="Q61" s="26">
        <v>321.78</v>
      </c>
      <c r="R61" s="12">
        <v>9.07784821928025</v>
      </c>
      <c r="S61" s="25">
        <v>2319.65</v>
      </c>
      <c r="T61" s="25">
        <v>2254.5</v>
      </c>
      <c r="U61" s="25">
        <v>535.88</v>
      </c>
      <c r="V61" s="12">
        <v>4.20709860416511</v>
      </c>
      <c r="W61" s="15">
        <v>0.0284694502815147</v>
      </c>
      <c r="X61" s="15">
        <v>-0.30227231261477</v>
      </c>
      <c r="Y61" s="26">
        <v>314.45</v>
      </c>
      <c r="Z61" s="25">
        <v>-65.15</v>
      </c>
      <c r="AA61" s="17">
        <v>379.6</v>
      </c>
      <c r="AB61" s="18">
        <v>-5.82655410590944</v>
      </c>
      <c r="AC61" s="15">
        <v>0.107648909474953</v>
      </c>
      <c r="AD61" s="15">
        <v>-0.0288977600354846</v>
      </c>
      <c r="AE61" s="15">
        <v>0.136546669510437</v>
      </c>
      <c r="AF61" s="26">
        <v>-183.782</v>
      </c>
      <c r="AG61" s="25">
        <v>230.416</v>
      </c>
      <c r="AH61" s="15">
        <v>-0.0705058658339152</v>
      </c>
      <c r="AI61" s="18">
        <v>0.102202705699712</v>
      </c>
      <c r="AJ61" s="26">
        <v>-5.02</v>
      </c>
      <c r="AK61" s="25">
        <v>-225.92</v>
      </c>
      <c r="AL61" s="15">
        <v>-0.0156007209894959</v>
      </c>
      <c r="AM61" s="18">
        <v>-0.421586922445324</v>
      </c>
      <c r="AN61" s="18">
        <v>-0.172708571533627</v>
      </c>
      <c r="AO61" s="18">
        <v>0.405986201455828</v>
      </c>
    </row>
    <row r="62" s="1" customFormat="1" ht="15.9" customHeight="1" spans="1:41">
      <c r="A62" s="23"/>
      <c r="B62" s="28" t="s">
        <v>256</v>
      </c>
      <c r="C62" s="28"/>
      <c r="D62" s="29">
        <v>12565.7</v>
      </c>
      <c r="E62" s="29">
        <v>42974.35</v>
      </c>
      <c r="F62" s="29">
        <v>11478.2</v>
      </c>
      <c r="G62" s="30">
        <v>44494.74</v>
      </c>
      <c r="H62" s="30">
        <v>9.53180404216586</v>
      </c>
      <c r="I62" s="30">
        <v>4977.8</v>
      </c>
      <c r="J62" s="29">
        <v>35349.04</v>
      </c>
      <c r="K62" s="29">
        <v>3921.4</v>
      </c>
      <c r="L62" s="29">
        <v>29725.62</v>
      </c>
      <c r="M62" s="31">
        <v>7.10133794045562</v>
      </c>
      <c r="N62" s="31">
        <v>7.58035905543938</v>
      </c>
      <c r="O62" s="29">
        <v>32117.93</v>
      </c>
      <c r="P62" s="29">
        <v>34979.07</v>
      </c>
      <c r="Q62" s="29">
        <v>5755.65</v>
      </c>
      <c r="R62" s="31">
        <v>6.07734486982357</v>
      </c>
      <c r="S62" s="29">
        <v>26725.12</v>
      </c>
      <c r="T62" s="29">
        <v>29098.59</v>
      </c>
      <c r="U62" s="29">
        <v>5912.55</v>
      </c>
      <c r="V62" s="31">
        <v>4.92149580130401</v>
      </c>
      <c r="W62" s="32">
        <v>-0.144197203290167</v>
      </c>
      <c r="X62" s="32">
        <v>-0.350756901446176</v>
      </c>
      <c r="Y62" s="29">
        <v>2861.14</v>
      </c>
      <c r="Z62" s="29">
        <v>2373.47</v>
      </c>
      <c r="AA62" s="33">
        <v>487.67</v>
      </c>
      <c r="AB62" s="34">
        <v>0.205467100911324</v>
      </c>
      <c r="AC62" s="32">
        <v>0.0817957710139235</v>
      </c>
      <c r="AD62" s="32">
        <v>0.0815664951463284</v>
      </c>
      <c r="AE62" s="32">
        <v>0.00022927586759508</v>
      </c>
      <c r="AF62" s="29">
        <v>-773.92</v>
      </c>
      <c r="AG62" s="29">
        <v>-1221.1955</v>
      </c>
      <c r="AH62" s="32">
        <v>-0.0240961979803804</v>
      </c>
      <c r="AI62" s="32">
        <v>-0.0419675145771668</v>
      </c>
      <c r="AJ62" s="29">
        <v>-153.65</v>
      </c>
      <c r="AK62" s="29">
        <v>-298.05</v>
      </c>
      <c r="AL62" s="32">
        <v>-0.026695507892245</v>
      </c>
      <c r="AM62" s="32">
        <v>-0.0504097216936855</v>
      </c>
      <c r="AN62" s="34">
        <v>0.0178713165967864</v>
      </c>
      <c r="AO62" s="34">
        <v>0.0237142138014405</v>
      </c>
    </row>
    <row r="63" s="1" customFormat="1" ht="15.9" customHeight="1" spans="1:41">
      <c r="A63" s="23" t="s">
        <v>186</v>
      </c>
      <c r="B63" s="24" t="s">
        <v>197</v>
      </c>
      <c r="C63" s="23" t="s">
        <v>198</v>
      </c>
      <c r="D63" s="25">
        <v>52</v>
      </c>
      <c r="E63" s="26">
        <v>2214.6</v>
      </c>
      <c r="F63" s="25">
        <v>427</v>
      </c>
      <c r="G63" s="26">
        <v>2117.74</v>
      </c>
      <c r="H63" s="27">
        <v>1.16041328347769</v>
      </c>
      <c r="I63" s="26">
        <v>1290</v>
      </c>
      <c r="J63" s="26">
        <v>12970.2</v>
      </c>
      <c r="K63" s="25">
        <v>712.8</v>
      </c>
      <c r="L63" s="25">
        <v>9713.6</v>
      </c>
      <c r="M63" s="12">
        <v>10.0544186046512</v>
      </c>
      <c r="N63" s="12">
        <v>13.6273849607183</v>
      </c>
      <c r="O63" s="26">
        <v>13067.06</v>
      </c>
      <c r="P63" s="26">
        <v>14596.14</v>
      </c>
      <c r="Q63" s="26">
        <v>905.12</v>
      </c>
      <c r="R63" s="12">
        <v>16.1261932119498</v>
      </c>
      <c r="S63" s="25">
        <v>9532.7</v>
      </c>
      <c r="T63" s="25">
        <v>10597.93</v>
      </c>
      <c r="U63" s="25">
        <v>908.64</v>
      </c>
      <c r="V63" s="12">
        <v>11.6635081000176</v>
      </c>
      <c r="W63" s="15">
        <v>0.603891169250685</v>
      </c>
      <c r="X63" s="15">
        <v>-0.144112525356968</v>
      </c>
      <c r="Y63" s="26">
        <v>1529.08</v>
      </c>
      <c r="Z63" s="25">
        <v>1065.23</v>
      </c>
      <c r="AA63" s="17">
        <v>463.85</v>
      </c>
      <c r="AB63" s="18">
        <v>0.435445866150972</v>
      </c>
      <c r="AC63" s="15">
        <v>0.104759203460641</v>
      </c>
      <c r="AD63" s="15">
        <v>0.100513024713317</v>
      </c>
      <c r="AE63" s="15">
        <v>0.00424617874732431</v>
      </c>
      <c r="AF63" s="26">
        <v>235.949</v>
      </c>
      <c r="AG63" s="25">
        <v>-317.87</v>
      </c>
      <c r="AH63" s="15">
        <v>0.0180567778827066</v>
      </c>
      <c r="AI63" s="18">
        <v>-0.0299935930884616</v>
      </c>
      <c r="AJ63" s="26">
        <v>-9.88</v>
      </c>
      <c r="AK63" s="25">
        <v>-9.16</v>
      </c>
      <c r="AL63" s="15">
        <v>-0.010915679688881</v>
      </c>
      <c r="AM63" s="18">
        <v>-0.0100810001760873</v>
      </c>
      <c r="AN63" s="18">
        <v>0.0480503709711682</v>
      </c>
      <c r="AO63" s="18">
        <v>-0.000834679512793693</v>
      </c>
    </row>
    <row r="64" s="1" customFormat="1" ht="15.9" customHeight="1" spans="1:41">
      <c r="A64" s="23"/>
      <c r="B64" s="24" t="s">
        <v>187</v>
      </c>
      <c r="C64" s="23" t="s">
        <v>188</v>
      </c>
      <c r="D64" s="25">
        <v>4638</v>
      </c>
      <c r="E64" s="26">
        <v>6535.05</v>
      </c>
      <c r="F64" s="25">
        <v>4704.6</v>
      </c>
      <c r="G64" s="26">
        <v>10736.38</v>
      </c>
      <c r="H64" s="27">
        <v>10.2339858027795</v>
      </c>
      <c r="I64" s="26">
        <v>910</v>
      </c>
      <c r="J64" s="26">
        <v>8186.4</v>
      </c>
      <c r="K64" s="25">
        <v>313</v>
      </c>
      <c r="L64" s="25">
        <v>3862.4</v>
      </c>
      <c r="M64" s="12">
        <v>8.99604395604396</v>
      </c>
      <c r="N64" s="12">
        <v>12.3399361022364</v>
      </c>
      <c r="O64" s="26">
        <v>5906.79</v>
      </c>
      <c r="P64" s="26">
        <v>6302.16</v>
      </c>
      <c r="Q64" s="26">
        <v>1319.5</v>
      </c>
      <c r="R64" s="12">
        <v>4.77617279272452</v>
      </c>
      <c r="S64" s="25">
        <v>3770.75</v>
      </c>
      <c r="T64" s="25">
        <v>4082.95</v>
      </c>
      <c r="U64" s="25">
        <v>312.75</v>
      </c>
      <c r="V64" s="12">
        <v>13.0549960031974</v>
      </c>
      <c r="W64" s="15">
        <v>-0.469080763048555</v>
      </c>
      <c r="X64" s="15">
        <v>0.0579468074256419</v>
      </c>
      <c r="Y64" s="26">
        <v>395.37</v>
      </c>
      <c r="Z64" s="25">
        <v>312.2</v>
      </c>
      <c r="AA64" s="17">
        <v>83.17</v>
      </c>
      <c r="AB64" s="18">
        <v>0.266399743754004</v>
      </c>
      <c r="AC64" s="15">
        <v>0.0627356334970867</v>
      </c>
      <c r="AD64" s="15">
        <v>0.076464321140352</v>
      </c>
      <c r="AE64" s="15">
        <v>-0.0137286876432652</v>
      </c>
      <c r="AF64" s="26">
        <v>919.76</v>
      </c>
      <c r="AG64" s="25">
        <v>-302.17</v>
      </c>
      <c r="AH64" s="15">
        <v>0.155712324291197</v>
      </c>
      <c r="AI64" s="18">
        <v>-0.0740077639941709</v>
      </c>
      <c r="AJ64" s="26">
        <v>-23.9</v>
      </c>
      <c r="AK64" s="25">
        <v>450.35</v>
      </c>
      <c r="AL64" s="15">
        <v>-0.0181129215611974</v>
      </c>
      <c r="AM64" s="18">
        <v>1.43996802557954</v>
      </c>
      <c r="AN64" s="18">
        <v>0.229720088285368</v>
      </c>
      <c r="AO64" s="18">
        <v>-1.45808094714073</v>
      </c>
    </row>
    <row r="65" s="1" customFormat="1" ht="15.9" customHeight="1" spans="1:41">
      <c r="A65" s="23"/>
      <c r="B65" s="24" t="s">
        <v>189</v>
      </c>
      <c r="C65" s="23" t="s">
        <v>190</v>
      </c>
      <c r="D65" s="25">
        <v>1917</v>
      </c>
      <c r="E65" s="26">
        <v>8471.4</v>
      </c>
      <c r="F65" s="25">
        <v>1579</v>
      </c>
      <c r="G65" s="26">
        <v>8374.4</v>
      </c>
      <c r="H65" s="27">
        <v>9.14113178294574</v>
      </c>
      <c r="I65" s="26">
        <v>554</v>
      </c>
      <c r="J65" s="26">
        <v>6798.5</v>
      </c>
      <c r="K65" s="25">
        <v>1024</v>
      </c>
      <c r="L65" s="25">
        <v>2130.8</v>
      </c>
      <c r="M65" s="12">
        <v>12.2716606498195</v>
      </c>
      <c r="N65" s="12">
        <v>2.080859375</v>
      </c>
      <c r="O65" s="26">
        <v>6450</v>
      </c>
      <c r="P65" s="26">
        <v>6525.85</v>
      </c>
      <c r="Q65" s="26">
        <v>833.7</v>
      </c>
      <c r="R65" s="12">
        <v>7.82757586661869</v>
      </c>
      <c r="S65" s="25">
        <v>5826.36</v>
      </c>
      <c r="T65" s="25">
        <v>5586.36</v>
      </c>
      <c r="U65" s="25">
        <v>1126.97</v>
      </c>
      <c r="V65" s="12">
        <v>4.95697312262083</v>
      </c>
      <c r="W65" s="15">
        <v>-0.362142085738508</v>
      </c>
      <c r="X65" s="15">
        <v>1.38217593277817</v>
      </c>
      <c r="Y65" s="26">
        <v>75.85</v>
      </c>
      <c r="Z65" s="25">
        <v>-240</v>
      </c>
      <c r="AA65" s="17">
        <v>315.85</v>
      </c>
      <c r="AB65" s="18">
        <v>-1.31604166666667</v>
      </c>
      <c r="AC65" s="15">
        <v>0.01162300696461</v>
      </c>
      <c r="AD65" s="15">
        <v>-0.042961785491805</v>
      </c>
      <c r="AE65" s="15">
        <v>0.054584792456415</v>
      </c>
      <c r="AF65" s="26">
        <v>-625.855</v>
      </c>
      <c r="AG65" s="25">
        <v>-888.045</v>
      </c>
      <c r="AH65" s="15">
        <v>-0.0970317829457364</v>
      </c>
      <c r="AI65" s="18">
        <v>-0.158966661654458</v>
      </c>
      <c r="AJ65" s="26">
        <v>-12.3</v>
      </c>
      <c r="AK65" s="25">
        <v>-17.33</v>
      </c>
      <c r="AL65" s="15">
        <v>-0.0147535084562792</v>
      </c>
      <c r="AM65" s="18">
        <v>-0.0153775167040826</v>
      </c>
      <c r="AN65" s="18">
        <v>0.0619348787087219</v>
      </c>
      <c r="AO65" s="18">
        <v>0.000624008247803392</v>
      </c>
    </row>
    <row r="66" s="1" customFormat="1" ht="15.9" customHeight="1" spans="1:41">
      <c r="A66" s="23"/>
      <c r="B66" s="28" t="s">
        <v>256</v>
      </c>
      <c r="C66" s="28"/>
      <c r="D66" s="29">
        <v>6607</v>
      </c>
      <c r="E66" s="29">
        <v>17221.05</v>
      </c>
      <c r="F66" s="29">
        <v>6710.6</v>
      </c>
      <c r="G66" s="30">
        <v>21228.52</v>
      </c>
      <c r="H66" s="30">
        <v>5.29319890575188</v>
      </c>
      <c r="I66" s="30">
        <v>2754</v>
      </c>
      <c r="J66" s="29">
        <v>27955.1</v>
      </c>
      <c r="K66" s="29">
        <v>2049.8</v>
      </c>
      <c r="L66" s="29">
        <v>15706.8</v>
      </c>
      <c r="M66" s="31">
        <v>10.1507262164125</v>
      </c>
      <c r="N66" s="31">
        <v>7.66260122938823</v>
      </c>
      <c r="O66" s="29">
        <v>25423.85</v>
      </c>
      <c r="P66" s="29">
        <v>27424.15</v>
      </c>
      <c r="Q66" s="29">
        <v>3058.32</v>
      </c>
      <c r="R66" s="31">
        <v>8.96706361662612</v>
      </c>
      <c r="S66" s="29">
        <v>19129.81</v>
      </c>
      <c r="T66" s="29">
        <v>20267.24</v>
      </c>
      <c r="U66" s="29">
        <v>2348.36</v>
      </c>
      <c r="V66" s="31">
        <v>8.63038035054251</v>
      </c>
      <c r="W66" s="32">
        <v>-0.116608661740135</v>
      </c>
      <c r="X66" s="32">
        <v>0.126299032428122</v>
      </c>
      <c r="Y66" s="29">
        <v>2000.3</v>
      </c>
      <c r="Z66" s="29">
        <v>1137.43</v>
      </c>
      <c r="AA66" s="33">
        <v>862.87</v>
      </c>
      <c r="AB66" s="34">
        <v>0.758613716888072</v>
      </c>
      <c r="AC66" s="32">
        <v>0.0729393618398382</v>
      </c>
      <c r="AD66" s="32">
        <v>0.0561216031388586</v>
      </c>
      <c r="AE66" s="32">
        <v>0.0168177587009797</v>
      </c>
      <c r="AF66" s="29">
        <v>529.854</v>
      </c>
      <c r="AG66" s="29">
        <v>-1508.085</v>
      </c>
      <c r="AH66" s="32">
        <v>0.0208408246587358</v>
      </c>
      <c r="AI66" s="32">
        <v>-0.074409983796511</v>
      </c>
      <c r="AJ66" s="29">
        <v>-46.08</v>
      </c>
      <c r="AK66" s="29">
        <v>423.86</v>
      </c>
      <c r="AL66" s="32">
        <v>-0.0150670956603626</v>
      </c>
      <c r="AM66" s="32">
        <v>0.180491917763886</v>
      </c>
      <c r="AN66" s="34">
        <v>0.0952508084552468</v>
      </c>
      <c r="AO66" s="34">
        <v>-0.195559013424249</v>
      </c>
    </row>
    <row r="67" s="1" customFormat="1" ht="15.9" customHeight="1" spans="1:41">
      <c r="A67" s="23" t="s">
        <v>101</v>
      </c>
      <c r="B67" s="24" t="s">
        <v>182</v>
      </c>
      <c r="C67" s="23" t="s">
        <v>183</v>
      </c>
      <c r="D67" s="25">
        <v>1343.4</v>
      </c>
      <c r="E67" s="26">
        <v>3032.42</v>
      </c>
      <c r="F67" s="25">
        <v>1364.7</v>
      </c>
      <c r="G67" s="26">
        <v>4182.29</v>
      </c>
      <c r="H67" s="27">
        <v>19.5265080923917</v>
      </c>
      <c r="I67" s="26">
        <v>228</v>
      </c>
      <c r="J67" s="26">
        <v>2536.8</v>
      </c>
      <c r="K67" s="25">
        <v>206</v>
      </c>
      <c r="L67" s="25">
        <v>1753.8</v>
      </c>
      <c r="M67" s="12">
        <v>11.1263157894737</v>
      </c>
      <c r="N67" s="12">
        <v>8.51359223300971</v>
      </c>
      <c r="O67" s="26">
        <v>1293.19</v>
      </c>
      <c r="P67" s="26">
        <v>1474.69</v>
      </c>
      <c r="Q67" s="26">
        <v>188.68</v>
      </c>
      <c r="R67" s="12">
        <v>7.81582573669705</v>
      </c>
      <c r="S67" s="25">
        <v>970.68</v>
      </c>
      <c r="T67" s="25">
        <v>1073.1</v>
      </c>
      <c r="U67" s="25">
        <v>132.64</v>
      </c>
      <c r="V67" s="12">
        <v>8.09031966224367</v>
      </c>
      <c r="W67" s="15">
        <v>-0.297536948925052</v>
      </c>
      <c r="X67" s="15">
        <v>-0.0497172708278051</v>
      </c>
      <c r="Y67" s="26">
        <v>181.5</v>
      </c>
      <c r="Z67" s="25">
        <v>102.42</v>
      </c>
      <c r="AA67" s="17">
        <v>79.08</v>
      </c>
      <c r="AB67" s="18">
        <v>0.77211482132396</v>
      </c>
      <c r="AC67" s="15">
        <v>0.123076714428117</v>
      </c>
      <c r="AD67" s="15">
        <v>0.0954431087503494</v>
      </c>
      <c r="AE67" s="15">
        <v>0.0276336056777676</v>
      </c>
      <c r="AF67" s="26">
        <v>-133.48</v>
      </c>
      <c r="AG67" s="25">
        <v>-113.992</v>
      </c>
      <c r="AH67" s="15">
        <v>-0.103217624633658</v>
      </c>
      <c r="AI67" s="18">
        <v>-0.106226819494921</v>
      </c>
      <c r="AJ67" s="26">
        <v>-7.95</v>
      </c>
      <c r="AK67" s="25">
        <v>-173.96</v>
      </c>
      <c r="AL67" s="15">
        <v>-0.0421348314606742</v>
      </c>
      <c r="AM67" s="18">
        <v>-1.31151990349819</v>
      </c>
      <c r="AN67" s="18">
        <v>0.0030091948612634</v>
      </c>
      <c r="AO67" s="18">
        <v>1.26938507203752</v>
      </c>
    </row>
    <row r="68" s="1" customFormat="1" ht="15.9" customHeight="1" spans="1:41">
      <c r="A68" s="23"/>
      <c r="B68" s="24" t="s">
        <v>141</v>
      </c>
      <c r="C68" s="23" t="s">
        <v>142</v>
      </c>
      <c r="D68" s="25">
        <v>3659.1</v>
      </c>
      <c r="E68" s="26">
        <v>4869.3</v>
      </c>
      <c r="F68" s="25">
        <v>4489.1</v>
      </c>
      <c r="G68" s="26">
        <v>7828.4</v>
      </c>
      <c r="H68" s="27">
        <v>4.90122437005929</v>
      </c>
      <c r="I68" s="26">
        <v>2271.8</v>
      </c>
      <c r="J68" s="26">
        <v>13490.64</v>
      </c>
      <c r="K68" s="25">
        <v>678.2</v>
      </c>
      <c r="L68" s="25">
        <v>6352.8</v>
      </c>
      <c r="M68" s="12">
        <v>5.93830442820671</v>
      </c>
      <c r="N68" s="12">
        <v>9.36714833382483</v>
      </c>
      <c r="O68" s="26">
        <v>9067.52</v>
      </c>
      <c r="P68" s="26">
        <v>10340.19</v>
      </c>
      <c r="Q68" s="26">
        <v>1284.95</v>
      </c>
      <c r="R68" s="12">
        <v>8.04715358574264</v>
      </c>
      <c r="S68" s="25">
        <v>6771.41</v>
      </c>
      <c r="T68" s="25">
        <v>7346.89</v>
      </c>
      <c r="U68" s="25">
        <v>1260.03</v>
      </c>
      <c r="V68" s="12">
        <v>5.83072625254954</v>
      </c>
      <c r="W68" s="15">
        <v>0.355126481478278</v>
      </c>
      <c r="X68" s="15">
        <v>-0.377534544692246</v>
      </c>
      <c r="Y68" s="26">
        <v>1272.67</v>
      </c>
      <c r="Z68" s="25">
        <v>575.48</v>
      </c>
      <c r="AA68" s="17">
        <v>697.19</v>
      </c>
      <c r="AB68" s="18">
        <v>1.211493014527</v>
      </c>
      <c r="AC68" s="15">
        <v>0.123079943405295</v>
      </c>
      <c r="AD68" s="15">
        <v>0.0783297422446777</v>
      </c>
      <c r="AE68" s="15">
        <v>0.0447502011606176</v>
      </c>
      <c r="AF68" s="26">
        <v>-364.554</v>
      </c>
      <c r="AG68" s="25">
        <v>-303.9563</v>
      </c>
      <c r="AH68" s="15">
        <v>-0.0402043778232637</v>
      </c>
      <c r="AI68" s="18">
        <v>-0.0413721043870263</v>
      </c>
      <c r="AJ68" s="26">
        <v>-12.65</v>
      </c>
      <c r="AK68" s="25">
        <v>-13.97</v>
      </c>
      <c r="AL68" s="15">
        <v>-0.00984474104050741</v>
      </c>
      <c r="AM68" s="18">
        <v>-0.0110870376102156</v>
      </c>
      <c r="AN68" s="18">
        <v>0.00116772656376265</v>
      </c>
      <c r="AO68" s="18">
        <v>0.00124229656970822</v>
      </c>
    </row>
    <row r="69" s="1" customFormat="1" ht="15.9" customHeight="1" spans="1:41">
      <c r="A69" s="23"/>
      <c r="B69" s="24" t="s">
        <v>147</v>
      </c>
      <c r="C69" s="23" t="s">
        <v>148</v>
      </c>
      <c r="D69" s="25">
        <v>5901.5</v>
      </c>
      <c r="E69" s="26">
        <v>17266.19</v>
      </c>
      <c r="F69" s="25">
        <v>5443</v>
      </c>
      <c r="G69" s="26">
        <v>16050.65</v>
      </c>
      <c r="H69" s="27">
        <v>14.2174121904353</v>
      </c>
      <c r="I69" s="26">
        <v>1306</v>
      </c>
      <c r="J69" s="26">
        <v>6986.3</v>
      </c>
      <c r="K69" s="25">
        <v>2546</v>
      </c>
      <c r="L69" s="25">
        <v>6731.2</v>
      </c>
      <c r="M69" s="12">
        <v>5.34938744257274</v>
      </c>
      <c r="N69" s="12">
        <v>2.64383346425766</v>
      </c>
      <c r="O69" s="26">
        <v>8201.84</v>
      </c>
      <c r="P69" s="26">
        <v>8752.77</v>
      </c>
      <c r="Q69" s="26">
        <v>1744.6</v>
      </c>
      <c r="R69" s="12">
        <v>5.01706408345753</v>
      </c>
      <c r="S69" s="25">
        <v>4709.8</v>
      </c>
      <c r="T69" s="25">
        <v>4993.49</v>
      </c>
      <c r="U69" s="25">
        <v>807.03</v>
      </c>
      <c r="V69" s="12">
        <v>6.18748993222061</v>
      </c>
      <c r="W69" s="15">
        <v>-0.0621236286739005</v>
      </c>
      <c r="X69" s="15">
        <v>1.3403478380428</v>
      </c>
      <c r="Y69" s="26">
        <v>550.93</v>
      </c>
      <c r="Z69" s="25">
        <v>283.69</v>
      </c>
      <c r="AA69" s="17">
        <v>267.24</v>
      </c>
      <c r="AB69" s="18">
        <v>0.942014170397265</v>
      </c>
      <c r="AC69" s="15">
        <v>0.0629435024569365</v>
      </c>
      <c r="AD69" s="15">
        <v>0.0568119691838774</v>
      </c>
      <c r="AE69" s="15">
        <v>0.00613153327305908</v>
      </c>
      <c r="AF69" s="26">
        <v>-332.717</v>
      </c>
      <c r="AG69" s="25">
        <v>-134.14</v>
      </c>
      <c r="AH69" s="15">
        <v>-0.0405661412561084</v>
      </c>
      <c r="AI69" s="18">
        <v>-0.0268629755942237</v>
      </c>
      <c r="AJ69" s="26">
        <v>-19.9</v>
      </c>
      <c r="AK69" s="25">
        <v>-67.47</v>
      </c>
      <c r="AL69" s="15">
        <v>-0.0114066261607245</v>
      </c>
      <c r="AM69" s="18">
        <v>-0.0836028400431211</v>
      </c>
      <c r="AN69" s="18">
        <v>-0.0137031656618847</v>
      </c>
      <c r="AO69" s="18">
        <v>0.0721962138823966</v>
      </c>
    </row>
    <row r="70" s="1" customFormat="1" ht="15.9" customHeight="1" spans="1:41">
      <c r="A70" s="23"/>
      <c r="B70" s="24" t="s">
        <v>102</v>
      </c>
      <c r="C70" s="23" t="s">
        <v>103</v>
      </c>
      <c r="D70" s="25">
        <v>7408.4</v>
      </c>
      <c r="E70" s="26">
        <v>13219.95</v>
      </c>
      <c r="F70" s="25">
        <v>4599</v>
      </c>
      <c r="G70" s="26">
        <v>8719.67</v>
      </c>
      <c r="H70" s="27">
        <v>15.5719100508392</v>
      </c>
      <c r="I70" s="26">
        <v>1456.3</v>
      </c>
      <c r="J70" s="26">
        <v>1750.44</v>
      </c>
      <c r="K70" s="25">
        <v>378.5</v>
      </c>
      <c r="L70" s="25">
        <v>2111</v>
      </c>
      <c r="M70" s="12">
        <v>1.20197761450251</v>
      </c>
      <c r="N70" s="12">
        <v>5.5772787318362</v>
      </c>
      <c r="O70" s="26">
        <v>4931.23</v>
      </c>
      <c r="P70" s="26">
        <v>5257.23</v>
      </c>
      <c r="Q70" s="26">
        <v>4076.67</v>
      </c>
      <c r="R70" s="12">
        <v>1.28958929714694</v>
      </c>
      <c r="S70" s="25">
        <v>3120.5</v>
      </c>
      <c r="T70" s="25">
        <v>3342.89</v>
      </c>
      <c r="U70" s="25">
        <v>844.54</v>
      </c>
      <c r="V70" s="12">
        <v>3.95823762047979</v>
      </c>
      <c r="W70" s="15">
        <v>0.0728896125746001</v>
      </c>
      <c r="X70" s="15">
        <v>-0.290292307270678</v>
      </c>
      <c r="Y70" s="26">
        <v>326</v>
      </c>
      <c r="Z70" s="25">
        <v>222.39</v>
      </c>
      <c r="AA70" s="17">
        <v>103.61</v>
      </c>
      <c r="AB70" s="18">
        <v>0.4658932505958</v>
      </c>
      <c r="AC70" s="15">
        <v>0.0620098416846895</v>
      </c>
      <c r="AD70" s="15">
        <v>0.066526269186243</v>
      </c>
      <c r="AE70" s="15">
        <v>-0.00451642750155358</v>
      </c>
      <c r="AF70" s="26">
        <v>-678.02</v>
      </c>
      <c r="AG70" s="25">
        <v>-198.777</v>
      </c>
      <c r="AH70" s="15">
        <v>-0.137495107711463</v>
      </c>
      <c r="AI70" s="18">
        <v>-0.059462620666549</v>
      </c>
      <c r="AJ70" s="26">
        <v>-62.13</v>
      </c>
      <c r="AK70" s="25">
        <v>-225.7</v>
      </c>
      <c r="AL70" s="15">
        <v>-0.0152403800160425</v>
      </c>
      <c r="AM70" s="18">
        <v>-0.267246074786274</v>
      </c>
      <c r="AN70" s="18">
        <v>-0.0780324870449145</v>
      </c>
      <c r="AO70" s="18">
        <v>0.252005694770232</v>
      </c>
    </row>
    <row r="71" s="1" customFormat="1" ht="15.9" customHeight="1" spans="1:41">
      <c r="A71" s="23"/>
      <c r="B71" s="24" t="s">
        <v>131</v>
      </c>
      <c r="C71" s="23" t="s">
        <v>132</v>
      </c>
      <c r="D71" s="25">
        <v>1200.7</v>
      </c>
      <c r="E71" s="26">
        <v>9303.61</v>
      </c>
      <c r="F71" s="25">
        <v>843.7</v>
      </c>
      <c r="G71" s="26">
        <v>10085.86</v>
      </c>
      <c r="H71" s="27">
        <v>8.05641663965886</v>
      </c>
      <c r="I71" s="26">
        <v>2453.6</v>
      </c>
      <c r="J71" s="26">
        <v>9205.74</v>
      </c>
      <c r="K71" s="25">
        <v>578.2</v>
      </c>
      <c r="L71" s="25">
        <v>5719.2</v>
      </c>
      <c r="M71" s="12">
        <v>3.75193185523313</v>
      </c>
      <c r="N71" s="12">
        <v>9.8913870632999</v>
      </c>
      <c r="O71" s="26">
        <v>8423.49</v>
      </c>
      <c r="P71" s="26">
        <v>8568.74</v>
      </c>
      <c r="Q71" s="26">
        <v>2769.49</v>
      </c>
      <c r="R71" s="12">
        <v>3.09397759154213</v>
      </c>
      <c r="S71" s="25">
        <v>8202.75</v>
      </c>
      <c r="T71" s="25">
        <v>8349.85</v>
      </c>
      <c r="U71" s="25">
        <v>2793.37</v>
      </c>
      <c r="V71" s="12">
        <v>2.98916720663571</v>
      </c>
      <c r="W71" s="15">
        <v>-0.175364129487933</v>
      </c>
      <c r="X71" s="15">
        <v>-0.697801007330261</v>
      </c>
      <c r="Y71" s="26">
        <v>145.25</v>
      </c>
      <c r="Z71" s="25">
        <v>147.1</v>
      </c>
      <c r="AA71" s="17">
        <v>-1.85</v>
      </c>
      <c r="AB71" s="18">
        <v>-0.0125764785859959</v>
      </c>
      <c r="AC71" s="15">
        <v>0.016951150344158</v>
      </c>
      <c r="AD71" s="15">
        <v>0.0176170829416097</v>
      </c>
      <c r="AE71" s="15">
        <v>-0.000665932597451779</v>
      </c>
      <c r="AF71" s="26">
        <v>1061.249</v>
      </c>
      <c r="AG71" s="25">
        <v>589.74</v>
      </c>
      <c r="AH71" s="15">
        <v>0.12598685343011</v>
      </c>
      <c r="AI71" s="18">
        <v>0.0706288136912639</v>
      </c>
      <c r="AJ71" s="26">
        <v>-41.11</v>
      </c>
      <c r="AK71" s="25">
        <v>-57.83</v>
      </c>
      <c r="AL71" s="15">
        <v>-0.0148438882249078</v>
      </c>
      <c r="AM71" s="18">
        <v>-0.0207025922094101</v>
      </c>
      <c r="AN71" s="18">
        <v>0.0553580397388464</v>
      </c>
      <c r="AO71" s="18">
        <v>0.0058587039845023</v>
      </c>
    </row>
    <row r="72" s="1" customFormat="1" ht="15.9" customHeight="1" spans="1:41">
      <c r="A72" s="23"/>
      <c r="B72" s="24" t="s">
        <v>170</v>
      </c>
      <c r="C72" s="23" t="s">
        <v>171</v>
      </c>
      <c r="D72" s="25">
        <v>804</v>
      </c>
      <c r="E72" s="26">
        <v>5481.74</v>
      </c>
      <c r="F72" s="25">
        <v>985</v>
      </c>
      <c r="G72" s="26">
        <v>4583.66</v>
      </c>
      <c r="H72" s="27">
        <v>13.9551346041102</v>
      </c>
      <c r="I72" s="26">
        <v>676</v>
      </c>
      <c r="J72" s="26">
        <v>1824</v>
      </c>
      <c r="K72" s="25"/>
      <c r="L72" s="25"/>
      <c r="M72" s="12">
        <v>2.69822485207101</v>
      </c>
      <c r="N72" s="12">
        <v>0</v>
      </c>
      <c r="O72" s="26">
        <v>2524.44</v>
      </c>
      <c r="P72" s="26">
        <v>2781.88</v>
      </c>
      <c r="Q72" s="26">
        <v>465.66</v>
      </c>
      <c r="R72" s="12">
        <v>5.97405832581712</v>
      </c>
      <c r="S72" s="25"/>
      <c r="T72" s="25"/>
      <c r="U72" s="25"/>
      <c r="V72" s="12">
        <v>0</v>
      </c>
      <c r="W72" s="15">
        <v>1.21406986198047</v>
      </c>
      <c r="X72" s="15">
        <v>0</v>
      </c>
      <c r="Y72" s="26">
        <v>257.44</v>
      </c>
      <c r="Z72" s="25"/>
      <c r="AA72" s="17">
        <v>257.44</v>
      </c>
      <c r="AB72" s="18" t="e">
        <v>#DIV/0!</v>
      </c>
      <c r="AC72" s="15">
        <v>0.0925417343666873</v>
      </c>
      <c r="AD72" s="15">
        <v>0</v>
      </c>
      <c r="AE72" s="15">
        <v>0.0925417343666873</v>
      </c>
      <c r="AF72" s="26">
        <v>-27.536</v>
      </c>
      <c r="AG72" s="25"/>
      <c r="AH72" s="15">
        <v>-0.0109077656826861</v>
      </c>
      <c r="AI72" s="18">
        <v>0</v>
      </c>
      <c r="AJ72" s="26">
        <v>-18.34</v>
      </c>
      <c r="AK72" s="25"/>
      <c r="AL72" s="15">
        <v>-0.0393849589829489</v>
      </c>
      <c r="AM72" s="18">
        <v>0</v>
      </c>
      <c r="AN72" s="18">
        <v>-0.0109077656826861</v>
      </c>
      <c r="AO72" s="18">
        <v>-0.0393849589829489</v>
      </c>
    </row>
    <row r="73" s="1" customFormat="1" ht="15.9" customHeight="1" spans="1:41">
      <c r="A73" s="23"/>
      <c r="B73" s="28" t="s">
        <v>256</v>
      </c>
      <c r="C73" s="28"/>
      <c r="D73" s="29">
        <v>20317.1</v>
      </c>
      <c r="E73" s="29">
        <v>53173.21</v>
      </c>
      <c r="F73" s="29">
        <v>17724.5</v>
      </c>
      <c r="G73" s="30">
        <v>51450.53</v>
      </c>
      <c r="H73" s="30">
        <v>10.6319660086564</v>
      </c>
      <c r="I73" s="30">
        <v>8391.7</v>
      </c>
      <c r="J73" s="29">
        <v>35793.92</v>
      </c>
      <c r="K73" s="29">
        <v>4386.9</v>
      </c>
      <c r="L73" s="29">
        <v>22668</v>
      </c>
      <c r="M73" s="31">
        <v>4.2653955694317</v>
      </c>
      <c r="N73" s="31">
        <v>5.16720235245846</v>
      </c>
      <c r="O73" s="29">
        <v>34441.71</v>
      </c>
      <c r="P73" s="29">
        <v>37175.5</v>
      </c>
      <c r="Q73" s="29">
        <v>10530.05</v>
      </c>
      <c r="R73" s="31">
        <v>3.53042008347539</v>
      </c>
      <c r="S73" s="29">
        <v>23775.14</v>
      </c>
      <c r="T73" s="29">
        <v>25106.22</v>
      </c>
      <c r="U73" s="29">
        <v>5837.61</v>
      </c>
      <c r="V73" s="31">
        <v>4.30077034950947</v>
      </c>
      <c r="W73" s="32">
        <v>-0.172311213342925</v>
      </c>
      <c r="X73" s="32">
        <v>-0.167679131539478</v>
      </c>
      <c r="Y73" s="29">
        <v>2733.79</v>
      </c>
      <c r="Z73" s="29">
        <v>1331.08</v>
      </c>
      <c r="AA73" s="33">
        <v>1402.71</v>
      </c>
      <c r="AB73" s="34">
        <v>1.05381344472158</v>
      </c>
      <c r="AC73" s="32">
        <v>0.0735374103912523</v>
      </c>
      <c r="AD73" s="32">
        <v>0.0530179373876274</v>
      </c>
      <c r="AE73" s="32">
        <v>0.0205194730036249</v>
      </c>
      <c r="AF73" s="29">
        <v>-475.058</v>
      </c>
      <c r="AG73" s="29">
        <v>-161.1253</v>
      </c>
      <c r="AH73" s="32">
        <v>-0.0137931014458922</v>
      </c>
      <c r="AI73" s="32">
        <v>-0.00641774428806885</v>
      </c>
      <c r="AJ73" s="29">
        <v>-162.08</v>
      </c>
      <c r="AK73" s="29">
        <v>-538.93</v>
      </c>
      <c r="AL73" s="32">
        <v>-0.0153921396384633</v>
      </c>
      <c r="AM73" s="32">
        <v>-0.092320316019741</v>
      </c>
      <c r="AN73" s="34">
        <v>-0.00737535715782335</v>
      </c>
      <c r="AO73" s="34">
        <v>0.0769281763812777</v>
      </c>
    </row>
    <row r="74" s="1" customFormat="1" ht="15.9" customHeight="1" spans="1:41">
      <c r="A74" s="23" t="s">
        <v>118</v>
      </c>
      <c r="B74" s="24" t="s">
        <v>119</v>
      </c>
      <c r="C74" s="23" t="s">
        <v>120</v>
      </c>
      <c r="D74" s="25">
        <v>670</v>
      </c>
      <c r="E74" s="26">
        <v>7272.35</v>
      </c>
      <c r="F74" s="25">
        <v>853</v>
      </c>
      <c r="G74" s="26">
        <v>7811.59</v>
      </c>
      <c r="H74" s="27">
        <v>5.21127801884967</v>
      </c>
      <c r="I74" s="26">
        <v>1220.16</v>
      </c>
      <c r="J74" s="26">
        <v>11340.95</v>
      </c>
      <c r="K74" s="25">
        <v>900.02</v>
      </c>
      <c r="L74" s="25">
        <v>11497.33</v>
      </c>
      <c r="M74" s="12">
        <v>9.29464168633622</v>
      </c>
      <c r="N74" s="12">
        <v>12.7745272327282</v>
      </c>
      <c r="O74" s="26">
        <v>10130.68</v>
      </c>
      <c r="P74" s="26">
        <v>11073.65</v>
      </c>
      <c r="Q74" s="26">
        <v>961.72</v>
      </c>
      <c r="R74" s="12">
        <v>11.5144220771118</v>
      </c>
      <c r="S74" s="25">
        <v>10098.3</v>
      </c>
      <c r="T74" s="25">
        <v>10673.08</v>
      </c>
      <c r="U74" s="25">
        <v>972.38</v>
      </c>
      <c r="V74" s="12">
        <v>10.9762438552829</v>
      </c>
      <c r="W74" s="15">
        <v>0.238823664826032</v>
      </c>
      <c r="X74" s="15">
        <v>-0.140771031654155</v>
      </c>
      <c r="Y74" s="26">
        <v>942.97</v>
      </c>
      <c r="Z74" s="25">
        <v>574.78</v>
      </c>
      <c r="AA74" s="17">
        <v>368.19</v>
      </c>
      <c r="AB74" s="18">
        <v>0.640575524548523</v>
      </c>
      <c r="AC74" s="15">
        <v>0.0851543980530358</v>
      </c>
      <c r="AD74" s="15">
        <v>0.0538532457360012</v>
      </c>
      <c r="AE74" s="15">
        <v>0.0313011523170346</v>
      </c>
      <c r="AF74" s="26">
        <v>-271.5952</v>
      </c>
      <c r="AG74" s="25">
        <v>-444.0329</v>
      </c>
      <c r="AH74" s="15">
        <v>-0.0268091776662573</v>
      </c>
      <c r="AI74" s="18">
        <v>-0.0416030705288445</v>
      </c>
      <c r="AJ74" s="26">
        <v>-16.64</v>
      </c>
      <c r="AK74" s="25">
        <v>-56.34</v>
      </c>
      <c r="AL74" s="15">
        <v>-0.0173023333194693</v>
      </c>
      <c r="AM74" s="18">
        <v>-0.0579403114008927</v>
      </c>
      <c r="AN74" s="18">
        <v>0.0147938928625872</v>
      </c>
      <c r="AO74" s="18">
        <v>0.0406379780814234</v>
      </c>
    </row>
    <row r="75" s="1" customFormat="1" ht="15.9" customHeight="1" spans="1:41">
      <c r="A75" s="23"/>
      <c r="B75" s="24" t="s">
        <v>137</v>
      </c>
      <c r="C75" s="23" t="s">
        <v>138</v>
      </c>
      <c r="D75" s="25">
        <v>1044</v>
      </c>
      <c r="E75" s="26">
        <v>3630.39</v>
      </c>
      <c r="F75" s="25">
        <v>1094.5</v>
      </c>
      <c r="G75" s="26">
        <v>7129.63</v>
      </c>
      <c r="H75" s="27">
        <v>7.38652892626822</v>
      </c>
      <c r="I75" s="26">
        <v>809.5</v>
      </c>
      <c r="J75" s="26">
        <v>8902.8</v>
      </c>
      <c r="K75" s="25">
        <v>1378.5</v>
      </c>
      <c r="L75" s="25">
        <v>6933.4</v>
      </c>
      <c r="M75" s="12">
        <v>10.9978999382335</v>
      </c>
      <c r="N75" s="12">
        <v>5.02966993108451</v>
      </c>
      <c r="O75" s="26">
        <v>5098.48</v>
      </c>
      <c r="P75" s="26">
        <v>5433.72</v>
      </c>
      <c r="Q75" s="26">
        <v>714.34</v>
      </c>
      <c r="R75" s="12">
        <v>7.60662989612789</v>
      </c>
      <c r="S75" s="25">
        <v>4144.98</v>
      </c>
      <c r="T75" s="25">
        <v>4348.83</v>
      </c>
      <c r="U75" s="25">
        <v>686.58</v>
      </c>
      <c r="V75" s="12">
        <v>6.33404701564275</v>
      </c>
      <c r="W75" s="15">
        <v>-0.308356146278078</v>
      </c>
      <c r="X75" s="15">
        <v>0.259336517590725</v>
      </c>
      <c r="Y75" s="26">
        <v>335.24</v>
      </c>
      <c r="Z75" s="25">
        <v>203.85</v>
      </c>
      <c r="AA75" s="17">
        <v>131.39</v>
      </c>
      <c r="AB75" s="18">
        <v>0.644542555800834</v>
      </c>
      <c r="AC75" s="15">
        <v>0.0616962228454907</v>
      </c>
      <c r="AD75" s="15">
        <v>0.0468746766371645</v>
      </c>
      <c r="AE75" s="15">
        <v>0.0148215462083263</v>
      </c>
      <c r="AF75" s="26">
        <v>87.9697</v>
      </c>
      <c r="AG75" s="25">
        <v>-171.66</v>
      </c>
      <c r="AH75" s="15">
        <v>0.017254103183694</v>
      </c>
      <c r="AI75" s="18">
        <v>-0.0394726857568587</v>
      </c>
      <c r="AJ75" s="26">
        <v>-17.66</v>
      </c>
      <c r="AK75" s="25">
        <v>-3.32</v>
      </c>
      <c r="AL75" s="15">
        <v>-0.024722121118795</v>
      </c>
      <c r="AM75" s="18">
        <v>-0.00483556176993213</v>
      </c>
      <c r="AN75" s="18">
        <v>0.0567267889405527</v>
      </c>
      <c r="AO75" s="18">
        <v>-0.0198865593488628</v>
      </c>
    </row>
    <row r="76" s="1" customFormat="1" ht="15.9" customHeight="1" spans="1:41">
      <c r="A76" s="23"/>
      <c r="B76" s="24" t="s">
        <v>195</v>
      </c>
      <c r="C76" s="23" t="s">
        <v>196</v>
      </c>
      <c r="D76" s="25">
        <v>1615.4</v>
      </c>
      <c r="E76" s="26">
        <v>12760.49</v>
      </c>
      <c r="F76" s="25">
        <v>2157.4</v>
      </c>
      <c r="G76" s="26">
        <v>15717.57</v>
      </c>
      <c r="H76" s="27">
        <v>9.30054623903136</v>
      </c>
      <c r="I76" s="26">
        <v>1691.53</v>
      </c>
      <c r="J76" s="26">
        <v>13930.84</v>
      </c>
      <c r="K76" s="25">
        <v>1614.74</v>
      </c>
      <c r="L76" s="25">
        <v>13643.62</v>
      </c>
      <c r="M76" s="12">
        <v>8.23564465306557</v>
      </c>
      <c r="N76" s="12">
        <v>8.44942219800092</v>
      </c>
      <c r="O76" s="26">
        <v>10716.92</v>
      </c>
      <c r="P76" s="26">
        <v>11477.98</v>
      </c>
      <c r="Q76" s="26">
        <v>1106.2</v>
      </c>
      <c r="R76" s="12">
        <v>10.3760441149882</v>
      </c>
      <c r="S76" s="25">
        <v>9322.85</v>
      </c>
      <c r="T76" s="25">
        <v>9712.25</v>
      </c>
      <c r="U76" s="25">
        <v>1131.61</v>
      </c>
      <c r="V76" s="12">
        <v>8.58268307985967</v>
      </c>
      <c r="W76" s="15">
        <v>0.259894586530753</v>
      </c>
      <c r="X76" s="15">
        <v>0.0157715970081695</v>
      </c>
      <c r="Y76" s="26">
        <v>761.06</v>
      </c>
      <c r="Z76" s="25">
        <v>389.4</v>
      </c>
      <c r="AA76" s="17">
        <v>371.66</v>
      </c>
      <c r="AB76" s="18">
        <v>0.954442732408834</v>
      </c>
      <c r="AC76" s="15">
        <v>0.0663060921869528</v>
      </c>
      <c r="AD76" s="15">
        <v>0.0400936961054339</v>
      </c>
      <c r="AE76" s="15">
        <v>0.0262123960815189</v>
      </c>
      <c r="AF76" s="26">
        <v>-439.7227</v>
      </c>
      <c r="AG76" s="25">
        <v>39.2785</v>
      </c>
      <c r="AH76" s="15">
        <v>-0.0410306972525688</v>
      </c>
      <c r="AI76" s="18">
        <v>0.00404422250250972</v>
      </c>
      <c r="AJ76" s="26">
        <v>-20.53</v>
      </c>
      <c r="AK76" s="25">
        <v>-3.53</v>
      </c>
      <c r="AL76" s="15">
        <v>-0.0185590309166516</v>
      </c>
      <c r="AM76" s="18">
        <v>-0.00311944928022905</v>
      </c>
      <c r="AN76" s="18">
        <v>-0.0450749197550786</v>
      </c>
      <c r="AO76" s="18">
        <v>-0.0154395816364225</v>
      </c>
    </row>
    <row r="77" s="1" customFormat="1" ht="15.9" customHeight="1" spans="1:41">
      <c r="A77" s="23"/>
      <c r="B77" s="24" t="s">
        <v>149</v>
      </c>
      <c r="C77" s="23" t="s">
        <v>150</v>
      </c>
      <c r="D77" s="25">
        <v>1103</v>
      </c>
      <c r="E77" s="26">
        <v>2022.8</v>
      </c>
      <c r="F77" s="25">
        <v>778.3</v>
      </c>
      <c r="G77" s="26">
        <v>2140.88</v>
      </c>
      <c r="H77" s="27">
        <v>4.10718855513029</v>
      </c>
      <c r="I77" s="26">
        <v>279.7</v>
      </c>
      <c r="J77" s="26">
        <v>3666.22</v>
      </c>
      <c r="K77" s="25">
        <v>515</v>
      </c>
      <c r="L77" s="25">
        <v>2997</v>
      </c>
      <c r="M77" s="12">
        <v>13.1076868072935</v>
      </c>
      <c r="N77" s="12">
        <v>5.81941747572816</v>
      </c>
      <c r="O77" s="26">
        <v>3548.14</v>
      </c>
      <c r="P77" s="26">
        <v>3700.5</v>
      </c>
      <c r="Q77" s="26">
        <v>601.9</v>
      </c>
      <c r="R77" s="12">
        <v>6.14803123442432</v>
      </c>
      <c r="S77" s="25">
        <v>2688.84</v>
      </c>
      <c r="T77" s="25">
        <v>2830.67</v>
      </c>
      <c r="U77" s="25">
        <v>546.34</v>
      </c>
      <c r="V77" s="12">
        <v>5.18115093165428</v>
      </c>
      <c r="W77" s="15">
        <v>-0.530959861582643</v>
      </c>
      <c r="X77" s="15">
        <v>-0.10967876883485</v>
      </c>
      <c r="Y77" s="26">
        <v>152.36</v>
      </c>
      <c r="Z77" s="25">
        <v>141.83</v>
      </c>
      <c r="AA77" s="17">
        <v>10.53</v>
      </c>
      <c r="AB77" s="18">
        <v>0.074243813015582</v>
      </c>
      <c r="AC77" s="15">
        <v>0.0411728144845291</v>
      </c>
      <c r="AD77" s="15">
        <v>0.050104745519612</v>
      </c>
      <c r="AE77" s="15">
        <v>-0.00893193103508285</v>
      </c>
      <c r="AF77" s="26">
        <v>41.348</v>
      </c>
      <c r="AG77" s="25">
        <v>-97.455</v>
      </c>
      <c r="AH77" s="15">
        <v>0.0116534296842853</v>
      </c>
      <c r="AI77" s="18">
        <v>-0.0344282449031501</v>
      </c>
      <c r="AJ77" s="26">
        <v>-2.5</v>
      </c>
      <c r="AK77" s="25">
        <v>-15.96</v>
      </c>
      <c r="AL77" s="15">
        <v>-0.00415351387273633</v>
      </c>
      <c r="AM77" s="18">
        <v>-0.0292125782479775</v>
      </c>
      <c r="AN77" s="18">
        <v>0.0460816745874354</v>
      </c>
      <c r="AO77" s="18">
        <v>0.0250590643752411</v>
      </c>
    </row>
    <row r="78" s="1" customFormat="1" ht="15.9" customHeight="1" spans="1:41">
      <c r="A78" s="23"/>
      <c r="B78" s="28" t="s">
        <v>256</v>
      </c>
      <c r="C78" s="28"/>
      <c r="D78" s="29">
        <v>4432.4</v>
      </c>
      <c r="E78" s="29">
        <v>25686.03</v>
      </c>
      <c r="F78" s="29">
        <v>4883.2</v>
      </c>
      <c r="G78" s="30">
        <v>32799.67</v>
      </c>
      <c r="H78" s="30">
        <v>6.94034119227428</v>
      </c>
      <c r="I78" s="30">
        <v>4000.89</v>
      </c>
      <c r="J78" s="29">
        <v>37840.81</v>
      </c>
      <c r="K78" s="29">
        <v>4408.26</v>
      </c>
      <c r="L78" s="29">
        <v>35071.35</v>
      </c>
      <c r="M78" s="31">
        <v>9.45809807317872</v>
      </c>
      <c r="N78" s="31">
        <v>7.9558261082604</v>
      </c>
      <c r="O78" s="29">
        <v>29494.22</v>
      </c>
      <c r="P78" s="29">
        <v>31685.85</v>
      </c>
      <c r="Q78" s="29">
        <v>3384.16</v>
      </c>
      <c r="R78" s="31">
        <v>9.36298815658834</v>
      </c>
      <c r="S78" s="29">
        <v>26254.97</v>
      </c>
      <c r="T78" s="29">
        <v>27564.83</v>
      </c>
      <c r="U78" s="29">
        <v>3336.91</v>
      </c>
      <c r="V78" s="31">
        <v>8.26058539187452</v>
      </c>
      <c r="W78" s="32">
        <v>-0.0100559241249666</v>
      </c>
      <c r="X78" s="32">
        <v>0.0383064284547008</v>
      </c>
      <c r="Y78" s="29">
        <v>2191.63</v>
      </c>
      <c r="Z78" s="29">
        <v>1309.86</v>
      </c>
      <c r="AA78" s="33">
        <v>881.77</v>
      </c>
      <c r="AB78" s="34">
        <v>0.673178813002916</v>
      </c>
      <c r="AC78" s="32">
        <v>0.0691674674973214</v>
      </c>
      <c r="AD78" s="32">
        <v>0.0475192482594669</v>
      </c>
      <c r="AE78" s="32">
        <v>0.0216482192378545</v>
      </c>
      <c r="AF78" s="29">
        <v>-582.0002</v>
      </c>
      <c r="AG78" s="29">
        <v>-673.8694</v>
      </c>
      <c r="AH78" s="32">
        <v>-0.0197326866077489</v>
      </c>
      <c r="AI78" s="32">
        <v>-0.0244467098110164</v>
      </c>
      <c r="AJ78" s="29">
        <v>-57.33</v>
      </c>
      <c r="AK78" s="29">
        <v>-79.15</v>
      </c>
      <c r="AL78" s="32">
        <v>-0.016940688383528</v>
      </c>
      <c r="AM78" s="32">
        <v>-0.0237195489240045</v>
      </c>
      <c r="AN78" s="34">
        <v>0.00471402320326752</v>
      </c>
      <c r="AO78" s="34">
        <v>0.00677886054047658</v>
      </c>
    </row>
    <row r="79" s="1" customFormat="1" ht="15.9" customHeight="1" spans="1:41">
      <c r="A79" s="23" t="s">
        <v>89</v>
      </c>
      <c r="B79" s="24" t="s">
        <v>90</v>
      </c>
      <c r="C79" s="23" t="s">
        <v>91</v>
      </c>
      <c r="D79" s="25">
        <v>1992</v>
      </c>
      <c r="E79" s="26">
        <v>11303.7</v>
      </c>
      <c r="F79" s="25">
        <v>2526</v>
      </c>
      <c r="G79" s="26">
        <v>11132.1</v>
      </c>
      <c r="H79" s="27">
        <v>5.97751048772189</v>
      </c>
      <c r="I79" s="26">
        <v>1928</v>
      </c>
      <c r="J79" s="26">
        <v>16184</v>
      </c>
      <c r="K79" s="25">
        <v>712</v>
      </c>
      <c r="L79" s="25">
        <v>12114.8</v>
      </c>
      <c r="M79" s="12">
        <v>8.39419087136929</v>
      </c>
      <c r="N79" s="12">
        <v>17.0151685393258</v>
      </c>
      <c r="O79" s="26">
        <v>13136.79</v>
      </c>
      <c r="P79" s="26">
        <v>14487.8</v>
      </c>
      <c r="Q79" s="26">
        <v>1077.65</v>
      </c>
      <c r="R79" s="12">
        <v>13.4438825221547</v>
      </c>
      <c r="S79" s="25">
        <v>10250.7</v>
      </c>
      <c r="T79" s="25">
        <v>11445.2</v>
      </c>
      <c r="U79" s="25">
        <v>962</v>
      </c>
      <c r="V79" s="12">
        <v>11.8972972972973</v>
      </c>
      <c r="W79" s="15">
        <v>0.601569791319466</v>
      </c>
      <c r="X79" s="15">
        <v>-0.30078287089546</v>
      </c>
      <c r="Y79" s="26">
        <v>1351.01</v>
      </c>
      <c r="Z79" s="25">
        <v>1194.5</v>
      </c>
      <c r="AA79" s="17">
        <v>156.51</v>
      </c>
      <c r="AB79" s="18">
        <v>0.131025533696107</v>
      </c>
      <c r="AC79" s="15">
        <v>0.0932515633843648</v>
      </c>
      <c r="AD79" s="15">
        <v>0.104366896166078</v>
      </c>
      <c r="AE79" s="15">
        <v>-0.0111153327817136</v>
      </c>
      <c r="AF79" s="26">
        <v>-198.3027</v>
      </c>
      <c r="AG79" s="25">
        <v>-126.9</v>
      </c>
      <c r="AH79" s="15">
        <v>-0.0150952173247803</v>
      </c>
      <c r="AI79" s="18">
        <v>-0.0110876175165135</v>
      </c>
      <c r="AJ79" s="26">
        <v>-16.35</v>
      </c>
      <c r="AK79" s="25">
        <v>-9</v>
      </c>
      <c r="AL79" s="15">
        <v>-0.0151719018234121</v>
      </c>
      <c r="AM79" s="18">
        <v>-0.00935550935550936</v>
      </c>
      <c r="AN79" s="18">
        <v>-0.00400759980826678</v>
      </c>
      <c r="AO79" s="18">
        <v>-0.0058163924679027</v>
      </c>
    </row>
    <row r="80" s="1" customFormat="1" ht="15.9" customHeight="1" spans="1:41">
      <c r="A80" s="23"/>
      <c r="B80" s="24" t="s">
        <v>160</v>
      </c>
      <c r="C80" s="23" t="s">
        <v>161</v>
      </c>
      <c r="D80" s="25">
        <v>305</v>
      </c>
      <c r="E80" s="26">
        <v>4008.82</v>
      </c>
      <c r="F80" s="25">
        <v>130</v>
      </c>
      <c r="G80" s="26">
        <v>4137.5</v>
      </c>
      <c r="H80" s="27">
        <v>11.0811886421404</v>
      </c>
      <c r="I80" s="26">
        <v>136</v>
      </c>
      <c r="J80" s="26">
        <v>2359.2</v>
      </c>
      <c r="K80" s="25">
        <v>100</v>
      </c>
      <c r="L80" s="25">
        <v>1627.6</v>
      </c>
      <c r="M80" s="12">
        <v>17.3470588235294</v>
      </c>
      <c r="N80" s="12">
        <v>16.276</v>
      </c>
      <c r="O80" s="26">
        <v>2573.02</v>
      </c>
      <c r="P80" s="26">
        <v>2900.23</v>
      </c>
      <c r="Q80" s="26">
        <v>318.01</v>
      </c>
      <c r="R80" s="12">
        <v>9.1199333354297</v>
      </c>
      <c r="S80" s="25">
        <v>3313.81</v>
      </c>
      <c r="T80" s="25">
        <v>2982.58</v>
      </c>
      <c r="U80" s="25">
        <v>444.34</v>
      </c>
      <c r="V80" s="12">
        <v>6.71238240986632</v>
      </c>
      <c r="W80" s="15">
        <v>-0.474266304841285</v>
      </c>
      <c r="X80" s="15">
        <v>-0.587590168968646</v>
      </c>
      <c r="Y80" s="26">
        <v>327.21</v>
      </c>
      <c r="Z80" s="25">
        <v>-331.23</v>
      </c>
      <c r="AA80" s="17">
        <v>658.44</v>
      </c>
      <c r="AB80" s="18">
        <v>-1.98786341816864</v>
      </c>
      <c r="AC80" s="15">
        <v>0.112822086524172</v>
      </c>
      <c r="AD80" s="15">
        <v>-0.111054858545286</v>
      </c>
      <c r="AE80" s="15">
        <v>0.223876945069459</v>
      </c>
      <c r="AF80" s="26">
        <v>269.804</v>
      </c>
      <c r="AG80" s="25">
        <v>1636.336</v>
      </c>
      <c r="AH80" s="15">
        <v>0.104858881780942</v>
      </c>
      <c r="AI80" s="18">
        <v>0.548631050969295</v>
      </c>
      <c r="AJ80" s="26">
        <v>-7.99</v>
      </c>
      <c r="AK80" s="25">
        <v>172.34</v>
      </c>
      <c r="AL80" s="15">
        <v>-0.025124996069306</v>
      </c>
      <c r="AM80" s="18">
        <v>0.387856146194356</v>
      </c>
      <c r="AN80" s="18">
        <v>-0.443772169188353</v>
      </c>
      <c r="AO80" s="18">
        <v>-0.412981142263662</v>
      </c>
    </row>
    <row r="81" s="1" customFormat="1" ht="15.9" customHeight="1" spans="1:41">
      <c r="A81" s="23"/>
      <c r="B81" s="24" t="s">
        <v>125</v>
      </c>
      <c r="C81" s="23" t="s">
        <v>126</v>
      </c>
      <c r="D81" s="25">
        <v>133</v>
      </c>
      <c r="E81" s="26">
        <v>1199.6</v>
      </c>
      <c r="F81" s="25">
        <v>1447</v>
      </c>
      <c r="G81" s="26">
        <v>8349.3</v>
      </c>
      <c r="H81" s="27">
        <v>5.1363340869028</v>
      </c>
      <c r="I81" s="26">
        <v>2064</v>
      </c>
      <c r="J81" s="26">
        <v>14475.2</v>
      </c>
      <c r="K81" s="25">
        <v>1191</v>
      </c>
      <c r="L81" s="25">
        <v>8431.1</v>
      </c>
      <c r="M81" s="12">
        <v>7.01317829457364</v>
      </c>
      <c r="N81" s="12">
        <v>7.07900923593619</v>
      </c>
      <c r="O81" s="26">
        <v>6506.81</v>
      </c>
      <c r="P81" s="26">
        <v>7289.49</v>
      </c>
      <c r="Q81" s="26">
        <v>667.01</v>
      </c>
      <c r="R81" s="12">
        <v>10.9286067675147</v>
      </c>
      <c r="S81" s="25">
        <v>7204.53</v>
      </c>
      <c r="T81" s="25">
        <v>8193.76</v>
      </c>
      <c r="U81" s="25">
        <v>759.33</v>
      </c>
      <c r="V81" s="12">
        <v>10.7907760789117</v>
      </c>
      <c r="W81" s="15">
        <v>0.558295869359346</v>
      </c>
      <c r="X81" s="15">
        <v>0.524334228034752</v>
      </c>
      <c r="Y81" s="26">
        <v>782.68</v>
      </c>
      <c r="Z81" s="25">
        <v>989.23</v>
      </c>
      <c r="AA81" s="17">
        <v>-206.55</v>
      </c>
      <c r="AB81" s="18">
        <v>-0.208798762673999</v>
      </c>
      <c r="AC81" s="15">
        <v>0.107371023212872</v>
      </c>
      <c r="AD81" s="15">
        <v>0.120729677217785</v>
      </c>
      <c r="AE81" s="15">
        <v>-0.013358654004913</v>
      </c>
      <c r="AF81" s="26">
        <v>-373.6355</v>
      </c>
      <c r="AG81" s="25">
        <v>-206.5425</v>
      </c>
      <c r="AH81" s="15">
        <v>-0.0574222237932259</v>
      </c>
      <c r="AI81" s="18">
        <v>-0.0252072918904142</v>
      </c>
      <c r="AJ81" s="26">
        <v>-7.99</v>
      </c>
      <c r="AK81" s="25">
        <v>-11.67</v>
      </c>
      <c r="AL81" s="15">
        <v>-0.0119788309020854</v>
      </c>
      <c r="AM81" s="18">
        <v>-0.0153688119789815</v>
      </c>
      <c r="AN81" s="18">
        <v>-0.0322149319028117</v>
      </c>
      <c r="AO81" s="18">
        <v>0.00338998107689604</v>
      </c>
    </row>
    <row r="82" s="1" customFormat="1" ht="15.9" customHeight="1" spans="1:41">
      <c r="A82" s="23"/>
      <c r="B82" s="28" t="s">
        <v>256</v>
      </c>
      <c r="C82" s="28"/>
      <c r="D82" s="29">
        <v>2430</v>
      </c>
      <c r="E82" s="29">
        <v>16512.12</v>
      </c>
      <c r="F82" s="29">
        <v>4103</v>
      </c>
      <c r="G82" s="30">
        <v>23618.9</v>
      </c>
      <c r="H82" s="30">
        <v>6.32222948405293</v>
      </c>
      <c r="I82" s="30">
        <v>4128</v>
      </c>
      <c r="J82" s="29">
        <v>33018.4</v>
      </c>
      <c r="K82" s="29">
        <v>2003</v>
      </c>
      <c r="L82" s="29">
        <v>22173.5</v>
      </c>
      <c r="M82" s="31">
        <v>7.99864341085271</v>
      </c>
      <c r="N82" s="31">
        <v>11.0701447828258</v>
      </c>
      <c r="O82" s="29">
        <v>22216.62</v>
      </c>
      <c r="P82" s="29">
        <v>24677.52</v>
      </c>
      <c r="Q82" s="29">
        <v>2062.67</v>
      </c>
      <c r="R82" s="31">
        <v>11.9638720687265</v>
      </c>
      <c r="S82" s="29">
        <v>20769.04</v>
      </c>
      <c r="T82" s="29">
        <v>22621.54</v>
      </c>
      <c r="U82" s="29">
        <v>2165.67</v>
      </c>
      <c r="V82" s="31">
        <v>10.4455157064557</v>
      </c>
      <c r="W82" s="32">
        <v>0.495737646273072</v>
      </c>
      <c r="X82" s="32">
        <v>-0.0564246528499855</v>
      </c>
      <c r="Y82" s="29">
        <v>2460.9</v>
      </c>
      <c r="Z82" s="29">
        <v>1852.5</v>
      </c>
      <c r="AA82" s="33">
        <v>608.4</v>
      </c>
      <c r="AB82" s="34">
        <v>0.328421052631579</v>
      </c>
      <c r="AC82" s="32">
        <v>0.0997223383873258</v>
      </c>
      <c r="AD82" s="32">
        <v>0.0818909764764026</v>
      </c>
      <c r="AE82" s="32">
        <v>0.0178313619109232</v>
      </c>
      <c r="AF82" s="29">
        <v>-302.1342</v>
      </c>
      <c r="AG82" s="29">
        <v>1302.8935</v>
      </c>
      <c r="AH82" s="32">
        <v>-0.013599467425738</v>
      </c>
      <c r="AI82" s="32">
        <v>0.0575952609769273</v>
      </c>
      <c r="AJ82" s="29">
        <v>-32.33</v>
      </c>
      <c r="AK82" s="29">
        <v>151.67</v>
      </c>
      <c r="AL82" s="32">
        <v>-0.0156738596091474</v>
      </c>
      <c r="AM82" s="32">
        <v>0.0700337539883731</v>
      </c>
      <c r="AN82" s="34">
        <v>-0.0711947284026653</v>
      </c>
      <c r="AO82" s="34">
        <v>-0.0857076135975205</v>
      </c>
    </row>
    <row r="83" s="1" customFormat="1" ht="15.9" customHeight="1" spans="1:41">
      <c r="A83" s="9" t="s">
        <v>61</v>
      </c>
      <c r="B83" s="9"/>
      <c r="C83" s="9"/>
      <c r="D83" s="10">
        <v>130630.56</v>
      </c>
      <c r="E83" s="10">
        <v>517481.62</v>
      </c>
      <c r="F83" s="10">
        <v>127986.56</v>
      </c>
      <c r="G83" s="10">
        <v>577086.24</v>
      </c>
      <c r="H83" s="10">
        <v>8.26424385686507</v>
      </c>
      <c r="I83" s="10">
        <v>64192.59</v>
      </c>
      <c r="J83" s="10">
        <v>544042.07</v>
      </c>
      <c r="K83" s="10">
        <v>49257.06</v>
      </c>
      <c r="L83" s="10">
        <v>426435.58</v>
      </c>
      <c r="M83" s="13">
        <v>8.47515375216984</v>
      </c>
      <c r="N83" s="13">
        <v>8.65734942361562</v>
      </c>
      <c r="O83" s="10">
        <v>463561.77</v>
      </c>
      <c r="P83" s="10">
        <v>506903.71</v>
      </c>
      <c r="Q83" s="10">
        <v>64389.92</v>
      </c>
      <c r="R83" s="13">
        <v>7.87240782408178</v>
      </c>
      <c r="S83" s="10">
        <v>414989.25</v>
      </c>
      <c r="T83" s="10">
        <v>448897.8</v>
      </c>
      <c r="U83" s="10">
        <v>55809.57</v>
      </c>
      <c r="V83" s="13">
        <v>8.04338395726754</v>
      </c>
      <c r="W83" s="16">
        <v>-0.0711191732579174</v>
      </c>
      <c r="X83" s="16">
        <v>-0.0709184112025437</v>
      </c>
      <c r="Y83" s="10">
        <v>43341.94</v>
      </c>
      <c r="Z83" s="10">
        <v>33908.55</v>
      </c>
      <c r="AA83" s="19">
        <v>9433.39</v>
      </c>
      <c r="AB83" s="20">
        <v>0.278200925725223</v>
      </c>
      <c r="AC83" s="16">
        <v>0.0855033000251665</v>
      </c>
      <c r="AD83" s="16">
        <v>0.0755373494813296</v>
      </c>
      <c r="AE83" s="16">
        <v>0.00996595054383689</v>
      </c>
      <c r="AF83" s="10">
        <v>-1051.7888</v>
      </c>
      <c r="AG83" s="10">
        <v>1821.2815</v>
      </c>
      <c r="AH83" s="16">
        <v>-0.00226892912243389</v>
      </c>
      <c r="AI83" s="16">
        <v>0.00405722973024149</v>
      </c>
      <c r="AJ83" s="10">
        <v>-800.1</v>
      </c>
      <c r="AK83" s="10">
        <v>-3119.33</v>
      </c>
      <c r="AL83" s="16">
        <v>-0.0124258579603764</v>
      </c>
      <c r="AM83" s="16">
        <v>-0.0558923854815581</v>
      </c>
      <c r="AN83" s="20">
        <v>-0.00632615885267538</v>
      </c>
      <c r="AO83" s="20">
        <v>0.0434665275211817</v>
      </c>
    </row>
    <row r="84" s="1" customFormat="1" ht="14.3" customHeight="1"/>
    <row r="85" s="1" customFormat="1" ht="14.3" customHeight="1"/>
    <row r="86" s="1" customFormat="1" ht="14.3" customHeight="1"/>
    <row r="87" s="1" customFormat="1" ht="14.3" customHeight="1"/>
    <row r="88" s="1" customFormat="1" ht="14.3" customHeight="1"/>
    <row r="89" s="1" customFormat="1" ht="14.3" customHeight="1"/>
    <row r="90" s="1" customFormat="1" ht="14.3" customHeight="1"/>
    <row r="91" s="1" customFormat="1" ht="14.3" customHeight="1"/>
    <row r="92" s="1" customFormat="1" ht="14.3" customHeight="1" spans="29:29">
      <c r="AC92" s="21"/>
    </row>
  </sheetData>
  <mergeCells count="33">
    <mergeCell ref="A1:AO1"/>
    <mergeCell ref="A2:V2"/>
    <mergeCell ref="Y2:AE2"/>
    <mergeCell ref="D3:E3"/>
    <mergeCell ref="F3:G3"/>
    <mergeCell ref="I3:N3"/>
    <mergeCell ref="O3:X3"/>
    <mergeCell ref="Y3:AB3"/>
    <mergeCell ref="AC3:AE3"/>
    <mergeCell ref="AF3:AO3"/>
    <mergeCell ref="B9:C9"/>
    <mergeCell ref="B18:C18"/>
    <mergeCell ref="B36:C36"/>
    <mergeCell ref="B56:C56"/>
    <mergeCell ref="B62:C62"/>
    <mergeCell ref="B66:C66"/>
    <mergeCell ref="B73:C73"/>
    <mergeCell ref="B78:C78"/>
    <mergeCell ref="B82:C82"/>
    <mergeCell ref="A83:C83"/>
    <mergeCell ref="A3:A4"/>
    <mergeCell ref="A5:A9"/>
    <mergeCell ref="A10:A18"/>
    <mergeCell ref="A19:A36"/>
    <mergeCell ref="A37:A56"/>
    <mergeCell ref="A57:A62"/>
    <mergeCell ref="A63:A66"/>
    <mergeCell ref="A67:A73"/>
    <mergeCell ref="A74:A78"/>
    <mergeCell ref="A79:A82"/>
    <mergeCell ref="B3:B4"/>
    <mergeCell ref="C3:C4"/>
    <mergeCell ref="H3:H4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AD83"/>
  <sheetViews>
    <sheetView workbookViewId="0">
      <selection activeCell="K5" sqref="K5"/>
    </sheetView>
  </sheetViews>
  <sheetFormatPr defaultColWidth="9" defaultRowHeight="13.5"/>
  <cols>
    <col min="1" max="1" width="8.125" customWidth="1"/>
    <col min="2" max="2" width="3.625" customWidth="1"/>
    <col min="3" max="3" width="8.125" customWidth="1"/>
    <col min="4" max="5" width="6.625" customWidth="1"/>
    <col min="6" max="6" width="3.625" customWidth="1"/>
    <col min="7" max="8" width="7.375" customWidth="1"/>
    <col min="9" max="9" width="6.625" customWidth="1"/>
    <col min="10" max="13" width="5.125" customWidth="1"/>
    <col min="14" max="15" width="8.125" customWidth="1"/>
    <col min="16" max="16" width="7.375" customWidth="1"/>
    <col min="17" max="17" width="6.625" customWidth="1"/>
    <col min="18" max="19" width="7.375" customWidth="1"/>
    <col min="20" max="21" width="6.625" customWidth="1"/>
    <col min="22" max="23" width="5.125" customWidth="1"/>
    <col min="24" max="24" width="5.875" customWidth="1"/>
    <col min="25" max="25" width="5.125" customWidth="1"/>
    <col min="26" max="26" width="5.875" customWidth="1"/>
    <col min="27" max="27" width="5.125" customWidth="1"/>
    <col min="28" max="30" width="5.875" customWidth="1"/>
  </cols>
  <sheetData>
    <row r="1" ht="18.75" spans="1:30">
      <c r="A1" s="44" t="s">
        <v>221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</row>
    <row r="2" spans="1:30">
      <c r="A2" s="45" t="str">
        <f>'a-面包'!A2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</row>
    <row r="3" spans="1:30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  <c r="Y3" s="47" t="s">
        <v>212</v>
      </c>
      <c r="Z3" s="47"/>
      <c r="AA3" s="47"/>
      <c r="AB3" s="47" t="s">
        <v>213</v>
      </c>
      <c r="AC3" s="47"/>
      <c r="AD3" s="47"/>
    </row>
    <row r="4" spans="1:30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  <c r="Y4" s="47" t="s">
        <v>11</v>
      </c>
      <c r="Z4" s="47" t="s">
        <v>12</v>
      </c>
      <c r="AA4" s="47" t="s">
        <v>15</v>
      </c>
      <c r="AB4" s="47" t="s">
        <v>11</v>
      </c>
      <c r="AC4" s="47" t="s">
        <v>12</v>
      </c>
      <c r="AD4" s="47" t="s">
        <v>15</v>
      </c>
    </row>
    <row r="5" spans="1:30">
      <c r="A5" s="45" t="s">
        <v>61</v>
      </c>
      <c r="B5" s="45"/>
      <c r="C5" s="45"/>
      <c r="D5" s="48">
        <f>'蔬菜-1'!D5</f>
        <v>177354.49</v>
      </c>
      <c r="E5" s="49">
        <f>'蔬菜-1'!E5</f>
        <v>691583.97</v>
      </c>
      <c r="F5" s="49">
        <f>'蔬菜-1'!F5</f>
        <v>3.02385722577831</v>
      </c>
      <c r="G5" s="49">
        <f>'蔬菜-1'!G5</f>
        <v>247997.37</v>
      </c>
      <c r="H5" s="49">
        <f>'蔬菜-1'!H5</f>
        <v>301354.9</v>
      </c>
      <c r="I5" s="52">
        <f>'蔬菜-1'!I5</f>
        <v>-53357.53</v>
      </c>
      <c r="J5" s="53">
        <f>'蔬菜-1'!J5</f>
        <v>-0.177058776877363</v>
      </c>
      <c r="K5" s="54">
        <f>'蔬菜-1'!K5</f>
        <v>0.125307654396672</v>
      </c>
      <c r="L5" s="54">
        <f>'蔬菜-1'!L5</f>
        <v>0.137839214458331</v>
      </c>
      <c r="M5" s="55">
        <f>'蔬菜-1'!M5</f>
        <v>-0.0125315600616585</v>
      </c>
      <c r="N5" s="49">
        <f>'蔬菜-1'!N5</f>
        <v>1979107.91</v>
      </c>
      <c r="O5" s="49">
        <f>'蔬菜-1'!O5</f>
        <v>2186278.42</v>
      </c>
      <c r="P5" s="52">
        <f>'蔬菜-1'!P5</f>
        <v>-207170.51</v>
      </c>
      <c r="Q5" s="55">
        <f>'蔬菜-1'!Q5</f>
        <v>-0.0947594359916886</v>
      </c>
      <c r="R5" s="49">
        <f>'蔬菜-1'!R5</f>
        <v>519844.6</v>
      </c>
      <c r="S5" s="49">
        <f>'蔬菜-1'!S5</f>
        <v>458399.65</v>
      </c>
      <c r="T5" s="52">
        <f>'蔬菜-1'!T5</f>
        <v>61444.95</v>
      </c>
      <c r="U5" s="55">
        <f>'蔬菜-1'!U5</f>
        <v>0.134042314386584</v>
      </c>
      <c r="V5" s="54">
        <f>'蔬菜-1'!V5</f>
        <v>0.23141967060996</v>
      </c>
      <c r="W5" s="54">
        <f>'蔬菜-1'!W5</f>
        <v>0.180277881691904</v>
      </c>
      <c r="X5" s="55">
        <f>'蔬菜-1'!X5</f>
        <v>0.0511417889180561</v>
      </c>
      <c r="Y5" s="54">
        <f>'蔬菜-1'!Y5</f>
        <v>-0.0317607415754631</v>
      </c>
      <c r="Z5" s="54">
        <f>'蔬菜-1'!Z5</f>
        <v>-0.125169838153236</v>
      </c>
      <c r="AA5" s="55">
        <f>'蔬菜-1'!AA5</f>
        <v>0.0934090965777728</v>
      </c>
      <c r="AB5" s="54">
        <f>'蔬菜-1'!AB5</f>
        <v>-0.0394640016875078</v>
      </c>
      <c r="AC5" s="54">
        <f>'蔬菜-1'!AC5</f>
        <v>-0.0944604379345244</v>
      </c>
      <c r="AD5" s="55">
        <f>'蔬菜-1'!AD5</f>
        <v>0.0549964362470166</v>
      </c>
    </row>
    <row r="6" spans="1:30">
      <c r="A6" s="45" t="s">
        <v>67</v>
      </c>
      <c r="B6" s="45"/>
      <c r="C6" s="45"/>
      <c r="D6" s="48">
        <f>'蔬菜-1'!D6</f>
        <v>46784.14</v>
      </c>
      <c r="E6" s="49">
        <f>'蔬菜-1'!E6</f>
        <v>195509.12</v>
      </c>
      <c r="F6" s="49">
        <f>'蔬菜-1'!F6</f>
        <v>3.22446730634393</v>
      </c>
      <c r="G6" s="49">
        <f>'蔬菜-1'!G6</f>
        <v>80173.59</v>
      </c>
      <c r="H6" s="49">
        <f>'蔬菜-1'!H6</f>
        <v>112985.08</v>
      </c>
      <c r="I6" s="52">
        <f>'蔬菜-1'!I6</f>
        <v>-32811.49</v>
      </c>
      <c r="J6" s="53">
        <f>'蔬菜-1'!J6</f>
        <v>-0.290405511949011</v>
      </c>
      <c r="K6" s="54">
        <f>'蔬菜-1'!K6</f>
        <v>0.145322659680374</v>
      </c>
      <c r="L6" s="54">
        <f>'蔬菜-1'!L6</f>
        <v>0.183035423554216</v>
      </c>
      <c r="M6" s="55">
        <f>'蔬菜-1'!M6</f>
        <v>-0.0377127638738423</v>
      </c>
      <c r="N6" s="49">
        <f>'蔬菜-1'!N6</f>
        <v>551693.66</v>
      </c>
      <c r="O6" s="49">
        <f>'蔬菜-1'!O6</f>
        <v>617285.32</v>
      </c>
      <c r="P6" s="52">
        <f>'蔬菜-1'!P6</f>
        <v>-65591.6599999999</v>
      </c>
      <c r="Q6" s="55">
        <f>'蔬菜-1'!Q6</f>
        <v>-0.10625825347669</v>
      </c>
      <c r="R6" s="49">
        <f>'蔬菜-1'!R6</f>
        <v>114966.98</v>
      </c>
      <c r="S6" s="49">
        <f>'蔬菜-1'!S6</f>
        <v>112578.04</v>
      </c>
      <c r="T6" s="52">
        <f>'蔬菜-1'!T6</f>
        <v>2388.94</v>
      </c>
      <c r="U6" s="55">
        <f>'蔬菜-1'!U6</f>
        <v>0.0212203019345514</v>
      </c>
      <c r="V6" s="54">
        <f>'蔬菜-1'!V6</f>
        <v>0.305080421173091</v>
      </c>
      <c r="W6" s="54">
        <f>'蔬菜-1'!W6</f>
        <v>0.274864738568161</v>
      </c>
      <c r="X6" s="55">
        <f>'蔬菜-1'!X6</f>
        <v>0.0302156826049297</v>
      </c>
      <c r="Y6" s="54">
        <f>'蔬菜-1'!Y6</f>
        <v>-0.0392377011207914</v>
      </c>
      <c r="Z6" s="54">
        <f>'蔬菜-1'!Z6</f>
        <v>-0.141038696356767</v>
      </c>
      <c r="AA6" s="55">
        <f>'蔬菜-1'!AA6</f>
        <v>0.101800995235976</v>
      </c>
      <c r="AB6" s="54">
        <f>'蔬菜-1'!AB6</f>
        <v>-0.0530029819447264</v>
      </c>
      <c r="AC6" s="54">
        <f>'蔬菜-1'!AC6</f>
        <v>-0.0744469586608669</v>
      </c>
      <c r="AD6" s="55">
        <f>'蔬菜-1'!AD6</f>
        <v>0.0214439767161406</v>
      </c>
    </row>
    <row r="7" spans="1:30">
      <c r="A7" s="45" t="s">
        <v>62</v>
      </c>
      <c r="B7" s="45"/>
      <c r="C7" s="45"/>
      <c r="D7" s="48">
        <f>'蔬菜-1'!D7</f>
        <v>47068.07</v>
      </c>
      <c r="E7" s="49">
        <f>'蔬菜-1'!E7</f>
        <v>191603.78</v>
      </c>
      <c r="F7" s="49">
        <f>'蔬菜-1'!F7</f>
        <v>3.06471286463994</v>
      </c>
      <c r="G7" s="49">
        <f>'蔬菜-1'!G7</f>
        <v>64858.08</v>
      </c>
      <c r="H7" s="49">
        <f>'蔬菜-1'!H7</f>
        <v>79108.54</v>
      </c>
      <c r="I7" s="52">
        <f>'蔬菜-1'!I7</f>
        <v>-14250.46</v>
      </c>
      <c r="J7" s="53">
        <f>'蔬菜-1'!J7</f>
        <v>-0.180138073588515</v>
      </c>
      <c r="K7" s="54">
        <f>'蔬菜-1'!K7</f>
        <v>0.124259690823311</v>
      </c>
      <c r="L7" s="54">
        <f>'蔬菜-1'!L7</f>
        <v>0.13494715666245</v>
      </c>
      <c r="M7" s="55">
        <f>'蔬菜-1'!M7</f>
        <v>-0.010687465839139</v>
      </c>
      <c r="N7" s="49">
        <f>'蔬菜-1'!N7</f>
        <v>521955.91</v>
      </c>
      <c r="O7" s="49">
        <f>'蔬菜-1'!O7</f>
        <v>586218.65</v>
      </c>
      <c r="P7" s="52">
        <f>'蔬菜-1'!P7</f>
        <v>-64262.74</v>
      </c>
      <c r="Q7" s="55">
        <f>'蔬菜-1'!Q7</f>
        <v>-0.109622476187</v>
      </c>
      <c r="R7" s="49">
        <f>'蔬菜-1'!R7</f>
        <v>121701.51</v>
      </c>
      <c r="S7" s="49">
        <f>'蔬菜-1'!S7</f>
        <v>119620.82</v>
      </c>
      <c r="T7" s="52">
        <f>'蔬菜-1'!T7</f>
        <v>2080.68999999999</v>
      </c>
      <c r="U7" s="55">
        <f>'蔬菜-1'!U7</f>
        <v>0.01739404561848</v>
      </c>
      <c r="V7" s="54">
        <f>'蔬菜-1'!V7</f>
        <v>0.232906292306142</v>
      </c>
      <c r="W7" s="54">
        <f>'蔬菜-1'!W7</f>
        <v>0.193311270728869</v>
      </c>
      <c r="X7" s="55">
        <f>'蔬菜-1'!X7</f>
        <v>0.0395950215772724</v>
      </c>
      <c r="Y7" s="54">
        <f>'蔬菜-1'!Y7</f>
        <v>-0.038407083034549</v>
      </c>
      <c r="Z7" s="54">
        <f>'蔬菜-1'!Z7</f>
        <v>-0.131369188072779</v>
      </c>
      <c r="AA7" s="55">
        <f>'蔬菜-1'!AA7</f>
        <v>0.0929621050382296</v>
      </c>
      <c r="AB7" s="54">
        <f>'蔬菜-1'!AB7</f>
        <v>-0.0276770352116523</v>
      </c>
      <c r="AC7" s="54">
        <f>'蔬菜-1'!AC7</f>
        <v>-0.0971037954865475</v>
      </c>
      <c r="AD7" s="55">
        <f>'蔬菜-1'!AD7</f>
        <v>0.0694267602748953</v>
      </c>
    </row>
    <row r="8" spans="1:30">
      <c r="A8" s="45" t="s">
        <v>84</v>
      </c>
      <c r="B8" s="45"/>
      <c r="C8" s="45"/>
      <c r="D8" s="48">
        <f>'蔬菜-1'!D8</f>
        <v>19795.23</v>
      </c>
      <c r="E8" s="49">
        <f>'蔬菜-1'!E8</f>
        <v>74566.51</v>
      </c>
      <c r="F8" s="49">
        <f>'蔬菜-1'!F8</f>
        <v>3.31157707450738</v>
      </c>
      <c r="G8" s="49">
        <f>'蔬菜-1'!G8</f>
        <v>24923.76</v>
      </c>
      <c r="H8" s="49">
        <f>'蔬菜-1'!H8</f>
        <v>29954.03</v>
      </c>
      <c r="I8" s="52">
        <f>'蔬菜-1'!I8</f>
        <v>-5030.27</v>
      </c>
      <c r="J8" s="53">
        <f>'蔬菜-1'!J8</f>
        <v>-0.167932995994195</v>
      </c>
      <c r="K8" s="54">
        <f>'蔬菜-1'!K8</f>
        <v>0.121838160759874</v>
      </c>
      <c r="L8" s="54">
        <f>'蔬菜-1'!L8</f>
        <v>0.137089601745357</v>
      </c>
      <c r="M8" s="55">
        <f>'蔬菜-1'!M8</f>
        <v>-0.0152514409854836</v>
      </c>
      <c r="N8" s="49">
        <f>'蔬菜-1'!N8</f>
        <v>204564.48</v>
      </c>
      <c r="O8" s="49">
        <f>'蔬菜-1'!O8</f>
        <v>218499.65</v>
      </c>
      <c r="P8" s="52">
        <f>'蔬菜-1'!P8</f>
        <v>-13935.17</v>
      </c>
      <c r="Q8" s="55">
        <f>'蔬菜-1'!Q8</f>
        <v>-0.0637766238984821</v>
      </c>
      <c r="R8" s="49">
        <f>'蔬菜-1'!R8</f>
        <v>49784.89</v>
      </c>
      <c r="S8" s="49">
        <f>'蔬菜-1'!S8</f>
        <v>48657.61</v>
      </c>
      <c r="T8" s="52">
        <f>'蔬菜-1'!T8</f>
        <v>1127.28</v>
      </c>
      <c r="U8" s="55">
        <f>'蔬菜-1'!U8</f>
        <v>0.0231675990662098</v>
      </c>
      <c r="V8" s="54">
        <f>'蔬菜-1'!V8</f>
        <v>0.281250113058155</v>
      </c>
      <c r="W8" s="54">
        <f>'蔬菜-1'!W8</f>
        <v>0.170229369133887</v>
      </c>
      <c r="X8" s="55">
        <f>'蔬菜-1'!X8</f>
        <v>0.111020743924269</v>
      </c>
      <c r="Y8" s="54">
        <f>'蔬菜-1'!Y8</f>
        <v>-0.0333659469770848</v>
      </c>
      <c r="Z8" s="54">
        <f>'蔬菜-1'!Z8</f>
        <v>-0.106605523781378</v>
      </c>
      <c r="AA8" s="55">
        <f>'蔬菜-1'!AA8</f>
        <v>0.0732395768042929</v>
      </c>
      <c r="AB8" s="54">
        <f>'蔬菜-1'!AB8</f>
        <v>-0.0439260892213546</v>
      </c>
      <c r="AC8" s="54">
        <f>'蔬菜-1'!AC8</f>
        <v>-0.086876858612817</v>
      </c>
      <c r="AD8" s="55">
        <f>'蔬菜-1'!AD8</f>
        <v>0.0429507693914625</v>
      </c>
    </row>
    <row r="9" spans="1:30">
      <c r="A9" s="45" t="s">
        <v>118</v>
      </c>
      <c r="B9" s="45"/>
      <c r="C9" s="45"/>
      <c r="D9" s="48">
        <f>'蔬菜-1'!D9</f>
        <v>8284.69</v>
      </c>
      <c r="E9" s="49">
        <f>'蔬菜-1'!E9</f>
        <v>29535.3</v>
      </c>
      <c r="F9" s="49">
        <f>'蔬菜-1'!F9</f>
        <v>1.31319839265974</v>
      </c>
      <c r="G9" s="49">
        <f>'蔬菜-1'!G9</f>
        <v>26349.65</v>
      </c>
      <c r="H9" s="49">
        <f>'蔬菜-1'!H9</f>
        <v>26475.56</v>
      </c>
      <c r="I9" s="52">
        <f>'蔬菜-1'!I9</f>
        <v>-125.91</v>
      </c>
      <c r="J9" s="53">
        <f>'蔬菜-1'!J9</f>
        <v>-0.00475570677258573</v>
      </c>
      <c r="K9" s="54">
        <f>'蔬菜-1'!K9</f>
        <v>0.138053925155755</v>
      </c>
      <c r="L9" s="54">
        <f>'蔬菜-1'!L9</f>
        <v>0.122575544059548</v>
      </c>
      <c r="M9" s="55">
        <f>'蔬菜-1'!M9</f>
        <v>0.0154783810962078</v>
      </c>
      <c r="N9" s="49">
        <f>'蔬菜-1'!N9</f>
        <v>190864.91</v>
      </c>
      <c r="O9" s="49">
        <f>'蔬菜-1'!O9</f>
        <v>215993.82</v>
      </c>
      <c r="P9" s="52">
        <f>'蔬菜-1'!P9</f>
        <v>-25128.91</v>
      </c>
      <c r="Q9" s="55">
        <f>'蔬菜-1'!Q9</f>
        <v>-0.116340874937996</v>
      </c>
      <c r="R9" s="49">
        <f>'蔬菜-1'!R9</f>
        <v>109869.75</v>
      </c>
      <c r="S9" s="49">
        <f>'蔬菜-1'!S9</f>
        <v>63423.63</v>
      </c>
      <c r="T9" s="52">
        <f>'蔬菜-1'!T9</f>
        <v>46446.12</v>
      </c>
      <c r="U9" s="55">
        <f>'蔬菜-1'!U9</f>
        <v>0.732315700000142</v>
      </c>
      <c r="V9" s="54">
        <f>'蔬菜-1'!V9</f>
        <v>0.188093749326393</v>
      </c>
      <c r="W9" s="54">
        <f>'蔬菜-1'!W9</f>
        <v>0.184814157899064</v>
      </c>
      <c r="X9" s="55">
        <f>'蔬菜-1'!X9</f>
        <v>0.00327959142732931</v>
      </c>
      <c r="Y9" s="54">
        <f>'蔬菜-1'!Y9</f>
        <v>-0.01744693148023</v>
      </c>
      <c r="Z9" s="54">
        <f>'蔬菜-1'!Z9</f>
        <v>-0.0703392410683526</v>
      </c>
      <c r="AA9" s="55">
        <f>'蔬菜-1'!AA9</f>
        <v>0.0528923095881226</v>
      </c>
      <c r="AB9" s="54">
        <f>'蔬菜-1'!AB9</f>
        <v>-0.0436666818431947</v>
      </c>
      <c r="AC9" s="54">
        <f>'蔬菜-1'!AC9</f>
        <v>-0.0710634998723575</v>
      </c>
      <c r="AD9" s="55">
        <f>'蔬菜-1'!AD9</f>
        <v>0.0273968180291627</v>
      </c>
    </row>
    <row r="10" spans="1:30">
      <c r="A10" s="45" t="s">
        <v>89</v>
      </c>
      <c r="B10" s="45"/>
      <c r="C10" s="45"/>
      <c r="D10" s="48">
        <f>'蔬菜-1'!D10</f>
        <v>5831.1</v>
      </c>
      <c r="E10" s="49">
        <f>'蔬菜-1'!E10</f>
        <v>25313.99</v>
      </c>
      <c r="F10" s="49">
        <f>'蔬菜-1'!F10</f>
        <v>2.7328143203907</v>
      </c>
      <c r="G10" s="49">
        <f>'蔬菜-1'!G10</f>
        <v>7257.05</v>
      </c>
      <c r="H10" s="49">
        <f>'蔬菜-1'!H10</f>
        <v>8051.14</v>
      </c>
      <c r="I10" s="52">
        <f>'蔬菜-1'!I10</f>
        <v>-794.09</v>
      </c>
      <c r="J10" s="53">
        <f>'蔬菜-1'!J10</f>
        <v>-0.09863075291201</v>
      </c>
      <c r="K10" s="54">
        <f>'蔬菜-1'!K10</f>
        <v>0.0975352526289447</v>
      </c>
      <c r="L10" s="54">
        <f>'蔬菜-1'!L10</f>
        <v>0.0962657294462312</v>
      </c>
      <c r="M10" s="55">
        <f>'蔬菜-1'!M10</f>
        <v>0.00126952318271349</v>
      </c>
      <c r="N10" s="49">
        <f>'蔬菜-1'!N10</f>
        <v>74404.38</v>
      </c>
      <c r="O10" s="49">
        <f>'蔬菜-1'!O10</f>
        <v>83634.54</v>
      </c>
      <c r="P10" s="52">
        <f>'蔬菜-1'!P10</f>
        <v>-9230.15999999999</v>
      </c>
      <c r="Q10" s="55">
        <f>'蔬菜-1'!Q10</f>
        <v>-0.11036301508922</v>
      </c>
      <c r="R10" s="49">
        <f>'蔬菜-1'!R10</f>
        <v>16760.6</v>
      </c>
      <c r="S10" s="49">
        <f>'蔬菜-1'!S10</f>
        <v>16078.58</v>
      </c>
      <c r="T10" s="52">
        <f>'蔬菜-1'!T10</f>
        <v>682.019999999999</v>
      </c>
      <c r="U10" s="55">
        <f>'蔬菜-1'!U10</f>
        <v>0.0424179249660106</v>
      </c>
      <c r="V10" s="54">
        <f>'蔬菜-1'!V10</f>
        <v>0.07842463579331</v>
      </c>
      <c r="W10" s="54">
        <f>'蔬菜-1'!W10</f>
        <v>0.15388320635946</v>
      </c>
      <c r="X10" s="55">
        <f>'蔬菜-1'!X10</f>
        <v>-0.0754585705661502</v>
      </c>
      <c r="Y10" s="54">
        <f>'蔬菜-1'!Y10</f>
        <v>-0.028764483371717</v>
      </c>
      <c r="Z10" s="54">
        <f>'蔬菜-1'!Z10</f>
        <v>-0.118925925050595</v>
      </c>
      <c r="AA10" s="55">
        <f>'蔬菜-1'!AA10</f>
        <v>0.0901614416788783</v>
      </c>
      <c r="AB10" s="54">
        <f>'蔬菜-1'!AB10</f>
        <v>-0.0258754686216053</v>
      </c>
      <c r="AC10" s="54">
        <f>'蔬菜-1'!AC10</f>
        <v>-0.093332941150869</v>
      </c>
      <c r="AD10" s="55">
        <f>'蔬菜-1'!AD10</f>
        <v>0.0674574725292637</v>
      </c>
    </row>
    <row r="11" spans="1:30">
      <c r="A11" s="45" t="s">
        <v>155</v>
      </c>
      <c r="B11" s="45"/>
      <c r="C11" s="45"/>
      <c r="D11" s="48">
        <f>'蔬菜-1'!D11</f>
        <v>15238.78</v>
      </c>
      <c r="E11" s="49">
        <f>'蔬菜-1'!E11</f>
        <v>37484.26</v>
      </c>
      <c r="F11" s="49">
        <f>'蔬菜-1'!F11</f>
        <v>3.65348414804073</v>
      </c>
      <c r="G11" s="49">
        <f>'蔬菜-1'!G11</f>
        <v>4919.58</v>
      </c>
      <c r="H11" s="49">
        <f>'蔬菜-1'!H11</f>
        <v>4155.61</v>
      </c>
      <c r="I11" s="52">
        <f>'蔬菜-1'!I11</f>
        <v>763.97</v>
      </c>
      <c r="J11" s="53">
        <f>'蔬菜-1'!J11</f>
        <v>0.183840639521033</v>
      </c>
      <c r="K11" s="54">
        <f>'蔬菜-1'!K11</f>
        <v>0.0617035703078142</v>
      </c>
      <c r="L11" s="54">
        <f>'蔬菜-1'!L11</f>
        <v>0.047426467525285</v>
      </c>
      <c r="M11" s="55">
        <f>'蔬菜-1'!M11</f>
        <v>0.0142771027825292</v>
      </c>
      <c r="N11" s="49">
        <f>'蔬菜-1'!N11</f>
        <v>79729.26</v>
      </c>
      <c r="O11" s="49">
        <f>'蔬菜-1'!O11</f>
        <v>87622.17</v>
      </c>
      <c r="P11" s="52">
        <f>'蔬菜-1'!P11</f>
        <v>-7892.91</v>
      </c>
      <c r="Q11" s="55">
        <f>'蔬菜-1'!Q11</f>
        <v>-0.090078914959536</v>
      </c>
      <c r="R11" s="49">
        <f>'蔬菜-1'!R11</f>
        <v>21128.04</v>
      </c>
      <c r="S11" s="49">
        <f>'蔬菜-1'!S11</f>
        <v>19238.8</v>
      </c>
      <c r="T11" s="52">
        <f>'蔬菜-1'!T11</f>
        <v>1889.24</v>
      </c>
      <c r="U11" s="55">
        <f>'蔬菜-1'!U11</f>
        <v>0.0981994719005344</v>
      </c>
      <c r="V11" s="54">
        <f>'蔬菜-1'!V11</f>
        <v>0.145525349946397</v>
      </c>
      <c r="W11" s="54">
        <f>'蔬菜-1'!W11</f>
        <v>0.00733995666412582</v>
      </c>
      <c r="X11" s="55">
        <f>'蔬菜-1'!X11</f>
        <v>0.138185393282272</v>
      </c>
      <c r="Y11" s="54">
        <f>'蔬菜-1'!Y11</f>
        <v>-0.0446520358727075</v>
      </c>
      <c r="Z11" s="54">
        <f>'蔬菜-1'!Z11</f>
        <v>-0.227975757323742</v>
      </c>
      <c r="AA11" s="55">
        <f>'蔬菜-1'!AA11</f>
        <v>0.183323721451034</v>
      </c>
      <c r="AB11" s="54">
        <f>'蔬菜-1'!AB11</f>
        <v>-0.0645131586571856</v>
      </c>
      <c r="AC11" s="54">
        <f>'蔬菜-1'!AC11</f>
        <v>-0.189888285122361</v>
      </c>
      <c r="AD11" s="55">
        <f>'蔬菜-1'!AD11</f>
        <v>0.125375126465176</v>
      </c>
    </row>
    <row r="12" spans="1:30">
      <c r="A12" s="45" t="s">
        <v>101</v>
      </c>
      <c r="B12" s="45"/>
      <c r="C12" s="45"/>
      <c r="D12" s="48">
        <f>'蔬菜-1'!D12</f>
        <v>15083.18</v>
      </c>
      <c r="E12" s="49">
        <f>'蔬菜-1'!E12</f>
        <v>59107.95</v>
      </c>
      <c r="F12" s="49">
        <f>'蔬菜-1'!F12</f>
        <v>3.46933282245013</v>
      </c>
      <c r="G12" s="49">
        <f>'蔬菜-1'!G12</f>
        <v>15903.25</v>
      </c>
      <c r="H12" s="49">
        <f>'蔬菜-1'!H12</f>
        <v>18688.13</v>
      </c>
      <c r="I12" s="52">
        <f>'蔬菜-1'!I12</f>
        <v>-2784.88</v>
      </c>
      <c r="J12" s="53">
        <f>'蔬菜-1'!J12</f>
        <v>-0.149018655157044</v>
      </c>
      <c r="K12" s="54">
        <f>'蔬菜-1'!K12</f>
        <v>0.112481645014131</v>
      </c>
      <c r="L12" s="54">
        <f>'蔬菜-1'!L12</f>
        <v>0.12499132196532</v>
      </c>
      <c r="M12" s="55">
        <f>'蔬菜-1'!M12</f>
        <v>-0.0125096769511884</v>
      </c>
      <c r="N12" s="49">
        <f>'蔬菜-1'!N12</f>
        <v>141385.29</v>
      </c>
      <c r="O12" s="49">
        <f>'蔬菜-1'!O12</f>
        <v>149515.42</v>
      </c>
      <c r="P12" s="52">
        <f>'蔬菜-1'!P12</f>
        <v>-8130.13</v>
      </c>
      <c r="Q12" s="55">
        <f>'蔬菜-1'!Q12</f>
        <v>-0.054376531865409</v>
      </c>
      <c r="R12" s="49">
        <f>'蔬菜-1'!R12</f>
        <v>34745.42</v>
      </c>
      <c r="S12" s="49">
        <f>'蔬菜-1'!S12</f>
        <v>32871.13</v>
      </c>
      <c r="T12" s="52">
        <f>'蔬菜-1'!T12</f>
        <v>1874.29</v>
      </c>
      <c r="U12" s="55">
        <f>'蔬菜-1'!U12</f>
        <v>0.0570193358123071</v>
      </c>
      <c r="V12" s="54">
        <f>'蔬菜-1'!V12</f>
        <v>0.233409541494706</v>
      </c>
      <c r="W12" s="54">
        <f>'蔬菜-1'!W12</f>
        <v>0.136376768896087</v>
      </c>
      <c r="X12" s="55">
        <f>'蔬菜-1'!X12</f>
        <v>0.0970327725986185</v>
      </c>
      <c r="Y12" s="54">
        <f>'蔬菜-1'!Y12</f>
        <v>-0.026666536193835</v>
      </c>
      <c r="Z12" s="54">
        <f>'蔬菜-1'!Z12</f>
        <v>-0.122993642141295</v>
      </c>
      <c r="AA12" s="55">
        <f>'蔬菜-1'!AA12</f>
        <v>0.0963271059474604</v>
      </c>
      <c r="AB12" s="54">
        <f>'蔬菜-1'!AB12</f>
        <v>-0.0183892496878565</v>
      </c>
      <c r="AC12" s="54">
        <f>'蔬菜-1'!AC12</f>
        <v>-0.103216074970729</v>
      </c>
      <c r="AD12" s="55">
        <f>'蔬菜-1'!AD12</f>
        <v>0.0848268252828723</v>
      </c>
    </row>
    <row r="13" spans="1:30">
      <c r="A13" s="45" t="s">
        <v>94</v>
      </c>
      <c r="B13" s="45"/>
      <c r="C13" s="45"/>
      <c r="D13" s="48">
        <f>'蔬菜-1'!D13</f>
        <v>12906.4</v>
      </c>
      <c r="E13" s="49">
        <f>'蔬菜-1'!E13</f>
        <v>57727.67</v>
      </c>
      <c r="F13" s="49">
        <f>'蔬菜-1'!F13</f>
        <v>3.68789229581351</v>
      </c>
      <c r="G13" s="49">
        <f>'蔬菜-1'!G13</f>
        <v>12698.15</v>
      </c>
      <c r="H13" s="49">
        <f>'蔬菜-1'!H13</f>
        <v>13756.66</v>
      </c>
      <c r="I13" s="52">
        <f>'蔬菜-1'!I13</f>
        <v>-1058.51</v>
      </c>
      <c r="J13" s="53">
        <f>'蔬菜-1'!J13</f>
        <v>-0.07694527596088</v>
      </c>
      <c r="K13" s="54">
        <f>'蔬菜-1'!K13</f>
        <v>0.0939269176143141</v>
      </c>
      <c r="L13" s="54">
        <f>'蔬菜-1'!L13</f>
        <v>0.0948897990220667</v>
      </c>
      <c r="M13" s="55">
        <f>'蔬菜-1'!M13</f>
        <v>-0.000962881407752622</v>
      </c>
      <c r="N13" s="49">
        <f>'蔬菜-1'!N13</f>
        <v>135191.81</v>
      </c>
      <c r="O13" s="49">
        <f>'蔬菜-1'!O13</f>
        <v>144975.12</v>
      </c>
      <c r="P13" s="52">
        <f>'蔬菜-1'!P13</f>
        <v>-9783.31</v>
      </c>
      <c r="Q13" s="55">
        <f>'蔬菜-1'!Q13</f>
        <v>-0.0674826825458051</v>
      </c>
      <c r="R13" s="49">
        <f>'蔬菜-1'!R13</f>
        <v>31665.58</v>
      </c>
      <c r="S13" s="49">
        <f>'蔬菜-1'!S13</f>
        <v>29369.91</v>
      </c>
      <c r="T13" s="52">
        <f>'蔬菜-1'!T13</f>
        <v>2295.67</v>
      </c>
      <c r="U13" s="55">
        <f>'蔬菜-1'!U13</f>
        <v>0.0781640120790292</v>
      </c>
      <c r="V13" s="54">
        <f>'蔬菜-1'!V13</f>
        <v>0.147209015358499</v>
      </c>
      <c r="W13" s="54">
        <f>'蔬菜-1'!W13</f>
        <v>0.138804438808588</v>
      </c>
      <c r="X13" s="55">
        <f>'蔬菜-1'!X13</f>
        <v>0.00840457654991061</v>
      </c>
      <c r="Y13" s="54">
        <f>'蔬菜-1'!Y13</f>
        <v>-0.0249516983424905</v>
      </c>
      <c r="Z13" s="54">
        <f>'蔬菜-1'!Z13</f>
        <v>-0.129088580795787</v>
      </c>
      <c r="AA13" s="55">
        <f>'蔬菜-1'!AA13</f>
        <v>0.104136882453297</v>
      </c>
      <c r="AB13" s="54">
        <f>'蔬菜-1'!AB13</f>
        <v>-0.00988325180349313</v>
      </c>
      <c r="AC13" s="54">
        <f>'蔬菜-1'!AC13</f>
        <v>-0.132895568563765</v>
      </c>
      <c r="AD13" s="55">
        <f>'蔬菜-1'!AD13</f>
        <v>0.123012316760271</v>
      </c>
    </row>
    <row r="14" spans="1:30">
      <c r="A14" s="45" t="s">
        <v>186</v>
      </c>
      <c r="B14" s="45"/>
      <c r="C14" s="45"/>
      <c r="D14" s="48">
        <f>'蔬菜-1'!D14</f>
        <v>6362.9</v>
      </c>
      <c r="E14" s="49">
        <f>'蔬菜-1'!E14</f>
        <v>20735.39</v>
      </c>
      <c r="F14" s="49">
        <f>'蔬菜-1'!F14</f>
        <v>2.31743415402181</v>
      </c>
      <c r="G14" s="49">
        <f>'蔬菜-1'!G14</f>
        <v>10914.26</v>
      </c>
      <c r="H14" s="49">
        <f>'蔬菜-1'!H14</f>
        <v>8180.15</v>
      </c>
      <c r="I14" s="52">
        <f>'蔬菜-1'!I14</f>
        <v>2734.11</v>
      </c>
      <c r="J14" s="53">
        <f>'蔬菜-1'!J14</f>
        <v>0.334237147240576</v>
      </c>
      <c r="K14" s="54">
        <f>'蔬菜-1'!K14</f>
        <v>0.137600936783621</v>
      </c>
      <c r="L14" s="54">
        <f>'蔬菜-1'!L14</f>
        <v>0.0991128112106408</v>
      </c>
      <c r="M14" s="55">
        <f>'蔬菜-1'!M14</f>
        <v>0.0384881255729805</v>
      </c>
      <c r="N14" s="49">
        <f>'蔬菜-1'!N14</f>
        <v>79318.21</v>
      </c>
      <c r="O14" s="49">
        <f>'蔬菜-1'!O14</f>
        <v>82533.73</v>
      </c>
      <c r="P14" s="52">
        <f>'蔬菜-1'!P14</f>
        <v>-3215.51999999999</v>
      </c>
      <c r="Q14" s="55">
        <f>'蔬菜-1'!Q14</f>
        <v>-0.0389600712339063</v>
      </c>
      <c r="R14" s="49">
        <f>'蔬菜-1'!R14</f>
        <v>19221.83</v>
      </c>
      <c r="S14" s="49">
        <f>'蔬菜-1'!S14</f>
        <v>16561.13</v>
      </c>
      <c r="T14" s="52">
        <f>'蔬菜-1'!T14</f>
        <v>2660.7</v>
      </c>
      <c r="U14" s="55">
        <f>'蔬菜-1'!U14</f>
        <v>0.160659326990368</v>
      </c>
      <c r="V14" s="54">
        <f>'蔬菜-1'!V14</f>
        <v>0.173689458951931</v>
      </c>
      <c r="W14" s="54">
        <f>'蔬菜-1'!W14</f>
        <v>0.0297942446974769</v>
      </c>
      <c r="X14" s="55">
        <f>'蔬菜-1'!X14</f>
        <v>0.143895214254454</v>
      </c>
      <c r="Y14" s="54">
        <f>'蔬菜-1'!Y14</f>
        <v>-0.0314865962293913</v>
      </c>
      <c r="Z14" s="54">
        <f>'蔬菜-1'!Z14</f>
        <v>-0.121049710979867</v>
      </c>
      <c r="AA14" s="55">
        <f>'蔬菜-1'!AA14</f>
        <v>0.0895631147504754</v>
      </c>
      <c r="AB14" s="54">
        <f>'蔬菜-1'!AB14</f>
        <v>-0.0767897195360309</v>
      </c>
      <c r="AC14" s="54">
        <f>'蔬菜-1'!AC14</f>
        <v>-0.12313364972115</v>
      </c>
      <c r="AD14" s="55">
        <f>'蔬菜-1'!AD14</f>
        <v>0.0463439301851195</v>
      </c>
    </row>
    <row r="15" spans="1:30">
      <c r="A15" s="50" t="str" cm="1">
        <f t="array" ref="A15:AD83">_xlfn._xlws.SORT('蔬菜-1'!A15:AD83,9)</f>
        <v>郑州东区</v>
      </c>
      <c r="B15" s="51" t="str">
        <v>1096</v>
      </c>
      <c r="C15" s="50" t="str">
        <v>长安店</v>
      </c>
      <c r="D15" s="49">
        <v>1603.51</v>
      </c>
      <c r="E15" s="49">
        <v>6291.23</v>
      </c>
      <c r="F15" s="49">
        <v>1.68975466573264</v>
      </c>
      <c r="G15" s="49">
        <v>5160.18</v>
      </c>
      <c r="H15" s="49">
        <v>11334.15</v>
      </c>
      <c r="I15" s="49">
        <v>-6173.97</v>
      </c>
      <c r="J15" s="56">
        <v>-0.544722806738926</v>
      </c>
      <c r="K15" s="56">
        <v>0.146616349084759</v>
      </c>
      <c r="L15" s="56">
        <v>0.214198565149406</v>
      </c>
      <c r="M15" s="58">
        <v>-0.0675822160646465</v>
      </c>
      <c r="N15" s="49">
        <v>35195.12</v>
      </c>
      <c r="O15" s="49">
        <v>52914.22</v>
      </c>
      <c r="P15" s="49">
        <v>-17719.1</v>
      </c>
      <c r="Q15" s="56">
        <v>-0.334864616732515</v>
      </c>
      <c r="R15" s="49">
        <v>7886.79</v>
      </c>
      <c r="S15" s="49">
        <v>10231.68</v>
      </c>
      <c r="T15" s="49">
        <v>-2344.89</v>
      </c>
      <c r="U15" s="56">
        <v>-0.229179372302496</v>
      </c>
      <c r="V15" s="56">
        <v>0.266652808432668</v>
      </c>
      <c r="W15" s="56">
        <v>0.233243870312175</v>
      </c>
      <c r="X15" s="56">
        <v>0.0334089381204931</v>
      </c>
      <c r="Y15" s="54">
        <v>-0.0862885914294662</v>
      </c>
      <c r="Z15" s="54">
        <v>-0.118106703884406</v>
      </c>
      <c r="AA15" s="54">
        <v>0.0318181124549398</v>
      </c>
      <c r="AB15" s="54">
        <v>-0.0801080674707524</v>
      </c>
      <c r="AC15" s="54">
        <v>-0.0753542072433459</v>
      </c>
      <c r="AD15" s="54">
        <v>-0.00475386022740647</v>
      </c>
    </row>
    <row r="16" spans="1:30">
      <c r="A16" s="50" t="str">
        <v>郑州东区</v>
      </c>
      <c r="B16" s="51" t="str">
        <v>1041</v>
      </c>
      <c r="C16" s="50" t="str">
        <v>六天地</v>
      </c>
      <c r="D16" s="49">
        <v>4758</v>
      </c>
      <c r="E16" s="49">
        <v>22568.19</v>
      </c>
      <c r="F16" s="49">
        <v>3.86574545069088</v>
      </c>
      <c r="G16" s="49">
        <v>9853.18</v>
      </c>
      <c r="H16" s="49">
        <v>15632.47</v>
      </c>
      <c r="I16" s="49">
        <v>-5779.29</v>
      </c>
      <c r="J16" s="56">
        <v>-0.369697814868668</v>
      </c>
      <c r="K16" s="56">
        <v>0.175111857697956</v>
      </c>
      <c r="L16" s="56">
        <v>0.230426701099918</v>
      </c>
      <c r="M16" s="58">
        <v>-0.0553148434019618</v>
      </c>
      <c r="N16" s="49">
        <v>56267.92</v>
      </c>
      <c r="O16" s="49">
        <v>67841.4</v>
      </c>
      <c r="P16" s="49">
        <v>-11573.48</v>
      </c>
      <c r="Q16" s="56">
        <v>-0.170596125669576</v>
      </c>
      <c r="R16" s="49">
        <v>9656.85</v>
      </c>
      <c r="S16" s="49">
        <v>9821.82</v>
      </c>
      <c r="T16" s="49">
        <v>-164.969999999999</v>
      </c>
      <c r="U16" s="56">
        <v>-0.0167962760465982</v>
      </c>
      <c r="V16" s="56">
        <v>0.385234310315197</v>
      </c>
      <c r="W16" s="56">
        <v>0.334571644195391</v>
      </c>
      <c r="X16" s="56">
        <v>0.0506626661198051</v>
      </c>
      <c r="Y16" s="54">
        <v>-0.0535557661142091</v>
      </c>
      <c r="Z16" s="54">
        <v>-0.192949982793413</v>
      </c>
      <c r="AA16" s="54">
        <v>0.139394216679204</v>
      </c>
      <c r="AB16" s="54">
        <v>-0.0671078002375969</v>
      </c>
      <c r="AC16" s="54">
        <v>-0.104942025076133</v>
      </c>
      <c r="AD16" s="54">
        <v>0.0378342248385365</v>
      </c>
    </row>
    <row r="17" spans="1:30">
      <c r="A17" s="50" t="str">
        <v>郑州东区</v>
      </c>
      <c r="B17" s="51" t="str">
        <v>1073</v>
      </c>
      <c r="C17" s="50" t="str">
        <v>惠济店</v>
      </c>
      <c r="D17" s="49">
        <v>2241.2</v>
      </c>
      <c r="E17" s="49">
        <v>15734.39</v>
      </c>
      <c r="F17" s="49">
        <v>2.52973663192398</v>
      </c>
      <c r="G17" s="49">
        <v>8828.15</v>
      </c>
      <c r="H17" s="49">
        <v>14402.97</v>
      </c>
      <c r="I17" s="49">
        <v>-5574.82</v>
      </c>
      <c r="J17" s="56">
        <v>-0.387060446560675</v>
      </c>
      <c r="K17" s="56">
        <v>0.140063824102626</v>
      </c>
      <c r="L17" s="56">
        <v>0.211951667914324</v>
      </c>
      <c r="M17" s="58">
        <v>-0.0718878438116976</v>
      </c>
      <c r="N17" s="49">
        <v>63029.48</v>
      </c>
      <c r="O17" s="49">
        <v>67954.03</v>
      </c>
      <c r="P17" s="49">
        <v>-4924.55</v>
      </c>
      <c r="Q17" s="56">
        <v>-0.0724688440111645</v>
      </c>
      <c r="R17" s="49">
        <v>10795.91</v>
      </c>
      <c r="S17" s="49">
        <v>12357.42</v>
      </c>
      <c r="T17" s="49">
        <v>-1561.51</v>
      </c>
      <c r="U17" s="56">
        <v>-0.126362137080394</v>
      </c>
      <c r="V17" s="56">
        <v>0.357786762092048</v>
      </c>
      <c r="W17" s="56">
        <v>0.398166877090514</v>
      </c>
      <c r="X17" s="56">
        <v>-0.0403801149984664</v>
      </c>
      <c r="Y17" s="54">
        <v>-0.011108836587189</v>
      </c>
      <c r="Z17" s="54">
        <v>-0.0912067405655873</v>
      </c>
      <c r="AA17" s="54">
        <v>0.0800979039783983</v>
      </c>
      <c r="AB17" s="54">
        <v>-0.0947926240924346</v>
      </c>
      <c r="AC17" s="54">
        <v>-0.0461298542558845</v>
      </c>
      <c r="AD17" s="54">
        <v>-0.0486627698365502</v>
      </c>
    </row>
    <row r="18" spans="1:30">
      <c r="A18" s="50" t="str">
        <v>郑州东区</v>
      </c>
      <c r="B18" s="51" t="str">
        <v>1034</v>
      </c>
      <c r="C18" s="50" t="str">
        <v>未来店</v>
      </c>
      <c r="D18" s="49">
        <v>3185.6</v>
      </c>
      <c r="E18" s="49">
        <v>13037.65</v>
      </c>
      <c r="F18" s="49">
        <v>3.90318411682682</v>
      </c>
      <c r="G18" s="49">
        <v>2232.22</v>
      </c>
      <c r="H18" s="49">
        <v>7298.3</v>
      </c>
      <c r="I18" s="49">
        <v>-5066.08</v>
      </c>
      <c r="J18" s="56">
        <v>-0.694145211898661</v>
      </c>
      <c r="K18" s="56">
        <v>0.0770020721588708</v>
      </c>
      <c r="L18" s="56">
        <v>0.19842641110642</v>
      </c>
      <c r="M18" s="59">
        <v>-0.121424338947549</v>
      </c>
      <c r="N18" s="49">
        <v>28989.09</v>
      </c>
      <c r="O18" s="49">
        <v>36780.89</v>
      </c>
      <c r="P18" s="49">
        <v>-7791.8</v>
      </c>
      <c r="Q18" s="56">
        <v>-0.211843704706439</v>
      </c>
      <c r="R18" s="49">
        <v>7318.39</v>
      </c>
      <c r="S18" s="49">
        <v>7602.48</v>
      </c>
      <c r="T18" s="49">
        <v>-284.089999999999</v>
      </c>
      <c r="U18" s="56">
        <v>-0.0373680693668381</v>
      </c>
      <c r="V18" s="56">
        <v>0.233583643376854</v>
      </c>
      <c r="W18" s="56">
        <v>0.304337287490813</v>
      </c>
      <c r="X18" s="56">
        <v>-0.0707536441139583</v>
      </c>
      <c r="Y18" s="54">
        <v>-0.055756798968079</v>
      </c>
      <c r="Z18" s="54">
        <v>-0.0877463669749871</v>
      </c>
      <c r="AA18" s="54">
        <v>0.0319895680069081</v>
      </c>
      <c r="AB18" s="54">
        <v>-0.0935032572942949</v>
      </c>
      <c r="AC18" s="54">
        <v>-0.0610978037779945</v>
      </c>
      <c r="AD18" s="54">
        <v>-0.0324054535163004</v>
      </c>
    </row>
    <row r="19" spans="1:30">
      <c r="A19" s="50" t="str">
        <v>洛阳区</v>
      </c>
      <c r="B19" s="51" t="str">
        <v>1037</v>
      </c>
      <c r="C19" s="50" t="str">
        <v>政和店</v>
      </c>
      <c r="D19" s="49">
        <v>4716.4</v>
      </c>
      <c r="E19" s="49">
        <v>12632.93</v>
      </c>
      <c r="F19" s="49">
        <v>3.1099774762913</v>
      </c>
      <c r="G19" s="49">
        <v>3616.62</v>
      </c>
      <c r="H19" s="49">
        <v>8138.59</v>
      </c>
      <c r="I19" s="49">
        <v>-4521.97</v>
      </c>
      <c r="J19" s="56">
        <v>-0.555620813924771</v>
      </c>
      <c r="K19" s="56">
        <v>0.104628708424378</v>
      </c>
      <c r="L19" s="56">
        <v>0.200839724589682</v>
      </c>
      <c r="M19" s="59">
        <v>-0.0962110161653034</v>
      </c>
      <c r="N19" s="49">
        <v>34566.23</v>
      </c>
      <c r="O19" s="49">
        <v>40522.81</v>
      </c>
      <c r="P19" s="49">
        <v>-5956.57999999999</v>
      </c>
      <c r="Q19" s="56">
        <v>-0.146993261326152</v>
      </c>
      <c r="R19" s="49">
        <v>8111.6</v>
      </c>
      <c r="S19" s="49">
        <v>8497</v>
      </c>
      <c r="T19" s="49">
        <v>-385.4</v>
      </c>
      <c r="U19" s="56">
        <v>-0.0453571848887842</v>
      </c>
      <c r="V19" s="56">
        <v>0.318272827895977</v>
      </c>
      <c r="W19" s="56">
        <v>0.173956617957604</v>
      </c>
      <c r="X19" s="56">
        <v>0.144316209938372</v>
      </c>
      <c r="Y19" s="54">
        <v>-0.0391513388234134</v>
      </c>
      <c r="Z19" s="54">
        <v>-0.0701953630693186</v>
      </c>
      <c r="AA19" s="54">
        <v>0.0310440242459052</v>
      </c>
      <c r="AB19" s="54">
        <v>-0.0591947846838781</v>
      </c>
      <c r="AC19" s="54">
        <v>-0.0661401541502181</v>
      </c>
      <c r="AD19" s="54">
        <v>0.00694536946634002</v>
      </c>
    </row>
    <row r="20" spans="1:30">
      <c r="A20" s="50" t="str">
        <v>郑州东区</v>
      </c>
      <c r="B20" s="51" t="str">
        <v>1013</v>
      </c>
      <c r="C20" s="50" t="str">
        <v>丰产店</v>
      </c>
      <c r="D20" s="49">
        <v>2231.2</v>
      </c>
      <c r="E20" s="49">
        <v>8610.73</v>
      </c>
      <c r="F20" s="49">
        <v>2.94304146851064</v>
      </c>
      <c r="G20" s="49">
        <v>3628.51</v>
      </c>
      <c r="H20" s="49">
        <v>6813.35</v>
      </c>
      <c r="I20" s="49">
        <v>-3184.84</v>
      </c>
      <c r="J20" s="56">
        <v>-0.467441126611725</v>
      </c>
      <c r="K20" s="56">
        <v>0.131319971076028</v>
      </c>
      <c r="L20" s="56">
        <v>0.202921405872595</v>
      </c>
      <c r="M20" s="58">
        <v>-0.0716014347965664</v>
      </c>
      <c r="N20" s="49">
        <v>27631.06</v>
      </c>
      <c r="O20" s="49">
        <v>33576.3</v>
      </c>
      <c r="P20" s="49">
        <v>-5945.24</v>
      </c>
      <c r="Q20" s="56">
        <v>-0.177066561830815</v>
      </c>
      <c r="R20" s="49">
        <v>7103.22</v>
      </c>
      <c r="S20" s="49">
        <v>7976.64</v>
      </c>
      <c r="T20" s="49">
        <v>-873.42</v>
      </c>
      <c r="U20" s="56">
        <v>-0.109497231917198</v>
      </c>
      <c r="V20" s="56">
        <v>0.311774891299901</v>
      </c>
      <c r="W20" s="56">
        <v>0.214080658110886</v>
      </c>
      <c r="X20" s="56">
        <v>0.0976942331890153</v>
      </c>
      <c r="Y20" s="54">
        <v>-0.0209749944391417</v>
      </c>
      <c r="Z20" s="54">
        <v>-0.00429128053917439</v>
      </c>
      <c r="AA20" s="54">
        <v>-0.0166837138999673</v>
      </c>
      <c r="AB20" s="54">
        <v>0.034030271783623</v>
      </c>
      <c r="AC20" s="54">
        <v>0.0731873017574897</v>
      </c>
      <c r="AD20" s="54">
        <v>-0.0391570299738667</v>
      </c>
    </row>
    <row r="21" spans="1:30">
      <c r="A21" s="50" t="str">
        <v>郑州西区</v>
      </c>
      <c r="B21" s="51" t="str">
        <v>1009</v>
      </c>
      <c r="C21" s="50" t="str">
        <v>上街店</v>
      </c>
      <c r="D21" s="49">
        <v>2977</v>
      </c>
      <c r="E21" s="49">
        <v>12045.4</v>
      </c>
      <c r="F21" s="49">
        <v>2.6538050304338</v>
      </c>
      <c r="G21" s="49">
        <v>6061.47</v>
      </c>
      <c r="H21" s="49">
        <v>8965.19</v>
      </c>
      <c r="I21" s="49">
        <v>-2903.72</v>
      </c>
      <c r="J21" s="56">
        <v>-0.323888283460808</v>
      </c>
      <c r="K21" s="56">
        <v>0.14511497692609</v>
      </c>
      <c r="L21" s="56">
        <v>0.194502455256705</v>
      </c>
      <c r="M21" s="58">
        <v>-0.0493874783306155</v>
      </c>
      <c r="N21" s="49">
        <v>41770.12</v>
      </c>
      <c r="O21" s="49">
        <v>46092.94</v>
      </c>
      <c r="P21" s="49">
        <v>-4322.82</v>
      </c>
      <c r="Q21" s="56">
        <v>-0.0937848616295684</v>
      </c>
      <c r="R21" s="49">
        <v>10415.84</v>
      </c>
      <c r="S21" s="49">
        <v>9411.93</v>
      </c>
      <c r="T21" s="49">
        <v>1003.91</v>
      </c>
      <c r="U21" s="56">
        <v>0.106663564221153</v>
      </c>
      <c r="V21" s="56">
        <v>0.22015577340516</v>
      </c>
      <c r="W21" s="56">
        <v>0.273969675528944</v>
      </c>
      <c r="X21" s="56">
        <v>-0.0538139021237831</v>
      </c>
      <c r="Y21" s="54">
        <v>-0.0226299559133013</v>
      </c>
      <c r="Z21" s="54">
        <v>-0.101924897443989</v>
      </c>
      <c r="AA21" s="54">
        <v>0.0792949415306874</v>
      </c>
      <c r="AB21" s="54">
        <v>-0.0136996638069487</v>
      </c>
      <c r="AC21" s="54">
        <v>-0.0730211763450107</v>
      </c>
      <c r="AD21" s="54">
        <v>0.059321512538062</v>
      </c>
    </row>
    <row r="22" spans="1:30">
      <c r="A22" s="50" t="str">
        <v>郑州东区</v>
      </c>
      <c r="B22" s="51" t="str">
        <v>1011</v>
      </c>
      <c r="C22" s="50" t="str">
        <v>郑花店</v>
      </c>
      <c r="D22" s="49">
        <v>4080.56</v>
      </c>
      <c r="E22" s="49">
        <v>14977.78</v>
      </c>
      <c r="F22" s="49">
        <v>4.94903740777045</v>
      </c>
      <c r="G22" s="49">
        <v>721.08</v>
      </c>
      <c r="H22" s="49">
        <v>3519.76</v>
      </c>
      <c r="I22" s="49">
        <v>-2798.68</v>
      </c>
      <c r="J22" s="56">
        <v>-0.79513375911994</v>
      </c>
      <c r="K22" s="56">
        <v>0.0330643086772488</v>
      </c>
      <c r="L22" s="56">
        <v>0.138675924966481</v>
      </c>
      <c r="M22" s="59">
        <v>-0.105611616289232</v>
      </c>
      <c r="N22" s="49">
        <v>21808.41</v>
      </c>
      <c r="O22" s="49">
        <v>25381.19</v>
      </c>
      <c r="P22" s="49">
        <v>-3572.78</v>
      </c>
      <c r="Q22" s="56">
        <v>-0.140764873514599</v>
      </c>
      <c r="R22" s="49">
        <v>6392.74</v>
      </c>
      <c r="S22" s="49">
        <v>5527.05</v>
      </c>
      <c r="T22" s="49">
        <v>865.69</v>
      </c>
      <c r="U22" s="56">
        <v>0.156627857537022</v>
      </c>
      <c r="V22" s="56">
        <v>0.0873180325550885</v>
      </c>
      <c r="W22" s="56">
        <v>0.25535649031254</v>
      </c>
      <c r="X22" s="56">
        <v>-0.168038457757452</v>
      </c>
      <c r="Y22" s="54">
        <v>-0.0371593401264559</v>
      </c>
      <c r="Z22" s="54">
        <v>-0.122696556028985</v>
      </c>
      <c r="AA22" s="54">
        <v>0.0855372159025288</v>
      </c>
      <c r="AB22" s="54">
        <v>-0.0432881924833537</v>
      </c>
      <c r="AC22" s="54">
        <v>-0.0879265865784859</v>
      </c>
      <c r="AD22" s="54">
        <v>0.0446383940951321</v>
      </c>
    </row>
    <row r="23" spans="1:30">
      <c r="A23" s="50" t="str">
        <v>济源区</v>
      </c>
      <c r="B23" s="51" t="str">
        <v>1010</v>
      </c>
      <c r="C23" s="50" t="str">
        <v>天坛店</v>
      </c>
      <c r="D23" s="49">
        <v>2589.1</v>
      </c>
      <c r="E23" s="49">
        <v>6830.12</v>
      </c>
      <c r="F23" s="49">
        <v>2.86764163204751</v>
      </c>
      <c r="G23" s="49">
        <v>2973.33</v>
      </c>
      <c r="H23" s="49">
        <v>5770.84</v>
      </c>
      <c r="I23" s="49">
        <v>-2797.51</v>
      </c>
      <c r="J23" s="56">
        <v>-0.484766515793195</v>
      </c>
      <c r="K23" s="56">
        <v>0.156808052489269</v>
      </c>
      <c r="L23" s="56">
        <v>0.124974256235297</v>
      </c>
      <c r="M23" s="56">
        <v>0.0318337962539723</v>
      </c>
      <c r="N23" s="49">
        <v>18961.59</v>
      </c>
      <c r="O23" s="49">
        <v>46176.23</v>
      </c>
      <c r="P23" s="49">
        <v>-27214.64</v>
      </c>
      <c r="Q23" s="56">
        <v>-0.58936470127596</v>
      </c>
      <c r="R23" s="49">
        <v>5026.75</v>
      </c>
      <c r="S23" s="49">
        <v>13847.2</v>
      </c>
      <c r="T23" s="49">
        <v>-8820.45</v>
      </c>
      <c r="U23" s="56">
        <v>-0.636984372291871</v>
      </c>
      <c r="V23" s="56">
        <v>0.212294999098333</v>
      </c>
      <c r="W23" s="56">
        <v>0.182862169290342</v>
      </c>
      <c r="X23" s="56">
        <v>0.0294328298079909</v>
      </c>
      <c r="Y23" s="54">
        <v>-0.0592151986870244</v>
      </c>
      <c r="Z23" s="54">
        <v>-0.0826152579582876</v>
      </c>
      <c r="AA23" s="54">
        <v>0.0234000592712632</v>
      </c>
      <c r="AB23" s="54">
        <v>-0.113245199915438</v>
      </c>
      <c r="AC23" s="54">
        <v>-0.074740783299113</v>
      </c>
      <c r="AD23" s="54">
        <v>-0.038504416616325</v>
      </c>
    </row>
    <row r="24" spans="1:30">
      <c r="A24" s="50" t="str">
        <v>郑州东区</v>
      </c>
      <c r="B24" s="51" t="str">
        <v>1105</v>
      </c>
      <c r="C24" s="50" t="str">
        <v>航海店</v>
      </c>
      <c r="D24" s="49">
        <v>450.8</v>
      </c>
      <c r="E24" s="49">
        <v>4228.01</v>
      </c>
      <c r="F24" s="49">
        <v>0.601668640503435</v>
      </c>
      <c r="G24" s="49">
        <v>17316.93</v>
      </c>
      <c r="H24" s="49">
        <v>20061.4</v>
      </c>
      <c r="I24" s="49">
        <v>-2744.47</v>
      </c>
      <c r="J24" s="56">
        <v>-0.136803513214432</v>
      </c>
      <c r="K24" s="56">
        <v>0.247841131432185</v>
      </c>
      <c r="L24" s="56">
        <v>0.244793080087387</v>
      </c>
      <c r="M24" s="56">
        <v>0.00304805134479739</v>
      </c>
      <c r="N24" s="49">
        <v>69871.09</v>
      </c>
      <c r="O24" s="49">
        <v>81952.48</v>
      </c>
      <c r="P24" s="49">
        <v>-12081.39</v>
      </c>
      <c r="Q24" s="56">
        <v>-0.147419455762657</v>
      </c>
      <c r="R24" s="49">
        <v>12148.51</v>
      </c>
      <c r="S24" s="49">
        <v>12792.87</v>
      </c>
      <c r="T24" s="49">
        <v>-644.360000000001</v>
      </c>
      <c r="U24" s="56">
        <v>-0.0503686819298563</v>
      </c>
      <c r="V24" s="56">
        <v>0.281245675601219</v>
      </c>
      <c r="W24" s="56">
        <v>0.402546290484316</v>
      </c>
      <c r="X24" s="56">
        <v>-0.121300614883097</v>
      </c>
      <c r="Y24" s="54">
        <v>-0.0182886625602646</v>
      </c>
      <c r="Z24" s="54">
        <v>-0.067194460664417</v>
      </c>
      <c r="AA24" s="54">
        <v>0.0489057981041524</v>
      </c>
      <c r="AB24" s="54">
        <v>0.00264649649047763</v>
      </c>
      <c r="AC24" s="54">
        <v>-0.00362213809759021</v>
      </c>
      <c r="AD24" s="54">
        <v>0.00626863458806785</v>
      </c>
    </row>
    <row r="25" spans="1:30">
      <c r="A25" s="50" t="str">
        <v>漯河区</v>
      </c>
      <c r="B25" s="51" t="str">
        <v>1058</v>
      </c>
      <c r="C25" s="50" t="str">
        <v>春晓店</v>
      </c>
      <c r="D25" s="49">
        <v>4070</v>
      </c>
      <c r="E25" s="49">
        <v>8796.86</v>
      </c>
      <c r="F25" s="49">
        <v>1.63786735871707</v>
      </c>
      <c r="G25" s="49">
        <v>6434.81</v>
      </c>
      <c r="H25" s="49">
        <v>9119.35</v>
      </c>
      <c r="I25" s="49">
        <v>-2684.54</v>
      </c>
      <c r="J25" s="56">
        <v>-0.294378437059659</v>
      </c>
      <c r="K25" s="56">
        <v>0.145873637735757</v>
      </c>
      <c r="L25" s="56">
        <v>0.194354370354583</v>
      </c>
      <c r="M25" s="58">
        <v>-0.0484807326188268</v>
      </c>
      <c r="N25" s="49">
        <v>44112.22</v>
      </c>
      <c r="O25" s="49">
        <v>46921.25</v>
      </c>
      <c r="P25" s="49">
        <v>-2809.03</v>
      </c>
      <c r="Q25" s="56">
        <v>-0.0598669046540746</v>
      </c>
      <c r="R25" s="49">
        <v>10691.94</v>
      </c>
      <c r="S25" s="49">
        <v>11279.88</v>
      </c>
      <c r="T25" s="49">
        <v>-587.939999999999</v>
      </c>
      <c r="U25" s="56">
        <v>-0.052122894924414</v>
      </c>
      <c r="V25" s="56">
        <v>0.245836898547511</v>
      </c>
      <c r="W25" s="56">
        <v>0.229679706377244</v>
      </c>
      <c r="X25" s="56">
        <v>0.0161571921702669</v>
      </c>
      <c r="Y25" s="54">
        <v>-0.0474946548521597</v>
      </c>
      <c r="Z25" s="54">
        <v>-0.0839725245304028</v>
      </c>
      <c r="AA25" s="54">
        <v>0.0364778696782431</v>
      </c>
      <c r="AB25" s="54">
        <v>-0.0590032595127956</v>
      </c>
      <c r="AC25" s="54">
        <v>-0.0376612409089698</v>
      </c>
      <c r="AD25" s="54">
        <v>-0.0213420186038258</v>
      </c>
    </row>
    <row r="26" spans="1:30">
      <c r="A26" s="50" t="str">
        <v>郑州西区</v>
      </c>
      <c r="B26" s="51" t="str">
        <v>1074</v>
      </c>
      <c r="C26" s="50" t="str">
        <v>瑞达店</v>
      </c>
      <c r="D26" s="49">
        <v>3015.5</v>
      </c>
      <c r="E26" s="49">
        <v>13790.04</v>
      </c>
      <c r="F26" s="49">
        <v>3.95429031952214</v>
      </c>
      <c r="G26" s="49">
        <v>1326.28</v>
      </c>
      <c r="H26" s="49">
        <v>3857.11</v>
      </c>
      <c r="I26" s="49">
        <v>-2530.83</v>
      </c>
      <c r="J26" s="56">
        <v>-0.65614670050893</v>
      </c>
      <c r="K26" s="56">
        <v>0.0564975987199989</v>
      </c>
      <c r="L26" s="56">
        <v>0.0906616466101808</v>
      </c>
      <c r="M26" s="56">
        <v>-0.0341640478901819</v>
      </c>
      <c r="N26" s="49">
        <v>23474.98</v>
      </c>
      <c r="O26" s="49">
        <v>42544.01</v>
      </c>
      <c r="P26" s="49">
        <v>-19069.03</v>
      </c>
      <c r="Q26" s="56">
        <v>-0.448218914954185</v>
      </c>
      <c r="R26" s="49">
        <v>5519.89</v>
      </c>
      <c r="S26" s="49">
        <v>7231.78</v>
      </c>
      <c r="T26" s="49">
        <v>-1711.89</v>
      </c>
      <c r="U26" s="56">
        <v>-0.236717654574669</v>
      </c>
      <c r="V26" s="56">
        <v>0.234836651343838</v>
      </c>
      <c r="W26" s="56">
        <v>0.354127413353436</v>
      </c>
      <c r="X26" s="56">
        <v>-0.119290762009598</v>
      </c>
      <c r="Y26" s="54">
        <v>-0.0407018980450697</v>
      </c>
      <c r="Z26" s="54">
        <v>-0.359648661878542</v>
      </c>
      <c r="AA26" s="54">
        <v>0.318946763833472</v>
      </c>
      <c r="AB26" s="54">
        <v>0.0731259216116522</v>
      </c>
      <c r="AC26" s="54">
        <v>-0.229619152026337</v>
      </c>
      <c r="AD26" s="54">
        <v>0.302745073637989</v>
      </c>
    </row>
    <row r="27" spans="1:30">
      <c r="A27" s="50" t="str">
        <v>郑州西区</v>
      </c>
      <c r="B27" s="51" t="str">
        <v>1067</v>
      </c>
      <c r="C27" s="50" t="str">
        <v>长江店</v>
      </c>
      <c r="D27" s="49">
        <v>3216</v>
      </c>
      <c r="E27" s="49">
        <v>10802.48</v>
      </c>
      <c r="F27" s="49">
        <v>2.12844497936503</v>
      </c>
      <c r="G27" s="49">
        <v>3387.99</v>
      </c>
      <c r="H27" s="49">
        <v>5465.59</v>
      </c>
      <c r="I27" s="49">
        <v>-2077.6</v>
      </c>
      <c r="J27" s="56">
        <v>-0.38012364630351</v>
      </c>
      <c r="K27" s="56">
        <v>0.0839761485222212</v>
      </c>
      <c r="L27" s="56">
        <v>0.109382482960489</v>
      </c>
      <c r="M27" s="56">
        <v>-0.0254063344382679</v>
      </c>
      <c r="N27" s="49">
        <v>40344.67</v>
      </c>
      <c r="O27" s="49">
        <v>49967.69</v>
      </c>
      <c r="P27" s="49">
        <v>-9623.02</v>
      </c>
      <c r="Q27" s="56">
        <v>-0.19258484832899</v>
      </c>
      <c r="R27" s="49">
        <v>9177.66</v>
      </c>
      <c r="S27" s="49">
        <v>10024.41</v>
      </c>
      <c r="T27" s="49">
        <v>-846.75</v>
      </c>
      <c r="U27" s="56">
        <v>-0.0844688116308092</v>
      </c>
      <c r="V27" s="56">
        <v>0.235862642380126</v>
      </c>
      <c r="W27" s="56">
        <v>0.257606814745987</v>
      </c>
      <c r="X27" s="56">
        <v>-0.0217441723658605</v>
      </c>
      <c r="Y27" s="54">
        <v>-0.0430240388072777</v>
      </c>
      <c r="Z27" s="54">
        <v>-0.119009497815832</v>
      </c>
      <c r="AA27" s="54">
        <v>0.0759854590085539</v>
      </c>
      <c r="AB27" s="54">
        <v>-0.095045244865069</v>
      </c>
      <c r="AC27" s="54">
        <v>-0.102886743413594</v>
      </c>
      <c r="AD27" s="54">
        <v>0.00784149854852483</v>
      </c>
    </row>
    <row r="28" spans="1:30">
      <c r="A28" s="50" t="str">
        <v>郑州东区</v>
      </c>
      <c r="B28" s="51" t="str">
        <v>1027</v>
      </c>
      <c r="C28" s="50" t="str">
        <v>花园店</v>
      </c>
      <c r="D28" s="49">
        <v>2939.9</v>
      </c>
      <c r="E28" s="49">
        <v>21229.09</v>
      </c>
      <c r="F28" s="49">
        <v>8.22942729769167</v>
      </c>
      <c r="G28" s="49">
        <v>1847.75</v>
      </c>
      <c r="H28" s="49">
        <v>3773.71</v>
      </c>
      <c r="I28" s="49">
        <v>-1925.96</v>
      </c>
      <c r="J28" s="56">
        <v>-0.510362481483739</v>
      </c>
      <c r="K28" s="56">
        <v>0.0892002846298894</v>
      </c>
      <c r="L28" s="56">
        <v>0.160300729267199</v>
      </c>
      <c r="M28" s="58">
        <v>-0.0711004446373092</v>
      </c>
      <c r="N28" s="49">
        <v>20714.62</v>
      </c>
      <c r="O28" s="49">
        <v>23541.44</v>
      </c>
      <c r="P28" s="49">
        <v>-2826.82</v>
      </c>
      <c r="Q28" s="56">
        <v>-0.120078465888238</v>
      </c>
      <c r="R28" s="49">
        <v>3650.4</v>
      </c>
      <c r="S28" s="49">
        <v>2574.08</v>
      </c>
      <c r="T28" s="49">
        <v>1076.32</v>
      </c>
      <c r="U28" s="56">
        <v>0.418137742416708</v>
      </c>
      <c r="V28" s="56">
        <v>0.183036330331178</v>
      </c>
      <c r="W28" s="56">
        <v>0.366623747399172</v>
      </c>
      <c r="X28" s="56">
        <v>-0.183587417067994</v>
      </c>
      <c r="Y28" s="54">
        <v>-0.0326923076923077</v>
      </c>
      <c r="Z28" s="54">
        <v>-0.232176156141223</v>
      </c>
      <c r="AA28" s="54">
        <v>0.199483848448916</v>
      </c>
      <c r="AB28" s="54">
        <v>0.050046976525518</v>
      </c>
      <c r="AC28" s="54">
        <v>-0.0239913276333138</v>
      </c>
      <c r="AD28" s="54">
        <v>0.0740383041588319</v>
      </c>
    </row>
    <row r="29" spans="1:30">
      <c r="A29" s="50" t="str">
        <v>洛阳区</v>
      </c>
      <c r="B29" s="51" t="str">
        <v>1052</v>
      </c>
      <c r="C29" s="50" t="str">
        <v>三门峡</v>
      </c>
      <c r="D29" s="49">
        <v>3408.88</v>
      </c>
      <c r="E29" s="49">
        <v>11263.72</v>
      </c>
      <c r="F29" s="49">
        <v>4.04785423677365</v>
      </c>
      <c r="G29" s="49">
        <v>1573.39</v>
      </c>
      <c r="H29" s="49">
        <v>3410.04</v>
      </c>
      <c r="I29" s="49">
        <v>-1836.65</v>
      </c>
      <c r="J29" s="56">
        <v>-0.538600720226156</v>
      </c>
      <c r="K29" s="56">
        <v>0.0603211602715121</v>
      </c>
      <c r="L29" s="56">
        <v>0.122551646287753</v>
      </c>
      <c r="M29" s="58">
        <v>-0.0622304860162408</v>
      </c>
      <c r="N29" s="49">
        <v>26083.55</v>
      </c>
      <c r="O29" s="49">
        <v>27825.33</v>
      </c>
      <c r="P29" s="49">
        <v>-1741.78</v>
      </c>
      <c r="Q29" s="56">
        <v>-0.0625969215818825</v>
      </c>
      <c r="R29" s="49">
        <v>6230.72</v>
      </c>
      <c r="S29" s="49">
        <v>6507.54</v>
      </c>
      <c r="T29" s="49">
        <v>-276.82</v>
      </c>
      <c r="U29" s="56">
        <v>-0.0425383478242162</v>
      </c>
      <c r="V29" s="56">
        <v>0.272232241426395</v>
      </c>
      <c r="W29" s="56">
        <v>0.185579958135206</v>
      </c>
      <c r="X29" s="56">
        <v>0.0866522832911885</v>
      </c>
      <c r="Y29" s="54">
        <v>-0.0480763057880951</v>
      </c>
      <c r="Z29" s="54">
        <v>-0.100156126585469</v>
      </c>
      <c r="AA29" s="54">
        <v>0.0520798207973734</v>
      </c>
      <c r="AB29" s="54">
        <v>-0.110660473044648</v>
      </c>
      <c r="AC29" s="54">
        <v>-0.0949397114068369</v>
      </c>
      <c r="AD29" s="54">
        <v>-0.0157207616378107</v>
      </c>
    </row>
    <row r="30" spans="1:30">
      <c r="A30" s="50" t="str">
        <v>郑州西区</v>
      </c>
      <c r="B30" s="51" t="str">
        <v>1026</v>
      </c>
      <c r="C30" s="50" t="str">
        <v>大学店</v>
      </c>
      <c r="D30" s="49">
        <v>2955.9</v>
      </c>
      <c r="E30" s="49">
        <v>12922.57</v>
      </c>
      <c r="F30" s="49">
        <v>3.79795828992317</v>
      </c>
      <c r="G30" s="49">
        <v>1058.45</v>
      </c>
      <c r="H30" s="49">
        <v>2854</v>
      </c>
      <c r="I30" s="49">
        <v>-1795.55</v>
      </c>
      <c r="J30" s="56">
        <v>-0.629134548002803</v>
      </c>
      <c r="K30" s="56">
        <v>0.0427870587388763</v>
      </c>
      <c r="L30" s="56">
        <v>0.127143825772864</v>
      </c>
      <c r="M30" s="58">
        <v>-0.084356767033988</v>
      </c>
      <c r="N30" s="49">
        <v>24737.62</v>
      </c>
      <c r="O30" s="49">
        <v>22447.02</v>
      </c>
      <c r="P30" s="49">
        <v>2290.6</v>
      </c>
      <c r="Q30" s="56">
        <v>0.102044725758698</v>
      </c>
      <c r="R30" s="49">
        <v>6344.05</v>
      </c>
      <c r="S30" s="49">
        <v>4980.83</v>
      </c>
      <c r="T30" s="49">
        <v>1363.22</v>
      </c>
      <c r="U30" s="56">
        <v>0.273693340266582</v>
      </c>
      <c r="V30" s="56">
        <v>0.113180621585933</v>
      </c>
      <c r="W30" s="56">
        <v>-0.00467193521921081</v>
      </c>
      <c r="X30" s="56">
        <v>0.117852556805144</v>
      </c>
      <c r="Y30" s="54">
        <v>-0.0347396379284526</v>
      </c>
      <c r="Z30" s="54">
        <v>-0.160866763169994</v>
      </c>
      <c r="AA30" s="54">
        <v>0.126127125241541</v>
      </c>
      <c r="AB30" s="54">
        <v>0.0274883114568627</v>
      </c>
      <c r="AC30" s="54">
        <v>-0.0927292130536704</v>
      </c>
      <c r="AD30" s="54">
        <v>0.120217524510533</v>
      </c>
    </row>
    <row r="31" spans="1:30">
      <c r="A31" s="50" t="str">
        <v>郑州西区</v>
      </c>
      <c r="B31" s="51" t="str">
        <v>1075</v>
      </c>
      <c r="C31" s="50" t="str">
        <v>秦岭店</v>
      </c>
      <c r="D31" s="49">
        <v>6773.4</v>
      </c>
      <c r="E31" s="49">
        <v>18462.53</v>
      </c>
      <c r="F31" s="49">
        <v>5.91264861107009</v>
      </c>
      <c r="G31" s="49">
        <v>1362.51</v>
      </c>
      <c r="H31" s="49">
        <v>3049.48</v>
      </c>
      <c r="I31" s="49">
        <v>-1686.97</v>
      </c>
      <c r="J31" s="56">
        <v>-0.553199233967758</v>
      </c>
      <c r="K31" s="56">
        <v>0.058300521256321</v>
      </c>
      <c r="L31" s="56">
        <v>0.108344788455369</v>
      </c>
      <c r="M31" s="58">
        <v>-0.0500442671990477</v>
      </c>
      <c r="N31" s="49">
        <v>23370.46</v>
      </c>
      <c r="O31" s="49">
        <v>28146.07</v>
      </c>
      <c r="P31" s="49">
        <v>-4775.61</v>
      </c>
      <c r="Q31" s="56">
        <v>-0.169672355678786</v>
      </c>
      <c r="R31" s="49">
        <v>4850.41</v>
      </c>
      <c r="S31" s="49">
        <v>5224.58</v>
      </c>
      <c r="T31" s="49">
        <v>-374.17</v>
      </c>
      <c r="U31" s="56">
        <v>-0.0716172400460898</v>
      </c>
      <c r="V31" s="56">
        <v>0.383557839983218</v>
      </c>
      <c r="W31" s="56">
        <v>0.274416096180906</v>
      </c>
      <c r="X31" s="56">
        <v>0.109141743802311</v>
      </c>
      <c r="Y31" s="54">
        <v>-0.0429757484418843</v>
      </c>
      <c r="Z31" s="54">
        <v>-0.278523823924603</v>
      </c>
      <c r="AA31" s="54">
        <v>0.235548075482718</v>
      </c>
      <c r="AB31" s="54">
        <v>-0.143750758248724</v>
      </c>
      <c r="AC31" s="54">
        <v>-0.208472436826882</v>
      </c>
      <c r="AD31" s="54">
        <v>0.0647216785781583</v>
      </c>
    </row>
    <row r="32" spans="1:30">
      <c r="A32" s="50" t="str">
        <v>郑州东区</v>
      </c>
      <c r="B32" s="51" t="str">
        <v>1080</v>
      </c>
      <c r="C32" s="50" t="str">
        <v>新郑店</v>
      </c>
      <c r="D32" s="49">
        <v>2523.5</v>
      </c>
      <c r="E32" s="49">
        <v>9251.81</v>
      </c>
      <c r="F32" s="49">
        <v>3.12830468726809</v>
      </c>
      <c r="G32" s="49">
        <v>1945.45</v>
      </c>
      <c r="H32" s="49">
        <v>3562.72</v>
      </c>
      <c r="I32" s="49">
        <v>-1617.27</v>
      </c>
      <c r="J32" s="56">
        <v>-0.453942493375848</v>
      </c>
      <c r="K32" s="56">
        <v>0.076213403012965</v>
      </c>
      <c r="L32" s="56">
        <v>0.138218283335997</v>
      </c>
      <c r="M32" s="58">
        <v>-0.0620048803230323</v>
      </c>
      <c r="N32" s="49">
        <v>25526.35</v>
      </c>
      <c r="O32" s="49">
        <v>25776.04</v>
      </c>
      <c r="P32" s="49">
        <v>-249.690000000002</v>
      </c>
      <c r="Q32" s="56">
        <v>-0.00968690303087683</v>
      </c>
      <c r="R32" s="49">
        <v>6716.69</v>
      </c>
      <c r="S32" s="49">
        <v>4642.27</v>
      </c>
      <c r="T32" s="49">
        <v>2074.42</v>
      </c>
      <c r="U32" s="56">
        <v>0.446854663774403</v>
      </c>
      <c r="V32" s="56">
        <v>0.212819596369021</v>
      </c>
      <c r="W32" s="56">
        <v>0.467640105066768</v>
      </c>
      <c r="X32" s="56">
        <v>-0.254820508697747</v>
      </c>
      <c r="Y32" s="54">
        <v>-0.0292346378945582</v>
      </c>
      <c r="Z32" s="54">
        <v>-0.330383626975596</v>
      </c>
      <c r="AA32" s="54">
        <v>0.301148989081038</v>
      </c>
      <c r="AB32" s="54">
        <v>-0.00168723415984971</v>
      </c>
      <c r="AC32" s="54">
        <v>-0.169337268253774</v>
      </c>
      <c r="AD32" s="54">
        <v>0.167650034093924</v>
      </c>
    </row>
    <row r="33" spans="1:30">
      <c r="A33" s="50" t="str">
        <v>郑州东区</v>
      </c>
      <c r="B33" s="51" t="str">
        <v>1042</v>
      </c>
      <c r="C33" s="50" t="str">
        <v>一天地</v>
      </c>
      <c r="D33" s="49">
        <v>1101.8</v>
      </c>
      <c r="E33" s="49">
        <v>4991.84</v>
      </c>
      <c r="F33" s="49">
        <v>5.64570711777406</v>
      </c>
      <c r="G33" s="49">
        <v>1144.15</v>
      </c>
      <c r="H33" s="49">
        <v>2589.31</v>
      </c>
      <c r="I33" s="49">
        <v>-1445.16</v>
      </c>
      <c r="J33" s="56">
        <v>-0.558125523788191</v>
      </c>
      <c r="K33" s="56">
        <v>0.158758460688844</v>
      </c>
      <c r="L33" s="56">
        <v>0.184306038093896</v>
      </c>
      <c r="M33" s="56">
        <v>-0.0255475774050522</v>
      </c>
      <c r="N33" s="49">
        <v>7206.86</v>
      </c>
      <c r="O33" s="49">
        <v>14048.97</v>
      </c>
      <c r="P33" s="49">
        <v>-6842.11</v>
      </c>
      <c r="Q33" s="56">
        <v>-0.487018621293945</v>
      </c>
      <c r="R33" s="49">
        <v>1156.47</v>
      </c>
      <c r="S33" s="49">
        <v>1606.69</v>
      </c>
      <c r="T33" s="49">
        <v>-450.22</v>
      </c>
      <c r="U33" s="56">
        <v>-0.280215847487692</v>
      </c>
      <c r="V33" s="56">
        <v>0.388935649224255</v>
      </c>
      <c r="W33" s="56">
        <v>0.383019416775492</v>
      </c>
      <c r="X33" s="56">
        <v>0.00591623244876338</v>
      </c>
      <c r="Y33" s="54">
        <v>-0.0332823160133856</v>
      </c>
      <c r="Z33" s="54">
        <v>-0.196802121131021</v>
      </c>
      <c r="AA33" s="54">
        <v>0.163519805117635</v>
      </c>
      <c r="AB33" s="54">
        <v>-0.0709440992559433</v>
      </c>
      <c r="AC33" s="54">
        <v>-0.134868079296916</v>
      </c>
      <c r="AD33" s="54">
        <v>0.0639239800409731</v>
      </c>
    </row>
    <row r="34" spans="1:30">
      <c r="A34" s="50" t="str">
        <v>洛阳区</v>
      </c>
      <c r="B34" s="51" t="str">
        <v>1004</v>
      </c>
      <c r="C34" s="50" t="str">
        <v>南昌店</v>
      </c>
      <c r="D34" s="49">
        <v>3685.5</v>
      </c>
      <c r="E34" s="49">
        <v>15600.45</v>
      </c>
      <c r="F34" s="49">
        <v>3.15251937068224</v>
      </c>
      <c r="G34" s="49">
        <v>4693.38</v>
      </c>
      <c r="H34" s="49">
        <v>6002.27</v>
      </c>
      <c r="I34" s="49">
        <v>-1308.89</v>
      </c>
      <c r="J34" s="56">
        <v>-0.218065831760317</v>
      </c>
      <c r="K34" s="56">
        <v>0.10658594678265</v>
      </c>
      <c r="L34" s="56">
        <v>0.137992608232652</v>
      </c>
      <c r="M34" s="56">
        <v>-0.0314066614500018</v>
      </c>
      <c r="N34" s="49">
        <v>44033.76</v>
      </c>
      <c r="O34" s="49">
        <v>43497.04</v>
      </c>
      <c r="P34" s="49">
        <v>536.720000000001</v>
      </c>
      <c r="Q34" s="56">
        <v>0.0123392304395886</v>
      </c>
      <c r="R34" s="49">
        <v>9849.03</v>
      </c>
      <c r="S34" s="49">
        <v>9316.9</v>
      </c>
      <c r="T34" s="49">
        <v>532.130000000001</v>
      </c>
      <c r="U34" s="56">
        <v>0.0571144908714273</v>
      </c>
      <c r="V34" s="56">
        <v>0.270262416835853</v>
      </c>
      <c r="W34" s="56">
        <v>0.293241563228083</v>
      </c>
      <c r="X34" s="56">
        <v>-0.0229791463922306</v>
      </c>
      <c r="Y34" s="54">
        <v>-0.0285378357056482</v>
      </c>
      <c r="Z34" s="54">
        <v>-0.13187004261074</v>
      </c>
      <c r="AA34" s="54">
        <v>0.103332206905091</v>
      </c>
      <c r="AB34" s="54">
        <v>-0.0689368785964955</v>
      </c>
      <c r="AC34" s="54">
        <v>-0.0947007129680548</v>
      </c>
      <c r="AD34" s="54">
        <v>0.0257638343715593</v>
      </c>
    </row>
    <row r="35" spans="1:30">
      <c r="A35" s="50" t="str">
        <v>平顶山区</v>
      </c>
      <c r="B35" s="51" t="str">
        <v>1031</v>
      </c>
      <c r="C35" s="50" t="str">
        <v>汝州店</v>
      </c>
      <c r="D35" s="49">
        <v>2518</v>
      </c>
      <c r="E35" s="49">
        <v>10176.34</v>
      </c>
      <c r="F35" s="49">
        <v>7.10162748422399</v>
      </c>
      <c r="G35" s="57">
        <v>-377.6</v>
      </c>
      <c r="H35" s="49">
        <v>852.52</v>
      </c>
      <c r="I35" s="49">
        <v>-1230.12</v>
      </c>
      <c r="J35" s="56">
        <v>-1.44292216018393</v>
      </c>
      <c r="K35" s="56">
        <v>-0.0400625553035142</v>
      </c>
      <c r="L35" s="56">
        <v>0.0645872949732944</v>
      </c>
      <c r="M35" s="59">
        <v>-0.104649850276809</v>
      </c>
      <c r="N35" s="49">
        <v>9425.26</v>
      </c>
      <c r="O35" s="49">
        <v>13199.5</v>
      </c>
      <c r="P35" s="49">
        <v>-3774.24</v>
      </c>
      <c r="Q35" s="56">
        <v>-0.28593810371605</v>
      </c>
      <c r="R35" s="49">
        <v>2686.17</v>
      </c>
      <c r="S35" s="49">
        <v>3262.57</v>
      </c>
      <c r="T35" s="49">
        <v>-576.4</v>
      </c>
      <c r="U35" s="56">
        <v>-0.176670538869664</v>
      </c>
      <c r="V35" s="56">
        <v>0.0178070753350982</v>
      </c>
      <c r="W35" s="56">
        <v>0.0466706312468906</v>
      </c>
      <c r="X35" s="56">
        <v>-0.0288635559117924</v>
      </c>
      <c r="Y35" s="54">
        <v>-0.0224743780177725</v>
      </c>
      <c r="Z35" s="54">
        <v>-0.108242888275194</v>
      </c>
      <c r="AA35" s="54">
        <v>0.0857685102574216</v>
      </c>
      <c r="AB35" s="54">
        <v>0.055366535888506</v>
      </c>
      <c r="AC35" s="54">
        <v>-0.0924220917458995</v>
      </c>
      <c r="AD35" s="54">
        <v>0.147788627634405</v>
      </c>
    </row>
    <row r="36" spans="1:30">
      <c r="A36" s="50" t="str">
        <v>郑州西区</v>
      </c>
      <c r="B36" s="51" t="str">
        <v>1114</v>
      </c>
      <c r="C36" s="50" t="str">
        <v>绿水店</v>
      </c>
      <c r="D36" s="49">
        <v>2472.05</v>
      </c>
      <c r="E36" s="49">
        <v>11839.26</v>
      </c>
      <c r="F36" s="49">
        <v>2.82586915214826</v>
      </c>
      <c r="G36" s="49">
        <v>2137.03</v>
      </c>
      <c r="H36" s="49">
        <v>3309.62</v>
      </c>
      <c r="I36" s="49">
        <v>-1172.59</v>
      </c>
      <c r="J36" s="56">
        <v>-0.354297472217354</v>
      </c>
      <c r="K36" s="56">
        <v>0.0621072397076205</v>
      </c>
      <c r="L36" s="56">
        <v>0.0913289109611968</v>
      </c>
      <c r="M36" s="56">
        <v>-0.0292216712535762</v>
      </c>
      <c r="N36" s="49">
        <v>34408.71</v>
      </c>
      <c r="O36" s="49">
        <v>36238.47</v>
      </c>
      <c r="P36" s="49">
        <v>-1829.76</v>
      </c>
      <c r="Q36" s="56">
        <v>-0.0504921979321975</v>
      </c>
      <c r="R36" s="49">
        <v>8336.01</v>
      </c>
      <c r="S36" s="49">
        <v>8521.79</v>
      </c>
      <c r="T36" s="49">
        <v>-185.780000000001</v>
      </c>
      <c r="U36" s="56">
        <v>-0.0218005841495743</v>
      </c>
      <c r="V36" s="56">
        <v>0.127023586106187</v>
      </c>
      <c r="W36" s="56">
        <v>0.159432341278369</v>
      </c>
      <c r="X36" s="56">
        <v>-0.0324087551721818</v>
      </c>
      <c r="Y36" s="54">
        <v>-0.0443677490789958</v>
      </c>
      <c r="Z36" s="54">
        <v>-0.0864677491465995</v>
      </c>
      <c r="AA36" s="54">
        <v>0.0421000000676037</v>
      </c>
      <c r="AB36" s="54">
        <v>-0.0394133370187111</v>
      </c>
      <c r="AC36" s="54">
        <v>-0.0717913835766245</v>
      </c>
      <c r="AD36" s="54">
        <v>0.0323780465579134</v>
      </c>
    </row>
    <row r="37" spans="1:30">
      <c r="A37" s="50" t="str">
        <v>平顶山区</v>
      </c>
      <c r="B37" s="51" t="str">
        <v>1057</v>
      </c>
      <c r="C37" s="50" t="str">
        <v>开源店</v>
      </c>
      <c r="D37" s="49">
        <v>3944.9</v>
      </c>
      <c r="E37" s="49">
        <v>19608.73</v>
      </c>
      <c r="F37" s="49">
        <v>3.51939323438017</v>
      </c>
      <c r="G37" s="49">
        <v>4308.77</v>
      </c>
      <c r="H37" s="49">
        <v>5407.25</v>
      </c>
      <c r="I37" s="49">
        <v>-1098.48</v>
      </c>
      <c r="J37" s="56">
        <v>-0.203149475241574</v>
      </c>
      <c r="K37" s="56">
        <v>0.0899994590135959</v>
      </c>
      <c r="L37" s="56">
        <v>0.115038938465417</v>
      </c>
      <c r="M37" s="56">
        <v>-0.0250394794518212</v>
      </c>
      <c r="N37" s="49">
        <v>47875.51</v>
      </c>
      <c r="O37" s="49">
        <v>47003.65</v>
      </c>
      <c r="P37" s="49">
        <v>871.860000000001</v>
      </c>
      <c r="Q37" s="56">
        <v>0.0185487722761956</v>
      </c>
      <c r="R37" s="49">
        <v>9896.29</v>
      </c>
      <c r="S37" s="49">
        <v>7597.98</v>
      </c>
      <c r="T37" s="49">
        <v>2298.31</v>
      </c>
      <c r="U37" s="56">
        <v>0.302489609080308</v>
      </c>
      <c r="V37" s="56">
        <v>0.187432291045269</v>
      </c>
      <c r="W37" s="56">
        <v>0.18816758210724</v>
      </c>
      <c r="X37" s="56">
        <v>-0.000735291061971038</v>
      </c>
      <c r="Y37" s="54">
        <v>-0.0314734107428137</v>
      </c>
      <c r="Z37" s="54">
        <v>-0.16710888946799</v>
      </c>
      <c r="AA37" s="54">
        <v>0.135635478725176</v>
      </c>
      <c r="AB37" s="54">
        <v>-0.0387269554710772</v>
      </c>
      <c r="AC37" s="54">
        <v>-0.135884217502258</v>
      </c>
      <c r="AD37" s="54">
        <v>0.0971572620311806</v>
      </c>
    </row>
    <row r="38" spans="1:30">
      <c r="A38" s="50" t="str">
        <v>漯河区</v>
      </c>
      <c r="B38" s="51" t="str">
        <v>1069</v>
      </c>
      <c r="C38" s="50" t="str">
        <v>文明店</v>
      </c>
      <c r="D38" s="49">
        <v>2382</v>
      </c>
      <c r="E38" s="49">
        <v>11280.5</v>
      </c>
      <c r="F38" s="49">
        <v>4.18902416226574</v>
      </c>
      <c r="G38" s="49">
        <v>396.72</v>
      </c>
      <c r="H38" s="49">
        <v>1165.09</v>
      </c>
      <c r="I38" s="49">
        <v>-768.37</v>
      </c>
      <c r="J38" s="56">
        <v>-0.65949411633436</v>
      </c>
      <c r="K38" s="56">
        <v>0.0201851834891793</v>
      </c>
      <c r="L38" s="56">
        <v>0.0411029703333564</v>
      </c>
      <c r="M38" s="56">
        <v>-0.0209177868441771</v>
      </c>
      <c r="N38" s="49">
        <v>19654.02</v>
      </c>
      <c r="O38" s="49">
        <v>28345.64</v>
      </c>
      <c r="P38" s="49">
        <v>-8691.62</v>
      </c>
      <c r="Q38" s="56">
        <v>-0.306629873236237</v>
      </c>
      <c r="R38" s="49">
        <v>6211.88</v>
      </c>
      <c r="S38" s="49">
        <v>7728.04</v>
      </c>
      <c r="T38" s="49">
        <v>-1516.16</v>
      </c>
      <c r="U38" s="56">
        <v>-0.196189460717077</v>
      </c>
      <c r="V38" s="56">
        <v>0.0766793244468607</v>
      </c>
      <c r="W38" s="56">
        <v>0.0429367029560115</v>
      </c>
      <c r="X38" s="56">
        <v>0.0337426214908493</v>
      </c>
      <c r="Y38" s="54">
        <v>-0.013794535631725</v>
      </c>
      <c r="Z38" s="54">
        <v>-0.0776031179962837</v>
      </c>
      <c r="AA38" s="54">
        <v>0.0638085823645586</v>
      </c>
      <c r="AB38" s="54">
        <v>0.00469781329677577</v>
      </c>
      <c r="AC38" s="54">
        <v>-0.128637744640798</v>
      </c>
      <c r="AD38" s="54">
        <v>0.133335557937574</v>
      </c>
    </row>
    <row r="39" spans="1:30">
      <c r="A39" s="50" t="str">
        <v>郑州西区</v>
      </c>
      <c r="B39" s="51" t="str">
        <v>1123</v>
      </c>
      <c r="C39" s="50" t="str">
        <v>索凌店</v>
      </c>
      <c r="D39" s="49">
        <v>2054</v>
      </c>
      <c r="E39" s="49">
        <v>9008.41</v>
      </c>
      <c r="F39" s="49">
        <v>5.1912446178813</v>
      </c>
      <c r="G39" s="49">
        <v>550.05</v>
      </c>
      <c r="H39" s="49">
        <v>1264.84</v>
      </c>
      <c r="I39" s="49">
        <v>-714.79</v>
      </c>
      <c r="J39" s="56">
        <v>-0.565122861389583</v>
      </c>
      <c r="K39" s="56">
        <v>0.0355456438895807</v>
      </c>
      <c r="L39" s="56">
        <v>0.0753258926949654</v>
      </c>
      <c r="M39" s="56">
        <v>-0.0397802488053847</v>
      </c>
      <c r="N39" s="49">
        <v>15474.47</v>
      </c>
      <c r="O39" s="49">
        <v>16791.57</v>
      </c>
      <c r="P39" s="49">
        <v>-1317.1</v>
      </c>
      <c r="Q39" s="56">
        <v>-0.0784381686763061</v>
      </c>
      <c r="R39" s="49">
        <v>4024.06</v>
      </c>
      <c r="S39" s="49">
        <v>3438.56</v>
      </c>
      <c r="T39" s="49">
        <v>585.5</v>
      </c>
      <c r="U39" s="56">
        <v>0.170274766181192</v>
      </c>
      <c r="V39" s="56">
        <v>0.044745873591813</v>
      </c>
      <c r="W39" s="56">
        <v>0.200724306982614</v>
      </c>
      <c r="X39" s="56">
        <v>-0.155978433390801</v>
      </c>
      <c r="Y39" s="54">
        <v>-0.038167919961432</v>
      </c>
      <c r="Z39" s="54">
        <v>-0.232001186543204</v>
      </c>
      <c r="AA39" s="54">
        <v>0.193833266581772</v>
      </c>
      <c r="AB39" s="54">
        <v>0.0560831040670257</v>
      </c>
      <c r="AC39" s="54">
        <v>-0.157104582835316</v>
      </c>
      <c r="AD39" s="54">
        <v>0.213187686902341</v>
      </c>
    </row>
    <row r="40" spans="1:30">
      <c r="A40" s="50" t="str">
        <v>郑州西区</v>
      </c>
      <c r="B40" s="51" t="str">
        <v>1122</v>
      </c>
      <c r="C40" s="50" t="str">
        <v>白桦店</v>
      </c>
      <c r="D40" s="49">
        <v>891.4</v>
      </c>
      <c r="E40" s="49">
        <v>4170.14</v>
      </c>
      <c r="F40" s="49">
        <v>1.98514080598102</v>
      </c>
      <c r="G40" s="49">
        <v>1753.05</v>
      </c>
      <c r="H40" s="49">
        <v>2459.89</v>
      </c>
      <c r="I40" s="49">
        <v>-706.84</v>
      </c>
      <c r="J40" s="56">
        <v>-0.287346182146356</v>
      </c>
      <c r="K40" s="56">
        <v>0.0986574416429457</v>
      </c>
      <c r="L40" s="56">
        <v>0.126452794243365</v>
      </c>
      <c r="M40" s="56">
        <v>-0.027795352600419</v>
      </c>
      <c r="N40" s="49">
        <v>17769.06</v>
      </c>
      <c r="O40" s="49">
        <v>19453.03</v>
      </c>
      <c r="P40" s="49">
        <v>-1683.97</v>
      </c>
      <c r="Q40" s="56">
        <v>-0.0865659488521838</v>
      </c>
      <c r="R40" s="49">
        <v>4814.56</v>
      </c>
      <c r="S40" s="49">
        <v>4768.91</v>
      </c>
      <c r="T40" s="49">
        <v>45.6500000000005</v>
      </c>
      <c r="U40" s="56">
        <v>0.00957241801585699</v>
      </c>
      <c r="V40" s="56">
        <v>0.191873993846828</v>
      </c>
      <c r="W40" s="56">
        <v>0.270724427618169</v>
      </c>
      <c r="X40" s="56">
        <v>-0.0788504337713407</v>
      </c>
      <c r="Y40" s="54">
        <v>-0.039457395899106</v>
      </c>
      <c r="Z40" s="54">
        <v>-0.121843356238637</v>
      </c>
      <c r="AA40" s="54">
        <v>0.0823859603395313</v>
      </c>
      <c r="AB40" s="54">
        <v>0.0576517934242049</v>
      </c>
      <c r="AC40" s="54">
        <v>-0.0880975251670305</v>
      </c>
      <c r="AD40" s="54">
        <v>0.145749318591235</v>
      </c>
    </row>
    <row r="41" spans="1:30">
      <c r="A41" s="50" t="str">
        <v>郑州西区</v>
      </c>
      <c r="B41" s="51" t="str">
        <v>1003</v>
      </c>
      <c r="C41" s="50" t="str">
        <v>中原店</v>
      </c>
      <c r="D41" s="49">
        <v>3919.7</v>
      </c>
      <c r="E41" s="49">
        <v>19288.23</v>
      </c>
      <c r="F41" s="49">
        <v>3.01594729391266</v>
      </c>
      <c r="G41" s="49">
        <v>7831.33</v>
      </c>
      <c r="H41" s="49">
        <v>8514.64</v>
      </c>
      <c r="I41" s="49">
        <v>-683.31</v>
      </c>
      <c r="J41" s="56">
        <v>-0.0802511908900435</v>
      </c>
      <c r="K41" s="56">
        <v>0.145709111673299</v>
      </c>
      <c r="L41" s="56">
        <v>0.140684972293059</v>
      </c>
      <c r="M41" s="56">
        <v>0.00502413938024059</v>
      </c>
      <c r="N41" s="49">
        <v>53746.33</v>
      </c>
      <c r="O41" s="49">
        <v>60522.74</v>
      </c>
      <c r="P41" s="49">
        <v>-6776.41</v>
      </c>
      <c r="Q41" s="56">
        <v>-0.111964692940207</v>
      </c>
      <c r="R41" s="49">
        <v>12559.22</v>
      </c>
      <c r="S41" s="49">
        <v>11270.95</v>
      </c>
      <c r="T41" s="49">
        <v>1288.27</v>
      </c>
      <c r="U41" s="56">
        <v>0.114300036820321</v>
      </c>
      <c r="V41" s="56">
        <v>0.276736984594099</v>
      </c>
      <c r="W41" s="56">
        <v>0.221532981822415</v>
      </c>
      <c r="X41" s="56">
        <v>0.055204002771684</v>
      </c>
      <c r="Y41" s="54">
        <v>-0.0360603604363965</v>
      </c>
      <c r="Z41" s="54">
        <v>-0.171858627711063</v>
      </c>
      <c r="AA41" s="54">
        <v>0.135798267274666</v>
      </c>
      <c r="AB41" s="54">
        <v>-0.0117070412719155</v>
      </c>
      <c r="AC41" s="54">
        <v>-0.115198829398669</v>
      </c>
      <c r="AD41" s="54">
        <v>0.103491788126753</v>
      </c>
    </row>
    <row r="42" spans="1:30">
      <c r="A42" s="50" t="str">
        <v>郑州西区</v>
      </c>
      <c r="B42" s="51" t="str">
        <v>1059</v>
      </c>
      <c r="C42" s="50" t="str">
        <v>大卫城</v>
      </c>
      <c r="D42" s="49">
        <v>3405</v>
      </c>
      <c r="E42" s="49">
        <v>18353.66</v>
      </c>
      <c r="F42" s="49">
        <v>5.71175502562608</v>
      </c>
      <c r="G42" s="49">
        <v>3636.48</v>
      </c>
      <c r="H42" s="49">
        <v>4204.24</v>
      </c>
      <c r="I42" s="49">
        <v>-567.76</v>
      </c>
      <c r="J42" s="56">
        <v>-0.135044621620079</v>
      </c>
      <c r="K42" s="56">
        <v>0.130053992463157</v>
      </c>
      <c r="L42" s="56">
        <v>0.123565150738527</v>
      </c>
      <c r="M42" s="56">
        <v>0.00648884172463004</v>
      </c>
      <c r="N42" s="49">
        <v>27961.31</v>
      </c>
      <c r="O42" s="49">
        <v>34024.48</v>
      </c>
      <c r="P42" s="49">
        <v>-6063.17</v>
      </c>
      <c r="Q42" s="56">
        <v>-0.178200225249585</v>
      </c>
      <c r="R42" s="49">
        <v>5458.1</v>
      </c>
      <c r="S42" s="49">
        <v>4500.84</v>
      </c>
      <c r="T42" s="49">
        <v>957.26</v>
      </c>
      <c r="U42" s="56">
        <v>0.212684743292363</v>
      </c>
      <c r="V42" s="56">
        <v>0.0382276296853865</v>
      </c>
      <c r="W42" s="56">
        <v>0.272336271445079</v>
      </c>
      <c r="X42" s="56">
        <v>-0.234108641759693</v>
      </c>
      <c r="Y42" s="54">
        <v>-0.0626023707883696</v>
      </c>
      <c r="Z42" s="54">
        <v>-0.232683232463274</v>
      </c>
      <c r="AA42" s="54">
        <v>0.170080861674904</v>
      </c>
      <c r="AB42" s="54">
        <v>-0.0754616990129016</v>
      </c>
      <c r="AC42" s="54">
        <v>-0.146810387697329</v>
      </c>
      <c r="AD42" s="54">
        <v>0.0713486886844269</v>
      </c>
    </row>
    <row r="43" spans="1:30">
      <c r="A43" s="50" t="str">
        <v>商丘区</v>
      </c>
      <c r="B43" s="51" t="str">
        <v>1126</v>
      </c>
      <c r="C43" s="50" t="str">
        <v>商丘凯旋店</v>
      </c>
      <c r="D43" s="49">
        <v>2916.6</v>
      </c>
      <c r="E43" s="49">
        <v>12721.4</v>
      </c>
      <c r="F43" s="49">
        <v>3.39213837644382</v>
      </c>
      <c r="G43" s="49">
        <v>2691.3</v>
      </c>
      <c r="H43" s="49">
        <v>3234.81</v>
      </c>
      <c r="I43" s="49">
        <v>-543.51</v>
      </c>
      <c r="J43" s="56">
        <v>-0.168019141773396</v>
      </c>
      <c r="K43" s="56">
        <v>0.0924446355799696</v>
      </c>
      <c r="L43" s="56">
        <v>0.0926138480007261</v>
      </c>
      <c r="M43" s="56">
        <v>-0.000169212420756459</v>
      </c>
      <c r="N43" s="49">
        <v>29112.56</v>
      </c>
      <c r="O43" s="49">
        <v>34927.93</v>
      </c>
      <c r="P43" s="49">
        <v>-5815.37</v>
      </c>
      <c r="Q43" s="56">
        <v>-0.166496268172777</v>
      </c>
      <c r="R43" s="49">
        <v>6765.9</v>
      </c>
      <c r="S43" s="49">
        <v>5897.57</v>
      </c>
      <c r="T43" s="49">
        <v>868.33</v>
      </c>
      <c r="U43" s="56">
        <v>0.147235217216582</v>
      </c>
      <c r="V43" s="56">
        <v>-0.0181658490327486</v>
      </c>
      <c r="W43" s="56">
        <v>0.25771223790012</v>
      </c>
      <c r="X43" s="56">
        <v>-0.275878086932869</v>
      </c>
      <c r="Y43" s="54">
        <v>-0.0577764968444701</v>
      </c>
      <c r="Z43" s="54">
        <v>-0.153727721756588</v>
      </c>
      <c r="AA43" s="54">
        <v>0.0959512249121178</v>
      </c>
      <c r="AB43" s="54">
        <v>-0.0912931934358922</v>
      </c>
      <c r="AC43" s="54">
        <v>-0.0743749200138686</v>
      </c>
      <c r="AD43" s="54">
        <v>-0.0169182734220236</v>
      </c>
    </row>
    <row r="44" spans="1:30">
      <c r="A44" s="50" t="str">
        <v>郑州西区</v>
      </c>
      <c r="B44" s="51" t="str">
        <v>1024</v>
      </c>
      <c r="C44" s="50" t="str">
        <v>新密店</v>
      </c>
      <c r="D44" s="49">
        <v>1921.7</v>
      </c>
      <c r="E44" s="49">
        <v>9263.24</v>
      </c>
      <c r="F44" s="49">
        <v>3.50149617551069</v>
      </c>
      <c r="G44" s="49">
        <v>3736.98</v>
      </c>
      <c r="H44" s="49">
        <v>4267.25</v>
      </c>
      <c r="I44" s="49">
        <v>-530.27</v>
      </c>
      <c r="J44" s="56">
        <v>-0.124265041888804</v>
      </c>
      <c r="K44" s="56">
        <v>0.159310166660556</v>
      </c>
      <c r="L44" s="56">
        <v>0.161318126641865</v>
      </c>
      <c r="M44" s="56">
        <v>-0.00200795998130861</v>
      </c>
      <c r="N44" s="49">
        <v>23457.26</v>
      </c>
      <c r="O44" s="49">
        <v>26452.39</v>
      </c>
      <c r="P44" s="49">
        <v>-2995.13</v>
      </c>
      <c r="Q44" s="56">
        <v>-0.113227197996098</v>
      </c>
      <c r="R44" s="49">
        <v>5007.51</v>
      </c>
      <c r="S44" s="49">
        <v>5161.32</v>
      </c>
      <c r="T44" s="49">
        <v>-153.809999999999</v>
      </c>
      <c r="U44" s="56">
        <v>-0.0298005161470321</v>
      </c>
      <c r="V44" s="56">
        <v>0.262046767776719</v>
      </c>
      <c r="W44" s="56">
        <v>0.406449547107004</v>
      </c>
      <c r="X44" s="56">
        <v>-0.144402779330285</v>
      </c>
      <c r="Y44" s="54">
        <v>-0.0360079161100028</v>
      </c>
      <c r="Z44" s="54">
        <v>-0.0901726690071532</v>
      </c>
      <c r="AA44" s="54">
        <v>0.0541647528971504</v>
      </c>
      <c r="AB44" s="54">
        <v>0.00475812209562947</v>
      </c>
      <c r="AC44" s="54">
        <v>-0.0590263942123944</v>
      </c>
      <c r="AD44" s="54">
        <v>0.0637845163080239</v>
      </c>
    </row>
    <row r="45" spans="1:30">
      <c r="A45" s="50" t="str">
        <v>商丘区</v>
      </c>
      <c r="B45" s="51" t="str">
        <v>1079</v>
      </c>
      <c r="C45" s="50" t="str">
        <v>金穗店</v>
      </c>
      <c r="D45" s="49">
        <v>1536.5</v>
      </c>
      <c r="E45" s="49">
        <v>8719.88</v>
      </c>
      <c r="F45" s="49">
        <v>2.07963279081331</v>
      </c>
      <c r="G45" s="49">
        <v>3631.34</v>
      </c>
      <c r="H45" s="49">
        <v>4147.76</v>
      </c>
      <c r="I45" s="49">
        <v>-516.42</v>
      </c>
      <c r="J45" s="56">
        <v>-0.124505757324435</v>
      </c>
      <c r="K45" s="56">
        <v>0.105928957524452</v>
      </c>
      <c r="L45" s="56">
        <v>0.107829784424142</v>
      </c>
      <c r="M45" s="56">
        <v>-0.00190082689968946</v>
      </c>
      <c r="N45" s="49">
        <v>34280.9</v>
      </c>
      <c r="O45" s="49">
        <v>38465.81</v>
      </c>
      <c r="P45" s="49">
        <v>-4184.91</v>
      </c>
      <c r="Q45" s="56">
        <v>-0.1087955771632</v>
      </c>
      <c r="R45" s="49">
        <v>7424.91</v>
      </c>
      <c r="S45" s="49">
        <v>7333.69</v>
      </c>
      <c r="T45" s="49">
        <v>91.2200000000003</v>
      </c>
      <c r="U45" s="56">
        <v>0.0124384859463654</v>
      </c>
      <c r="V45" s="56">
        <v>0.116770423468279</v>
      </c>
      <c r="W45" s="56">
        <v>0.187935320905606</v>
      </c>
      <c r="X45" s="56">
        <v>-0.071164897437327</v>
      </c>
      <c r="Y45" s="54">
        <v>-0.00193807062981235</v>
      </c>
      <c r="Z45" s="54">
        <v>-0.0991738129100085</v>
      </c>
      <c r="AA45" s="54">
        <v>0.0972357422801961</v>
      </c>
      <c r="AB45" s="54">
        <v>0.0470656805513684</v>
      </c>
      <c r="AC45" s="54">
        <v>-0.114857810091611</v>
      </c>
      <c r="AD45" s="54">
        <v>0.16192349064298</v>
      </c>
    </row>
    <row r="46" spans="1:30">
      <c r="A46" s="50" t="str">
        <v>郑州西区</v>
      </c>
      <c r="B46" s="51" t="str">
        <v>1086</v>
      </c>
      <c r="C46" s="50" t="str">
        <v>嵩山店</v>
      </c>
      <c r="D46" s="49">
        <v>3413.4</v>
      </c>
      <c r="E46" s="49">
        <v>13146.38</v>
      </c>
      <c r="F46" s="49">
        <v>2.78958710479068</v>
      </c>
      <c r="G46" s="49">
        <v>4186.01</v>
      </c>
      <c r="H46" s="49">
        <v>4594.53</v>
      </c>
      <c r="I46" s="49">
        <v>-408.52</v>
      </c>
      <c r="J46" s="56">
        <v>-0.0889144265028197</v>
      </c>
      <c r="K46" s="56">
        <v>0.110710896613302</v>
      </c>
      <c r="L46" s="56">
        <v>0.109834373380405</v>
      </c>
      <c r="M46" s="56">
        <v>0.000876523232897204</v>
      </c>
      <c r="N46" s="49">
        <v>37810.28</v>
      </c>
      <c r="O46" s="49">
        <v>41831.44</v>
      </c>
      <c r="P46" s="49">
        <v>-4021.16</v>
      </c>
      <c r="Q46" s="56">
        <v>-0.0961276972535491</v>
      </c>
      <c r="R46" s="49">
        <v>8205.15</v>
      </c>
      <c r="S46" s="49">
        <v>8749.91</v>
      </c>
      <c r="T46" s="49">
        <v>-544.76</v>
      </c>
      <c r="U46" s="56">
        <v>-0.0622589260918113</v>
      </c>
      <c r="V46" s="56">
        <v>0.240466968015143</v>
      </c>
      <c r="W46" s="56">
        <v>0.239982029682504</v>
      </c>
      <c r="X46" s="56">
        <v>0.000484938332639434</v>
      </c>
      <c r="Y46" s="54">
        <v>-0.0597490600415593</v>
      </c>
      <c r="Z46" s="54">
        <v>-0.0973598585585452</v>
      </c>
      <c r="AA46" s="54">
        <v>0.0376107985169859</v>
      </c>
      <c r="AB46" s="54">
        <v>-0.0493084459528787</v>
      </c>
      <c r="AC46" s="54">
        <v>-0.0771229008611704</v>
      </c>
      <c r="AD46" s="54">
        <v>0.0278144549082918</v>
      </c>
    </row>
    <row r="47" spans="1:30">
      <c r="A47" s="50" t="str">
        <v>漯河区</v>
      </c>
      <c r="B47" s="51" t="str">
        <v>1053</v>
      </c>
      <c r="C47" s="50" t="str">
        <v>辽河店</v>
      </c>
      <c r="D47" s="49">
        <v>1679.6</v>
      </c>
      <c r="E47" s="49">
        <v>11065.21</v>
      </c>
      <c r="F47" s="49">
        <v>2.96038600806734</v>
      </c>
      <c r="G47" s="49">
        <v>5063.38</v>
      </c>
      <c r="H47" s="49">
        <v>5436.21</v>
      </c>
      <c r="I47" s="49">
        <v>-372.83</v>
      </c>
      <c r="J47" s="56">
        <v>-0.0685827074377186</v>
      </c>
      <c r="K47" s="56">
        <v>0.147058071816343</v>
      </c>
      <c r="L47" s="56">
        <v>0.143093705383653</v>
      </c>
      <c r="M47" s="56">
        <v>0.0039643664326899</v>
      </c>
      <c r="N47" s="49">
        <v>34431.16</v>
      </c>
      <c r="O47" s="49">
        <v>37990.56</v>
      </c>
      <c r="P47" s="49">
        <v>-3559.39999999999</v>
      </c>
      <c r="Q47" s="56">
        <v>-0.0936916960423851</v>
      </c>
      <c r="R47" s="49">
        <v>7226.57</v>
      </c>
      <c r="S47" s="49">
        <v>5751.43</v>
      </c>
      <c r="T47" s="49">
        <v>1475.14</v>
      </c>
      <c r="U47" s="56">
        <v>0.256482300923422</v>
      </c>
      <c r="V47" s="56">
        <v>0.324268918575007</v>
      </c>
      <c r="W47" s="56">
        <v>0.438732183040976</v>
      </c>
      <c r="X47" s="56">
        <v>-0.114463264465969</v>
      </c>
      <c r="Y47" s="54">
        <v>-0.0125938031458908</v>
      </c>
      <c r="Z47" s="54">
        <v>-0.24674906936188</v>
      </c>
      <c r="AA47" s="54">
        <v>0.23415526621599</v>
      </c>
      <c r="AB47" s="54">
        <v>0.0151629438793126</v>
      </c>
      <c r="AC47" s="54">
        <v>-0.140977479668633</v>
      </c>
      <c r="AD47" s="54">
        <v>0.156140423547946</v>
      </c>
    </row>
    <row r="48" spans="1:30">
      <c r="A48" s="50" t="str">
        <v>郑州东区</v>
      </c>
      <c r="B48" s="51" t="str">
        <v>1094</v>
      </c>
      <c r="C48" s="50" t="str">
        <v>象湖店</v>
      </c>
      <c r="D48" s="49">
        <v>4852</v>
      </c>
      <c r="E48" s="49">
        <v>21650.17</v>
      </c>
      <c r="F48" s="49">
        <v>3.71972444973412</v>
      </c>
      <c r="G48" s="49">
        <v>7867.43</v>
      </c>
      <c r="H48" s="49">
        <v>8176.19</v>
      </c>
      <c r="I48" s="49">
        <v>-308.76</v>
      </c>
      <c r="J48" s="56">
        <v>-0.0377633102948929</v>
      </c>
      <c r="K48" s="56">
        <v>0.167018007323171</v>
      </c>
      <c r="L48" s="56">
        <v>0.201755797259876</v>
      </c>
      <c r="M48" s="56">
        <v>-0.0347377899367059</v>
      </c>
      <c r="N48" s="49">
        <v>47105.28</v>
      </c>
      <c r="O48" s="49">
        <v>40525.18</v>
      </c>
      <c r="P48" s="49">
        <v>6580.1</v>
      </c>
      <c r="Q48" s="56">
        <v>0.162370654491849</v>
      </c>
      <c r="R48" s="49">
        <v>9142.9</v>
      </c>
      <c r="S48" s="49">
        <v>7565.72</v>
      </c>
      <c r="T48" s="49">
        <v>1577.18</v>
      </c>
      <c r="U48" s="56">
        <v>0.208463966416944</v>
      </c>
      <c r="V48" s="56">
        <v>0.371619199385767</v>
      </c>
      <c r="W48" s="56">
        <v>-0.012465826588156</v>
      </c>
      <c r="X48" s="56">
        <v>0.384085025973923</v>
      </c>
      <c r="Y48" s="54">
        <v>-0.0317656323485984</v>
      </c>
      <c r="Z48" s="54">
        <v>-0.0981069878346013</v>
      </c>
      <c r="AA48" s="54">
        <v>0.066341355486003</v>
      </c>
      <c r="AB48" s="54">
        <v>-0.0456086763163629</v>
      </c>
      <c r="AC48" s="54">
        <v>-0.0850282614414051</v>
      </c>
      <c r="AD48" s="54">
        <v>0.0394195851250422</v>
      </c>
    </row>
    <row r="49" spans="1:30">
      <c r="A49" s="50" t="str">
        <v>郑州西区</v>
      </c>
      <c r="B49" s="51" t="str">
        <v>1085</v>
      </c>
      <c r="C49" s="50" t="str">
        <v>南阳店</v>
      </c>
      <c r="D49" s="49">
        <v>1745</v>
      </c>
      <c r="E49" s="49">
        <v>6409.73</v>
      </c>
      <c r="F49" s="49">
        <v>3.96166176139378</v>
      </c>
      <c r="G49" s="49">
        <v>2541.43</v>
      </c>
      <c r="H49" s="49">
        <v>2797.97</v>
      </c>
      <c r="I49" s="49">
        <v>-256.54</v>
      </c>
      <c r="J49" s="56">
        <v>-0.0916879023005965</v>
      </c>
      <c r="K49" s="56">
        <v>0.162499888104412</v>
      </c>
      <c r="L49" s="56">
        <v>0.15429958926531</v>
      </c>
      <c r="M49" s="56">
        <v>0.00820029883910211</v>
      </c>
      <c r="N49" s="49">
        <v>15639.58</v>
      </c>
      <c r="O49" s="49">
        <v>18133.36</v>
      </c>
      <c r="P49" s="49">
        <v>-2493.78</v>
      </c>
      <c r="Q49" s="56">
        <v>-0.137524430111132</v>
      </c>
      <c r="R49" s="49">
        <v>4070.49</v>
      </c>
      <c r="S49" s="49">
        <v>4239.66</v>
      </c>
      <c r="T49" s="49">
        <v>-169.17</v>
      </c>
      <c r="U49" s="56">
        <v>-0.0399017845770652</v>
      </c>
      <c r="V49" s="56">
        <v>0.37079072471649</v>
      </c>
      <c r="W49" s="56">
        <v>0.228919733533771</v>
      </c>
      <c r="X49" s="56">
        <v>0.141870991182719</v>
      </c>
      <c r="Y49" s="54">
        <v>-0.0441224520880779</v>
      </c>
      <c r="Z49" s="54">
        <v>-0.104977757650378</v>
      </c>
      <c r="AA49" s="54">
        <v>0.0608553055622998</v>
      </c>
      <c r="AB49" s="54">
        <v>-0.0605088352171872</v>
      </c>
      <c r="AC49" s="54">
        <v>-0.061730258484914</v>
      </c>
      <c r="AD49" s="54">
        <v>0.00122142326772683</v>
      </c>
    </row>
    <row r="50" spans="1:30">
      <c r="A50" s="50" t="str">
        <v>安阳区</v>
      </c>
      <c r="B50" s="51" t="str">
        <v>1108</v>
      </c>
      <c r="C50" s="50" t="str">
        <v>永明店</v>
      </c>
      <c r="D50" s="49">
        <v>2662</v>
      </c>
      <c r="E50" s="49">
        <v>2992.48</v>
      </c>
      <c r="F50" s="49">
        <v>1.82133324104157</v>
      </c>
      <c r="G50" s="49">
        <v>2008.14</v>
      </c>
      <c r="H50" s="49">
        <v>2258.1</v>
      </c>
      <c r="I50" s="49">
        <v>-249.96</v>
      </c>
      <c r="J50" s="56">
        <v>-0.110694831938355</v>
      </c>
      <c r="K50" s="56">
        <v>0.110405850662306</v>
      </c>
      <c r="L50" s="56">
        <v>0.129596066147311</v>
      </c>
      <c r="M50" s="56">
        <v>-0.0191902154850041</v>
      </c>
      <c r="N50" s="49">
        <v>18188.71</v>
      </c>
      <c r="O50" s="49">
        <v>17424.14</v>
      </c>
      <c r="P50" s="49">
        <v>764.57</v>
      </c>
      <c r="Q50" s="56">
        <v>0.0438799275028782</v>
      </c>
      <c r="R50" s="49">
        <v>4141.52</v>
      </c>
      <c r="S50" s="49">
        <v>3197.65</v>
      </c>
      <c r="T50" s="49">
        <v>943.87</v>
      </c>
      <c r="U50" s="56">
        <v>0.295176144981471</v>
      </c>
      <c r="V50" s="56">
        <v>0.451517948108194</v>
      </c>
      <c r="W50" s="56">
        <v>-0.00537975790607106</v>
      </c>
      <c r="X50" s="56">
        <v>0.456897706014265</v>
      </c>
      <c r="Y50" s="54">
        <v>-0.0210429987057892</v>
      </c>
      <c r="Z50" s="54">
        <v>-0.291679827373227</v>
      </c>
      <c r="AA50" s="54">
        <v>0.270636828667438</v>
      </c>
      <c r="AB50" s="54">
        <v>-0.130814316182928</v>
      </c>
      <c r="AC50" s="54">
        <v>-0.116492900080004</v>
      </c>
      <c r="AD50" s="54">
        <v>-0.0143214161029241</v>
      </c>
    </row>
    <row r="51" spans="1:30">
      <c r="A51" s="50" t="str">
        <v>郑州东区</v>
      </c>
      <c r="B51" s="51" t="str">
        <v>1060</v>
      </c>
      <c r="C51" s="50" t="str">
        <v>东明店</v>
      </c>
      <c r="D51" s="49">
        <v>6898.6</v>
      </c>
      <c r="E51" s="49">
        <v>12450.28</v>
      </c>
      <c r="F51" s="49">
        <v>3.73999469230628</v>
      </c>
      <c r="G51" s="49">
        <v>2214.72</v>
      </c>
      <c r="H51" s="49">
        <v>2452.43</v>
      </c>
      <c r="I51" s="49">
        <v>-237.71</v>
      </c>
      <c r="J51" s="56">
        <v>-0.096928352695082</v>
      </c>
      <c r="K51" s="56">
        <v>0.0778712272509915</v>
      </c>
      <c r="L51" s="56">
        <v>0.0827086585705984</v>
      </c>
      <c r="M51" s="56">
        <v>-0.00483743131960692</v>
      </c>
      <c r="N51" s="49">
        <v>28440.8</v>
      </c>
      <c r="O51" s="49">
        <v>29651.43</v>
      </c>
      <c r="P51" s="49">
        <v>-1210.63</v>
      </c>
      <c r="Q51" s="56">
        <v>-0.0408287222572402</v>
      </c>
      <c r="R51" s="49">
        <v>7407.17</v>
      </c>
      <c r="S51" s="49">
        <v>6639.77</v>
      </c>
      <c r="T51" s="49">
        <v>767.4</v>
      </c>
      <c r="U51" s="56">
        <v>0.115576292552302</v>
      </c>
      <c r="V51" s="56">
        <v>0.147148913784559</v>
      </c>
      <c r="W51" s="56">
        <v>0.245517684622233</v>
      </c>
      <c r="X51" s="56">
        <v>-0.0983687708376748</v>
      </c>
      <c r="Y51" s="54">
        <v>-0.0447782351424363</v>
      </c>
      <c r="Z51" s="54">
        <v>-0.242487315072661</v>
      </c>
      <c r="AA51" s="54">
        <v>0.197709079930224</v>
      </c>
      <c r="AB51" s="54">
        <v>-0.0917331373960577</v>
      </c>
      <c r="AC51" s="54">
        <v>-0.140241560019196</v>
      </c>
      <c r="AD51" s="54">
        <v>0.0485084226231387</v>
      </c>
    </row>
    <row r="52" spans="1:30">
      <c r="A52" s="50" t="str">
        <v>郑州西区</v>
      </c>
      <c r="B52" s="51" t="str">
        <v>1029</v>
      </c>
      <c r="C52" s="50" t="str">
        <v>丰乐店</v>
      </c>
      <c r="D52" s="49">
        <v>1970</v>
      </c>
      <c r="E52" s="49">
        <v>7760.65</v>
      </c>
      <c r="F52" s="49">
        <v>2.11458095375736</v>
      </c>
      <c r="G52" s="49">
        <v>2263.38</v>
      </c>
      <c r="H52" s="49">
        <v>2495.02</v>
      </c>
      <c r="I52" s="49">
        <v>-231.64</v>
      </c>
      <c r="J52" s="56">
        <v>-0.0928409391507884</v>
      </c>
      <c r="K52" s="56">
        <v>0.0808255895920689</v>
      </c>
      <c r="L52" s="56">
        <v>0.0843908030659153</v>
      </c>
      <c r="M52" s="56">
        <v>-0.00356521347384636</v>
      </c>
      <c r="N52" s="49">
        <v>28003.26</v>
      </c>
      <c r="O52" s="49">
        <v>29565.07</v>
      </c>
      <c r="P52" s="49">
        <v>-1561.81</v>
      </c>
      <c r="Q52" s="56">
        <v>-0.0528261898246817</v>
      </c>
      <c r="R52" s="49">
        <v>8051.93</v>
      </c>
      <c r="S52" s="49">
        <v>7784.47</v>
      </c>
      <c r="T52" s="49">
        <v>267.46</v>
      </c>
      <c r="U52" s="56">
        <v>0.0343581515504588</v>
      </c>
      <c r="V52" s="56">
        <v>0.150283592280871</v>
      </c>
      <c r="W52" s="56">
        <v>0.0080989740549411</v>
      </c>
      <c r="X52" s="56">
        <v>0.14218461822593</v>
      </c>
      <c r="Y52" s="54">
        <v>-0.0430319190554314</v>
      </c>
      <c r="Z52" s="54">
        <v>-0.0995032417107395</v>
      </c>
      <c r="AA52" s="54">
        <v>0.056471322655308</v>
      </c>
      <c r="AB52" s="54">
        <v>-0.038539282234416</v>
      </c>
      <c r="AC52" s="54">
        <v>-0.0704477648792984</v>
      </c>
      <c r="AD52" s="54">
        <v>0.0319084826448824</v>
      </c>
    </row>
    <row r="53" spans="1:30">
      <c r="A53" s="50" t="str">
        <v>郑州西区</v>
      </c>
      <c r="B53" s="51" t="str">
        <v>1035</v>
      </c>
      <c r="C53" s="50" t="str">
        <v>巩义店</v>
      </c>
      <c r="D53" s="49">
        <v>3148.6</v>
      </c>
      <c r="E53" s="49">
        <v>13173.78</v>
      </c>
      <c r="F53" s="49">
        <v>3.50035585295999</v>
      </c>
      <c r="G53" s="49">
        <v>6686.79</v>
      </c>
      <c r="H53" s="49">
        <v>6916.86</v>
      </c>
      <c r="I53" s="49">
        <v>-230.07</v>
      </c>
      <c r="J53" s="56">
        <v>-0.03326220279144</v>
      </c>
      <c r="K53" s="56">
        <v>0.207283514909723</v>
      </c>
      <c r="L53" s="56">
        <v>0.208164912562647</v>
      </c>
      <c r="M53" s="56">
        <v>-0.000881397652923822</v>
      </c>
      <c r="N53" s="49">
        <v>32259.15</v>
      </c>
      <c r="O53" s="49">
        <v>33227.79</v>
      </c>
      <c r="P53" s="49">
        <v>-968.639999999999</v>
      </c>
      <c r="Q53" s="56">
        <v>-0.0291515024020556</v>
      </c>
      <c r="R53" s="49">
        <v>6643.51</v>
      </c>
      <c r="S53" s="49">
        <v>6614.17</v>
      </c>
      <c r="T53" s="49">
        <v>29.3400000000001</v>
      </c>
      <c r="U53" s="56">
        <v>0.00443593073658526</v>
      </c>
      <c r="V53" s="56">
        <v>0.449067490472327</v>
      </c>
      <c r="W53" s="56">
        <v>0.0402767970120146</v>
      </c>
      <c r="X53" s="56">
        <v>0.408790693460312</v>
      </c>
      <c r="Y53" s="54">
        <v>-0.0429366404205006</v>
      </c>
      <c r="Z53" s="54">
        <v>-0.0604233033018504</v>
      </c>
      <c r="AA53" s="54">
        <v>0.0174866628813498</v>
      </c>
      <c r="AB53" s="54">
        <v>-0.05197125724806</v>
      </c>
      <c r="AC53" s="54">
        <v>-0.0576641389631992</v>
      </c>
      <c r="AD53" s="54">
        <v>0.00569288171513916</v>
      </c>
    </row>
    <row r="54" spans="1:30">
      <c r="A54" s="50" t="str">
        <v>安阳区</v>
      </c>
      <c r="B54" s="51" t="str">
        <v>1045</v>
      </c>
      <c r="C54" s="50" t="str">
        <v>彰德府</v>
      </c>
      <c r="D54" s="49">
        <v>1270.3</v>
      </c>
      <c r="E54" s="49">
        <v>6742.22</v>
      </c>
      <c r="F54" s="49">
        <v>6.03507462978336</v>
      </c>
      <c r="G54" s="57">
        <v>-511.21</v>
      </c>
      <c r="H54" s="49">
        <v>-354.5</v>
      </c>
      <c r="I54" s="49">
        <v>-156.71</v>
      </c>
      <c r="J54" s="56">
        <v>0.442059238363893</v>
      </c>
      <c r="K54" s="56">
        <v>-0.0713781066741134</v>
      </c>
      <c r="L54" s="56">
        <v>-0.0411308250298184</v>
      </c>
      <c r="M54" s="56">
        <v>-0.030247281644295</v>
      </c>
      <c r="N54" s="49">
        <v>7162</v>
      </c>
      <c r="O54" s="49">
        <v>8618.84</v>
      </c>
      <c r="P54" s="49">
        <v>-1456.84</v>
      </c>
      <c r="Q54" s="56">
        <v>-0.169029707013937</v>
      </c>
      <c r="R54" s="49">
        <v>1682.03</v>
      </c>
      <c r="S54" s="49">
        <v>1728.38</v>
      </c>
      <c r="T54" s="49">
        <v>-46.3500000000001</v>
      </c>
      <c r="U54" s="56">
        <v>-0.0268170194054549</v>
      </c>
      <c r="V54" s="56">
        <v>-0.0549314113873064</v>
      </c>
      <c r="W54" s="56">
        <v>0.0227965100905467</v>
      </c>
      <c r="X54" s="56">
        <v>-0.0777279214778531</v>
      </c>
      <c r="Y54" s="54">
        <v>-0.00853730313965863</v>
      </c>
      <c r="Z54" s="54">
        <v>-0.292412548166491</v>
      </c>
      <c r="AA54" s="54">
        <v>0.283875245026833</v>
      </c>
      <c r="AB54" s="54">
        <v>0.0572975065194358</v>
      </c>
      <c r="AC54" s="54">
        <v>-0.185242097544449</v>
      </c>
      <c r="AD54" s="54">
        <v>0.242539604063885</v>
      </c>
    </row>
    <row r="55" spans="1:30">
      <c r="A55" s="50" t="str">
        <v>洛阳区</v>
      </c>
      <c r="B55" s="51" t="str">
        <v>1110</v>
      </c>
      <c r="C55" s="50" t="str">
        <v>中州店</v>
      </c>
      <c r="D55" s="49">
        <v>874.6</v>
      </c>
      <c r="E55" s="49">
        <v>5114.3</v>
      </c>
      <c r="F55" s="49">
        <v>5.91561959132458</v>
      </c>
      <c r="G55" s="49">
        <v>1407.37</v>
      </c>
      <c r="H55" s="49">
        <v>1553.48</v>
      </c>
      <c r="I55" s="49">
        <v>-146.11</v>
      </c>
      <c r="J55" s="56">
        <v>-0.094053351185725</v>
      </c>
      <c r="K55" s="56">
        <v>0.180088036955047</v>
      </c>
      <c r="L55" s="56">
        <v>0.120270226329261</v>
      </c>
      <c r="M55" s="56">
        <v>0.0598178106257869</v>
      </c>
      <c r="N55" s="49">
        <v>7814.9</v>
      </c>
      <c r="O55" s="49">
        <v>12916.58</v>
      </c>
      <c r="P55" s="49">
        <v>-5101.68</v>
      </c>
      <c r="Q55" s="56">
        <v>-0.394971424324395</v>
      </c>
      <c r="R55" s="49">
        <v>1452.06</v>
      </c>
      <c r="S55" s="49">
        <v>2189.34</v>
      </c>
      <c r="T55" s="49">
        <v>-737.28</v>
      </c>
      <c r="U55" s="56">
        <v>-0.336759023267286</v>
      </c>
      <c r="V55" s="56">
        <v>0.290972229181297</v>
      </c>
      <c r="W55" s="56">
        <v>0.374165273064321</v>
      </c>
      <c r="X55" s="56">
        <v>-0.0831930438830245</v>
      </c>
      <c r="Y55" s="54">
        <v>-0.0399708001046789</v>
      </c>
      <c r="Z55" s="54">
        <v>-0.156681922405839</v>
      </c>
      <c r="AA55" s="54">
        <v>0.11671112230116</v>
      </c>
      <c r="AB55" s="54">
        <v>-0.000768455239382414</v>
      </c>
      <c r="AC55" s="54">
        <v>-0.0951372576951484</v>
      </c>
      <c r="AD55" s="54">
        <v>0.094368802455766</v>
      </c>
    </row>
    <row r="56" spans="1:30">
      <c r="A56" s="50" t="str">
        <v>济源区</v>
      </c>
      <c r="B56" s="51" t="str">
        <v>1006</v>
      </c>
      <c r="C56" s="50" t="str">
        <v>沁园店</v>
      </c>
      <c r="D56" s="49">
        <v>1981.6</v>
      </c>
      <c r="E56" s="49">
        <v>10276.06</v>
      </c>
      <c r="F56" s="49">
        <v>1.70494237302013</v>
      </c>
      <c r="G56" s="49">
        <v>12711.81</v>
      </c>
      <c r="H56" s="49">
        <v>12851.02</v>
      </c>
      <c r="I56" s="49">
        <v>-139.21</v>
      </c>
      <c r="J56" s="56">
        <v>-0.0108326031707989</v>
      </c>
      <c r="K56" s="56">
        <v>0.228210647033172</v>
      </c>
      <c r="L56" s="56">
        <v>0.197029581681904</v>
      </c>
      <c r="M56" s="56">
        <v>0.0311810653512682</v>
      </c>
      <c r="N56" s="49">
        <v>55702.09</v>
      </c>
      <c r="O56" s="49">
        <v>65223.81</v>
      </c>
      <c r="P56" s="49">
        <v>-9521.72</v>
      </c>
      <c r="Q56" s="56">
        <v>-0.145985338789623</v>
      </c>
      <c r="R56" s="49">
        <v>10370.22</v>
      </c>
      <c r="S56" s="49">
        <v>10971.28</v>
      </c>
      <c r="T56" s="49">
        <v>-601.060000000001</v>
      </c>
      <c r="U56" s="56">
        <v>-0.054784856461598</v>
      </c>
      <c r="V56" s="56">
        <v>0.364611000925271</v>
      </c>
      <c r="W56" s="56">
        <v>0.378743764490146</v>
      </c>
      <c r="X56" s="56">
        <v>-0.0141327635648744</v>
      </c>
      <c r="Y56" s="54">
        <v>-0.0472960072206761</v>
      </c>
      <c r="Z56" s="54">
        <v>-0.158889391210506</v>
      </c>
      <c r="AA56" s="54">
        <v>0.11159338398983</v>
      </c>
      <c r="AB56" s="54">
        <v>-0.0588827637317087</v>
      </c>
      <c r="AC56" s="54">
        <v>-0.101205220915491</v>
      </c>
      <c r="AD56" s="54">
        <v>0.0423224571837822</v>
      </c>
    </row>
    <row r="57" spans="1:30">
      <c r="A57" s="50" t="str">
        <v>漯河区</v>
      </c>
      <c r="B57" s="51" t="str">
        <v>1020</v>
      </c>
      <c r="C57" s="50" t="str">
        <v>漯河店</v>
      </c>
      <c r="D57" s="49">
        <v>1964.5</v>
      </c>
      <c r="E57" s="49">
        <v>5898.84</v>
      </c>
      <c r="F57" s="49">
        <v>10.5823240047952</v>
      </c>
      <c r="G57" s="49">
        <v>301.05</v>
      </c>
      <c r="H57" s="49">
        <v>367.98</v>
      </c>
      <c r="I57" s="49">
        <v>-66.93</v>
      </c>
      <c r="J57" s="56">
        <v>-0.1818848850481</v>
      </c>
      <c r="K57" s="56">
        <v>0.072166381804627</v>
      </c>
      <c r="L57" s="56">
        <v>0.0565365487170269</v>
      </c>
      <c r="M57" s="56">
        <v>0.0156298330876001</v>
      </c>
      <c r="N57" s="49">
        <v>4171.61</v>
      </c>
      <c r="O57" s="49">
        <v>6508.71</v>
      </c>
      <c r="P57" s="49">
        <v>-2337.1</v>
      </c>
      <c r="Q57" s="56">
        <v>-0.35907268875092</v>
      </c>
      <c r="R57" s="49">
        <v>1211.38</v>
      </c>
      <c r="S57" s="49">
        <v>1484.02</v>
      </c>
      <c r="T57" s="49">
        <v>-272.64</v>
      </c>
      <c r="U57" s="56">
        <v>-0.183717200576812</v>
      </c>
      <c r="V57" s="56">
        <v>0.354646999159037</v>
      </c>
      <c r="W57" s="56">
        <v>-0.23749891743274</v>
      </c>
      <c r="X57" s="56">
        <v>0.592145916591777</v>
      </c>
      <c r="Y57" s="54">
        <v>-0.0360415394013439</v>
      </c>
      <c r="Z57" s="54">
        <v>-0.210697969030067</v>
      </c>
      <c r="AA57" s="54">
        <v>0.174656429628723</v>
      </c>
      <c r="AB57" s="54">
        <v>-0.116888641436898</v>
      </c>
      <c r="AC57" s="54">
        <v>-0.101464622021875</v>
      </c>
      <c r="AD57" s="54">
        <v>-0.0154240194150227</v>
      </c>
    </row>
    <row r="58" spans="1:30">
      <c r="A58" s="50" t="str">
        <v>平顶山区</v>
      </c>
      <c r="B58" s="51" t="str">
        <v>1023</v>
      </c>
      <c r="C58" s="50" t="str">
        <v>华府店</v>
      </c>
      <c r="D58" s="49">
        <v>3147</v>
      </c>
      <c r="E58" s="49">
        <v>15237.4</v>
      </c>
      <c r="F58" s="49">
        <v>4.90675218675099</v>
      </c>
      <c r="G58" s="49">
        <v>3139.06</v>
      </c>
      <c r="H58" s="49">
        <v>3197.02</v>
      </c>
      <c r="I58" s="49">
        <v>-57.96</v>
      </c>
      <c r="J58" s="56">
        <v>-0.0181293829879075</v>
      </c>
      <c r="K58" s="56">
        <v>0.11997066335744</v>
      </c>
      <c r="L58" s="56">
        <v>0.106204962002979</v>
      </c>
      <c r="M58" s="56">
        <v>0.0137657013544612</v>
      </c>
      <c r="N58" s="49">
        <v>26165.23</v>
      </c>
      <c r="O58" s="49">
        <v>30102.36</v>
      </c>
      <c r="P58" s="49">
        <v>-3937.13</v>
      </c>
      <c r="Q58" s="56">
        <v>-0.130791406388071</v>
      </c>
      <c r="R58" s="49">
        <v>6169.73</v>
      </c>
      <c r="S58" s="49">
        <v>6533.75</v>
      </c>
      <c r="T58" s="49">
        <v>-364.02</v>
      </c>
      <c r="U58" s="56">
        <v>-0.0557137937631529</v>
      </c>
      <c r="V58" s="56">
        <v>0.222360493023061</v>
      </c>
      <c r="W58" s="56">
        <v>0.170117871337794</v>
      </c>
      <c r="X58" s="56">
        <v>0.0522426216852664</v>
      </c>
      <c r="Y58" s="54">
        <v>-0.0329009535263294</v>
      </c>
      <c r="Z58" s="54">
        <v>-0.110763344174479</v>
      </c>
      <c r="AA58" s="54">
        <v>0.0778623906481493</v>
      </c>
      <c r="AB58" s="54">
        <v>0.00588219404269142</v>
      </c>
      <c r="AC58" s="54">
        <v>-0.115527812437297</v>
      </c>
      <c r="AD58" s="54">
        <v>0.121410006479989</v>
      </c>
    </row>
    <row r="59" spans="1:30">
      <c r="A59" s="50" t="str">
        <v>郑州西区</v>
      </c>
      <c r="B59" s="51" t="str">
        <v>1106</v>
      </c>
      <c r="C59" s="50" t="str">
        <v>青屏店</v>
      </c>
      <c r="D59" s="49">
        <v>1057</v>
      </c>
      <c r="E59" s="49">
        <v>4127.1</v>
      </c>
      <c r="F59" s="49">
        <v>0.931447515715147</v>
      </c>
      <c r="G59" s="49">
        <v>7602.36</v>
      </c>
      <c r="H59" s="49">
        <v>7604.7</v>
      </c>
      <c r="I59" s="49">
        <v>-2.34</v>
      </c>
      <c r="J59" s="56">
        <v>-0.000307704445934751</v>
      </c>
      <c r="K59" s="56">
        <v>0.210859147933071</v>
      </c>
      <c r="L59" s="56">
        <v>0.2079533466086</v>
      </c>
      <c r="M59" s="56">
        <v>0.0029058013244711</v>
      </c>
      <c r="N59" s="49">
        <v>36054.21</v>
      </c>
      <c r="O59" s="49">
        <v>36569.26</v>
      </c>
      <c r="P59" s="49">
        <v>-515.050000000003</v>
      </c>
      <c r="Q59" s="56">
        <v>-0.0140842335885386</v>
      </c>
      <c r="R59" s="49">
        <v>7056.01</v>
      </c>
      <c r="S59" s="49">
        <v>6977.5</v>
      </c>
      <c r="T59" s="49">
        <v>78.5100000000002</v>
      </c>
      <c r="U59" s="56">
        <v>0.01125188104622</v>
      </c>
      <c r="V59" s="56">
        <v>0.258751118017824</v>
      </c>
      <c r="W59" s="56">
        <v>0.244587999081129</v>
      </c>
      <c r="X59" s="56">
        <v>0.014163118936695</v>
      </c>
      <c r="Y59" s="54">
        <v>-0.0430923425562039</v>
      </c>
      <c r="Z59" s="54">
        <v>-0.084587603009674</v>
      </c>
      <c r="AA59" s="54">
        <v>0.0414952604534701</v>
      </c>
      <c r="AB59" s="54">
        <v>-0.0420119359549555</v>
      </c>
      <c r="AC59" s="54">
        <v>-0.0437951601973898</v>
      </c>
      <c r="AD59" s="54">
        <v>0.00178322424243435</v>
      </c>
    </row>
    <row r="60" spans="1:30">
      <c r="A60" s="50" t="str">
        <v>平顶山区</v>
      </c>
      <c r="B60" s="51" t="str">
        <v>1066</v>
      </c>
      <c r="C60" s="50" t="str">
        <v>紫云店</v>
      </c>
      <c r="D60" s="49">
        <v>1617</v>
      </c>
      <c r="E60" s="49">
        <v>5174.14</v>
      </c>
      <c r="F60" s="49">
        <v>1.92874239726745</v>
      </c>
      <c r="G60" s="49">
        <v>4913.11</v>
      </c>
      <c r="H60" s="49">
        <v>4848.24</v>
      </c>
      <c r="I60" s="49">
        <v>64.87</v>
      </c>
      <c r="J60" s="56">
        <v>0.0133801131957164</v>
      </c>
      <c r="K60" s="56">
        <v>0.136678929382558</v>
      </c>
      <c r="L60" s="56">
        <v>0.126315690743014</v>
      </c>
      <c r="M60" s="56">
        <v>0.0103632386395441</v>
      </c>
      <c r="N60" s="49">
        <v>35946.36</v>
      </c>
      <c r="O60" s="49">
        <v>38381.93</v>
      </c>
      <c r="P60" s="49">
        <v>-2435.57</v>
      </c>
      <c r="Q60" s="56">
        <v>-0.063456162834959</v>
      </c>
      <c r="R60" s="49">
        <v>8850.28</v>
      </c>
      <c r="S60" s="49">
        <v>8140.04</v>
      </c>
      <c r="T60" s="49">
        <v>710.240000000001</v>
      </c>
      <c r="U60" s="56">
        <v>0.0872526424931574</v>
      </c>
      <c r="V60" s="56">
        <v>0.104754705553392</v>
      </c>
      <c r="W60" s="56">
        <v>0.145445094820696</v>
      </c>
      <c r="X60" s="56">
        <v>-0.0406903892673034</v>
      </c>
      <c r="Y60" s="54">
        <v>-0.0183813393474557</v>
      </c>
      <c r="Z60" s="54">
        <v>-0.11553505879578</v>
      </c>
      <c r="AA60" s="54">
        <v>0.0971537194483242</v>
      </c>
      <c r="AB60" s="54">
        <v>-0.0269986063335294</v>
      </c>
      <c r="AC60" s="54">
        <v>-0.130658638062234</v>
      </c>
      <c r="AD60" s="54">
        <v>0.103660031728705</v>
      </c>
    </row>
    <row r="61" spans="1:30">
      <c r="A61" s="50" t="str">
        <v>郑州西区</v>
      </c>
      <c r="B61" s="51" t="str">
        <v>1078</v>
      </c>
      <c r="C61" s="50" t="str">
        <v>南彩店</v>
      </c>
      <c r="D61" s="49">
        <v>99.62</v>
      </c>
      <c r="E61" s="49">
        <v>638.11</v>
      </c>
      <c r="F61" s="49">
        <v>9.26175841276016</v>
      </c>
      <c r="G61" s="49">
        <v>124.29</v>
      </c>
      <c r="H61" s="49">
        <v>-11.75</v>
      </c>
      <c r="I61" s="49">
        <v>136.04</v>
      </c>
      <c r="J61" s="56">
        <v>-11.5778723404255</v>
      </c>
      <c r="K61" s="56">
        <v>0.194692899324864</v>
      </c>
      <c r="L61" s="56">
        <v>-0.0727959853788489</v>
      </c>
      <c r="M61" s="56">
        <v>0.267488884703713</v>
      </c>
      <c r="N61" s="49">
        <v>638.39</v>
      </c>
      <c r="O61" s="49">
        <v>161.41</v>
      </c>
      <c r="P61" s="49">
        <v>476.98</v>
      </c>
      <c r="Q61" s="56">
        <v>2.9550833281705</v>
      </c>
      <c r="R61" s="49">
        <v>187.45</v>
      </c>
      <c r="S61" s="49">
        <v>41.09</v>
      </c>
      <c r="T61" s="49">
        <v>146.36</v>
      </c>
      <c r="U61" s="56">
        <v>3.56193721100024</v>
      </c>
      <c r="V61" s="56">
        <v>0.771510899300991</v>
      </c>
      <c r="W61" s="56">
        <v>0.0355891723012677</v>
      </c>
      <c r="X61" s="56">
        <v>0.735921726999723</v>
      </c>
      <c r="Y61" s="54">
        <v>-0.0461456388370232</v>
      </c>
      <c r="Z61" s="54">
        <v>-0.110975906546605</v>
      </c>
      <c r="AA61" s="54">
        <v>0.0648302677095818</v>
      </c>
      <c r="AB61" s="54">
        <v>-0.0254059521493873</v>
      </c>
      <c r="AC61" s="54">
        <v>0.010128244842327</v>
      </c>
      <c r="AD61" s="54">
        <v>-0.0355341969917143</v>
      </c>
    </row>
    <row r="62" spans="1:30">
      <c r="A62" s="50" t="str">
        <v>郑州东区</v>
      </c>
      <c r="B62" s="51" t="str">
        <v>1018</v>
      </c>
      <c r="C62" s="50" t="str">
        <v>人拜店</v>
      </c>
      <c r="D62" s="49">
        <v>648.97</v>
      </c>
      <c r="E62" s="49">
        <v>5232.01</v>
      </c>
      <c r="F62" s="49">
        <v>8.26181985873243</v>
      </c>
      <c r="G62" s="49">
        <v>823.11</v>
      </c>
      <c r="H62" s="49">
        <v>641.14</v>
      </c>
      <c r="I62" s="49">
        <v>181.97</v>
      </c>
      <c r="J62" s="56">
        <v>0.283822566054216</v>
      </c>
      <c r="K62" s="56">
        <v>0.158185434663541</v>
      </c>
      <c r="L62" s="56">
        <v>0.0706619613064208</v>
      </c>
      <c r="M62" s="56">
        <v>0.0875234733571197</v>
      </c>
      <c r="N62" s="49">
        <v>5203.45</v>
      </c>
      <c r="O62" s="49">
        <v>9073.34</v>
      </c>
      <c r="P62" s="49">
        <v>-3869.89</v>
      </c>
      <c r="Q62" s="56">
        <v>-0.426512177434109</v>
      </c>
      <c r="R62" s="49">
        <v>726.04</v>
      </c>
      <c r="S62" s="49">
        <v>976.54</v>
      </c>
      <c r="T62" s="49">
        <v>-250.5</v>
      </c>
      <c r="U62" s="56">
        <v>-0.25651791017265</v>
      </c>
      <c r="V62" s="56">
        <v>0.115093418065387</v>
      </c>
      <c r="W62" s="56">
        <v>0.196638430763917</v>
      </c>
      <c r="X62" s="56">
        <v>-0.0815450126985304</v>
      </c>
      <c r="Y62" s="54">
        <v>-0.0489642443942482</v>
      </c>
      <c r="Z62" s="54">
        <v>-0.0555327994756999</v>
      </c>
      <c r="AA62" s="54">
        <v>0.00656855508145167</v>
      </c>
      <c r="AB62" s="54">
        <v>-0.13100679399316</v>
      </c>
      <c r="AC62" s="54">
        <v>0.0247084755999445</v>
      </c>
      <c r="AD62" s="54">
        <v>-0.155715269593105</v>
      </c>
    </row>
    <row r="63" spans="1:30">
      <c r="A63" s="50" t="str">
        <v>商丘区</v>
      </c>
      <c r="B63" s="51" t="str">
        <v>1119</v>
      </c>
      <c r="C63" s="50" t="str">
        <v>虞城店</v>
      </c>
      <c r="D63" s="49">
        <v>1378</v>
      </c>
      <c r="E63" s="49">
        <v>3872.71</v>
      </c>
      <c r="F63" s="49">
        <v>2.99079592041292</v>
      </c>
      <c r="G63" s="49">
        <v>934.41</v>
      </c>
      <c r="H63" s="49">
        <v>668.57</v>
      </c>
      <c r="I63" s="49">
        <v>265.84</v>
      </c>
      <c r="J63" s="56">
        <v>0.397624781249533</v>
      </c>
      <c r="K63" s="56">
        <v>0.084862118696712</v>
      </c>
      <c r="L63" s="56">
        <v>0.0652849386766659</v>
      </c>
      <c r="M63" s="56">
        <v>0.0195771800200461</v>
      </c>
      <c r="N63" s="49">
        <v>11010.92</v>
      </c>
      <c r="O63" s="49">
        <v>10240.8</v>
      </c>
      <c r="P63" s="49">
        <v>770.120000000001</v>
      </c>
      <c r="Q63" s="56">
        <v>0.0752011561596751</v>
      </c>
      <c r="R63" s="49">
        <v>2569.79</v>
      </c>
      <c r="S63" s="49">
        <v>2847.32</v>
      </c>
      <c r="T63" s="49">
        <v>-277.53</v>
      </c>
      <c r="U63" s="56">
        <v>-0.0974706039363332</v>
      </c>
      <c r="V63" s="56">
        <v>0.24306684975694</v>
      </c>
      <c r="W63" s="56">
        <v>-0.179962134907229</v>
      </c>
      <c r="X63" s="56">
        <v>0.423028984664169</v>
      </c>
      <c r="Y63" s="54">
        <v>-0.0298896018740831</v>
      </c>
      <c r="Z63" s="54">
        <v>-0.0977164491521852</v>
      </c>
      <c r="AA63" s="54">
        <v>0.0678268472781021</v>
      </c>
      <c r="AB63" s="54">
        <v>-0.0948452787721146</v>
      </c>
      <c r="AC63" s="54">
        <v>-0.0771421080384345</v>
      </c>
      <c r="AD63" s="54">
        <v>-0.0177031707336801</v>
      </c>
    </row>
    <row r="64" spans="1:30">
      <c r="A64" s="50" t="str">
        <v>济源区</v>
      </c>
      <c r="B64" s="51" t="str">
        <v>1091</v>
      </c>
      <c r="C64" s="50" t="str">
        <v>汤帝店</v>
      </c>
      <c r="D64" s="49">
        <v>1893.99</v>
      </c>
      <c r="E64" s="49">
        <v>5479.5</v>
      </c>
      <c r="F64" s="49">
        <v>3.11602207871768</v>
      </c>
      <c r="G64" s="49">
        <v>2005.5</v>
      </c>
      <c r="H64" s="49">
        <v>1696.16</v>
      </c>
      <c r="I64" s="49">
        <v>309.34</v>
      </c>
      <c r="J64" s="56">
        <v>0.182376662579002</v>
      </c>
      <c r="K64" s="56">
        <v>0.12034954476607</v>
      </c>
      <c r="L64" s="56">
        <v>0.0993976344891321</v>
      </c>
      <c r="M64" s="56">
        <v>0.020951910276938</v>
      </c>
      <c r="N64" s="49">
        <v>16663.96</v>
      </c>
      <c r="O64" s="49">
        <v>17064.39</v>
      </c>
      <c r="P64" s="49">
        <v>-400.43</v>
      </c>
      <c r="Q64" s="56">
        <v>-0.023465825616972</v>
      </c>
      <c r="R64" s="49">
        <v>4508.7</v>
      </c>
      <c r="S64" s="49">
        <v>4533.53</v>
      </c>
      <c r="T64" s="49">
        <v>-24.8299999999999</v>
      </c>
      <c r="U64" s="56">
        <v>-0.00547696827858202</v>
      </c>
      <c r="V64" s="56">
        <v>0.310550547528431</v>
      </c>
      <c r="W64" s="56">
        <v>0.317943486407463</v>
      </c>
      <c r="X64" s="56">
        <v>-0.0073929388790312</v>
      </c>
      <c r="Y64" s="54">
        <v>-0.100164127131989</v>
      </c>
      <c r="Z64" s="54">
        <v>-0.153328642360368</v>
      </c>
      <c r="AA64" s="54">
        <v>0.0531645152283789</v>
      </c>
      <c r="AB64" s="54">
        <v>-0.107335449972234</v>
      </c>
      <c r="AC64" s="54">
        <v>-0.140254676551579</v>
      </c>
      <c r="AD64" s="54">
        <v>0.0329192265793446</v>
      </c>
    </row>
    <row r="65" spans="1:30">
      <c r="A65" s="50" t="str">
        <v>郑州西区</v>
      </c>
      <c r="B65" s="51" t="str">
        <v>1103</v>
      </c>
      <c r="C65" s="50" t="str">
        <v>绿城店</v>
      </c>
      <c r="D65" s="49">
        <v>979</v>
      </c>
      <c r="E65" s="49">
        <v>1583.42</v>
      </c>
      <c r="F65" s="49">
        <v>0.922116567062634</v>
      </c>
      <c r="G65" s="49">
        <v>3161.23</v>
      </c>
      <c r="H65" s="49">
        <v>2833.24</v>
      </c>
      <c r="I65" s="49">
        <v>327.99</v>
      </c>
      <c r="J65" s="56">
        <v>0.11576498990555</v>
      </c>
      <c r="K65" s="56">
        <v>0.16801754781322</v>
      </c>
      <c r="L65" s="56">
        <v>0.155775065125286</v>
      </c>
      <c r="M65" s="56">
        <v>0.0122424826879344</v>
      </c>
      <c r="N65" s="49">
        <v>18814.88</v>
      </c>
      <c r="O65" s="49">
        <v>18188.02</v>
      </c>
      <c r="P65" s="49">
        <v>626.860000000001</v>
      </c>
      <c r="Q65" s="56">
        <v>0.0344655438030088</v>
      </c>
      <c r="R65" s="49">
        <v>4833.45</v>
      </c>
      <c r="S65" s="49">
        <v>4930.1</v>
      </c>
      <c r="T65" s="49">
        <v>-96.6500000000005</v>
      </c>
      <c r="U65" s="56">
        <v>-0.0196040648262714</v>
      </c>
      <c r="V65" s="56">
        <v>0.365060992608072</v>
      </c>
      <c r="W65" s="56">
        <v>0.037522013581858</v>
      </c>
      <c r="X65" s="56">
        <v>0.327538979026214</v>
      </c>
      <c r="Y65" s="54">
        <v>-0.0140479367739399</v>
      </c>
      <c r="Z65" s="54">
        <v>0.0648769801829577</v>
      </c>
      <c r="AA65" s="54">
        <v>-0.0789249169568977</v>
      </c>
      <c r="AB65" s="54">
        <v>-0.0609342741149828</v>
      </c>
      <c r="AC65" s="54">
        <v>0.0662158112867701</v>
      </c>
      <c r="AD65" s="54">
        <v>-0.127150085401753</v>
      </c>
    </row>
    <row r="66" spans="1:30">
      <c r="A66" s="50" t="str">
        <v>洛阳区</v>
      </c>
      <c r="B66" s="51" t="str">
        <v>1072</v>
      </c>
      <c r="C66" s="50" t="str">
        <v>北大店</v>
      </c>
      <c r="D66" s="49">
        <v>938.8</v>
      </c>
      <c r="E66" s="49">
        <v>6456.57</v>
      </c>
      <c r="F66" s="49">
        <v>2.63480138165116</v>
      </c>
      <c r="G66" s="49">
        <v>3703.97</v>
      </c>
      <c r="H66" s="49">
        <v>3362.43</v>
      </c>
      <c r="I66" s="49">
        <v>341.54</v>
      </c>
      <c r="J66" s="56">
        <v>0.101575348780495</v>
      </c>
      <c r="K66" s="56">
        <v>0.150829815028374</v>
      </c>
      <c r="L66" s="56">
        <v>0.124590787167086</v>
      </c>
      <c r="M66" s="56">
        <v>0.0262390278612889</v>
      </c>
      <c r="N66" s="49">
        <v>24557.28</v>
      </c>
      <c r="O66" s="49">
        <v>26987.79</v>
      </c>
      <c r="P66" s="49">
        <v>-2430.51</v>
      </c>
      <c r="Q66" s="56">
        <v>-0.0900596158485004</v>
      </c>
      <c r="R66" s="49">
        <v>5724.71</v>
      </c>
      <c r="S66" s="49">
        <v>5693.96</v>
      </c>
      <c r="T66" s="49">
        <v>30.75</v>
      </c>
      <c r="U66" s="56">
        <v>0.00540045943420748</v>
      </c>
      <c r="V66" s="56">
        <v>0.284066448043015</v>
      </c>
      <c r="W66" s="56">
        <v>0.124604849110643</v>
      </c>
      <c r="X66" s="56">
        <v>0.159461598932373</v>
      </c>
      <c r="Y66" s="54">
        <v>-0.0500986076150582</v>
      </c>
      <c r="Z66" s="54">
        <v>-0.135622659800912</v>
      </c>
      <c r="AA66" s="54">
        <v>0.0855240521858536</v>
      </c>
      <c r="AB66" s="54">
        <v>-0.0733712202043704</v>
      </c>
      <c r="AC66" s="54">
        <v>-0.107546583102951</v>
      </c>
      <c r="AD66" s="54">
        <v>0.0341753628985809</v>
      </c>
    </row>
    <row r="67" spans="1:30">
      <c r="A67" s="50" t="str">
        <v>洛阳区</v>
      </c>
      <c r="B67" s="51" t="str">
        <v>1039</v>
      </c>
      <c r="C67" s="50" t="str">
        <v>高新店</v>
      </c>
      <c r="D67" s="49">
        <v>1838.4</v>
      </c>
      <c r="E67" s="49">
        <v>6678.22</v>
      </c>
      <c r="F67" s="49">
        <v>3.60388195968018</v>
      </c>
      <c r="G67" s="49">
        <v>2558.94</v>
      </c>
      <c r="H67" s="49">
        <v>2206.15</v>
      </c>
      <c r="I67" s="49">
        <v>352.79</v>
      </c>
      <c r="J67" s="56">
        <v>0.159912064002901</v>
      </c>
      <c r="K67" s="56">
        <v>0.143679955081415</v>
      </c>
      <c r="L67" s="56">
        <v>0.115064796477984</v>
      </c>
      <c r="M67" s="56">
        <v>0.0286151586034309</v>
      </c>
      <c r="N67" s="49">
        <v>17810</v>
      </c>
      <c r="O67" s="49">
        <v>19173.11</v>
      </c>
      <c r="P67" s="49">
        <v>-1363.11</v>
      </c>
      <c r="Q67" s="56">
        <v>-0.071094882363894</v>
      </c>
      <c r="R67" s="49">
        <v>4291.02</v>
      </c>
      <c r="S67" s="49">
        <v>4754.23</v>
      </c>
      <c r="T67" s="49">
        <v>-463.209999999999</v>
      </c>
      <c r="U67" s="56">
        <v>-0.0974311297518208</v>
      </c>
      <c r="V67" s="56">
        <v>0.378311539129566</v>
      </c>
      <c r="W67" s="56">
        <v>-0.0408138771787311</v>
      </c>
      <c r="X67" s="56">
        <v>0.419125416308297</v>
      </c>
      <c r="Y67" s="54">
        <v>-0.0289395062246272</v>
      </c>
      <c r="Z67" s="54">
        <v>-0.0910957189702644</v>
      </c>
      <c r="AA67" s="54">
        <v>0.0621562127456371</v>
      </c>
      <c r="AB67" s="54">
        <v>-0.0109536255184886</v>
      </c>
      <c r="AC67" s="54">
        <v>-0.0766296964863812</v>
      </c>
      <c r="AD67" s="54">
        <v>0.0656760709678926</v>
      </c>
    </row>
    <row r="68" spans="1:30">
      <c r="A68" s="50" t="str">
        <v>安阳区</v>
      </c>
      <c r="B68" s="51" t="str">
        <v>1008</v>
      </c>
      <c r="C68" s="50" t="str">
        <v>文峰店</v>
      </c>
      <c r="D68" s="49">
        <v>5767.08</v>
      </c>
      <c r="E68" s="49">
        <v>19299.17</v>
      </c>
      <c r="F68" s="49">
        <v>6.82576426603065</v>
      </c>
      <c r="G68" s="49">
        <v>942.29</v>
      </c>
      <c r="H68" s="49">
        <v>564.69</v>
      </c>
      <c r="I68" s="49">
        <v>377.6</v>
      </c>
      <c r="J68" s="56">
        <v>0.668685473445607</v>
      </c>
      <c r="K68" s="56">
        <v>0.0481787936409249</v>
      </c>
      <c r="L68" s="56">
        <v>0.0269430907187592</v>
      </c>
      <c r="M68" s="56">
        <v>0.0212357029221657</v>
      </c>
      <c r="N68" s="49">
        <v>19558.19</v>
      </c>
      <c r="O68" s="49">
        <v>20958.62</v>
      </c>
      <c r="P68" s="49">
        <v>-1400.43</v>
      </c>
      <c r="Q68" s="56">
        <v>-0.0668188077268446</v>
      </c>
      <c r="R68" s="49">
        <v>5026.76</v>
      </c>
      <c r="S68" s="49">
        <v>4739.64</v>
      </c>
      <c r="T68" s="49">
        <v>287.12</v>
      </c>
      <c r="U68" s="56">
        <v>0.0605784405566667</v>
      </c>
      <c r="V68" s="56">
        <v>0.135714680335795</v>
      </c>
      <c r="W68" s="56">
        <v>-0.0550670436168437</v>
      </c>
      <c r="X68" s="56">
        <v>0.190781723952639</v>
      </c>
      <c r="Y68" s="54">
        <v>-0.0640511979883663</v>
      </c>
      <c r="Z68" s="54">
        <v>-0.329117823294596</v>
      </c>
      <c r="AA68" s="54">
        <v>0.26506662530623</v>
      </c>
      <c r="AB68" s="54">
        <v>0.00722176741387738</v>
      </c>
      <c r="AC68" s="54">
        <v>-0.254971057254724</v>
      </c>
      <c r="AD68" s="54">
        <v>0.262192824668601</v>
      </c>
    </row>
    <row r="69" spans="1:30">
      <c r="A69" s="50" t="str">
        <v>漯河区</v>
      </c>
      <c r="B69" s="51" t="str">
        <v>1056</v>
      </c>
      <c r="C69" s="50" t="str">
        <v>金山店</v>
      </c>
      <c r="D69" s="49">
        <v>3870.58</v>
      </c>
      <c r="E69" s="49">
        <v>17132.66</v>
      </c>
      <c r="F69" s="49">
        <v>4.82922741262803</v>
      </c>
      <c r="G69" s="49">
        <v>3075.98</v>
      </c>
      <c r="H69" s="49">
        <v>2599.5</v>
      </c>
      <c r="I69" s="49">
        <v>476.48</v>
      </c>
      <c r="J69" s="56">
        <v>0.183296787843816</v>
      </c>
      <c r="K69" s="56">
        <v>0.105172028845223</v>
      </c>
      <c r="L69" s="56">
        <v>0.0873803247542964</v>
      </c>
      <c r="M69" s="56">
        <v>0.017791704090927</v>
      </c>
      <c r="N69" s="49">
        <v>29247.13</v>
      </c>
      <c r="O69" s="49">
        <v>29749.26</v>
      </c>
      <c r="P69" s="49">
        <v>-502.129999999997</v>
      </c>
      <c r="Q69" s="56">
        <v>-0.0168787391686381</v>
      </c>
      <c r="R69" s="49">
        <v>6826.03</v>
      </c>
      <c r="S69" s="49">
        <v>6627.76</v>
      </c>
      <c r="T69" s="49">
        <v>198.27</v>
      </c>
      <c r="U69" s="56">
        <v>0.0299150844327495</v>
      </c>
      <c r="V69" s="56">
        <v>0.220261013216765</v>
      </c>
      <c r="W69" s="56">
        <v>0.0202234237458884</v>
      </c>
      <c r="X69" s="56">
        <v>0.200037589470877</v>
      </c>
      <c r="Y69" s="54">
        <v>-0.0241399466454147</v>
      </c>
      <c r="Z69" s="54">
        <v>-0.115299890158968</v>
      </c>
      <c r="AA69" s="54">
        <v>0.091159943513553</v>
      </c>
      <c r="AB69" s="54">
        <v>-0.0244752828973889</v>
      </c>
      <c r="AC69" s="54">
        <v>-0.134549427447943</v>
      </c>
      <c r="AD69" s="54">
        <v>0.110074144550554</v>
      </c>
    </row>
    <row r="70" spans="1:30">
      <c r="A70" s="50" t="str">
        <v>郑州东区</v>
      </c>
      <c r="B70" s="51" t="str">
        <v>1016</v>
      </c>
      <c r="C70" s="50" t="str">
        <v>人民店</v>
      </c>
      <c r="D70" s="49">
        <v>3663</v>
      </c>
      <c r="E70" s="49">
        <v>14711.24</v>
      </c>
      <c r="F70" s="49">
        <v>3.0121641582979</v>
      </c>
      <c r="G70" s="49">
        <v>7481.04</v>
      </c>
      <c r="H70" s="49">
        <v>6976.41</v>
      </c>
      <c r="I70" s="49">
        <v>504.63</v>
      </c>
      <c r="J70" s="56">
        <v>0.0723337647873333</v>
      </c>
      <c r="K70" s="56">
        <v>0.150101394645376</v>
      </c>
      <c r="L70" s="56">
        <v>0.127417916981951</v>
      </c>
      <c r="M70" s="56">
        <v>0.0226834776634247</v>
      </c>
      <c r="N70" s="49">
        <v>49839.91</v>
      </c>
      <c r="O70" s="49">
        <v>54752.19</v>
      </c>
      <c r="P70" s="49">
        <v>-4912.28</v>
      </c>
      <c r="Q70" s="56">
        <v>-0.0897184203956042</v>
      </c>
      <c r="R70" s="49">
        <v>10760.52</v>
      </c>
      <c r="S70" s="49">
        <v>11283.96</v>
      </c>
      <c r="T70" s="49">
        <v>-523.439999999999</v>
      </c>
      <c r="U70" s="56">
        <v>-0.0463879701806811</v>
      </c>
      <c r="V70" s="56">
        <v>0.480621646161794</v>
      </c>
      <c r="W70" s="56">
        <v>0.223436724532744</v>
      </c>
      <c r="X70" s="56">
        <v>0.25718492162905</v>
      </c>
      <c r="Y70" s="54">
        <v>-0.0592880269726742</v>
      </c>
      <c r="Z70" s="54">
        <v>-0.19948227395347</v>
      </c>
      <c r="AA70" s="54">
        <v>0.140194246980796</v>
      </c>
      <c r="AB70" s="54">
        <v>-0.160160197852303</v>
      </c>
      <c r="AC70" s="54">
        <v>-0.150237806012874</v>
      </c>
      <c r="AD70" s="54">
        <v>-0.00992239183942978</v>
      </c>
    </row>
    <row r="71" spans="1:30">
      <c r="A71" s="50" t="str">
        <v>事业处管理</v>
      </c>
      <c r="B71" s="51" t="str">
        <v>1043</v>
      </c>
      <c r="C71" s="50" t="str">
        <v>濮阳店</v>
      </c>
      <c r="D71" s="49">
        <v>1953.9</v>
      </c>
      <c r="E71" s="49">
        <v>8643.2</v>
      </c>
      <c r="F71" s="49">
        <v>4.69439390551681</v>
      </c>
      <c r="G71" s="49">
        <v>3018.62</v>
      </c>
      <c r="H71" s="49">
        <v>2453.19</v>
      </c>
      <c r="I71" s="49">
        <v>565.43</v>
      </c>
      <c r="J71" s="56">
        <v>0.230487650773075</v>
      </c>
      <c r="K71" s="56">
        <v>0.180707644195196</v>
      </c>
      <c r="L71" s="56">
        <v>0.124654026755095</v>
      </c>
      <c r="M71" s="56">
        <v>0.0560536174401011</v>
      </c>
      <c r="N71" s="49">
        <v>16704.44</v>
      </c>
      <c r="O71" s="49">
        <v>19679.99</v>
      </c>
      <c r="P71" s="49">
        <v>-2975.55</v>
      </c>
      <c r="Q71" s="56">
        <v>-0.151196723169067</v>
      </c>
      <c r="R71" s="49">
        <v>3965.23</v>
      </c>
      <c r="S71" s="49">
        <v>3200.75</v>
      </c>
      <c r="T71" s="49">
        <v>764.48</v>
      </c>
      <c r="U71" s="56">
        <v>0.238844020932594</v>
      </c>
      <c r="V71" s="56">
        <v>0.244821806962254</v>
      </c>
      <c r="W71" s="56">
        <v>0.102634246332386</v>
      </c>
      <c r="X71" s="56">
        <v>0.142187560629868</v>
      </c>
      <c r="Y71" s="54">
        <v>-0.0124885567798085</v>
      </c>
      <c r="Z71" s="54">
        <v>-0.139211122393189</v>
      </c>
      <c r="AA71" s="54">
        <v>0.126722565613381</v>
      </c>
      <c r="AB71" s="54">
        <v>-0.0106311861474139</v>
      </c>
      <c r="AC71" s="54">
        <v>-0.142503827491782</v>
      </c>
      <c r="AD71" s="54">
        <v>0.131872641344368</v>
      </c>
    </row>
    <row r="72" spans="1:30">
      <c r="A72" s="50" t="str">
        <v>漯河区</v>
      </c>
      <c r="B72" s="51" t="str">
        <v>1125</v>
      </c>
      <c r="C72" s="50" t="str">
        <v>漯河柳江店</v>
      </c>
      <c r="D72" s="49">
        <v>1116.5</v>
      </c>
      <c r="E72" s="49">
        <v>4933.88</v>
      </c>
      <c r="F72" s="49">
        <v>4.23219765283699</v>
      </c>
      <c r="G72" s="49">
        <v>631.31</v>
      </c>
      <c r="H72" s="49">
        <v>0</v>
      </c>
      <c r="I72" s="49">
        <v>631.31</v>
      </c>
      <c r="J72" s="56">
        <v>0</v>
      </c>
      <c r="K72" s="56">
        <v>0.0646228177477058</v>
      </c>
      <c r="L72" s="56">
        <v>0</v>
      </c>
      <c r="M72" s="56">
        <v>0.0646228177477058</v>
      </c>
      <c r="N72" s="49">
        <v>9769.15</v>
      </c>
      <c r="O72" s="49">
        <v>0</v>
      </c>
      <c r="P72" s="49">
        <v>9769.15</v>
      </c>
      <c r="Q72" s="56" t="e">
        <v>#DIV/0!</v>
      </c>
      <c r="R72" s="49">
        <v>2577.62</v>
      </c>
      <c r="S72" s="49">
        <v>0</v>
      </c>
      <c r="T72" s="49">
        <v>2577.62</v>
      </c>
      <c r="U72" s="56" t="e">
        <v>#DIV/0!</v>
      </c>
      <c r="V72" s="56">
        <v>0.168665674988682</v>
      </c>
      <c r="W72" s="56">
        <v>0</v>
      </c>
      <c r="X72" s="56">
        <v>0.168665674988682</v>
      </c>
      <c r="Y72" s="54">
        <v>-0.0130314010598925</v>
      </c>
      <c r="Z72" s="54">
        <v>0</v>
      </c>
      <c r="AA72" s="54">
        <v>-0.0130314010598925</v>
      </c>
      <c r="AB72" s="54">
        <v>0.0197335694212199</v>
      </c>
      <c r="AC72" s="54">
        <v>0</v>
      </c>
      <c r="AD72" s="54">
        <v>0.0197335694212199</v>
      </c>
    </row>
    <row r="73" spans="1:30">
      <c r="A73" s="50" t="str">
        <v>郑州东区</v>
      </c>
      <c r="B73" s="51" t="str">
        <v>1092</v>
      </c>
      <c r="C73" s="50" t="str">
        <v>商都店</v>
      </c>
      <c r="D73" s="49">
        <v>2235.2</v>
      </c>
      <c r="E73" s="49">
        <v>8681.13</v>
      </c>
      <c r="F73" s="49">
        <v>3.15863088568321</v>
      </c>
      <c r="G73" s="49">
        <v>4562.1</v>
      </c>
      <c r="H73" s="49">
        <v>3882.17</v>
      </c>
      <c r="I73" s="49">
        <v>679.93</v>
      </c>
      <c r="J73" s="56">
        <v>0.17514173773946</v>
      </c>
      <c r="K73" s="56">
        <v>0.189247242244435</v>
      </c>
      <c r="L73" s="56">
        <v>0.155239855467707</v>
      </c>
      <c r="M73" s="56">
        <v>0.0340073867767281</v>
      </c>
      <c r="N73" s="49">
        <v>24106.56</v>
      </c>
      <c r="O73" s="49">
        <v>25007.56</v>
      </c>
      <c r="P73" s="49">
        <v>-901</v>
      </c>
      <c r="Q73" s="56">
        <v>-0.0360291047987089</v>
      </c>
      <c r="R73" s="49">
        <v>4773.54</v>
      </c>
      <c r="S73" s="49">
        <v>4663.24</v>
      </c>
      <c r="T73" s="49">
        <v>110.3</v>
      </c>
      <c r="U73" s="56">
        <v>0.023653082406224</v>
      </c>
      <c r="V73" s="56">
        <v>0.330962890566585</v>
      </c>
      <c r="W73" s="56">
        <v>0.330687462077372</v>
      </c>
      <c r="X73" s="56">
        <v>0.000275428489213636</v>
      </c>
      <c r="Y73" s="54">
        <v>-0.0457312602387327</v>
      </c>
      <c r="Z73" s="54">
        <v>-0.21243813314348</v>
      </c>
      <c r="AA73" s="54">
        <v>0.166706872904747</v>
      </c>
      <c r="AB73" s="54">
        <v>-0.0696252953522379</v>
      </c>
      <c r="AC73" s="54">
        <v>-0.1279494041002</v>
      </c>
      <c r="AD73" s="54">
        <v>0.0583241087479622</v>
      </c>
    </row>
    <row r="74" spans="1:30">
      <c r="A74" s="50" t="str">
        <v>安阳区</v>
      </c>
      <c r="B74" s="51" t="str">
        <v>1061</v>
      </c>
      <c r="C74" s="50" t="str">
        <v>中华店</v>
      </c>
      <c r="D74" s="49">
        <v>5539.4</v>
      </c>
      <c r="E74" s="49">
        <v>8450.39</v>
      </c>
      <c r="F74" s="49">
        <v>2.17902380952381</v>
      </c>
      <c r="G74" s="49">
        <v>2480.36</v>
      </c>
      <c r="H74" s="49">
        <v>1687.32</v>
      </c>
      <c r="I74" s="49">
        <v>793.04</v>
      </c>
      <c r="J74" s="56">
        <v>0.469999762937676</v>
      </c>
      <c r="K74" s="56">
        <v>0.07123303722305</v>
      </c>
      <c r="L74" s="56">
        <v>0.0415385603894775</v>
      </c>
      <c r="M74" s="56">
        <v>0.0296944768335724</v>
      </c>
      <c r="N74" s="49">
        <v>34820.36</v>
      </c>
      <c r="O74" s="49">
        <v>40620.57</v>
      </c>
      <c r="P74" s="49">
        <v>-5800.21</v>
      </c>
      <c r="Q74" s="56">
        <v>-0.142789970697112</v>
      </c>
      <c r="R74" s="49">
        <v>10277.73</v>
      </c>
      <c r="S74" s="49">
        <v>9573.13</v>
      </c>
      <c r="T74" s="49">
        <v>704.6</v>
      </c>
      <c r="U74" s="56">
        <v>0.0736018418218493</v>
      </c>
      <c r="V74" s="56">
        <v>0.0942037063973958</v>
      </c>
      <c r="W74" s="56">
        <v>0.0830254706208591</v>
      </c>
      <c r="X74" s="56">
        <v>0.0111782357765367</v>
      </c>
      <c r="Y74" s="54">
        <v>-0.0505880189497097</v>
      </c>
      <c r="Z74" s="54">
        <v>-0.144988107337934</v>
      </c>
      <c r="AA74" s="54">
        <v>0.0944000883882247</v>
      </c>
      <c r="AB74" s="54">
        <v>-0.111349155844156</v>
      </c>
      <c r="AC74" s="54">
        <v>-0.188776806923192</v>
      </c>
      <c r="AD74" s="54">
        <v>0.077427651079036</v>
      </c>
    </row>
    <row r="75" spans="1:30">
      <c r="A75" s="50" t="str">
        <v>事业处管理</v>
      </c>
      <c r="B75" s="51" t="str">
        <v>1032</v>
      </c>
      <c r="C75" s="50" t="str">
        <v>新华店</v>
      </c>
      <c r="D75" s="49">
        <v>1888</v>
      </c>
      <c r="E75" s="49">
        <v>3742.63</v>
      </c>
      <c r="F75" s="49">
        <v>1.46283355607529</v>
      </c>
      <c r="G75" s="49">
        <v>1778.89</v>
      </c>
      <c r="H75" s="49">
        <v>956.48</v>
      </c>
      <c r="I75" s="49">
        <v>822.41</v>
      </c>
      <c r="J75" s="56">
        <v>0.859829792572767</v>
      </c>
      <c r="K75" s="56">
        <v>0.0901302079506954</v>
      </c>
      <c r="L75" s="56">
        <v>0.0484263266508837</v>
      </c>
      <c r="M75" s="56">
        <v>0.0417038812998117</v>
      </c>
      <c r="N75" s="49">
        <v>19736.89</v>
      </c>
      <c r="O75" s="49">
        <v>19751.24</v>
      </c>
      <c r="P75" s="49">
        <v>-14.3500000000022</v>
      </c>
      <c r="Q75" s="56">
        <v>-0.000726536663014686</v>
      </c>
      <c r="R75" s="49">
        <v>5421.69</v>
      </c>
      <c r="S75" s="49">
        <v>4456.07</v>
      </c>
      <c r="T75" s="49">
        <v>965.62</v>
      </c>
      <c r="U75" s="56">
        <v>0.216697673061689</v>
      </c>
      <c r="V75" s="56">
        <v>0.085677762665751</v>
      </c>
      <c r="W75" s="56">
        <v>-0.0622861935713987</v>
      </c>
      <c r="X75" s="56">
        <v>0.14796395623715</v>
      </c>
      <c r="Y75" s="54">
        <v>-0.0306970704706466</v>
      </c>
      <c r="Z75" s="54">
        <v>-0.257812377274145</v>
      </c>
      <c r="AA75" s="54">
        <v>0.227115306803499</v>
      </c>
      <c r="AB75" s="54">
        <v>-0.109784185321305</v>
      </c>
      <c r="AC75" s="54">
        <v>-0.180450017315369</v>
      </c>
      <c r="AD75" s="54">
        <v>0.0706658319940633</v>
      </c>
    </row>
    <row r="76" spans="1:30">
      <c r="A76" s="50" t="str">
        <v>洛阳区</v>
      </c>
      <c r="B76" s="51" t="str">
        <v>1070</v>
      </c>
      <c r="C76" s="50" t="str">
        <v>纱北店</v>
      </c>
      <c r="D76" s="49">
        <v>2582.6</v>
      </c>
      <c r="E76" s="49">
        <v>10443.54</v>
      </c>
      <c r="F76" s="49">
        <v>3.10215330731324</v>
      </c>
      <c r="G76" s="49">
        <v>5292.62</v>
      </c>
      <c r="H76" s="49">
        <v>4328.08</v>
      </c>
      <c r="I76" s="49">
        <v>964.54</v>
      </c>
      <c r="J76" s="56">
        <v>0.222856324282361</v>
      </c>
      <c r="K76" s="56">
        <v>0.171518218597241</v>
      </c>
      <c r="L76" s="56">
        <v>0.145843814540508</v>
      </c>
      <c r="M76" s="56">
        <v>0.0256744040567334</v>
      </c>
      <c r="N76" s="49">
        <v>30857.48</v>
      </c>
      <c r="O76" s="49">
        <v>29676.13</v>
      </c>
      <c r="P76" s="49">
        <v>1181.35</v>
      </c>
      <c r="Q76" s="56">
        <v>0.0398080881840051</v>
      </c>
      <c r="R76" s="49">
        <v>7989.57</v>
      </c>
      <c r="S76" s="49">
        <v>7091.36</v>
      </c>
      <c r="T76" s="49">
        <v>898.21</v>
      </c>
      <c r="U76" s="56">
        <v>0.126662586584238</v>
      </c>
      <c r="V76" s="56">
        <v>0.353192053160267</v>
      </c>
      <c r="W76" s="56">
        <v>0.132698461166874</v>
      </c>
      <c r="X76" s="56">
        <v>0.220493591993393</v>
      </c>
      <c r="Y76" s="54">
        <v>-0.0434441402979134</v>
      </c>
      <c r="Z76" s="54">
        <v>-0.0633066153742018</v>
      </c>
      <c r="AA76" s="54">
        <v>0.0198624750762884</v>
      </c>
      <c r="AB76" s="54">
        <v>-0.017041180745758</v>
      </c>
      <c r="AC76" s="54">
        <v>-0.0610079110719626</v>
      </c>
      <c r="AD76" s="54">
        <v>0.0439667303262045</v>
      </c>
    </row>
    <row r="77" spans="1:30">
      <c r="A77" s="50" t="str">
        <v>洛阳区</v>
      </c>
      <c r="B77" s="51" t="str">
        <v>1036</v>
      </c>
      <c r="C77" s="50" t="str">
        <v>纱厂店</v>
      </c>
      <c r="D77" s="49">
        <v>1750.05</v>
      </c>
      <c r="E77" s="49">
        <v>6376.78</v>
      </c>
      <c r="F77" s="49">
        <v>2.88053014201426</v>
      </c>
      <c r="G77" s="49">
        <v>2077.47</v>
      </c>
      <c r="H77" s="49">
        <v>952.99</v>
      </c>
      <c r="I77" s="49">
        <v>1124.48</v>
      </c>
      <c r="J77" s="56">
        <v>1.17994942234441</v>
      </c>
      <c r="K77" s="56">
        <v>0.110261617045126</v>
      </c>
      <c r="L77" s="56">
        <v>0.0532371070440191</v>
      </c>
      <c r="M77" s="56">
        <v>0.0570245100011073</v>
      </c>
      <c r="N77" s="49">
        <v>18841.28</v>
      </c>
      <c r="O77" s="49">
        <v>17900.86</v>
      </c>
      <c r="P77" s="49">
        <v>940.419999999998</v>
      </c>
      <c r="Q77" s="56">
        <v>0.052534906144174</v>
      </c>
      <c r="R77" s="49">
        <v>6136.18</v>
      </c>
      <c r="S77" s="49">
        <v>4607.28</v>
      </c>
      <c r="T77" s="49">
        <v>1528.9</v>
      </c>
      <c r="U77" s="56">
        <v>0.331844385407442</v>
      </c>
      <c r="V77" s="56">
        <v>0.104901908676788</v>
      </c>
      <c r="W77" s="56">
        <v>0.135335838954691</v>
      </c>
      <c r="X77" s="56">
        <v>-0.030433930277903</v>
      </c>
      <c r="Y77" s="54">
        <v>0.00866988908408815</v>
      </c>
      <c r="Z77" s="54">
        <v>-0.154765935649667</v>
      </c>
      <c r="AA77" s="54">
        <v>0.163435824733756</v>
      </c>
      <c r="AB77" s="54">
        <v>0.0243568317703434</v>
      </c>
      <c r="AC77" s="54">
        <v>-0.119013717776688</v>
      </c>
      <c r="AD77" s="54">
        <v>0.143370549547031</v>
      </c>
    </row>
    <row r="78" spans="1:30">
      <c r="A78" s="50" t="str">
        <v>郑州东区</v>
      </c>
      <c r="B78" s="51" t="str">
        <v>1101</v>
      </c>
      <c r="C78" s="50" t="str">
        <v>复兴店</v>
      </c>
      <c r="D78" s="49">
        <v>1388.3</v>
      </c>
      <c r="E78" s="49">
        <v>4438.92</v>
      </c>
      <c r="F78" s="49">
        <v>4.03750222131136</v>
      </c>
      <c r="G78" s="49">
        <v>1259.96</v>
      </c>
      <c r="H78" s="49">
        <v>110.46</v>
      </c>
      <c r="I78" s="49">
        <v>1149.5</v>
      </c>
      <c r="J78" s="56">
        <v>10.4064819844288</v>
      </c>
      <c r="K78" s="56">
        <v>0.140473634157137</v>
      </c>
      <c r="L78" s="56">
        <v>0.0125562250844868</v>
      </c>
      <c r="M78" s="56">
        <v>0.12791740907265</v>
      </c>
      <c r="N78" s="49">
        <v>8969.37</v>
      </c>
      <c r="O78" s="49">
        <v>8797.23</v>
      </c>
      <c r="P78" s="49">
        <v>172.140000000001</v>
      </c>
      <c r="Q78" s="56">
        <v>0.0195675229589315</v>
      </c>
      <c r="R78" s="49">
        <v>2049.3</v>
      </c>
      <c r="S78" s="49">
        <v>2344.48</v>
      </c>
      <c r="T78" s="49">
        <v>-295.18</v>
      </c>
      <c r="U78" s="56">
        <v>-0.125904251689074</v>
      </c>
      <c r="V78" s="56">
        <v>0.421626047491874</v>
      </c>
      <c r="W78" s="56">
        <v>-0.203116266184559</v>
      </c>
      <c r="X78" s="56">
        <v>0.624742313676433</v>
      </c>
      <c r="Y78" s="54">
        <v>-0.045064168252574</v>
      </c>
      <c r="Z78" s="54">
        <v>-0.0533721763461407</v>
      </c>
      <c r="AA78" s="54">
        <v>0.00830800809356667</v>
      </c>
      <c r="AB78" s="54">
        <v>-0.1106564056134</v>
      </c>
      <c r="AC78" s="54">
        <v>-0.033165803326729</v>
      </c>
      <c r="AD78" s="54">
        <v>-0.0774906022866707</v>
      </c>
    </row>
    <row r="79" spans="1:30">
      <c r="A79" s="50" t="str">
        <v>平顶山区</v>
      </c>
      <c r="B79" s="51" t="str">
        <v>1120</v>
      </c>
      <c r="C79" s="50" t="str">
        <v>和顺店</v>
      </c>
      <c r="D79" s="49">
        <v>1679.5</v>
      </c>
      <c r="E79" s="49">
        <v>7531.06</v>
      </c>
      <c r="F79" s="49">
        <v>3.71464701446566</v>
      </c>
      <c r="G79" s="49">
        <v>714.81</v>
      </c>
      <c r="H79" s="49">
        <v>-548.37</v>
      </c>
      <c r="I79" s="49">
        <v>1263.18</v>
      </c>
      <c r="J79" s="56">
        <v>-2.3035176979047</v>
      </c>
      <c r="K79" s="56">
        <v>0.045300057986812</v>
      </c>
      <c r="L79" s="56">
        <v>-0.0336677783453506</v>
      </c>
      <c r="M79" s="56">
        <v>0.0789678363321626</v>
      </c>
      <c r="N79" s="49">
        <v>15779.45</v>
      </c>
      <c r="O79" s="49">
        <v>16287.68</v>
      </c>
      <c r="P79" s="49">
        <v>-508.23</v>
      </c>
      <c r="Q79" s="56">
        <v>-0.031203338965402</v>
      </c>
      <c r="R79" s="49">
        <v>4063.11</v>
      </c>
      <c r="S79" s="49">
        <v>3835.57</v>
      </c>
      <c r="T79" s="49">
        <v>227.54</v>
      </c>
      <c r="U79" s="56">
        <v>0.0593236468112953</v>
      </c>
      <c r="V79" s="56">
        <v>0.0940258937448809</v>
      </c>
      <c r="W79" s="56">
        <v>0.102690804746414</v>
      </c>
      <c r="X79" s="56">
        <v>-0.00866491100153355</v>
      </c>
      <c r="Y79" s="54">
        <v>-0.0129457484537706</v>
      </c>
      <c r="Z79" s="54">
        <v>-0.131485020479355</v>
      </c>
      <c r="AA79" s="54">
        <v>0.118539272025584</v>
      </c>
      <c r="AB79" s="54">
        <v>0.0339027152324914</v>
      </c>
      <c r="AC79" s="54">
        <v>-0.194440270191949</v>
      </c>
      <c r="AD79" s="54">
        <v>0.22834298542444</v>
      </c>
    </row>
    <row r="80" spans="1:30">
      <c r="A80" s="50" t="str">
        <v>事业处管理</v>
      </c>
      <c r="B80" s="51" t="str">
        <v>1015</v>
      </c>
      <c r="C80" s="50" t="str">
        <v>塔南店</v>
      </c>
      <c r="D80" s="49">
        <v>2521</v>
      </c>
      <c r="E80" s="49">
        <v>8349.56</v>
      </c>
      <c r="F80" s="49">
        <v>1.84997863174042</v>
      </c>
      <c r="G80" s="49">
        <v>6116.75</v>
      </c>
      <c r="H80" s="49">
        <v>4770.48</v>
      </c>
      <c r="I80" s="49">
        <v>1346.27</v>
      </c>
      <c r="J80" s="56">
        <v>0.282208498935118</v>
      </c>
      <c r="K80" s="56">
        <v>0.142658467687015</v>
      </c>
      <c r="L80" s="56">
        <v>0.11067757090656</v>
      </c>
      <c r="M80" s="56">
        <v>0.0319808967804546</v>
      </c>
      <c r="N80" s="49">
        <v>42876.88</v>
      </c>
      <c r="O80" s="49">
        <v>43102.5</v>
      </c>
      <c r="P80" s="49">
        <v>-225.620000000003</v>
      </c>
      <c r="Q80" s="56">
        <v>-0.00523449915898156</v>
      </c>
      <c r="R80" s="49">
        <v>9834.91</v>
      </c>
      <c r="S80" s="49">
        <v>8904.31</v>
      </c>
      <c r="T80" s="49">
        <v>930.6</v>
      </c>
      <c r="U80" s="56">
        <v>0.104511186155918</v>
      </c>
      <c r="V80" s="56">
        <v>0.195327440547894</v>
      </c>
      <c r="W80" s="56">
        <v>0.0497460347328397</v>
      </c>
      <c r="X80" s="56">
        <v>0.145581405815054</v>
      </c>
      <c r="Y80" s="54">
        <v>-0.039581450160703</v>
      </c>
      <c r="Z80" s="54">
        <v>-0.0460799320778365</v>
      </c>
      <c r="AA80" s="54">
        <v>0.00649848191713342</v>
      </c>
      <c r="AB80" s="54">
        <v>-0.108101418574962</v>
      </c>
      <c r="AC80" s="54">
        <v>-0.0880249150281306</v>
      </c>
      <c r="AD80" s="54">
        <v>-0.0200765035468309</v>
      </c>
    </row>
    <row r="81" spans="1:30">
      <c r="A81" s="50" t="str">
        <v>郑州东区</v>
      </c>
      <c r="B81" s="51" t="str">
        <v>1076</v>
      </c>
      <c r="C81" s="50" t="str">
        <v>铁塔店</v>
      </c>
      <c r="D81" s="49">
        <v>1982</v>
      </c>
      <c r="E81" s="49">
        <v>7424.65</v>
      </c>
      <c r="F81" s="49">
        <v>2.7404856589286</v>
      </c>
      <c r="G81" s="49">
        <v>3287.63</v>
      </c>
      <c r="H81" s="49">
        <v>1758.14</v>
      </c>
      <c r="I81" s="49">
        <v>1529.49</v>
      </c>
      <c r="J81" s="56">
        <v>0.869947785728099</v>
      </c>
      <c r="K81" s="56">
        <v>0.103422675456906</v>
      </c>
      <c r="L81" s="56">
        <v>0.089193934686626</v>
      </c>
      <c r="M81" s="56">
        <v>0.0142287407702797</v>
      </c>
      <c r="N81" s="49">
        <v>31788.29</v>
      </c>
      <c r="O81" s="49">
        <v>19711.43</v>
      </c>
      <c r="P81" s="49">
        <v>12076.86</v>
      </c>
      <c r="Q81" s="56">
        <v>0.612683098080657</v>
      </c>
      <c r="R81" s="49">
        <v>7281.54</v>
      </c>
      <c r="S81" s="49">
        <v>3971.33</v>
      </c>
      <c r="T81" s="49">
        <v>3310.21</v>
      </c>
      <c r="U81" s="56">
        <v>0.833526803363105</v>
      </c>
      <c r="V81" s="56">
        <v>0.360938769874434</v>
      </c>
      <c r="W81" s="56">
        <v>0.320901011915413</v>
      </c>
      <c r="X81" s="56">
        <v>0.0400377579590217</v>
      </c>
      <c r="Y81" s="54">
        <v>-0.0296846546197645</v>
      </c>
      <c r="Z81" s="54">
        <v>-0.298970370127892</v>
      </c>
      <c r="AA81" s="54">
        <v>0.269285715508127</v>
      </c>
      <c r="AB81" s="54">
        <v>-0.0993275453971943</v>
      </c>
      <c r="AC81" s="54">
        <v>-0.176218270313214</v>
      </c>
      <c r="AD81" s="54">
        <v>0.0768907249160199</v>
      </c>
    </row>
    <row r="82" spans="1:30">
      <c r="A82" s="50" t="str">
        <v>郑州西区</v>
      </c>
      <c r="B82" s="51" t="str">
        <v>1102</v>
      </c>
      <c r="C82" s="50" t="str">
        <v>工人店</v>
      </c>
      <c r="D82" s="49">
        <v>1053.8</v>
      </c>
      <c r="E82" s="49">
        <v>4818.65</v>
      </c>
      <c r="F82" s="49">
        <v>1.80793901840136</v>
      </c>
      <c r="G82" s="49">
        <v>5450.97</v>
      </c>
      <c r="H82" s="49">
        <v>3666.12</v>
      </c>
      <c r="I82" s="49">
        <v>1784.85</v>
      </c>
      <c r="J82" s="56">
        <v>0.486849857615135</v>
      </c>
      <c r="K82" s="56">
        <v>0.207884316374899</v>
      </c>
      <c r="L82" s="56">
        <v>0.141757620962737</v>
      </c>
      <c r="M82" s="56">
        <v>0.0661266954121615</v>
      </c>
      <c r="N82" s="49">
        <v>26221.17</v>
      </c>
      <c r="O82" s="49">
        <v>25861.89</v>
      </c>
      <c r="P82" s="49">
        <v>359.279999999999</v>
      </c>
      <c r="Q82" s="56">
        <v>0.0138922561344124</v>
      </c>
      <c r="R82" s="49">
        <v>6146.21</v>
      </c>
      <c r="S82" s="49">
        <v>5748.02</v>
      </c>
      <c r="T82" s="49">
        <v>398.19</v>
      </c>
      <c r="U82" s="56">
        <v>0.0692742892335099</v>
      </c>
      <c r="V82" s="56">
        <v>0.233662093988729</v>
      </c>
      <c r="W82" s="56">
        <v>0.0914264128205927</v>
      </c>
      <c r="X82" s="56">
        <v>0.142235681168137</v>
      </c>
      <c r="Y82" s="54">
        <v>-0.00319221113499213</v>
      </c>
      <c r="Z82" s="54">
        <v>-0.068439219070219</v>
      </c>
      <c r="AA82" s="54">
        <v>0.0652470079352268</v>
      </c>
      <c r="AB82" s="54">
        <v>-0.0398021059017246</v>
      </c>
      <c r="AC82" s="54">
        <v>-0.0571159261755425</v>
      </c>
      <c r="AD82" s="54">
        <v>0.0173138202738179</v>
      </c>
    </row>
    <row r="83" spans="1:30">
      <c r="A83" s="50" t="str">
        <v>济源区</v>
      </c>
      <c r="B83" s="51" t="str">
        <v>1025</v>
      </c>
      <c r="C83" s="50" t="str">
        <v>济水店</v>
      </c>
      <c r="D83" s="49">
        <v>1820</v>
      </c>
      <c r="E83" s="49">
        <v>6949.62</v>
      </c>
      <c r="F83" s="49">
        <v>0.56361708509824</v>
      </c>
      <c r="G83" s="49">
        <v>8659.01</v>
      </c>
      <c r="H83" s="49">
        <v>6157.54</v>
      </c>
      <c r="I83" s="49">
        <v>2501.47</v>
      </c>
      <c r="J83" s="56">
        <v>0.40624502642289</v>
      </c>
      <c r="K83" s="56">
        <v>0.0869926410479211</v>
      </c>
      <c r="L83" s="56">
        <v>0.0703482567398219</v>
      </c>
      <c r="M83" s="56">
        <v>0.0166443843080991</v>
      </c>
      <c r="N83" s="49">
        <v>99537.27</v>
      </c>
      <c r="O83" s="49">
        <v>87529.39</v>
      </c>
      <c r="P83" s="49">
        <v>12007.88</v>
      </c>
      <c r="Q83" s="56">
        <v>0.137186835187587</v>
      </c>
      <c r="R83" s="49">
        <v>89964.08</v>
      </c>
      <c r="S83" s="49">
        <v>34071.62</v>
      </c>
      <c r="T83" s="49">
        <v>55892.46</v>
      </c>
      <c r="U83" s="56">
        <v>1.64044034301862</v>
      </c>
      <c r="V83" s="56">
        <v>0.106289250282114</v>
      </c>
      <c r="W83" s="56">
        <v>0.0697309100119409</v>
      </c>
      <c r="X83" s="56">
        <v>0.0365583402701733</v>
      </c>
      <c r="Y83" s="54">
        <v>-0.00752689295549957</v>
      </c>
      <c r="Z83" s="54">
        <v>-0.0257939011998842</v>
      </c>
      <c r="AA83" s="54">
        <v>0.0182670082443847</v>
      </c>
      <c r="AB83" s="54">
        <v>-0.0266189592538413</v>
      </c>
      <c r="AC83" s="54">
        <v>-0.0331737556950871</v>
      </c>
      <c r="AD83" s="54">
        <v>0.00655479644124575</v>
      </c>
    </row>
  </sheetData>
  <mergeCells count="24">
    <mergeCell ref="A1:AD1"/>
    <mergeCell ref="A2:AD2"/>
    <mergeCell ref="D3:E3"/>
    <mergeCell ref="G3:J3"/>
    <mergeCell ref="K3:M3"/>
    <mergeCell ref="N3:Q3"/>
    <mergeCell ref="R3:U3"/>
    <mergeCell ref="V3:X3"/>
    <mergeCell ref="Y3:AA3"/>
    <mergeCell ref="AB3:AD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rintOptions horizontalCentered="1" verticalCentered="1"/>
  <pageMargins left="0.196527777777778" right="0.196527777777778" top="0.196527777777778" bottom="0.196527777777778" header="0.5" footer="0.5"/>
  <pageSetup paperSize="9" scale="49" orientation="landscape" horizontalDpi="600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8"/>
  <dimension ref="A1:AO91"/>
  <sheetViews>
    <sheetView workbookViewId="0">
      <selection activeCell="A1" sqref="$A1:$XFD1048576"/>
    </sheetView>
  </sheetViews>
  <sheetFormatPr defaultColWidth="10" defaultRowHeight="13.5"/>
  <cols>
    <col min="1" max="1" width="6.65" style="1" customWidth="1"/>
    <col min="2" max="2" width="6.10833333333333" style="1" customWidth="1"/>
    <col min="3" max="3" width="8.68333333333333" style="1" customWidth="1"/>
    <col min="4" max="7" width="9.63333333333333" style="1" customWidth="1"/>
    <col min="8" max="8" width="6.91666666666667" style="1" customWidth="1"/>
    <col min="9" max="9" width="9.225" style="1" customWidth="1"/>
    <col min="10" max="10" width="10.175" style="1" customWidth="1"/>
    <col min="11" max="11" width="9.63333333333333" style="1" customWidth="1"/>
    <col min="12" max="12" width="9.5" style="1" customWidth="1"/>
    <col min="13" max="13" width="9.225" style="1" customWidth="1"/>
    <col min="14" max="14" width="9.76666666666667" style="1" customWidth="1"/>
    <col min="15" max="15" width="12.2083333333333" style="1" customWidth="1"/>
    <col min="16" max="17" width="10.7666666666667" style="1" customWidth="1"/>
    <col min="18" max="18" width="9.5" style="1" customWidth="1"/>
    <col min="19" max="21" width="10.7666666666667" style="1" customWidth="1"/>
    <col min="22" max="22" width="9.5" style="1" customWidth="1"/>
    <col min="23" max="23" width="6.78333333333333" style="1" customWidth="1"/>
    <col min="24" max="24" width="6.24166666666667" style="1" customWidth="1"/>
    <col min="25" max="25" width="9.74166666666667" style="1" customWidth="1"/>
    <col min="26" max="27" width="9.76666666666667" style="1" customWidth="1"/>
    <col min="28" max="28" width="7.6" style="1" customWidth="1"/>
    <col min="29" max="29" width="6.65" style="1" customWidth="1"/>
    <col min="30" max="30" width="5.83333333333333" style="1" customWidth="1"/>
    <col min="31" max="31" width="6.10833333333333" style="1" customWidth="1"/>
    <col min="32" max="32" width="9.74166666666667" style="1" customWidth="1"/>
    <col min="33" max="33" width="8.95" style="1" customWidth="1"/>
    <col min="34" max="35" width="6.91666666666667" style="1" customWidth="1"/>
    <col min="36" max="37" width="9.74166666666667" style="1" customWidth="1"/>
    <col min="38" max="39" width="7.73333333333333" style="1" customWidth="1"/>
    <col min="40" max="40" width="6.10833333333333" style="1" customWidth="1"/>
    <col min="41" max="41" width="6.50833333333333" style="1" customWidth="1"/>
    <col min="42" max="47" width="9.76666666666667" style="1" customWidth="1"/>
    <col min="48" max="16384" width="10" style="1"/>
  </cols>
  <sheetData>
    <row r="1" s="1" customFormat="1" ht="21.85" customHeight="1" spans="1:41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="1" customFormat="1" ht="19.55" customHeight="1" spans="1:31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Y2" s="14" t="s">
        <v>233</v>
      </c>
      <c r="Z2" s="14"/>
      <c r="AA2" s="14"/>
      <c r="AB2" s="14"/>
      <c r="AC2" s="14"/>
      <c r="AD2" s="14"/>
      <c r="AE2" s="14"/>
    </row>
    <row r="3" s="1" customFormat="1" ht="19.55" customHeight="1" spans="1:41">
      <c r="A3" s="4" t="s">
        <v>49</v>
      </c>
      <c r="B3" s="4" t="s">
        <v>234</v>
      </c>
      <c r="C3" s="4" t="s">
        <v>235</v>
      </c>
      <c r="D3" s="4" t="s">
        <v>236</v>
      </c>
      <c r="E3" s="4"/>
      <c r="F3" s="4" t="s">
        <v>209</v>
      </c>
      <c r="G3" s="4"/>
      <c r="H3" s="5" t="s">
        <v>210</v>
      </c>
      <c r="I3" s="4" t="s">
        <v>237</v>
      </c>
      <c r="J3" s="4"/>
      <c r="K3" s="4"/>
      <c r="L3" s="4"/>
      <c r="M3" s="4"/>
      <c r="N3" s="4"/>
      <c r="O3" s="4" t="s">
        <v>238</v>
      </c>
      <c r="P3" s="4"/>
      <c r="Q3" s="4"/>
      <c r="R3" s="4"/>
      <c r="S3" s="4"/>
      <c r="T3" s="4"/>
      <c r="U3" s="4"/>
      <c r="V3" s="4"/>
      <c r="W3" s="4"/>
      <c r="X3" s="4"/>
      <c r="Y3" s="4" t="s">
        <v>7</v>
      </c>
      <c r="Z3" s="4"/>
      <c r="AA3" s="4"/>
      <c r="AB3" s="4"/>
      <c r="AC3" s="4" t="s">
        <v>8</v>
      </c>
      <c r="AD3" s="4"/>
      <c r="AE3" s="4"/>
      <c r="AF3" s="4" t="s">
        <v>239</v>
      </c>
      <c r="AG3" s="4"/>
      <c r="AH3" s="4"/>
      <c r="AI3" s="4"/>
      <c r="AJ3" s="4"/>
      <c r="AK3" s="4"/>
      <c r="AL3" s="4"/>
      <c r="AM3" s="4"/>
      <c r="AN3" s="4"/>
      <c r="AO3" s="4"/>
    </row>
    <row r="4" s="1" customFormat="1" ht="22.6" customHeight="1" spans="1:41">
      <c r="A4" s="4"/>
      <c r="B4" s="4"/>
      <c r="C4" s="4"/>
      <c r="D4" s="4" t="s">
        <v>214</v>
      </c>
      <c r="E4" s="4" t="s">
        <v>215</v>
      </c>
      <c r="F4" s="4" t="s">
        <v>214</v>
      </c>
      <c r="G4" s="4" t="s">
        <v>215</v>
      </c>
      <c r="H4" s="5"/>
      <c r="I4" s="4" t="s">
        <v>240</v>
      </c>
      <c r="J4" s="4" t="s">
        <v>241</v>
      </c>
      <c r="K4" s="4" t="s">
        <v>242</v>
      </c>
      <c r="L4" s="4" t="s">
        <v>243</v>
      </c>
      <c r="M4" s="4" t="s">
        <v>244</v>
      </c>
      <c r="N4" s="11" t="s">
        <v>245</v>
      </c>
      <c r="O4" s="4" t="s">
        <v>246</v>
      </c>
      <c r="P4" s="4" t="s">
        <v>241</v>
      </c>
      <c r="Q4" s="4" t="s">
        <v>240</v>
      </c>
      <c r="R4" s="4" t="s">
        <v>244</v>
      </c>
      <c r="S4" s="4" t="s">
        <v>247</v>
      </c>
      <c r="T4" s="4" t="s">
        <v>243</v>
      </c>
      <c r="U4" s="4" t="s">
        <v>242</v>
      </c>
      <c r="V4" s="4" t="s">
        <v>245</v>
      </c>
      <c r="W4" s="4" t="s">
        <v>248</v>
      </c>
      <c r="X4" s="4" t="s">
        <v>249</v>
      </c>
      <c r="Y4" s="4" t="s">
        <v>11</v>
      </c>
      <c r="Z4" s="4" t="s">
        <v>12</v>
      </c>
      <c r="AA4" s="4" t="s">
        <v>13</v>
      </c>
      <c r="AB4" s="4" t="s">
        <v>14</v>
      </c>
      <c r="AC4" s="4" t="s">
        <v>11</v>
      </c>
      <c r="AD4" s="4" t="s">
        <v>12</v>
      </c>
      <c r="AE4" s="4" t="s">
        <v>15</v>
      </c>
      <c r="AF4" s="4" t="s">
        <v>241</v>
      </c>
      <c r="AG4" s="4" t="s">
        <v>243</v>
      </c>
      <c r="AH4" s="4" t="s">
        <v>250</v>
      </c>
      <c r="AI4" s="4" t="s">
        <v>251</v>
      </c>
      <c r="AJ4" s="4" t="s">
        <v>240</v>
      </c>
      <c r="AK4" s="4" t="s">
        <v>242</v>
      </c>
      <c r="AL4" s="4" t="s">
        <v>252</v>
      </c>
      <c r="AM4" s="4" t="s">
        <v>253</v>
      </c>
      <c r="AN4" s="4" t="s">
        <v>254</v>
      </c>
      <c r="AO4" s="4" t="s">
        <v>255</v>
      </c>
    </row>
    <row r="5" s="1" customFormat="1" ht="15.9" customHeight="1" spans="1:41">
      <c r="A5" s="23" t="s">
        <v>155</v>
      </c>
      <c r="B5" s="24" t="s">
        <v>172</v>
      </c>
      <c r="C5" s="23" t="s">
        <v>173</v>
      </c>
      <c r="D5" s="25">
        <v>1736.4</v>
      </c>
      <c r="E5" s="26">
        <v>46391.35</v>
      </c>
      <c r="F5" s="25">
        <v>1802.95</v>
      </c>
      <c r="G5" s="26">
        <v>46607.59</v>
      </c>
      <c r="H5" s="27">
        <v>33.3107803305531</v>
      </c>
      <c r="I5" s="26">
        <v>591.95</v>
      </c>
      <c r="J5" s="26">
        <v>14928.24</v>
      </c>
      <c r="K5" s="25">
        <v>891.5</v>
      </c>
      <c r="L5" s="25">
        <v>28784.94</v>
      </c>
      <c r="M5" s="12">
        <v>25.2187515837486</v>
      </c>
      <c r="N5" s="12">
        <v>32.2882108805384</v>
      </c>
      <c r="O5" s="26">
        <v>9771.5</v>
      </c>
      <c r="P5" s="26">
        <v>11175.74</v>
      </c>
      <c r="Q5" s="26">
        <v>374.2</v>
      </c>
      <c r="R5" s="12">
        <v>29.8656867985035</v>
      </c>
      <c r="S5" s="25">
        <v>10436.76</v>
      </c>
      <c r="T5" s="25">
        <v>11982.8</v>
      </c>
      <c r="U5" s="25">
        <v>420.09</v>
      </c>
      <c r="V5" s="12">
        <v>28.524363826799</v>
      </c>
      <c r="W5" s="15">
        <v>0.184265077488983</v>
      </c>
      <c r="X5" s="15">
        <v>-0.116570319354797</v>
      </c>
      <c r="Y5" s="26">
        <v>1404.24</v>
      </c>
      <c r="Z5" s="25">
        <v>1546.04</v>
      </c>
      <c r="AA5" s="17">
        <v>-141.8</v>
      </c>
      <c r="AB5" s="18">
        <v>-0.0917181961656878</v>
      </c>
      <c r="AC5" s="15">
        <v>0.125650739906261</v>
      </c>
      <c r="AD5" s="15">
        <v>0.12902159762326</v>
      </c>
      <c r="AE5" s="15">
        <v>-0.00337085771699877</v>
      </c>
      <c r="AF5" s="26">
        <v>-382.088</v>
      </c>
      <c r="AG5" s="25">
        <v>1597.0599</v>
      </c>
      <c r="AH5" s="15">
        <v>-0.039102287263982</v>
      </c>
      <c r="AI5" s="18">
        <v>0.133279358747538</v>
      </c>
      <c r="AJ5" s="26">
        <v>36.7</v>
      </c>
      <c r="AK5" s="25">
        <v>-80.61</v>
      </c>
      <c r="AL5" s="15">
        <v>0.0980758952431855</v>
      </c>
      <c r="AM5" s="18">
        <v>-0.19188745268871</v>
      </c>
      <c r="AN5" s="18">
        <v>-0.17238164601152</v>
      </c>
      <c r="AO5" s="18">
        <v>0.289963347931895</v>
      </c>
    </row>
    <row r="6" s="1" customFormat="1" ht="15.9" customHeight="1" spans="1:41">
      <c r="A6" s="23"/>
      <c r="B6" s="24" t="s">
        <v>156</v>
      </c>
      <c r="C6" s="23" t="s">
        <v>157</v>
      </c>
      <c r="D6" s="25">
        <v>511.37</v>
      </c>
      <c r="E6" s="26">
        <v>14300.53</v>
      </c>
      <c r="F6" s="25">
        <v>909.37</v>
      </c>
      <c r="G6" s="26">
        <v>21815.04</v>
      </c>
      <c r="H6" s="27">
        <v>28.333810403339</v>
      </c>
      <c r="I6" s="26">
        <v>579.09</v>
      </c>
      <c r="J6" s="26">
        <v>12202.66</v>
      </c>
      <c r="K6" s="25">
        <v>324.23</v>
      </c>
      <c r="L6" s="25">
        <v>9557.88</v>
      </c>
      <c r="M6" s="12">
        <v>21.0721304115077</v>
      </c>
      <c r="N6" s="12">
        <v>29.4787033895691</v>
      </c>
      <c r="O6" s="26">
        <v>4461.26</v>
      </c>
      <c r="P6" s="26">
        <v>4327.62</v>
      </c>
      <c r="Q6" s="26">
        <v>175.19</v>
      </c>
      <c r="R6" s="12">
        <v>24.7024373537302</v>
      </c>
      <c r="S6" s="25">
        <v>7649.97</v>
      </c>
      <c r="T6" s="25">
        <v>6082.9</v>
      </c>
      <c r="U6" s="25">
        <v>195.17</v>
      </c>
      <c r="V6" s="12">
        <v>31.1671875800584</v>
      </c>
      <c r="W6" s="15">
        <v>0.172280014945237</v>
      </c>
      <c r="X6" s="15">
        <v>0.0572781023702263</v>
      </c>
      <c r="Y6" s="26">
        <v>-133.64</v>
      </c>
      <c r="Z6" s="25">
        <v>-1567.07</v>
      </c>
      <c r="AA6" s="17">
        <v>1433.43</v>
      </c>
      <c r="AB6" s="18">
        <v>-0.914719827448678</v>
      </c>
      <c r="AC6" s="15">
        <v>-0.0308807150350539</v>
      </c>
      <c r="AD6" s="15">
        <v>-0.257618898880468</v>
      </c>
      <c r="AE6" s="15">
        <v>0.226738183845414</v>
      </c>
      <c r="AF6" s="26">
        <v>666.966</v>
      </c>
      <c r="AG6" s="25">
        <v>483.7797</v>
      </c>
      <c r="AH6" s="15">
        <v>0.149501710279159</v>
      </c>
      <c r="AI6" s="18">
        <v>0.0795310953656973</v>
      </c>
      <c r="AJ6" s="26">
        <v>0.5</v>
      </c>
      <c r="AK6" s="25">
        <v>33.74</v>
      </c>
      <c r="AL6" s="15">
        <v>0.00285404418060392</v>
      </c>
      <c r="AM6" s="18">
        <v>0.172874929548599</v>
      </c>
      <c r="AN6" s="18">
        <v>0.0699706149134615</v>
      </c>
      <c r="AO6" s="18">
        <v>-0.170020885367995</v>
      </c>
    </row>
    <row r="7" s="1" customFormat="1" ht="15.9" customHeight="1" spans="1:41">
      <c r="A7" s="23"/>
      <c r="B7" s="24" t="s">
        <v>162</v>
      </c>
      <c r="C7" s="23" t="s">
        <v>163</v>
      </c>
      <c r="D7" s="25">
        <v>2504.44</v>
      </c>
      <c r="E7" s="26">
        <v>73084.14</v>
      </c>
      <c r="F7" s="25">
        <v>2469.5</v>
      </c>
      <c r="G7" s="26">
        <v>66869.9</v>
      </c>
      <c r="H7" s="27">
        <v>26.8279174261278</v>
      </c>
      <c r="I7" s="26">
        <v>788.3</v>
      </c>
      <c r="J7" s="26">
        <v>17669.73</v>
      </c>
      <c r="K7" s="25">
        <v>804.4</v>
      </c>
      <c r="L7" s="25">
        <v>24126.55</v>
      </c>
      <c r="M7" s="12">
        <v>22.4149816059876</v>
      </c>
      <c r="N7" s="12">
        <v>29.9932247637991</v>
      </c>
      <c r="O7" s="26">
        <v>18258.56</v>
      </c>
      <c r="P7" s="26">
        <v>20552.08</v>
      </c>
      <c r="Q7" s="26">
        <v>650.86</v>
      </c>
      <c r="R7" s="12">
        <v>31.5768060719663</v>
      </c>
      <c r="S7" s="25">
        <v>13237.23</v>
      </c>
      <c r="T7" s="25">
        <v>15020.24</v>
      </c>
      <c r="U7" s="25">
        <v>397.56</v>
      </c>
      <c r="V7" s="12">
        <v>37.7810644934098</v>
      </c>
      <c r="W7" s="15">
        <v>0.408736648863964</v>
      </c>
      <c r="X7" s="15">
        <v>0.259653298067848</v>
      </c>
      <c r="Y7" s="26">
        <v>2293.52</v>
      </c>
      <c r="Z7" s="25">
        <v>1783.01</v>
      </c>
      <c r="AA7" s="17">
        <v>510.51</v>
      </c>
      <c r="AB7" s="18">
        <v>0.286319201799205</v>
      </c>
      <c r="AC7" s="15">
        <v>0.111595517339364</v>
      </c>
      <c r="AD7" s="15">
        <v>0.118707157808397</v>
      </c>
      <c r="AE7" s="15">
        <v>-0.00711164046903301</v>
      </c>
      <c r="AF7" s="26">
        <v>-619.0997</v>
      </c>
      <c r="AG7" s="25">
        <v>-405.1639</v>
      </c>
      <c r="AH7" s="15">
        <v>-0.033907367284167</v>
      </c>
      <c r="AI7" s="18">
        <v>-0.0269745290354881</v>
      </c>
      <c r="AJ7" s="26">
        <v>29.62</v>
      </c>
      <c r="AK7" s="25">
        <v>-108.85</v>
      </c>
      <c r="AL7" s="15">
        <v>0.0455090188366162</v>
      </c>
      <c r="AM7" s="18">
        <v>-0.273795150417547</v>
      </c>
      <c r="AN7" s="18">
        <v>-0.00693283824867887</v>
      </c>
      <c r="AO7" s="18">
        <v>0.319304169254163</v>
      </c>
    </row>
    <row r="8" s="1" customFormat="1" ht="15.9" customHeight="1" spans="1:41">
      <c r="A8" s="23"/>
      <c r="B8" s="24" t="s">
        <v>174</v>
      </c>
      <c r="C8" s="23" t="s">
        <v>175</v>
      </c>
      <c r="D8" s="25">
        <v>686.2</v>
      </c>
      <c r="E8" s="26">
        <v>15063.68</v>
      </c>
      <c r="F8" s="25">
        <v>890.3</v>
      </c>
      <c r="G8" s="26">
        <v>17667.79</v>
      </c>
      <c r="H8" s="27">
        <v>15.2677646133753</v>
      </c>
      <c r="I8" s="26">
        <v>466.1</v>
      </c>
      <c r="J8" s="26">
        <v>10107.51</v>
      </c>
      <c r="K8" s="25">
        <v>270.4</v>
      </c>
      <c r="L8" s="25">
        <v>7520.86</v>
      </c>
      <c r="M8" s="12">
        <v>21.6852821282986</v>
      </c>
      <c r="N8" s="12">
        <v>27.8138313609467</v>
      </c>
      <c r="O8" s="26">
        <v>7503.4</v>
      </c>
      <c r="P8" s="26">
        <v>8113.74</v>
      </c>
      <c r="Q8" s="26">
        <v>250.81</v>
      </c>
      <c r="R8" s="12">
        <v>32.3501455284877</v>
      </c>
      <c r="S8" s="25">
        <v>6338.41</v>
      </c>
      <c r="T8" s="25">
        <v>6787.34</v>
      </c>
      <c r="U8" s="25">
        <v>195.27</v>
      </c>
      <c r="V8" s="12">
        <v>34.7587443027603</v>
      </c>
      <c r="W8" s="15">
        <v>0.491801920634075</v>
      </c>
      <c r="X8" s="15">
        <v>0.249692782403393</v>
      </c>
      <c r="Y8" s="26">
        <v>610.34</v>
      </c>
      <c r="Z8" s="25">
        <v>448.93</v>
      </c>
      <c r="AA8" s="17">
        <v>161.41</v>
      </c>
      <c r="AB8" s="18">
        <v>0.35954380415655</v>
      </c>
      <c r="AC8" s="15">
        <v>0.0752230167592257</v>
      </c>
      <c r="AD8" s="15">
        <v>0.0661422589703772</v>
      </c>
      <c r="AE8" s="15">
        <v>0.00908075778884851</v>
      </c>
      <c r="AF8" s="26">
        <v>65.8717</v>
      </c>
      <c r="AG8" s="25">
        <v>135.5663</v>
      </c>
      <c r="AH8" s="15">
        <v>0.0087789135591865</v>
      </c>
      <c r="AI8" s="18">
        <v>0.0199734063712736</v>
      </c>
      <c r="AJ8" s="26">
        <v>-11.19</v>
      </c>
      <c r="AK8" s="25">
        <v>-26.63</v>
      </c>
      <c r="AL8" s="15">
        <v>-0.0446154459551055</v>
      </c>
      <c r="AM8" s="18">
        <v>-0.136375275259897</v>
      </c>
      <c r="AN8" s="18">
        <v>-0.0111944928120871</v>
      </c>
      <c r="AO8" s="18">
        <v>0.0917598293047911</v>
      </c>
    </row>
    <row r="9" s="1" customFormat="1" ht="15.9" customHeight="1" spans="1:41">
      <c r="A9" s="23"/>
      <c r="B9" s="28" t="s">
        <v>256</v>
      </c>
      <c r="C9" s="28"/>
      <c r="D9" s="29">
        <v>5438.41</v>
      </c>
      <c r="E9" s="29">
        <v>148839.7</v>
      </c>
      <c r="F9" s="29">
        <v>6072.12</v>
      </c>
      <c r="G9" s="30">
        <v>152960.32</v>
      </c>
      <c r="H9" s="30">
        <v>26.4109880004161</v>
      </c>
      <c r="I9" s="30">
        <v>2425.44</v>
      </c>
      <c r="J9" s="29">
        <v>54908.14</v>
      </c>
      <c r="K9" s="29">
        <v>2290.53</v>
      </c>
      <c r="L9" s="29">
        <v>69990.23</v>
      </c>
      <c r="M9" s="31">
        <v>22.638424368362</v>
      </c>
      <c r="N9" s="31">
        <v>30.5563472209489</v>
      </c>
      <c r="O9" s="29">
        <v>39994.72</v>
      </c>
      <c r="P9" s="29">
        <v>44169.18</v>
      </c>
      <c r="Q9" s="29">
        <v>1451.06</v>
      </c>
      <c r="R9" s="31">
        <v>30.4392513059419</v>
      </c>
      <c r="S9" s="29">
        <v>37662.37</v>
      </c>
      <c r="T9" s="29">
        <v>39873.28</v>
      </c>
      <c r="U9" s="29">
        <v>1208.09</v>
      </c>
      <c r="V9" s="31">
        <v>33.005223120794</v>
      </c>
      <c r="W9" s="32">
        <v>0.344583475009054</v>
      </c>
      <c r="X9" s="32">
        <v>0.080142953021761</v>
      </c>
      <c r="Y9" s="29">
        <v>4174.46</v>
      </c>
      <c r="Z9" s="29">
        <v>2210.91</v>
      </c>
      <c r="AA9" s="33">
        <v>1963.55</v>
      </c>
      <c r="AB9" s="34">
        <v>0.888118467056551</v>
      </c>
      <c r="AC9" s="32">
        <v>0.0945106972780568</v>
      </c>
      <c r="AD9" s="32">
        <v>0.0554484105646689</v>
      </c>
      <c r="AE9" s="32">
        <v>0.0390622867133879</v>
      </c>
      <c r="AF9" s="29">
        <v>-268.35</v>
      </c>
      <c r="AG9" s="29">
        <v>1811.242</v>
      </c>
      <c r="AH9" s="32">
        <v>-0.00670963567190869</v>
      </c>
      <c r="AI9" s="32">
        <v>0.0454249562614362</v>
      </c>
      <c r="AJ9" s="29">
        <v>55.63</v>
      </c>
      <c r="AK9" s="29">
        <v>-182.35</v>
      </c>
      <c r="AL9" s="32">
        <v>0.0383374912133199</v>
      </c>
      <c r="AM9" s="32">
        <v>-0.150940741169946</v>
      </c>
      <c r="AN9" s="34">
        <v>-0.0521345919333449</v>
      </c>
      <c r="AO9" s="34">
        <v>0.189278232383266</v>
      </c>
    </row>
    <row r="10" s="1" customFormat="1" ht="15.9" customHeight="1" spans="1:41">
      <c r="A10" s="23" t="s">
        <v>84</v>
      </c>
      <c r="B10" s="24" t="s">
        <v>207</v>
      </c>
      <c r="C10" s="23" t="s">
        <v>208</v>
      </c>
      <c r="D10" s="25">
        <v>1494.26</v>
      </c>
      <c r="E10" s="26">
        <v>42362.33</v>
      </c>
      <c r="F10" s="25">
        <v>1029.9</v>
      </c>
      <c r="G10" s="26">
        <v>26325.61</v>
      </c>
      <c r="H10" s="27">
        <v>10.5129437518886</v>
      </c>
      <c r="I10" s="26">
        <v>379.7</v>
      </c>
      <c r="J10" s="26">
        <v>8639.21</v>
      </c>
      <c r="K10" s="25">
        <v>918.1</v>
      </c>
      <c r="L10" s="25">
        <v>21264.05</v>
      </c>
      <c r="M10" s="12">
        <v>22.7527258361865</v>
      </c>
      <c r="N10" s="12">
        <v>23.1609301818974</v>
      </c>
      <c r="O10" s="26">
        <v>22867.79</v>
      </c>
      <c r="P10" s="26">
        <v>26855.4</v>
      </c>
      <c r="Q10" s="26">
        <v>736.03</v>
      </c>
      <c r="R10" s="12">
        <v>36.4868279825551</v>
      </c>
      <c r="S10" s="25">
        <v>16545.99</v>
      </c>
      <c r="T10" s="25">
        <v>18757.14</v>
      </c>
      <c r="U10" s="25">
        <v>579.11</v>
      </c>
      <c r="V10" s="12">
        <v>32.3895978311547</v>
      </c>
      <c r="W10" s="15">
        <v>0.603624473184024</v>
      </c>
      <c r="X10" s="15">
        <v>0.398458420140243</v>
      </c>
      <c r="Y10" s="26">
        <v>3987.61</v>
      </c>
      <c r="Z10" s="25">
        <v>2211.15</v>
      </c>
      <c r="AA10" s="17">
        <v>1776.46</v>
      </c>
      <c r="AB10" s="18">
        <v>0.803409990276553</v>
      </c>
      <c r="AC10" s="15">
        <v>0.148484476120259</v>
      </c>
      <c r="AD10" s="15">
        <v>0.117883110111669</v>
      </c>
      <c r="AE10" s="15">
        <v>0.0306013660085894</v>
      </c>
      <c r="AF10" s="26">
        <v>-42.3712</v>
      </c>
      <c r="AG10" s="25">
        <v>-873.3511</v>
      </c>
      <c r="AH10" s="15">
        <v>-0.00185287690677586</v>
      </c>
      <c r="AI10" s="18">
        <v>-0.0465609949064729</v>
      </c>
      <c r="AJ10" s="26">
        <v>-26.67</v>
      </c>
      <c r="AK10" s="25">
        <v>-39.29</v>
      </c>
      <c r="AL10" s="15">
        <v>-0.0362349360759752</v>
      </c>
      <c r="AM10" s="18">
        <v>-0.0678454870404586</v>
      </c>
      <c r="AN10" s="18">
        <v>0.0447081179996971</v>
      </c>
      <c r="AO10" s="18">
        <v>0.0316105509644835</v>
      </c>
    </row>
    <row r="11" s="1" customFormat="1" ht="15.9" customHeight="1" spans="1:41">
      <c r="A11" s="23"/>
      <c r="B11" s="24" t="s">
        <v>143</v>
      </c>
      <c r="C11" s="23" t="s">
        <v>144</v>
      </c>
      <c r="D11" s="25">
        <v>1538.6</v>
      </c>
      <c r="E11" s="26">
        <v>42985.28</v>
      </c>
      <c r="F11" s="25">
        <v>1535.45</v>
      </c>
      <c r="G11" s="26">
        <v>41228.51</v>
      </c>
      <c r="H11" s="27">
        <v>51.9099385882879</v>
      </c>
      <c r="I11" s="26">
        <v>264.1</v>
      </c>
      <c r="J11" s="26">
        <v>3921.3</v>
      </c>
      <c r="K11" s="25">
        <v>398.4</v>
      </c>
      <c r="L11" s="25">
        <v>7716.22</v>
      </c>
      <c r="M11" s="12">
        <v>14.8477849299508</v>
      </c>
      <c r="N11" s="12">
        <v>19.3680220883534</v>
      </c>
      <c r="O11" s="26">
        <v>5678.07</v>
      </c>
      <c r="P11" s="26">
        <v>6526.04</v>
      </c>
      <c r="Q11" s="26">
        <v>265.14</v>
      </c>
      <c r="R11" s="12">
        <v>24.6135626461492</v>
      </c>
      <c r="S11" s="25">
        <v>5588.61</v>
      </c>
      <c r="T11" s="25">
        <v>6833.09</v>
      </c>
      <c r="U11" s="25">
        <v>259.39</v>
      </c>
      <c r="V11" s="12">
        <v>26.3429199275223</v>
      </c>
      <c r="W11" s="15">
        <v>0.657726237433505</v>
      </c>
      <c r="X11" s="15">
        <v>0.360124426095273</v>
      </c>
      <c r="Y11" s="26">
        <v>847.97</v>
      </c>
      <c r="Z11" s="25">
        <v>1244.48</v>
      </c>
      <c r="AA11" s="17">
        <v>-396.51</v>
      </c>
      <c r="AB11" s="18">
        <v>-0.318615003857033</v>
      </c>
      <c r="AC11" s="15">
        <v>0.129936377956617</v>
      </c>
      <c r="AD11" s="15">
        <v>0.182125509835228</v>
      </c>
      <c r="AE11" s="15">
        <v>-0.0521891318786114</v>
      </c>
      <c r="AF11" s="26">
        <v>-8.0231</v>
      </c>
      <c r="AG11" s="25">
        <v>43.2237</v>
      </c>
      <c r="AH11" s="15">
        <v>-0.00141299772634011</v>
      </c>
      <c r="AI11" s="18">
        <v>0.00632564476686243</v>
      </c>
      <c r="AJ11" s="26">
        <v>-2.11</v>
      </c>
      <c r="AK11" s="25">
        <v>-206.51</v>
      </c>
      <c r="AL11" s="15">
        <v>-0.00795805989288678</v>
      </c>
      <c r="AM11" s="18">
        <v>-0.796137090867034</v>
      </c>
      <c r="AN11" s="18">
        <v>-0.00773864249320254</v>
      </c>
      <c r="AO11" s="18">
        <v>0.788179030974147</v>
      </c>
    </row>
    <row r="12" s="1" customFormat="1" ht="15.9" customHeight="1" spans="1:41">
      <c r="A12" s="23"/>
      <c r="B12" s="24" t="s">
        <v>106</v>
      </c>
      <c r="C12" s="23" t="s">
        <v>107</v>
      </c>
      <c r="D12" s="25">
        <v>2470.2</v>
      </c>
      <c r="E12" s="26">
        <v>66727.21</v>
      </c>
      <c r="F12" s="25">
        <v>2022.9</v>
      </c>
      <c r="G12" s="26">
        <v>53447.88</v>
      </c>
      <c r="H12" s="27">
        <v>21.6530021647194</v>
      </c>
      <c r="I12" s="26">
        <v>272.9</v>
      </c>
      <c r="J12" s="26">
        <v>6812.8</v>
      </c>
      <c r="K12" s="25">
        <v>521.4</v>
      </c>
      <c r="L12" s="25">
        <v>14872.4</v>
      </c>
      <c r="M12" s="12">
        <v>24.9644558446317</v>
      </c>
      <c r="N12" s="12">
        <v>28.523973916379</v>
      </c>
      <c r="O12" s="26">
        <v>19425.15</v>
      </c>
      <c r="P12" s="26">
        <v>21192.2</v>
      </c>
      <c r="Q12" s="26">
        <v>693.27</v>
      </c>
      <c r="R12" s="12">
        <v>30.5684653886653</v>
      </c>
      <c r="S12" s="25">
        <v>13864.57</v>
      </c>
      <c r="T12" s="25">
        <v>14584.48</v>
      </c>
      <c r="U12" s="25">
        <v>391.46</v>
      </c>
      <c r="V12" s="12">
        <v>37.2566290297859</v>
      </c>
      <c r="W12" s="15">
        <v>0.224479539186056</v>
      </c>
      <c r="X12" s="15">
        <v>0.306151419819961</v>
      </c>
      <c r="Y12" s="26">
        <v>1767.05</v>
      </c>
      <c r="Z12" s="25">
        <v>719.91</v>
      </c>
      <c r="AA12" s="17">
        <v>1047.14</v>
      </c>
      <c r="AB12" s="18">
        <v>1.45454292897723</v>
      </c>
      <c r="AC12" s="15">
        <v>0.083382093411727</v>
      </c>
      <c r="AD12" s="15">
        <v>0.0493613759283841</v>
      </c>
      <c r="AE12" s="15">
        <v>0.0340207174833428</v>
      </c>
      <c r="AF12" s="26">
        <v>-1514.4311</v>
      </c>
      <c r="AG12" s="25">
        <v>-2674.4101</v>
      </c>
      <c r="AH12" s="15">
        <v>-0.0779623889648214</v>
      </c>
      <c r="AI12" s="18">
        <v>-0.183373702730574</v>
      </c>
      <c r="AJ12" s="26">
        <v>-0.82</v>
      </c>
      <c r="AK12" s="25">
        <v>-104.35</v>
      </c>
      <c r="AL12" s="15">
        <v>-0.00118280035195523</v>
      </c>
      <c r="AM12" s="18">
        <v>-0.266566188116283</v>
      </c>
      <c r="AN12" s="18">
        <v>0.105411313765752</v>
      </c>
      <c r="AO12" s="18">
        <v>0.265383387764327</v>
      </c>
    </row>
    <row r="13" s="1" customFormat="1" ht="15.9" customHeight="1" spans="1:41">
      <c r="A13" s="23"/>
      <c r="B13" s="24" t="s">
        <v>180</v>
      </c>
      <c r="C13" s="23" t="s">
        <v>181</v>
      </c>
      <c r="D13" s="25">
        <v>1687.8</v>
      </c>
      <c r="E13" s="26">
        <v>50045.95</v>
      </c>
      <c r="F13" s="25">
        <v>1815.1</v>
      </c>
      <c r="G13" s="26">
        <v>49592.76</v>
      </c>
      <c r="H13" s="27">
        <v>46.4487051759663</v>
      </c>
      <c r="I13" s="26">
        <v>412.2</v>
      </c>
      <c r="J13" s="26">
        <v>7092.81</v>
      </c>
      <c r="K13" s="25">
        <v>315.5</v>
      </c>
      <c r="L13" s="25">
        <v>6646.47</v>
      </c>
      <c r="M13" s="12">
        <v>17.2072052401747</v>
      </c>
      <c r="N13" s="12">
        <v>21.0664659270998</v>
      </c>
      <c r="O13" s="26">
        <v>7507.97</v>
      </c>
      <c r="P13" s="26">
        <v>8184.32</v>
      </c>
      <c r="Q13" s="26">
        <v>267.12</v>
      </c>
      <c r="R13" s="12">
        <v>30.639113507038</v>
      </c>
      <c r="S13" s="25">
        <v>5941.22</v>
      </c>
      <c r="T13" s="25">
        <v>7279.73</v>
      </c>
      <c r="U13" s="25">
        <v>239.3</v>
      </c>
      <c r="V13" s="12">
        <v>30.4209360635186</v>
      </c>
      <c r="W13" s="15">
        <v>0.780597899506836</v>
      </c>
      <c r="X13" s="15">
        <v>0.444045535154769</v>
      </c>
      <c r="Y13" s="26">
        <v>676.35</v>
      </c>
      <c r="Z13" s="25">
        <v>1338.51</v>
      </c>
      <c r="AA13" s="17">
        <v>-662.16</v>
      </c>
      <c r="AB13" s="18">
        <v>-0.49469932985185</v>
      </c>
      <c r="AC13" s="15">
        <v>0.0826397306068189</v>
      </c>
      <c r="AD13" s="15">
        <v>0.183868083019563</v>
      </c>
      <c r="AE13" s="15">
        <v>-0.101228352412744</v>
      </c>
      <c r="AF13" s="26">
        <v>-518.5667</v>
      </c>
      <c r="AG13" s="25">
        <v>937.9713</v>
      </c>
      <c r="AH13" s="15">
        <v>-0.069068829523826</v>
      </c>
      <c r="AI13" s="18">
        <v>0.128846990204307</v>
      </c>
      <c r="AJ13" s="26">
        <v>-16.13</v>
      </c>
      <c r="AK13" s="25">
        <v>5.9</v>
      </c>
      <c r="AL13" s="15">
        <v>-0.0603848457622043</v>
      </c>
      <c r="AM13" s="18">
        <v>0.0246552444630171</v>
      </c>
      <c r="AN13" s="18">
        <v>-0.197915819728133</v>
      </c>
      <c r="AO13" s="18">
        <v>-0.0850400902252214</v>
      </c>
    </row>
    <row r="14" s="1" customFormat="1" ht="15.9" customHeight="1" spans="1:41">
      <c r="A14" s="23"/>
      <c r="B14" s="24" t="s">
        <v>129</v>
      </c>
      <c r="C14" s="23" t="s">
        <v>130</v>
      </c>
      <c r="D14" s="25">
        <v>1994.4</v>
      </c>
      <c r="E14" s="26">
        <v>66613.49</v>
      </c>
      <c r="F14" s="25">
        <v>2038.35</v>
      </c>
      <c r="G14" s="26">
        <v>63562.17</v>
      </c>
      <c r="H14" s="27">
        <v>46.9381777535105</v>
      </c>
      <c r="I14" s="26">
        <v>355.6</v>
      </c>
      <c r="J14" s="26">
        <v>6655.38</v>
      </c>
      <c r="K14" s="25">
        <v>295.15</v>
      </c>
      <c r="L14" s="25">
        <v>7379.26</v>
      </c>
      <c r="M14" s="12">
        <v>18.7159167604049</v>
      </c>
      <c r="N14" s="12">
        <v>25.0017279349483</v>
      </c>
      <c r="O14" s="26">
        <v>9706.7</v>
      </c>
      <c r="P14" s="26">
        <v>10663.59</v>
      </c>
      <c r="Q14" s="26">
        <v>356.23</v>
      </c>
      <c r="R14" s="12">
        <v>29.9345647474946</v>
      </c>
      <c r="S14" s="25">
        <v>13646.86</v>
      </c>
      <c r="T14" s="25">
        <v>15362.02</v>
      </c>
      <c r="U14" s="25">
        <v>539</v>
      </c>
      <c r="V14" s="12">
        <v>28.5009647495362</v>
      </c>
      <c r="W14" s="15">
        <v>0.599417497454552</v>
      </c>
      <c r="X14" s="15">
        <v>0.139959798926397</v>
      </c>
      <c r="Y14" s="26">
        <v>956.89</v>
      </c>
      <c r="Z14" s="25">
        <v>1715.16</v>
      </c>
      <c r="AA14" s="17">
        <v>-758.27</v>
      </c>
      <c r="AB14" s="18">
        <v>-0.442098696331538</v>
      </c>
      <c r="AC14" s="15">
        <v>0.0897343202429951</v>
      </c>
      <c r="AD14" s="15">
        <v>0.111649379443589</v>
      </c>
      <c r="AE14" s="15">
        <v>-0.0219150592005937</v>
      </c>
      <c r="AF14" s="26">
        <v>2287.7135</v>
      </c>
      <c r="AG14" s="25">
        <v>1870.8353</v>
      </c>
      <c r="AH14" s="15">
        <v>0.235683960563322</v>
      </c>
      <c r="AI14" s="18">
        <v>0.121783157423308</v>
      </c>
      <c r="AJ14" s="26">
        <v>44.58</v>
      </c>
      <c r="AK14" s="25">
        <v>61.77</v>
      </c>
      <c r="AL14" s="15">
        <v>0.125143867725907</v>
      </c>
      <c r="AM14" s="18">
        <v>0.114601113172542</v>
      </c>
      <c r="AN14" s="18">
        <v>0.113900803140015</v>
      </c>
      <c r="AO14" s="18">
        <v>0.0105427545533657</v>
      </c>
    </row>
    <row r="15" s="1" customFormat="1" ht="15.9" customHeight="1" spans="1:41">
      <c r="A15" s="23"/>
      <c r="B15" s="24" t="s">
        <v>193</v>
      </c>
      <c r="C15" s="23" t="s">
        <v>194</v>
      </c>
      <c r="D15" s="25">
        <v>1821.45</v>
      </c>
      <c r="E15" s="26">
        <v>46869.59</v>
      </c>
      <c r="F15" s="25">
        <v>1999.04</v>
      </c>
      <c r="G15" s="26">
        <v>48602.84</v>
      </c>
      <c r="H15" s="27">
        <v>34.7424061892092</v>
      </c>
      <c r="I15" s="26">
        <v>526.3</v>
      </c>
      <c r="J15" s="26">
        <v>11351.28</v>
      </c>
      <c r="K15" s="25">
        <v>296</v>
      </c>
      <c r="L15" s="25">
        <v>7176.41</v>
      </c>
      <c r="M15" s="12">
        <v>21.5680790423713</v>
      </c>
      <c r="N15" s="12">
        <v>24.2446283783784</v>
      </c>
      <c r="O15" s="26">
        <v>9618.03</v>
      </c>
      <c r="P15" s="26">
        <v>10930.09</v>
      </c>
      <c r="Q15" s="26">
        <v>349.46</v>
      </c>
      <c r="R15" s="12">
        <v>31.2770846448807</v>
      </c>
      <c r="S15" s="25">
        <v>9166.01</v>
      </c>
      <c r="T15" s="25">
        <v>9022.14</v>
      </c>
      <c r="U15" s="25">
        <v>296.49</v>
      </c>
      <c r="V15" s="12">
        <v>30.4298289992917</v>
      </c>
      <c r="W15" s="15">
        <v>0.450156250977925</v>
      </c>
      <c r="X15" s="15">
        <v>0.255116330280788</v>
      </c>
      <c r="Y15" s="26">
        <v>1312.06</v>
      </c>
      <c r="Z15" s="25">
        <v>-143.87</v>
      </c>
      <c r="AA15" s="17">
        <v>1455.93</v>
      </c>
      <c r="AB15" s="18">
        <v>-10.1197608952527</v>
      </c>
      <c r="AC15" s="15">
        <v>0.120041097557294</v>
      </c>
      <c r="AD15" s="15">
        <v>-0.0159463275896849</v>
      </c>
      <c r="AE15" s="15">
        <v>0.135987425146979</v>
      </c>
      <c r="AF15" s="26">
        <v>-329.1448</v>
      </c>
      <c r="AG15" s="25">
        <v>-1807.6423</v>
      </c>
      <c r="AH15" s="15">
        <v>-0.0342216441412639</v>
      </c>
      <c r="AI15" s="18">
        <v>-0.200356268025103</v>
      </c>
      <c r="AJ15" s="26">
        <v>0.75</v>
      </c>
      <c r="AK15" s="25">
        <v>134.11</v>
      </c>
      <c r="AL15" s="15">
        <v>0.00214616837406284</v>
      </c>
      <c r="AM15" s="18">
        <v>0.452325542176802</v>
      </c>
      <c r="AN15" s="18">
        <v>0.166134623883839</v>
      </c>
      <c r="AO15" s="18">
        <v>-0.450179373802739</v>
      </c>
    </row>
    <row r="16" s="1" customFormat="1" ht="15.9" customHeight="1" spans="1:41">
      <c r="A16" s="23"/>
      <c r="B16" s="24" t="s">
        <v>85</v>
      </c>
      <c r="C16" s="23" t="s">
        <v>86</v>
      </c>
      <c r="D16" s="25">
        <v>2126.4</v>
      </c>
      <c r="E16" s="26">
        <v>54782.1</v>
      </c>
      <c r="F16" s="25">
        <v>1883.8</v>
      </c>
      <c r="G16" s="26">
        <v>45456.57</v>
      </c>
      <c r="H16" s="27">
        <v>20.8013243796251</v>
      </c>
      <c r="I16" s="26">
        <v>501.1</v>
      </c>
      <c r="J16" s="26">
        <v>9763.2</v>
      </c>
      <c r="K16" s="25">
        <v>416.1</v>
      </c>
      <c r="L16" s="25">
        <v>10631.49</v>
      </c>
      <c r="M16" s="12">
        <v>19.4835362203153</v>
      </c>
      <c r="N16" s="12">
        <v>25.5503244412401</v>
      </c>
      <c r="O16" s="26">
        <v>16866.01</v>
      </c>
      <c r="P16" s="26">
        <v>18486.63</v>
      </c>
      <c r="Q16" s="26">
        <v>585.2</v>
      </c>
      <c r="R16" s="12">
        <v>31.5902768284347</v>
      </c>
      <c r="S16" s="25">
        <v>11116.59</v>
      </c>
      <c r="T16" s="25">
        <v>19190.23</v>
      </c>
      <c r="U16" s="25">
        <v>702.49</v>
      </c>
      <c r="V16" s="12">
        <v>27.3174422411707</v>
      </c>
      <c r="W16" s="15">
        <v>0.621383124255228</v>
      </c>
      <c r="X16" s="15">
        <v>0.0691622450428985</v>
      </c>
      <c r="Y16" s="26">
        <v>1620.62</v>
      </c>
      <c r="Z16" s="25">
        <v>8073.64</v>
      </c>
      <c r="AA16" s="17">
        <v>-6453.02</v>
      </c>
      <c r="AB16" s="18">
        <v>-0.799270217646563</v>
      </c>
      <c r="AC16" s="15">
        <v>0.0876644364062028</v>
      </c>
      <c r="AD16" s="15">
        <v>0.420716166507645</v>
      </c>
      <c r="AE16" s="15">
        <v>-0.333051730101442</v>
      </c>
      <c r="AF16" s="26">
        <v>-1445.5572</v>
      </c>
      <c r="AG16" s="25">
        <v>7592.103</v>
      </c>
      <c r="AH16" s="15">
        <v>-0.0857083091970181</v>
      </c>
      <c r="AI16" s="18">
        <v>0.39562334583796</v>
      </c>
      <c r="AJ16" s="26">
        <v>-40.27</v>
      </c>
      <c r="AK16" s="25">
        <v>87.61</v>
      </c>
      <c r="AL16" s="15">
        <v>-0.0688140806561859</v>
      </c>
      <c r="AM16" s="18">
        <v>0.124713519053652</v>
      </c>
      <c r="AN16" s="18">
        <v>-0.481331655034978</v>
      </c>
      <c r="AO16" s="18">
        <v>-0.193527599709838</v>
      </c>
    </row>
    <row r="17" s="1" customFormat="1" ht="15.9" customHeight="1" spans="1:41">
      <c r="A17" s="23"/>
      <c r="B17" s="24" t="s">
        <v>87</v>
      </c>
      <c r="C17" s="23" t="s">
        <v>88</v>
      </c>
      <c r="D17" s="25">
        <v>589.5</v>
      </c>
      <c r="E17" s="26">
        <v>24271.45</v>
      </c>
      <c r="F17" s="25">
        <v>648.4</v>
      </c>
      <c r="G17" s="26">
        <v>27932.61</v>
      </c>
      <c r="H17" s="27">
        <v>44.5111366631668</v>
      </c>
      <c r="I17" s="26">
        <v>311.15</v>
      </c>
      <c r="J17" s="26">
        <v>9831.92</v>
      </c>
      <c r="K17" s="25">
        <v>187.3</v>
      </c>
      <c r="L17" s="25">
        <v>5990.41</v>
      </c>
      <c r="M17" s="12">
        <v>31.5986501687289</v>
      </c>
      <c r="N17" s="12">
        <v>31.982968499733</v>
      </c>
      <c r="O17" s="26">
        <v>4104.91</v>
      </c>
      <c r="P17" s="26">
        <v>4106.78</v>
      </c>
      <c r="Q17" s="26">
        <v>135.15</v>
      </c>
      <c r="R17" s="12">
        <v>30.3868294487606</v>
      </c>
      <c r="S17" s="25">
        <v>5871.26</v>
      </c>
      <c r="T17" s="25">
        <v>6311.47</v>
      </c>
      <c r="U17" s="25">
        <v>199.35</v>
      </c>
      <c r="V17" s="12">
        <v>31.6602457988463</v>
      </c>
      <c r="W17" s="15">
        <v>-0.0383503951433828</v>
      </c>
      <c r="X17" s="15">
        <v>-0.0100904548897483</v>
      </c>
      <c r="Y17" s="26">
        <v>1.87</v>
      </c>
      <c r="Z17" s="25">
        <v>440.21</v>
      </c>
      <c r="AA17" s="17">
        <v>-438.34</v>
      </c>
      <c r="AB17" s="18">
        <v>-0.995752027441448</v>
      </c>
      <c r="AC17" s="15">
        <v>0.000455344576529544</v>
      </c>
      <c r="AD17" s="15">
        <v>0.0697476182252312</v>
      </c>
      <c r="AE17" s="15">
        <v>-0.0692922736487017</v>
      </c>
      <c r="AF17" s="26">
        <v>-405.8768</v>
      </c>
      <c r="AG17" s="25">
        <v>1805.8513</v>
      </c>
      <c r="AH17" s="15">
        <v>-0.0988759315064155</v>
      </c>
      <c r="AI17" s="18">
        <v>0.286122139533262</v>
      </c>
      <c r="AJ17" s="26">
        <v>-6.1</v>
      </c>
      <c r="AK17" s="25">
        <v>25.45</v>
      </c>
      <c r="AL17" s="15">
        <v>-0.0451350351461339</v>
      </c>
      <c r="AM17" s="18">
        <v>0.127664910960622</v>
      </c>
      <c r="AN17" s="18">
        <v>-0.384998071039678</v>
      </c>
      <c r="AO17" s="18">
        <v>-0.172799946106756</v>
      </c>
    </row>
    <row r="18" s="1" customFormat="1" ht="15.9" customHeight="1" spans="1:41">
      <c r="A18" s="23"/>
      <c r="B18" s="28" t="s">
        <v>256</v>
      </c>
      <c r="C18" s="28"/>
      <c r="D18" s="29">
        <v>13722.61</v>
      </c>
      <c r="E18" s="29">
        <v>394657.4</v>
      </c>
      <c r="F18" s="29">
        <v>12972.94</v>
      </c>
      <c r="G18" s="30">
        <v>356148.95</v>
      </c>
      <c r="H18" s="30">
        <v>27.4375607089268</v>
      </c>
      <c r="I18" s="30">
        <v>3023.05</v>
      </c>
      <c r="J18" s="29">
        <v>64067.9</v>
      </c>
      <c r="K18" s="29">
        <v>3347.95</v>
      </c>
      <c r="L18" s="29">
        <v>81676.71</v>
      </c>
      <c r="M18" s="31">
        <v>21.1931327632689</v>
      </c>
      <c r="N18" s="31">
        <v>24.3960363804716</v>
      </c>
      <c r="O18" s="29">
        <v>95774.63</v>
      </c>
      <c r="P18" s="29">
        <v>106945.05</v>
      </c>
      <c r="Q18" s="29">
        <v>3387.6</v>
      </c>
      <c r="R18" s="31">
        <v>31.5695625221396</v>
      </c>
      <c r="S18" s="29">
        <v>81741.11</v>
      </c>
      <c r="T18" s="29">
        <v>97340.3</v>
      </c>
      <c r="U18" s="29">
        <v>3206.59</v>
      </c>
      <c r="V18" s="31">
        <v>30.3563286856131</v>
      </c>
      <c r="W18" s="32">
        <v>0.489612832363071</v>
      </c>
      <c r="X18" s="32">
        <v>0.244313961997224</v>
      </c>
      <c r="Y18" s="29">
        <v>11170.42</v>
      </c>
      <c r="Z18" s="29">
        <v>15599.19</v>
      </c>
      <c r="AA18" s="33">
        <v>-4428.77</v>
      </c>
      <c r="AB18" s="34">
        <v>-0.283910254314487</v>
      </c>
      <c r="AC18" s="32">
        <v>0.104450089087807</v>
      </c>
      <c r="AD18" s="32">
        <v>0.160254180437085</v>
      </c>
      <c r="AE18" s="32">
        <v>-0.0558040913492779</v>
      </c>
      <c r="AF18" s="29">
        <v>-1976.2574</v>
      </c>
      <c r="AG18" s="29">
        <v>6894.5811</v>
      </c>
      <c r="AH18" s="32">
        <v>-0.020634456118494</v>
      </c>
      <c r="AI18" s="32">
        <v>0.0708296676710468</v>
      </c>
      <c r="AJ18" s="29">
        <v>-46.77</v>
      </c>
      <c r="AK18" s="29">
        <v>-35.31</v>
      </c>
      <c r="AL18" s="32">
        <v>-0.0138062345023025</v>
      </c>
      <c r="AM18" s="32">
        <v>-0.0110116977848743</v>
      </c>
      <c r="AN18" s="34">
        <v>-0.0914641237895408</v>
      </c>
      <c r="AO18" s="34">
        <v>-0.00279453671742824</v>
      </c>
    </row>
    <row r="19" s="1" customFormat="1" ht="15.9" customHeight="1" spans="1:41">
      <c r="A19" s="23" t="s">
        <v>67</v>
      </c>
      <c r="B19" s="24" t="s">
        <v>72</v>
      </c>
      <c r="C19" s="23" t="s">
        <v>73</v>
      </c>
      <c r="D19" s="25">
        <v>1821.1</v>
      </c>
      <c r="E19" s="26">
        <v>48268.08</v>
      </c>
      <c r="F19" s="25">
        <v>1682.6</v>
      </c>
      <c r="G19" s="26">
        <v>45320.64</v>
      </c>
      <c r="H19" s="27">
        <v>17.8495811708906</v>
      </c>
      <c r="I19" s="26">
        <v>568.9</v>
      </c>
      <c r="J19" s="26">
        <v>15403.72</v>
      </c>
      <c r="K19" s="25">
        <v>890.4</v>
      </c>
      <c r="L19" s="25">
        <v>25431.35</v>
      </c>
      <c r="M19" s="12">
        <v>27.0763227280717</v>
      </c>
      <c r="N19" s="12">
        <v>28.561713836478</v>
      </c>
      <c r="O19" s="26">
        <v>18351.16</v>
      </c>
      <c r="P19" s="26">
        <v>21629.31</v>
      </c>
      <c r="Q19" s="26">
        <v>695.87</v>
      </c>
      <c r="R19" s="12">
        <v>31.0824004483596</v>
      </c>
      <c r="S19" s="25">
        <v>23088.06</v>
      </c>
      <c r="T19" s="25">
        <v>26339.77</v>
      </c>
      <c r="U19" s="25">
        <v>845.03</v>
      </c>
      <c r="V19" s="12">
        <v>31.1702188087997</v>
      </c>
      <c r="W19" s="15">
        <v>0.147955014442731</v>
      </c>
      <c r="X19" s="15">
        <v>0.0913287272345055</v>
      </c>
      <c r="Y19" s="26">
        <v>3278.15</v>
      </c>
      <c r="Z19" s="25">
        <v>3251.71</v>
      </c>
      <c r="AA19" s="17">
        <v>26.44</v>
      </c>
      <c r="AB19" s="18">
        <v>0.00813110640247747</v>
      </c>
      <c r="AC19" s="15">
        <v>0.151560544464895</v>
      </c>
      <c r="AD19" s="15">
        <v>0.123452482690623</v>
      </c>
      <c r="AE19" s="15">
        <v>0.0281080617742717</v>
      </c>
      <c r="AF19" s="26">
        <v>1768.7571</v>
      </c>
      <c r="AG19" s="25">
        <v>2816.8325</v>
      </c>
      <c r="AH19" s="15">
        <v>0.0963839397618461</v>
      </c>
      <c r="AI19" s="18">
        <v>0.106942182866441</v>
      </c>
      <c r="AJ19" s="26">
        <v>-11.53</v>
      </c>
      <c r="AK19" s="25">
        <v>0.03</v>
      </c>
      <c r="AL19" s="15">
        <v>-0.0165691867733916</v>
      </c>
      <c r="AM19" s="18">
        <v>3.55016981645622e-5</v>
      </c>
      <c r="AN19" s="18">
        <v>-0.010558243104595</v>
      </c>
      <c r="AO19" s="18">
        <v>-0.0166046884715561</v>
      </c>
    </row>
    <row r="20" s="1" customFormat="1" ht="15.9" customHeight="1" spans="1:41">
      <c r="A20" s="23"/>
      <c r="B20" s="24" t="s">
        <v>112</v>
      </c>
      <c r="C20" s="23" t="s">
        <v>113</v>
      </c>
      <c r="D20" s="25">
        <v>1101.2</v>
      </c>
      <c r="E20" s="26">
        <v>22712.64</v>
      </c>
      <c r="F20" s="25">
        <v>1027.5</v>
      </c>
      <c r="G20" s="26">
        <v>20976.93</v>
      </c>
      <c r="H20" s="27">
        <v>16.9381435704981</v>
      </c>
      <c r="I20" s="26">
        <v>273.1</v>
      </c>
      <c r="J20" s="26">
        <v>7292.05</v>
      </c>
      <c r="K20" s="25">
        <v>435.4</v>
      </c>
      <c r="L20" s="25">
        <v>11331.99</v>
      </c>
      <c r="M20" s="12">
        <v>26.7010252654705</v>
      </c>
      <c r="N20" s="12">
        <v>26.026619200735</v>
      </c>
      <c r="O20" s="26">
        <v>9027.76</v>
      </c>
      <c r="P20" s="26">
        <v>10884.67</v>
      </c>
      <c r="Q20" s="26">
        <v>340.58</v>
      </c>
      <c r="R20" s="12">
        <v>31.9592166304539</v>
      </c>
      <c r="S20" s="25">
        <v>12200.95</v>
      </c>
      <c r="T20" s="25">
        <v>14194.47</v>
      </c>
      <c r="U20" s="25">
        <v>423.73</v>
      </c>
      <c r="V20" s="12">
        <v>33.4988554032049</v>
      </c>
      <c r="W20" s="15">
        <v>0.196928444234059</v>
      </c>
      <c r="X20" s="15">
        <v>0.287099762932671</v>
      </c>
      <c r="Y20" s="26">
        <v>1856.91</v>
      </c>
      <c r="Z20" s="25">
        <v>1993.52</v>
      </c>
      <c r="AA20" s="17">
        <v>-136.61</v>
      </c>
      <c r="AB20" s="18">
        <v>-0.0685270275693246</v>
      </c>
      <c r="AC20" s="15">
        <v>0.170598649292996</v>
      </c>
      <c r="AD20" s="15">
        <v>0.14044342620753</v>
      </c>
      <c r="AE20" s="15">
        <v>0.0301552230854664</v>
      </c>
      <c r="AF20" s="26">
        <v>257.9728</v>
      </c>
      <c r="AG20" s="25">
        <v>-962.4186</v>
      </c>
      <c r="AH20" s="15">
        <v>0.0285755048871481</v>
      </c>
      <c r="AI20" s="18">
        <v>-0.0678023624693278</v>
      </c>
      <c r="AJ20" s="26">
        <v>-6.22</v>
      </c>
      <c r="AK20" s="25">
        <v>-46.47</v>
      </c>
      <c r="AL20" s="15">
        <v>-0.0182629631804569</v>
      </c>
      <c r="AM20" s="18">
        <v>-0.1096688929271</v>
      </c>
      <c r="AN20" s="18">
        <v>0.0963778673564759</v>
      </c>
      <c r="AO20" s="18">
        <v>0.0914059297466429</v>
      </c>
    </row>
    <row r="21" s="1" customFormat="1" ht="15.9" customHeight="1" spans="1:41">
      <c r="A21" s="23"/>
      <c r="B21" s="24" t="s">
        <v>114</v>
      </c>
      <c r="C21" s="23" t="s">
        <v>115</v>
      </c>
      <c r="D21" s="25">
        <v>2760.4</v>
      </c>
      <c r="E21" s="26">
        <v>77017.84</v>
      </c>
      <c r="F21" s="25">
        <v>2584.3</v>
      </c>
      <c r="G21" s="26">
        <v>72637.41</v>
      </c>
      <c r="H21" s="27">
        <v>23.5475193422076</v>
      </c>
      <c r="I21" s="26">
        <v>655.9</v>
      </c>
      <c r="J21" s="26">
        <v>18340.51</v>
      </c>
      <c r="K21" s="25">
        <v>1331.7</v>
      </c>
      <c r="L21" s="25">
        <v>38783.31</v>
      </c>
      <c r="M21" s="12">
        <v>27.962357066626</v>
      </c>
      <c r="N21" s="12">
        <v>29.123158369002</v>
      </c>
      <c r="O21" s="26">
        <v>22244.1</v>
      </c>
      <c r="P21" s="26">
        <v>26129.93</v>
      </c>
      <c r="Q21" s="26">
        <v>793.81</v>
      </c>
      <c r="R21" s="12">
        <v>32.9171086280092</v>
      </c>
      <c r="S21" s="25">
        <v>29376.78</v>
      </c>
      <c r="T21" s="25">
        <v>33858.9</v>
      </c>
      <c r="U21" s="25">
        <v>970.21</v>
      </c>
      <c r="V21" s="12">
        <v>34.898527122994</v>
      </c>
      <c r="W21" s="15">
        <v>0.177193630335866</v>
      </c>
      <c r="X21" s="15">
        <v>0.198308462317711</v>
      </c>
      <c r="Y21" s="26">
        <v>3885.83</v>
      </c>
      <c r="Z21" s="25">
        <v>4482.12</v>
      </c>
      <c r="AA21" s="17">
        <v>-596.29</v>
      </c>
      <c r="AB21" s="18">
        <v>-0.133037491187206</v>
      </c>
      <c r="AC21" s="15">
        <v>0.148711841172173</v>
      </c>
      <c r="AD21" s="15">
        <v>0.132376420970557</v>
      </c>
      <c r="AE21" s="15">
        <v>0.0163354202016158</v>
      </c>
      <c r="AF21" s="26">
        <v>-699.0036</v>
      </c>
      <c r="AG21" s="25">
        <v>2079.7733</v>
      </c>
      <c r="AH21" s="15">
        <v>-0.0314242248506345</v>
      </c>
      <c r="AI21" s="18">
        <v>0.0614247155105452</v>
      </c>
      <c r="AJ21" s="26">
        <v>-26.19</v>
      </c>
      <c r="AK21" s="25">
        <v>-141.89</v>
      </c>
      <c r="AL21" s="15">
        <v>-0.0329927816480014</v>
      </c>
      <c r="AM21" s="18">
        <v>-0.146246688861174</v>
      </c>
      <c r="AN21" s="18">
        <v>-0.0928489403611798</v>
      </c>
      <c r="AO21" s="18">
        <v>0.113253907213173</v>
      </c>
    </row>
    <row r="22" s="1" customFormat="1" ht="15.9" customHeight="1" spans="1:41">
      <c r="A22" s="23"/>
      <c r="B22" s="24" t="s">
        <v>82</v>
      </c>
      <c r="C22" s="23" t="s">
        <v>83</v>
      </c>
      <c r="D22" s="25">
        <v>1717.7</v>
      </c>
      <c r="E22" s="26">
        <v>59030.26</v>
      </c>
      <c r="F22" s="25">
        <v>2172.2</v>
      </c>
      <c r="G22" s="26">
        <v>65767.21</v>
      </c>
      <c r="H22" s="27">
        <v>35.2673562834171</v>
      </c>
      <c r="I22" s="26">
        <v>919.15</v>
      </c>
      <c r="J22" s="26">
        <v>19122.09</v>
      </c>
      <c r="K22" s="25">
        <v>386.5</v>
      </c>
      <c r="L22" s="25">
        <v>14920.56</v>
      </c>
      <c r="M22" s="12">
        <v>20.8041016156231</v>
      </c>
      <c r="N22" s="12">
        <v>38.6042949547219</v>
      </c>
      <c r="O22" s="26">
        <v>12385.14</v>
      </c>
      <c r="P22" s="26">
        <v>14736.3</v>
      </c>
      <c r="Q22" s="26">
        <v>489.02</v>
      </c>
      <c r="R22" s="12">
        <v>30.1343503333197</v>
      </c>
      <c r="S22" s="25">
        <v>15088.63</v>
      </c>
      <c r="T22" s="25">
        <v>16771.97</v>
      </c>
      <c r="U22" s="25">
        <v>466.75</v>
      </c>
      <c r="V22" s="12">
        <v>35.9335190144617</v>
      </c>
      <c r="W22" s="15">
        <v>0.448481212507148</v>
      </c>
      <c r="X22" s="15">
        <v>-0.0691833886201692</v>
      </c>
      <c r="Y22" s="26">
        <v>2351.16</v>
      </c>
      <c r="Z22" s="25">
        <v>1683.34</v>
      </c>
      <c r="AA22" s="17">
        <v>667.82</v>
      </c>
      <c r="AB22" s="18">
        <v>0.396723181294331</v>
      </c>
      <c r="AC22" s="15">
        <v>0.159548869119114</v>
      </c>
      <c r="AD22" s="15">
        <v>0.100366265859049</v>
      </c>
      <c r="AE22" s="15">
        <v>0.0591826032600647</v>
      </c>
      <c r="AF22" s="26">
        <v>463.199</v>
      </c>
      <c r="AG22" s="25">
        <v>5016.3744</v>
      </c>
      <c r="AH22" s="15">
        <v>0.0373995772352997</v>
      </c>
      <c r="AI22" s="18">
        <v>0.299092736273676</v>
      </c>
      <c r="AJ22" s="26">
        <v>24.37</v>
      </c>
      <c r="AK22" s="25">
        <v>53.65</v>
      </c>
      <c r="AL22" s="15">
        <v>0.0498343626027565</v>
      </c>
      <c r="AM22" s="18">
        <v>0.114943760042849</v>
      </c>
      <c r="AN22" s="18">
        <v>-0.261693159038376</v>
      </c>
      <c r="AO22" s="18">
        <v>-0.065109397440093</v>
      </c>
    </row>
    <row r="23" s="1" customFormat="1" ht="15.9" customHeight="1" spans="1:41">
      <c r="A23" s="23"/>
      <c r="B23" s="24" t="s">
        <v>76</v>
      </c>
      <c r="C23" s="23" t="s">
        <v>77</v>
      </c>
      <c r="D23" s="25">
        <v>1250.15</v>
      </c>
      <c r="E23" s="26">
        <v>37919.89</v>
      </c>
      <c r="F23" s="25">
        <v>1234.44</v>
      </c>
      <c r="G23" s="26">
        <v>37042.32</v>
      </c>
      <c r="H23" s="27">
        <v>22.783026208044</v>
      </c>
      <c r="I23" s="26">
        <v>444.5</v>
      </c>
      <c r="J23" s="26">
        <v>11736.08</v>
      </c>
      <c r="K23" s="25">
        <v>425.3</v>
      </c>
      <c r="L23" s="25">
        <v>10051.06</v>
      </c>
      <c r="M23" s="12">
        <v>26.402879640045</v>
      </c>
      <c r="N23" s="12">
        <v>23.6328709146485</v>
      </c>
      <c r="O23" s="26">
        <v>11515.93</v>
      </c>
      <c r="P23" s="26">
        <v>15540.35</v>
      </c>
      <c r="Q23" s="26">
        <v>419.47</v>
      </c>
      <c r="R23" s="12">
        <v>37.0475838558181</v>
      </c>
      <c r="S23" s="25">
        <v>17756.07</v>
      </c>
      <c r="T23" s="25">
        <v>22210.76</v>
      </c>
      <c r="U23" s="25">
        <v>597.82</v>
      </c>
      <c r="V23" s="12">
        <v>37.1529222842996</v>
      </c>
      <c r="W23" s="15">
        <v>0.403164516935052</v>
      </c>
      <c r="X23" s="15">
        <v>0.572086710009952</v>
      </c>
      <c r="Y23" s="26">
        <v>4024.42</v>
      </c>
      <c r="Z23" s="25">
        <v>4454.69</v>
      </c>
      <c r="AA23" s="17">
        <v>-430.27</v>
      </c>
      <c r="AB23" s="18">
        <v>-0.0965880903048248</v>
      </c>
      <c r="AC23" s="15">
        <v>0.25896585340742</v>
      </c>
      <c r="AD23" s="15">
        <v>0.200564501169703</v>
      </c>
      <c r="AE23" s="15">
        <v>0.0584013522377167</v>
      </c>
      <c r="AF23" s="26">
        <v>533.8332</v>
      </c>
      <c r="AG23" s="25">
        <v>-852.4853</v>
      </c>
      <c r="AH23" s="15">
        <v>0.0463560650333929</v>
      </c>
      <c r="AI23" s="18">
        <v>-0.0383816357477187</v>
      </c>
      <c r="AJ23" s="26">
        <v>-3.74</v>
      </c>
      <c r="AK23" s="25">
        <v>-49.58</v>
      </c>
      <c r="AL23" s="15">
        <v>-0.0089160130641047</v>
      </c>
      <c r="AM23" s="18">
        <v>-0.0829346626074738</v>
      </c>
      <c r="AN23" s="18">
        <v>0.0847377007811115</v>
      </c>
      <c r="AO23" s="18">
        <v>0.0740186495433691</v>
      </c>
    </row>
    <row r="24" s="1" customFormat="1" ht="15.9" customHeight="1" spans="1:41">
      <c r="A24" s="23"/>
      <c r="B24" s="24" t="s">
        <v>70</v>
      </c>
      <c r="C24" s="23" t="s">
        <v>71</v>
      </c>
      <c r="D24" s="25">
        <v>2846.4</v>
      </c>
      <c r="E24" s="26">
        <v>96049.61</v>
      </c>
      <c r="F24" s="25">
        <v>2721.8</v>
      </c>
      <c r="G24" s="26">
        <v>92132.9</v>
      </c>
      <c r="H24" s="27">
        <v>31.6564684785315</v>
      </c>
      <c r="I24" s="26">
        <v>568.3</v>
      </c>
      <c r="J24" s="26">
        <v>18941.16</v>
      </c>
      <c r="K24" s="25">
        <v>816</v>
      </c>
      <c r="L24" s="25">
        <v>30164.72</v>
      </c>
      <c r="M24" s="12">
        <v>33.3295090621151</v>
      </c>
      <c r="N24" s="12">
        <v>36.966568627451</v>
      </c>
      <c r="O24" s="26">
        <v>20805.82</v>
      </c>
      <c r="P24" s="26">
        <v>25745.13</v>
      </c>
      <c r="Q24" s="26">
        <v>631.98</v>
      </c>
      <c r="R24" s="12">
        <v>40.7372543434919</v>
      </c>
      <c r="S24" s="25">
        <v>25792.41</v>
      </c>
      <c r="T24" s="25">
        <v>34431.46</v>
      </c>
      <c r="U24" s="25">
        <v>802.15</v>
      </c>
      <c r="V24" s="12">
        <v>42.9239668391199</v>
      </c>
      <c r="W24" s="15">
        <v>0.222257857671148</v>
      </c>
      <c r="X24" s="15">
        <v>0.161156375418761</v>
      </c>
      <c r="Y24" s="26">
        <v>4939.31</v>
      </c>
      <c r="Z24" s="25">
        <v>8639.05</v>
      </c>
      <c r="AA24" s="17">
        <v>-3699.74</v>
      </c>
      <c r="AB24" s="18">
        <v>-0.428257736672435</v>
      </c>
      <c r="AC24" s="15">
        <v>0.19185414872638</v>
      </c>
      <c r="AD24" s="15">
        <v>0.250905712392097</v>
      </c>
      <c r="AE24" s="15">
        <v>-0.0590515636657167</v>
      </c>
      <c r="AF24" s="26">
        <v>107.0317</v>
      </c>
      <c r="AG24" s="25">
        <v>7066.2501</v>
      </c>
      <c r="AH24" s="15">
        <v>0.0051443153886749</v>
      </c>
      <c r="AI24" s="18">
        <v>0.205226560244613</v>
      </c>
      <c r="AJ24" s="26">
        <v>15.08</v>
      </c>
      <c r="AK24" s="25">
        <v>-97.15</v>
      </c>
      <c r="AL24" s="15">
        <v>0.0238615146048926</v>
      </c>
      <c r="AM24" s="18">
        <v>-0.121112011469177</v>
      </c>
      <c r="AN24" s="18">
        <v>-0.200082244855939</v>
      </c>
      <c r="AO24" s="18">
        <v>0.144973526074069</v>
      </c>
    </row>
    <row r="25" s="1" customFormat="1" ht="15.9" customHeight="1" spans="1:41">
      <c r="A25" s="23"/>
      <c r="B25" s="24" t="s">
        <v>127</v>
      </c>
      <c r="C25" s="23" t="s">
        <v>128</v>
      </c>
      <c r="D25" s="25">
        <v>664</v>
      </c>
      <c r="E25" s="26">
        <v>16795.64</v>
      </c>
      <c r="F25" s="25">
        <v>795.3</v>
      </c>
      <c r="G25" s="26">
        <v>21155.88</v>
      </c>
      <c r="H25" s="27">
        <v>81.2547071705592</v>
      </c>
      <c r="I25" s="26">
        <v>177.5</v>
      </c>
      <c r="J25" s="26">
        <v>5994.98</v>
      </c>
      <c r="K25" s="25">
        <v>32.4</v>
      </c>
      <c r="L25" s="25">
        <v>1702.81</v>
      </c>
      <c r="M25" s="12">
        <v>33.7745352112676</v>
      </c>
      <c r="N25" s="12">
        <v>52.5558641975309</v>
      </c>
      <c r="O25" s="26">
        <v>1634.74</v>
      </c>
      <c r="P25" s="26">
        <v>2083.7</v>
      </c>
      <c r="Q25" s="26">
        <v>45.51</v>
      </c>
      <c r="R25" s="12">
        <v>45.7855416392002</v>
      </c>
      <c r="S25" s="25">
        <v>2112.48</v>
      </c>
      <c r="T25" s="25">
        <v>2780.29</v>
      </c>
      <c r="U25" s="25">
        <v>63.89</v>
      </c>
      <c r="V25" s="12">
        <v>43.516825794334</v>
      </c>
      <c r="W25" s="15">
        <v>0.355623144857536</v>
      </c>
      <c r="X25" s="15">
        <v>-0.171989149854404</v>
      </c>
      <c r="Y25" s="26">
        <v>448.96</v>
      </c>
      <c r="Z25" s="25">
        <v>667.81</v>
      </c>
      <c r="AA25" s="17">
        <v>-218.85</v>
      </c>
      <c r="AB25" s="18">
        <v>-0.327712972252587</v>
      </c>
      <c r="AC25" s="15">
        <v>0.215462878533378</v>
      </c>
      <c r="AD25" s="15">
        <v>0.240194368213388</v>
      </c>
      <c r="AE25" s="15">
        <v>-0.0247314896800097</v>
      </c>
      <c r="AF25" s="26">
        <v>-267.2616</v>
      </c>
      <c r="AG25" s="25">
        <v>-12.982</v>
      </c>
      <c r="AH25" s="15">
        <v>-0.163488750504667</v>
      </c>
      <c r="AI25" s="18">
        <v>-0.00466929708771387</v>
      </c>
      <c r="AJ25" s="26">
        <v>-0.69</v>
      </c>
      <c r="AK25" s="25">
        <v>-7.21</v>
      </c>
      <c r="AL25" s="15">
        <v>-0.015161502966381</v>
      </c>
      <c r="AM25" s="18">
        <v>-0.112850211300673</v>
      </c>
      <c r="AN25" s="18">
        <v>-0.158819453416954</v>
      </c>
      <c r="AO25" s="18">
        <v>0.097688708334292</v>
      </c>
    </row>
    <row r="26" s="1" customFormat="1" ht="15.9" customHeight="1" spans="1:41">
      <c r="A26" s="23"/>
      <c r="B26" s="24" t="s">
        <v>199</v>
      </c>
      <c r="C26" s="23" t="s">
        <v>200</v>
      </c>
      <c r="D26" s="25">
        <v>2291.55</v>
      </c>
      <c r="E26" s="26">
        <v>62093.18</v>
      </c>
      <c r="F26" s="25">
        <v>2904.15</v>
      </c>
      <c r="G26" s="26">
        <v>83231.52</v>
      </c>
      <c r="H26" s="27">
        <v>33.2466026969259</v>
      </c>
      <c r="I26" s="26">
        <v>1188.8</v>
      </c>
      <c r="J26" s="26">
        <v>36437.24</v>
      </c>
      <c r="K26" s="25">
        <v>384.1</v>
      </c>
      <c r="L26" s="25">
        <v>13636.16</v>
      </c>
      <c r="M26" s="12">
        <v>30.6504374158816</v>
      </c>
      <c r="N26" s="12">
        <v>35.5015881280916</v>
      </c>
      <c r="O26" s="26">
        <v>15298.9</v>
      </c>
      <c r="P26" s="26">
        <v>20032.95</v>
      </c>
      <c r="Q26" s="26">
        <v>551.61</v>
      </c>
      <c r="R26" s="12">
        <v>36.3172350029912</v>
      </c>
      <c r="S26" s="25">
        <v>18853.71</v>
      </c>
      <c r="T26" s="25">
        <v>21086.01</v>
      </c>
      <c r="U26" s="25">
        <v>568.32</v>
      </c>
      <c r="V26" s="12">
        <v>37.1023543074324</v>
      </c>
      <c r="W26" s="15">
        <v>0.184884721552895</v>
      </c>
      <c r="X26" s="15">
        <v>0.0450899879060379</v>
      </c>
      <c r="Y26" s="26">
        <v>4734.05</v>
      </c>
      <c r="Z26" s="25">
        <v>2232.3</v>
      </c>
      <c r="AA26" s="17">
        <v>2501.75</v>
      </c>
      <c r="AB26" s="18">
        <v>1.12070510236079</v>
      </c>
      <c r="AC26" s="15">
        <v>0.23631317404576</v>
      </c>
      <c r="AD26" s="15">
        <v>0.105866401467134</v>
      </c>
      <c r="AE26" s="15">
        <v>0.130446772578626</v>
      </c>
      <c r="AF26" s="26">
        <v>1489.3337</v>
      </c>
      <c r="AG26" s="25">
        <v>-1658.8093</v>
      </c>
      <c r="AH26" s="15">
        <v>0.0973490708482309</v>
      </c>
      <c r="AI26" s="18">
        <v>-0.0786687144699258</v>
      </c>
      <c r="AJ26" s="26">
        <v>-24.59</v>
      </c>
      <c r="AK26" s="25">
        <v>-48.05</v>
      </c>
      <c r="AL26" s="15">
        <v>-0.0445785971972952</v>
      </c>
      <c r="AM26" s="18">
        <v>-0.0845474380630631</v>
      </c>
      <c r="AN26" s="18">
        <v>0.176017785318157</v>
      </c>
      <c r="AO26" s="18">
        <v>0.0399688408657679</v>
      </c>
    </row>
    <row r="27" s="1" customFormat="1" ht="15.9" customHeight="1" spans="1:41">
      <c r="A27" s="23"/>
      <c r="B27" s="24" t="s">
        <v>135</v>
      </c>
      <c r="C27" s="23" t="s">
        <v>136</v>
      </c>
      <c r="D27" s="25">
        <v>2402.6</v>
      </c>
      <c r="E27" s="26">
        <v>59721.98</v>
      </c>
      <c r="F27" s="25">
        <v>2293.8</v>
      </c>
      <c r="G27" s="26">
        <v>59257.56</v>
      </c>
      <c r="H27" s="27">
        <v>13.1441675470407</v>
      </c>
      <c r="I27" s="26">
        <v>1160.45</v>
      </c>
      <c r="J27" s="26">
        <v>31217.19</v>
      </c>
      <c r="K27" s="25">
        <v>1081.7</v>
      </c>
      <c r="L27" s="25">
        <v>27929.82</v>
      </c>
      <c r="M27" s="12">
        <v>26.900934982119</v>
      </c>
      <c r="N27" s="12">
        <v>25.8203013774614</v>
      </c>
      <c r="O27" s="26">
        <v>31681.61</v>
      </c>
      <c r="P27" s="26">
        <v>37631.51</v>
      </c>
      <c r="Q27" s="26">
        <v>1143.46</v>
      </c>
      <c r="R27" s="12">
        <v>32.9102111136376</v>
      </c>
      <c r="S27" s="25">
        <v>32761.32</v>
      </c>
      <c r="T27" s="25">
        <v>37993.11</v>
      </c>
      <c r="U27" s="25">
        <v>1150.68</v>
      </c>
      <c r="V27" s="12">
        <v>33.0179632912713</v>
      </c>
      <c r="W27" s="15">
        <v>0.223385400377827</v>
      </c>
      <c r="X27" s="15">
        <v>0.278759794805985</v>
      </c>
      <c r="Y27" s="26">
        <v>5949.9</v>
      </c>
      <c r="Z27" s="25">
        <v>5231.79</v>
      </c>
      <c r="AA27" s="17">
        <v>718.11</v>
      </c>
      <c r="AB27" s="18">
        <v>0.137258949613803</v>
      </c>
      <c r="AC27" s="15">
        <v>0.158109520452408</v>
      </c>
      <c r="AD27" s="15">
        <v>0.137703652056912</v>
      </c>
      <c r="AE27" s="15">
        <v>0.0204058683954957</v>
      </c>
      <c r="AF27" s="26">
        <v>4672.3707</v>
      </c>
      <c r="AG27" s="25">
        <v>3532.5199</v>
      </c>
      <c r="AH27" s="15">
        <v>0.147478953878922</v>
      </c>
      <c r="AI27" s="18">
        <v>0.0929779083628584</v>
      </c>
      <c r="AJ27" s="26">
        <v>-125.79</v>
      </c>
      <c r="AK27" s="25">
        <v>-41.22</v>
      </c>
      <c r="AL27" s="15">
        <v>-0.1100082206636</v>
      </c>
      <c r="AM27" s="18">
        <v>-0.0358222963812702</v>
      </c>
      <c r="AN27" s="18">
        <v>0.0545010455160638</v>
      </c>
      <c r="AO27" s="18">
        <v>-0.0741859242823297</v>
      </c>
    </row>
    <row r="28" s="1" customFormat="1" ht="15.9" customHeight="1" spans="1:41">
      <c r="A28" s="23"/>
      <c r="B28" s="24" t="s">
        <v>203</v>
      </c>
      <c r="C28" s="23" t="s">
        <v>204</v>
      </c>
      <c r="D28" s="25">
        <v>955</v>
      </c>
      <c r="E28" s="26">
        <v>36061.28</v>
      </c>
      <c r="F28" s="25">
        <v>1189</v>
      </c>
      <c r="G28" s="26">
        <v>39344.06</v>
      </c>
      <c r="H28" s="27">
        <v>15.7730827110808</v>
      </c>
      <c r="I28" s="26">
        <v>857.7</v>
      </c>
      <c r="J28" s="26">
        <v>24556.88</v>
      </c>
      <c r="K28" s="25">
        <v>260.3</v>
      </c>
      <c r="L28" s="25">
        <v>7513.44</v>
      </c>
      <c r="M28" s="12">
        <v>28.6310831292993</v>
      </c>
      <c r="N28" s="12">
        <v>28.8645409143296</v>
      </c>
      <c r="O28" s="26">
        <v>16732.22</v>
      </c>
      <c r="P28" s="26">
        <v>18546.3</v>
      </c>
      <c r="Q28" s="26">
        <v>528.55</v>
      </c>
      <c r="R28" s="12">
        <v>35.0890171223158</v>
      </c>
      <c r="S28" s="25">
        <v>13174.75</v>
      </c>
      <c r="T28" s="25">
        <v>15646.01</v>
      </c>
      <c r="U28" s="25">
        <v>470.37</v>
      </c>
      <c r="V28" s="12">
        <v>33.2631970576355</v>
      </c>
      <c r="W28" s="15">
        <v>0.225556747673574</v>
      </c>
      <c r="X28" s="15">
        <v>0.152389610365228</v>
      </c>
      <c r="Y28" s="26">
        <v>1814.08</v>
      </c>
      <c r="Z28" s="25">
        <v>2471.26</v>
      </c>
      <c r="AA28" s="17">
        <v>-657.18</v>
      </c>
      <c r="AB28" s="18">
        <v>-0.265929121177051</v>
      </c>
      <c r="AC28" s="15">
        <v>0.0978135800671832</v>
      </c>
      <c r="AD28" s="15">
        <v>0.157948256456438</v>
      </c>
      <c r="AE28" s="15">
        <v>-0.0601346763892552</v>
      </c>
      <c r="AF28" s="26">
        <v>-2040.5161</v>
      </c>
      <c r="AG28" s="25">
        <v>-990.8344</v>
      </c>
      <c r="AH28" s="15">
        <v>-0.12195130711884</v>
      </c>
      <c r="AI28" s="18">
        <v>-0.0633282479047374</v>
      </c>
      <c r="AJ28" s="26">
        <v>-10.15</v>
      </c>
      <c r="AK28" s="25">
        <v>-20.93</v>
      </c>
      <c r="AL28" s="15">
        <v>-0.0192034812222117</v>
      </c>
      <c r="AM28" s="18">
        <v>-0.0444968854306185</v>
      </c>
      <c r="AN28" s="18">
        <v>-0.0586230592141028</v>
      </c>
      <c r="AO28" s="18">
        <v>0.0252934042084067</v>
      </c>
    </row>
    <row r="29" s="1" customFormat="1" ht="15.9" customHeight="1" spans="1:41">
      <c r="A29" s="23"/>
      <c r="B29" s="24" t="s">
        <v>168</v>
      </c>
      <c r="C29" s="23" t="s">
        <v>169</v>
      </c>
      <c r="D29" s="25">
        <v>1063.9</v>
      </c>
      <c r="E29" s="26">
        <v>32016.34</v>
      </c>
      <c r="F29" s="25">
        <v>1278.5</v>
      </c>
      <c r="G29" s="26">
        <v>37135.37</v>
      </c>
      <c r="H29" s="27">
        <v>19.7474272477977</v>
      </c>
      <c r="I29" s="26">
        <v>674.7</v>
      </c>
      <c r="J29" s="26">
        <v>17375.36</v>
      </c>
      <c r="K29" s="25">
        <v>556.5</v>
      </c>
      <c r="L29" s="25">
        <v>17204.44</v>
      </c>
      <c r="M29" s="12">
        <v>25.7527197272862</v>
      </c>
      <c r="N29" s="12">
        <v>30.9154357592093</v>
      </c>
      <c r="O29" s="26">
        <v>12256.33</v>
      </c>
      <c r="P29" s="26">
        <v>15118.78</v>
      </c>
      <c r="Q29" s="26">
        <v>547</v>
      </c>
      <c r="R29" s="12">
        <v>27.6394515539305</v>
      </c>
      <c r="S29" s="25">
        <v>14941.55</v>
      </c>
      <c r="T29" s="25">
        <v>17889.77</v>
      </c>
      <c r="U29" s="25">
        <v>473.3</v>
      </c>
      <c r="V29" s="12">
        <v>37.7979505598986</v>
      </c>
      <c r="W29" s="15">
        <v>0.0732634007834617</v>
      </c>
      <c r="X29" s="15">
        <v>0.222623897469697</v>
      </c>
      <c r="Y29" s="26">
        <v>2862.45</v>
      </c>
      <c r="Z29" s="25">
        <v>2948.22</v>
      </c>
      <c r="AA29" s="17">
        <v>-85.77</v>
      </c>
      <c r="AB29" s="18">
        <v>-0.0290921301666768</v>
      </c>
      <c r="AC29" s="15">
        <v>0.189330752878208</v>
      </c>
      <c r="AD29" s="15">
        <v>0.164799212063654</v>
      </c>
      <c r="AE29" s="15">
        <v>0.0245315408145542</v>
      </c>
      <c r="AF29" s="26">
        <v>1333.2534</v>
      </c>
      <c r="AG29" s="25">
        <v>-1227.0143</v>
      </c>
      <c r="AH29" s="15">
        <v>0.108780801430771</v>
      </c>
      <c r="AI29" s="18">
        <v>-0.0685874832376269</v>
      </c>
      <c r="AJ29" s="26">
        <v>86.9</v>
      </c>
      <c r="AK29" s="25">
        <v>-26.8</v>
      </c>
      <c r="AL29" s="15">
        <v>0.158866544789762</v>
      </c>
      <c r="AM29" s="18">
        <v>-0.0566237058947813</v>
      </c>
      <c r="AN29" s="18">
        <v>0.177368284668398</v>
      </c>
      <c r="AO29" s="18">
        <v>0.215490250684544</v>
      </c>
    </row>
    <row r="30" s="1" customFormat="1" ht="15.9" customHeight="1" spans="1:41">
      <c r="A30" s="23"/>
      <c r="B30" s="24" t="s">
        <v>166</v>
      </c>
      <c r="C30" s="23" t="s">
        <v>167</v>
      </c>
      <c r="D30" s="25">
        <v>729.2</v>
      </c>
      <c r="E30" s="26">
        <v>18654.88</v>
      </c>
      <c r="F30" s="25">
        <v>967.1</v>
      </c>
      <c r="G30" s="26">
        <v>21213.84</v>
      </c>
      <c r="H30" s="27">
        <v>16.1454963674504</v>
      </c>
      <c r="I30" s="26">
        <v>540.3</v>
      </c>
      <c r="J30" s="26">
        <v>11201.65</v>
      </c>
      <c r="K30" s="25">
        <v>230.1</v>
      </c>
      <c r="L30" s="25">
        <v>7435.83</v>
      </c>
      <c r="M30" s="12">
        <v>20.7322783638719</v>
      </c>
      <c r="N30" s="12">
        <v>32.3156453715776</v>
      </c>
      <c r="O30" s="26">
        <v>8642.69</v>
      </c>
      <c r="P30" s="26">
        <v>10665.66</v>
      </c>
      <c r="Q30" s="26">
        <v>294.6</v>
      </c>
      <c r="R30" s="12">
        <v>36.2038696537678</v>
      </c>
      <c r="S30" s="25">
        <v>9505.81</v>
      </c>
      <c r="T30" s="25">
        <v>10425.11</v>
      </c>
      <c r="U30" s="25">
        <v>294.62</v>
      </c>
      <c r="V30" s="12">
        <v>35.3849365284095</v>
      </c>
      <c r="W30" s="15">
        <v>0.74625620099992</v>
      </c>
      <c r="X30" s="15">
        <v>0.0949784886404101</v>
      </c>
      <c r="Y30" s="26">
        <v>2022.97</v>
      </c>
      <c r="Z30" s="25">
        <v>919.3</v>
      </c>
      <c r="AA30" s="17">
        <v>1103.67</v>
      </c>
      <c r="AB30" s="18">
        <v>1.20055476993365</v>
      </c>
      <c r="AC30" s="15">
        <v>0.189671337732499</v>
      </c>
      <c r="AD30" s="15">
        <v>0.0881813237462243</v>
      </c>
      <c r="AE30" s="15">
        <v>0.101490013986274</v>
      </c>
      <c r="AF30" s="26">
        <v>-98.8725</v>
      </c>
      <c r="AG30" s="25">
        <v>-893.456</v>
      </c>
      <c r="AH30" s="15">
        <v>-0.0114400146250762</v>
      </c>
      <c r="AI30" s="18">
        <v>-0.0857023091363065</v>
      </c>
      <c r="AJ30" s="26">
        <v>-7.8</v>
      </c>
      <c r="AK30" s="25">
        <v>-34.48</v>
      </c>
      <c r="AL30" s="15">
        <v>-0.0264765784114053</v>
      </c>
      <c r="AM30" s="18">
        <v>-0.117032109157559</v>
      </c>
      <c r="AN30" s="18">
        <v>0.0742622945112303</v>
      </c>
      <c r="AO30" s="18">
        <v>0.0905555307461536</v>
      </c>
    </row>
    <row r="31" s="1" customFormat="1" ht="15.9" customHeight="1" spans="1:41">
      <c r="A31" s="23"/>
      <c r="B31" s="24" t="s">
        <v>116</v>
      </c>
      <c r="C31" s="23" t="s">
        <v>117</v>
      </c>
      <c r="D31" s="25">
        <v>3212.8</v>
      </c>
      <c r="E31" s="26">
        <v>83782.08</v>
      </c>
      <c r="F31" s="25">
        <v>3382.7</v>
      </c>
      <c r="G31" s="26">
        <v>85702.48</v>
      </c>
      <c r="H31" s="27">
        <v>28.1100222010032</v>
      </c>
      <c r="I31" s="26">
        <v>934.65</v>
      </c>
      <c r="J31" s="26">
        <v>23023.05</v>
      </c>
      <c r="K31" s="25">
        <v>963.8</v>
      </c>
      <c r="L31" s="25">
        <v>26202.58</v>
      </c>
      <c r="M31" s="12">
        <v>24.6328037233189</v>
      </c>
      <c r="N31" s="12">
        <v>27.1867399875493</v>
      </c>
      <c r="O31" s="26">
        <v>21102.65</v>
      </c>
      <c r="P31" s="26">
        <v>26830.43</v>
      </c>
      <c r="Q31" s="26">
        <v>741.74</v>
      </c>
      <c r="R31" s="12">
        <v>36.1722840887643</v>
      </c>
      <c r="S31" s="25">
        <v>21039.09</v>
      </c>
      <c r="T31" s="25">
        <v>30262.7</v>
      </c>
      <c r="U31" s="25">
        <v>1008.99</v>
      </c>
      <c r="V31" s="12">
        <v>29.9930623693</v>
      </c>
      <c r="W31" s="15">
        <v>0.468459883619395</v>
      </c>
      <c r="X31" s="15">
        <v>0.103223938693493</v>
      </c>
      <c r="Y31" s="26">
        <v>5727.78</v>
      </c>
      <c r="Z31" s="25">
        <v>9223.61</v>
      </c>
      <c r="AA31" s="17">
        <v>-3495.83</v>
      </c>
      <c r="AB31" s="18">
        <v>-0.379008869629137</v>
      </c>
      <c r="AC31" s="15">
        <v>0.213480738102222</v>
      </c>
      <c r="AD31" s="15">
        <v>0.304784768047795</v>
      </c>
      <c r="AE31" s="15">
        <v>-0.0913040299455728</v>
      </c>
      <c r="AF31" s="26">
        <v>-1458.7355</v>
      </c>
      <c r="AG31" s="25">
        <v>3950.771</v>
      </c>
      <c r="AH31" s="15">
        <v>-0.0691257022222328</v>
      </c>
      <c r="AI31" s="18">
        <v>0.130549190918193</v>
      </c>
      <c r="AJ31" s="26">
        <v>-23.01</v>
      </c>
      <c r="AK31" s="25">
        <v>279.79</v>
      </c>
      <c r="AL31" s="15">
        <v>-0.031021651791733</v>
      </c>
      <c r="AM31" s="18">
        <v>0.277297099079277</v>
      </c>
      <c r="AN31" s="18">
        <v>-0.199674893140426</v>
      </c>
      <c r="AO31" s="18">
        <v>-0.30831875087101</v>
      </c>
    </row>
    <row r="32" s="1" customFormat="1" ht="15.9" customHeight="1" spans="1:41">
      <c r="A32" s="23"/>
      <c r="B32" s="24" t="s">
        <v>68</v>
      </c>
      <c r="C32" s="23" t="s">
        <v>69</v>
      </c>
      <c r="D32" s="25">
        <v>849</v>
      </c>
      <c r="E32" s="26">
        <v>21530.64</v>
      </c>
      <c r="F32" s="25">
        <v>1220.5</v>
      </c>
      <c r="G32" s="26">
        <v>28547.36</v>
      </c>
      <c r="H32" s="27">
        <v>11.2345485137409</v>
      </c>
      <c r="I32" s="26">
        <v>952.8</v>
      </c>
      <c r="J32" s="26">
        <v>22617.97</v>
      </c>
      <c r="K32" s="25">
        <v>1455.8</v>
      </c>
      <c r="L32" s="25">
        <v>47903.43</v>
      </c>
      <c r="M32" s="12">
        <v>23.7384235936188</v>
      </c>
      <c r="N32" s="12">
        <v>32.9052273663965</v>
      </c>
      <c r="O32" s="26">
        <v>15601.25</v>
      </c>
      <c r="P32" s="26">
        <v>18423.14</v>
      </c>
      <c r="Q32" s="26">
        <v>519.85</v>
      </c>
      <c r="R32" s="12">
        <v>35.439338270655</v>
      </c>
      <c r="S32" s="25">
        <v>53018.98</v>
      </c>
      <c r="T32" s="25">
        <v>55756.72</v>
      </c>
      <c r="U32" s="25">
        <v>1533.81</v>
      </c>
      <c r="V32" s="12">
        <v>36.3517775995723</v>
      </c>
      <c r="W32" s="15">
        <v>0.492910349791784</v>
      </c>
      <c r="X32" s="15">
        <v>0.104741723702402</v>
      </c>
      <c r="Y32" s="26">
        <v>2821.89</v>
      </c>
      <c r="Z32" s="25">
        <v>2737.74</v>
      </c>
      <c r="AA32" s="17">
        <v>84.15</v>
      </c>
      <c r="AB32" s="18">
        <v>0.0307370312739705</v>
      </c>
      <c r="AC32" s="15">
        <v>0.153170957828036</v>
      </c>
      <c r="AD32" s="15">
        <v>0.049101525340802</v>
      </c>
      <c r="AE32" s="15">
        <v>0.104069432487234</v>
      </c>
      <c r="AF32" s="26">
        <v>-340.8677</v>
      </c>
      <c r="AG32" s="25">
        <v>-526.4598</v>
      </c>
      <c r="AH32" s="15">
        <v>-0.0218487428891916</v>
      </c>
      <c r="AI32" s="18">
        <v>-0.00944208698072627</v>
      </c>
      <c r="AJ32" s="26">
        <v>-61.45</v>
      </c>
      <c r="AK32" s="25">
        <v>-81.74</v>
      </c>
      <c r="AL32" s="15">
        <v>-0.118207175146677</v>
      </c>
      <c r="AM32" s="18">
        <v>-0.0532921287512795</v>
      </c>
      <c r="AN32" s="18">
        <v>-0.0124066559084653</v>
      </c>
      <c r="AO32" s="18">
        <v>-0.0649150463953974</v>
      </c>
    </row>
    <row r="33" s="1" customFormat="1" ht="15.9" customHeight="1" spans="1:41">
      <c r="A33" s="23"/>
      <c r="B33" s="24" t="s">
        <v>191</v>
      </c>
      <c r="C33" s="23" t="s">
        <v>192</v>
      </c>
      <c r="D33" s="25">
        <v>621.5</v>
      </c>
      <c r="E33" s="26">
        <v>11973.98</v>
      </c>
      <c r="F33" s="25">
        <v>748.6</v>
      </c>
      <c r="G33" s="26">
        <v>15569.94</v>
      </c>
      <c r="H33" s="27">
        <v>23.0475971894492</v>
      </c>
      <c r="I33" s="26">
        <v>328.1</v>
      </c>
      <c r="J33" s="26">
        <v>7778.77</v>
      </c>
      <c r="K33" s="25">
        <v>169</v>
      </c>
      <c r="L33" s="25">
        <v>4756.04</v>
      </c>
      <c r="M33" s="12">
        <v>23.7085339835416</v>
      </c>
      <c r="N33" s="12">
        <v>28.1422485207101</v>
      </c>
      <c r="O33" s="26">
        <v>4182.81</v>
      </c>
      <c r="P33" s="26">
        <v>4075.88</v>
      </c>
      <c r="Q33" s="26">
        <v>195.97</v>
      </c>
      <c r="R33" s="12">
        <v>20.7984895647293</v>
      </c>
      <c r="S33" s="25">
        <v>5586.83</v>
      </c>
      <c r="T33" s="25">
        <v>6112.42</v>
      </c>
      <c r="U33" s="25">
        <v>176.7</v>
      </c>
      <c r="V33" s="12">
        <v>34.5920769666101</v>
      </c>
      <c r="W33" s="15">
        <v>-0.122742486770057</v>
      </c>
      <c r="X33" s="15">
        <v>0.229186677857441</v>
      </c>
      <c r="Y33" s="26">
        <v>-106.93</v>
      </c>
      <c r="Z33" s="25">
        <v>525.59</v>
      </c>
      <c r="AA33" s="17">
        <v>-632.52</v>
      </c>
      <c r="AB33" s="18">
        <v>-1.20344755417721</v>
      </c>
      <c r="AC33" s="15">
        <v>-0.0262348253628664</v>
      </c>
      <c r="AD33" s="15">
        <v>0.085987219464631</v>
      </c>
      <c r="AE33" s="15">
        <v>-0.112222044827497</v>
      </c>
      <c r="AF33" s="26">
        <v>573.8305</v>
      </c>
      <c r="AG33" s="25">
        <v>1987.105</v>
      </c>
      <c r="AH33" s="15">
        <v>0.137187799589271</v>
      </c>
      <c r="AI33" s="18">
        <v>0.325093007352243</v>
      </c>
      <c r="AJ33" s="26">
        <v>-5.03</v>
      </c>
      <c r="AK33" s="25">
        <v>-5.54</v>
      </c>
      <c r="AL33" s="15">
        <v>-0.0256671939582589</v>
      </c>
      <c r="AM33" s="18">
        <v>-0.0313525749858517</v>
      </c>
      <c r="AN33" s="18">
        <v>-0.187905207762972</v>
      </c>
      <c r="AO33" s="18">
        <v>0.00568538102759281</v>
      </c>
    </row>
    <row r="34" s="1" customFormat="1" ht="15.9" customHeight="1" spans="1:41">
      <c r="A34" s="23"/>
      <c r="B34" s="24" t="s">
        <v>80</v>
      </c>
      <c r="C34" s="23" t="s">
        <v>81</v>
      </c>
      <c r="D34" s="25">
        <v>1280.4</v>
      </c>
      <c r="E34" s="26">
        <v>40806.66</v>
      </c>
      <c r="F34" s="25">
        <v>1196.5</v>
      </c>
      <c r="G34" s="26">
        <v>38012.53</v>
      </c>
      <c r="H34" s="27">
        <v>10.7514378203357</v>
      </c>
      <c r="I34" s="26">
        <v>801.3</v>
      </c>
      <c r="J34" s="26">
        <v>22864.5</v>
      </c>
      <c r="K34" s="25">
        <v>1272.6</v>
      </c>
      <c r="L34" s="25">
        <v>35399.62</v>
      </c>
      <c r="M34" s="12">
        <v>28.5342568326469</v>
      </c>
      <c r="N34" s="12">
        <v>27.8167688197391</v>
      </c>
      <c r="O34" s="26">
        <v>25658.63</v>
      </c>
      <c r="P34" s="26">
        <v>32155.03</v>
      </c>
      <c r="Q34" s="26">
        <v>883.67</v>
      </c>
      <c r="R34" s="12">
        <v>36.3880521008974</v>
      </c>
      <c r="S34" s="25">
        <v>33838.28</v>
      </c>
      <c r="T34" s="25">
        <v>42653.75</v>
      </c>
      <c r="U34" s="25">
        <v>1360.85</v>
      </c>
      <c r="V34" s="12">
        <v>31.3434618069589</v>
      </c>
      <c r="W34" s="15">
        <v>0.275240925821648</v>
      </c>
      <c r="X34" s="15">
        <v>0.126782985114978</v>
      </c>
      <c r="Y34" s="26">
        <v>6496.4</v>
      </c>
      <c r="Z34" s="25">
        <v>8815.47</v>
      </c>
      <c r="AA34" s="17">
        <v>-2319.07</v>
      </c>
      <c r="AB34" s="18">
        <v>-0.26306821984534</v>
      </c>
      <c r="AC34" s="15">
        <v>0.202033709811498</v>
      </c>
      <c r="AD34" s="15">
        <v>0.206675145796091</v>
      </c>
      <c r="AE34" s="15">
        <v>-0.004641435984593</v>
      </c>
      <c r="AF34" s="26">
        <v>2449.3</v>
      </c>
      <c r="AG34" s="25">
        <v>7219.2188</v>
      </c>
      <c r="AH34" s="15">
        <v>0.0954571619763019</v>
      </c>
      <c r="AI34" s="18">
        <v>0.169251678926237</v>
      </c>
      <c r="AJ34" s="26">
        <v>-1.53</v>
      </c>
      <c r="AK34" s="25">
        <v>118.25</v>
      </c>
      <c r="AL34" s="15">
        <v>-0.00173141557368701</v>
      </c>
      <c r="AM34" s="18">
        <v>0.0868942205239372</v>
      </c>
      <c r="AN34" s="18">
        <v>-0.0737945169499355</v>
      </c>
      <c r="AO34" s="18">
        <v>-0.0886256360976242</v>
      </c>
    </row>
    <row r="35" s="1" customFormat="1" ht="15.9" customHeight="1" spans="1:41">
      <c r="A35" s="23"/>
      <c r="B35" s="28" t="s">
        <v>256</v>
      </c>
      <c r="C35" s="28"/>
      <c r="D35" s="29">
        <v>25566.9</v>
      </c>
      <c r="E35" s="29">
        <v>724434.98</v>
      </c>
      <c r="F35" s="29">
        <v>27398.99</v>
      </c>
      <c r="G35" s="30">
        <v>763047.95</v>
      </c>
      <c r="H35" s="30">
        <v>21.0673098004247</v>
      </c>
      <c r="I35" s="30">
        <v>11046.15</v>
      </c>
      <c r="J35" s="29">
        <v>293903.2</v>
      </c>
      <c r="K35" s="29">
        <v>10691.6</v>
      </c>
      <c r="L35" s="29">
        <v>320367.16</v>
      </c>
      <c r="M35" s="31">
        <v>26.6068449188179</v>
      </c>
      <c r="N35" s="31">
        <v>29.9643795128886</v>
      </c>
      <c r="O35" s="29">
        <v>247121.74</v>
      </c>
      <c r="P35" s="29">
        <v>300229.07</v>
      </c>
      <c r="Q35" s="29">
        <v>8822.69</v>
      </c>
      <c r="R35" s="31">
        <v>34.029198577758</v>
      </c>
      <c r="S35" s="29">
        <v>328135.7</v>
      </c>
      <c r="T35" s="29">
        <v>388413.22</v>
      </c>
      <c r="U35" s="29">
        <v>11207.22</v>
      </c>
      <c r="V35" s="31">
        <v>34.6574101338244</v>
      </c>
      <c r="W35" s="32">
        <v>0.278964066637253</v>
      </c>
      <c r="X35" s="32">
        <v>0.156620317097412</v>
      </c>
      <c r="Y35" s="29">
        <v>53107.33</v>
      </c>
      <c r="Z35" s="29">
        <v>60277.52</v>
      </c>
      <c r="AA35" s="33">
        <v>-7170.19</v>
      </c>
      <c r="AB35" s="34">
        <v>-0.118952969531593</v>
      </c>
      <c r="AC35" s="32">
        <v>0.176889366509379</v>
      </c>
      <c r="AD35" s="32">
        <v>0.155189156537978</v>
      </c>
      <c r="AE35" s="32">
        <v>0.0217002099714012</v>
      </c>
      <c r="AF35" s="29">
        <v>8743.6251</v>
      </c>
      <c r="AG35" s="29">
        <v>26544.3853</v>
      </c>
      <c r="AH35" s="32">
        <v>0.0353818530898981</v>
      </c>
      <c r="AI35" s="32">
        <v>0.0683405814560071</v>
      </c>
      <c r="AJ35" s="29">
        <v>-181.37</v>
      </c>
      <c r="AK35" s="29">
        <v>-149.34</v>
      </c>
      <c r="AL35" s="32">
        <v>-0.0205572223437523</v>
      </c>
      <c r="AM35" s="32">
        <v>-0.0133253384871538</v>
      </c>
      <c r="AN35" s="34">
        <v>-0.032958728366109</v>
      </c>
      <c r="AO35" s="34">
        <v>-0.00723188385659848</v>
      </c>
    </row>
    <row r="36" s="1" customFormat="1" ht="15.9" customHeight="1" spans="1:41">
      <c r="A36" s="23" t="s">
        <v>62</v>
      </c>
      <c r="B36" s="24" t="s">
        <v>63</v>
      </c>
      <c r="C36" s="23" t="s">
        <v>64</v>
      </c>
      <c r="D36" s="25">
        <v>4350.75</v>
      </c>
      <c r="E36" s="26">
        <v>143438.15</v>
      </c>
      <c r="F36" s="25">
        <v>4364.25</v>
      </c>
      <c r="G36" s="26">
        <v>145866.25</v>
      </c>
      <c r="H36" s="27">
        <v>26.8012775906295</v>
      </c>
      <c r="I36" s="26">
        <v>1440.2</v>
      </c>
      <c r="J36" s="26">
        <v>40208.59</v>
      </c>
      <c r="K36" s="25">
        <v>3567.4</v>
      </c>
      <c r="L36" s="25">
        <v>101618.27</v>
      </c>
      <c r="M36" s="12">
        <v>27.918754339675</v>
      </c>
      <c r="N36" s="12">
        <v>28.4852469585693</v>
      </c>
      <c r="O36" s="26">
        <v>37780.49</v>
      </c>
      <c r="P36" s="26">
        <v>49339.44</v>
      </c>
      <c r="Q36" s="26">
        <v>1387.53</v>
      </c>
      <c r="R36" s="12">
        <v>35.5591879094506</v>
      </c>
      <c r="S36" s="25">
        <v>92999.2</v>
      </c>
      <c r="T36" s="25">
        <v>119304.04</v>
      </c>
      <c r="U36" s="25">
        <v>3389.55</v>
      </c>
      <c r="V36" s="12">
        <v>35.1976044017642</v>
      </c>
      <c r="W36" s="15">
        <v>0.273666707218302</v>
      </c>
      <c r="X36" s="15">
        <v>0.23564329468366</v>
      </c>
      <c r="Y36" s="26">
        <v>11558.95</v>
      </c>
      <c r="Z36" s="25">
        <v>26304.84</v>
      </c>
      <c r="AA36" s="17">
        <v>-14745.89</v>
      </c>
      <c r="AB36" s="18">
        <v>-0.560577064905166</v>
      </c>
      <c r="AC36" s="15">
        <v>0.234274041213277</v>
      </c>
      <c r="AD36" s="15">
        <v>0.220485743818902</v>
      </c>
      <c r="AE36" s="15">
        <v>0.0137882973943752</v>
      </c>
      <c r="AF36" s="26">
        <v>-2298.5461</v>
      </c>
      <c r="AG36" s="25">
        <v>-10766.5082</v>
      </c>
      <c r="AH36" s="15">
        <v>-0.0608394994347612</v>
      </c>
      <c r="AI36" s="18">
        <v>-0.0902442884582953</v>
      </c>
      <c r="AJ36" s="26">
        <v>-39.17</v>
      </c>
      <c r="AK36" s="25">
        <v>-31.15</v>
      </c>
      <c r="AL36" s="15">
        <v>-0.0282300202518144</v>
      </c>
      <c r="AM36" s="18">
        <v>-0.00919001047336667</v>
      </c>
      <c r="AN36" s="18">
        <v>0.0294047890235341</v>
      </c>
      <c r="AO36" s="18">
        <v>-0.0190400097784477</v>
      </c>
    </row>
    <row r="37" s="1" customFormat="1" ht="15.9" customHeight="1" spans="1:41">
      <c r="A37" s="23"/>
      <c r="B37" s="24" t="s">
        <v>92</v>
      </c>
      <c r="C37" s="23" t="s">
        <v>93</v>
      </c>
      <c r="D37" s="25">
        <v>2739.6</v>
      </c>
      <c r="E37" s="26">
        <v>86168.56</v>
      </c>
      <c r="F37" s="25">
        <v>2568.4</v>
      </c>
      <c r="G37" s="26">
        <v>81004.54</v>
      </c>
      <c r="H37" s="27">
        <v>20.8273716126938</v>
      </c>
      <c r="I37" s="26">
        <v>819.4</v>
      </c>
      <c r="J37" s="26">
        <v>22929.1</v>
      </c>
      <c r="K37" s="25">
        <v>2238.8</v>
      </c>
      <c r="L37" s="25">
        <v>48473.97</v>
      </c>
      <c r="M37" s="12">
        <v>27.9827922870393</v>
      </c>
      <c r="N37" s="12">
        <v>21.6517643380382</v>
      </c>
      <c r="O37" s="26">
        <v>28093.12</v>
      </c>
      <c r="P37" s="26">
        <v>32827.97</v>
      </c>
      <c r="Q37" s="26">
        <v>1012.57</v>
      </c>
      <c r="R37" s="12">
        <v>32.4204450062712</v>
      </c>
      <c r="S37" s="25">
        <v>38562.26</v>
      </c>
      <c r="T37" s="25">
        <v>45420.96</v>
      </c>
      <c r="U37" s="25">
        <v>1557.18</v>
      </c>
      <c r="V37" s="12">
        <v>29.1687280853851</v>
      </c>
      <c r="W37" s="15">
        <v>0.158585057334941</v>
      </c>
      <c r="X37" s="15">
        <v>0.347175575624613</v>
      </c>
      <c r="Y37" s="26">
        <v>4734.85</v>
      </c>
      <c r="Z37" s="25">
        <v>6858.7</v>
      </c>
      <c r="AA37" s="17">
        <v>-2123.85</v>
      </c>
      <c r="AB37" s="18">
        <v>-0.309657806873023</v>
      </c>
      <c r="AC37" s="15">
        <v>0.144232189806436</v>
      </c>
      <c r="AD37" s="15">
        <v>0.151002973076747</v>
      </c>
      <c r="AE37" s="15">
        <v>-0.00677078327031055</v>
      </c>
      <c r="AF37" s="26">
        <v>2509.6012</v>
      </c>
      <c r="AG37" s="25">
        <v>-1739.1868</v>
      </c>
      <c r="AH37" s="15">
        <v>0.0893315231629666</v>
      </c>
      <c r="AI37" s="18">
        <v>-0.038290401611943</v>
      </c>
      <c r="AJ37" s="26">
        <v>21.97</v>
      </c>
      <c r="AK37" s="25">
        <v>-62.42</v>
      </c>
      <c r="AL37" s="15">
        <v>0.0216972653742457</v>
      </c>
      <c r="AM37" s="18">
        <v>-0.0400852823694114</v>
      </c>
      <c r="AN37" s="18">
        <v>0.12762192477491</v>
      </c>
      <c r="AO37" s="18">
        <v>0.0617825477436571</v>
      </c>
    </row>
    <row r="38" s="1" customFormat="1" ht="15.9" customHeight="1" spans="1:41">
      <c r="A38" s="23"/>
      <c r="B38" s="24" t="s">
        <v>145</v>
      </c>
      <c r="C38" s="23" t="s">
        <v>146</v>
      </c>
      <c r="D38" s="25">
        <v>1239.35</v>
      </c>
      <c r="E38" s="26">
        <v>28867.15</v>
      </c>
      <c r="F38" s="25">
        <v>1530.2</v>
      </c>
      <c r="G38" s="26">
        <v>38944.88</v>
      </c>
      <c r="H38" s="27">
        <v>21.2823363734266</v>
      </c>
      <c r="I38" s="26">
        <v>740.9</v>
      </c>
      <c r="J38" s="26">
        <v>21951.44</v>
      </c>
      <c r="K38" s="25">
        <v>443.6</v>
      </c>
      <c r="L38" s="25">
        <v>13091.05</v>
      </c>
      <c r="M38" s="12">
        <v>29.6280739640977</v>
      </c>
      <c r="N38" s="12">
        <v>29.5109332732191</v>
      </c>
      <c r="O38" s="26">
        <v>11152.07</v>
      </c>
      <c r="P38" s="26">
        <v>12072.66</v>
      </c>
      <c r="Q38" s="26">
        <v>419.34</v>
      </c>
      <c r="R38" s="12">
        <v>28.7896694806124</v>
      </c>
      <c r="S38" s="25">
        <v>13401.68</v>
      </c>
      <c r="T38" s="25">
        <v>16067.39</v>
      </c>
      <c r="U38" s="25">
        <v>499.94</v>
      </c>
      <c r="V38" s="12">
        <v>32.1386366363964</v>
      </c>
      <c r="W38" s="15">
        <v>-0.0282976370486073</v>
      </c>
      <c r="X38" s="15">
        <v>0.0890416896968103</v>
      </c>
      <c r="Y38" s="26">
        <v>920.59</v>
      </c>
      <c r="Z38" s="25">
        <v>2665.71</v>
      </c>
      <c r="AA38" s="17">
        <v>-1745.12</v>
      </c>
      <c r="AB38" s="18">
        <v>-0.654654857430103</v>
      </c>
      <c r="AC38" s="15">
        <v>0.0762541146690125</v>
      </c>
      <c r="AD38" s="15">
        <v>0.16590809085981</v>
      </c>
      <c r="AE38" s="15">
        <v>-0.0896539761907974</v>
      </c>
      <c r="AF38" s="26">
        <v>69.8576</v>
      </c>
      <c r="AG38" s="25">
        <v>516.949</v>
      </c>
      <c r="AH38" s="15">
        <v>0.00626409267517152</v>
      </c>
      <c r="AI38" s="18">
        <v>0.032173800474128</v>
      </c>
      <c r="AJ38" s="26">
        <v>-8.86</v>
      </c>
      <c r="AK38" s="25">
        <v>14.34</v>
      </c>
      <c r="AL38" s="15">
        <v>-0.0211284399294129</v>
      </c>
      <c r="AM38" s="18">
        <v>0.0286834420130416</v>
      </c>
      <c r="AN38" s="18">
        <v>-0.0259097077989565</v>
      </c>
      <c r="AO38" s="18">
        <v>-0.0498118819424545</v>
      </c>
    </row>
    <row r="39" s="1" customFormat="1" ht="15.9" customHeight="1" spans="1:41">
      <c r="A39" s="23"/>
      <c r="B39" s="24" t="s">
        <v>99</v>
      </c>
      <c r="C39" s="23" t="s">
        <v>100</v>
      </c>
      <c r="D39" s="25">
        <v>1842.25</v>
      </c>
      <c r="E39" s="26">
        <v>54794.48</v>
      </c>
      <c r="F39" s="25">
        <v>1458.55</v>
      </c>
      <c r="G39" s="26">
        <v>42021.23</v>
      </c>
      <c r="H39" s="27">
        <v>14.6249379037336</v>
      </c>
      <c r="I39" s="26">
        <v>353.4</v>
      </c>
      <c r="J39" s="26">
        <v>10396.42</v>
      </c>
      <c r="K39" s="25">
        <v>982.1</v>
      </c>
      <c r="L39" s="25">
        <v>26934.76</v>
      </c>
      <c r="M39" s="12">
        <v>29.4182795698925</v>
      </c>
      <c r="N39" s="12">
        <v>27.4256796660218</v>
      </c>
      <c r="O39" s="26">
        <v>23169.67</v>
      </c>
      <c r="P39" s="26">
        <v>26764.19</v>
      </c>
      <c r="Q39" s="26">
        <v>740.9</v>
      </c>
      <c r="R39" s="12">
        <v>36.1238898636793</v>
      </c>
      <c r="S39" s="25">
        <v>24783.3</v>
      </c>
      <c r="T39" s="25">
        <v>26379.92</v>
      </c>
      <c r="U39" s="25">
        <v>844.53</v>
      </c>
      <c r="V39" s="12">
        <v>31.236214225664</v>
      </c>
      <c r="W39" s="15">
        <v>0.227940259995678</v>
      </c>
      <c r="X39" s="15">
        <v>0.138940387477913</v>
      </c>
      <c r="Y39" s="26">
        <v>3594.52</v>
      </c>
      <c r="Z39" s="25">
        <v>1596.62</v>
      </c>
      <c r="AA39" s="17">
        <v>1997.9</v>
      </c>
      <c r="AB39" s="18">
        <v>1.25133093660357</v>
      </c>
      <c r="AC39" s="15">
        <v>0.13430333591265</v>
      </c>
      <c r="AD39" s="15">
        <v>0.0605240652738901</v>
      </c>
      <c r="AE39" s="15">
        <v>0.0737792706387603</v>
      </c>
      <c r="AF39" s="26">
        <v>994.8789</v>
      </c>
      <c r="AG39" s="25">
        <v>1483.6518</v>
      </c>
      <c r="AH39" s="15">
        <v>0.0429388463452436</v>
      </c>
      <c r="AI39" s="18">
        <v>0.056241709603365</v>
      </c>
      <c r="AJ39" s="26">
        <v>3.8</v>
      </c>
      <c r="AK39" s="25">
        <v>-15.77</v>
      </c>
      <c r="AL39" s="15">
        <v>0.00512889728708328</v>
      </c>
      <c r="AM39" s="18">
        <v>-0.018673108119309</v>
      </c>
      <c r="AN39" s="18">
        <v>-0.0133028632581214</v>
      </c>
      <c r="AO39" s="18">
        <v>0.0238020054063922</v>
      </c>
    </row>
    <row r="40" s="1" customFormat="1" ht="15.9" customHeight="1" spans="1:41">
      <c r="A40" s="23"/>
      <c r="B40" s="24" t="s">
        <v>108</v>
      </c>
      <c r="C40" s="23" t="s">
        <v>109</v>
      </c>
      <c r="D40" s="25">
        <v>1158.6</v>
      </c>
      <c r="E40" s="26">
        <v>27171.83</v>
      </c>
      <c r="F40" s="25">
        <v>1261.9</v>
      </c>
      <c r="G40" s="26">
        <v>29772.57</v>
      </c>
      <c r="H40" s="27">
        <v>14.7371090760534</v>
      </c>
      <c r="I40" s="26">
        <v>639.3</v>
      </c>
      <c r="J40" s="26">
        <v>16124.79</v>
      </c>
      <c r="K40" s="25">
        <v>761.6</v>
      </c>
      <c r="L40" s="25">
        <v>16046.09</v>
      </c>
      <c r="M40" s="12">
        <v>25.2225715626466</v>
      </c>
      <c r="N40" s="12">
        <v>21.0689206932773</v>
      </c>
      <c r="O40" s="26">
        <v>13524.05</v>
      </c>
      <c r="P40" s="26">
        <v>15625.84</v>
      </c>
      <c r="Q40" s="26">
        <v>501.39</v>
      </c>
      <c r="R40" s="12">
        <v>31.1650411855043</v>
      </c>
      <c r="S40" s="25">
        <v>13625.38</v>
      </c>
      <c r="T40" s="25">
        <v>15464.61</v>
      </c>
      <c r="U40" s="25">
        <v>550.75</v>
      </c>
      <c r="V40" s="12">
        <v>28.079182932365</v>
      </c>
      <c r="W40" s="15">
        <v>0.23560125929658</v>
      </c>
      <c r="X40" s="15">
        <v>0.332730012189209</v>
      </c>
      <c r="Y40" s="26">
        <v>2101.79</v>
      </c>
      <c r="Z40" s="25">
        <v>1839.23</v>
      </c>
      <c r="AA40" s="17">
        <v>262.56</v>
      </c>
      <c r="AB40" s="18">
        <v>0.142755392202172</v>
      </c>
      <c r="AC40" s="15">
        <v>0.134507328885999</v>
      </c>
      <c r="AD40" s="15">
        <v>0.118931547578633</v>
      </c>
      <c r="AE40" s="15">
        <v>0.0155757813073663</v>
      </c>
      <c r="AF40" s="26">
        <v>1037.5571</v>
      </c>
      <c r="AG40" s="25">
        <v>573.3936</v>
      </c>
      <c r="AH40" s="15">
        <v>0.0767194072781452</v>
      </c>
      <c r="AI40" s="18">
        <v>0.0370777924564538</v>
      </c>
      <c r="AJ40" s="26">
        <v>-34.61</v>
      </c>
      <c r="AK40" s="25">
        <v>72.95</v>
      </c>
      <c r="AL40" s="15">
        <v>-0.0690281018767825</v>
      </c>
      <c r="AM40" s="18">
        <v>0.132455742169768</v>
      </c>
      <c r="AN40" s="18">
        <v>0.0396416148216914</v>
      </c>
      <c r="AO40" s="18">
        <v>-0.201483844046551</v>
      </c>
    </row>
    <row r="41" s="1" customFormat="1" ht="15.9" customHeight="1" spans="1:41">
      <c r="A41" s="23"/>
      <c r="B41" s="24" t="s">
        <v>123</v>
      </c>
      <c r="C41" s="23" t="s">
        <v>124</v>
      </c>
      <c r="D41" s="25">
        <v>1356.54</v>
      </c>
      <c r="E41" s="26">
        <v>47067.24</v>
      </c>
      <c r="F41" s="25">
        <v>1391.45</v>
      </c>
      <c r="G41" s="26">
        <v>45392.09</v>
      </c>
      <c r="H41" s="27">
        <v>24.5752706177542</v>
      </c>
      <c r="I41" s="26">
        <v>520.3</v>
      </c>
      <c r="J41" s="26">
        <v>11492.87</v>
      </c>
      <c r="K41" s="25">
        <v>571.3</v>
      </c>
      <c r="L41" s="25">
        <v>16857.8</v>
      </c>
      <c r="M41" s="12">
        <v>22.0889294637709</v>
      </c>
      <c r="N41" s="12">
        <v>29.5077892525818</v>
      </c>
      <c r="O41" s="26">
        <v>13168.02</v>
      </c>
      <c r="P41" s="26">
        <v>15549.64</v>
      </c>
      <c r="Q41" s="26">
        <v>476.25</v>
      </c>
      <c r="R41" s="12">
        <v>32.6501627296588</v>
      </c>
      <c r="S41" s="25">
        <v>16192.79</v>
      </c>
      <c r="T41" s="25">
        <v>16762.62</v>
      </c>
      <c r="U41" s="25">
        <v>537.31</v>
      </c>
      <c r="V41" s="12">
        <v>31.1972976494016</v>
      </c>
      <c r="W41" s="15">
        <v>0.47812336415895</v>
      </c>
      <c r="X41" s="15">
        <v>0.057256352970326</v>
      </c>
      <c r="Y41" s="26">
        <v>2381.62</v>
      </c>
      <c r="Z41" s="25">
        <v>569.83</v>
      </c>
      <c r="AA41" s="17">
        <v>1811.79</v>
      </c>
      <c r="AB41" s="18">
        <v>3.1795272274187</v>
      </c>
      <c r="AC41" s="15">
        <v>0.153162388325389</v>
      </c>
      <c r="AD41" s="15">
        <v>0.033994089229488</v>
      </c>
      <c r="AE41" s="15">
        <v>0.119168299095901</v>
      </c>
      <c r="AF41" s="26">
        <v>-128.4181</v>
      </c>
      <c r="AG41" s="25">
        <v>30.019</v>
      </c>
      <c r="AH41" s="15">
        <v>-0.00975227103239515</v>
      </c>
      <c r="AI41" s="18">
        <v>0.00179082983447695</v>
      </c>
      <c r="AJ41" s="26">
        <v>-9.14</v>
      </c>
      <c r="AK41" s="25">
        <v>11.9</v>
      </c>
      <c r="AL41" s="15">
        <v>-0.0191916010498688</v>
      </c>
      <c r="AM41" s="18">
        <v>0.0221473637192682</v>
      </c>
      <c r="AN41" s="18">
        <v>-0.0115431008668721</v>
      </c>
      <c r="AO41" s="18">
        <v>-0.041338964769137</v>
      </c>
    </row>
    <row r="42" s="1" customFormat="1" ht="15.9" customHeight="1" spans="1:41">
      <c r="A42" s="23"/>
      <c r="B42" s="24" t="s">
        <v>74</v>
      </c>
      <c r="C42" s="23" t="s">
        <v>75</v>
      </c>
      <c r="D42" s="25">
        <v>2111.7</v>
      </c>
      <c r="E42" s="26">
        <v>113175.58</v>
      </c>
      <c r="F42" s="25">
        <v>2310.8</v>
      </c>
      <c r="G42" s="26">
        <v>109766.59</v>
      </c>
      <c r="H42" s="27">
        <v>32.9189904727431</v>
      </c>
      <c r="I42" s="26">
        <v>699.98</v>
      </c>
      <c r="J42" s="26">
        <v>20294.58</v>
      </c>
      <c r="K42" s="25">
        <v>674.68</v>
      </c>
      <c r="L42" s="25">
        <v>30173.04</v>
      </c>
      <c r="M42" s="12">
        <v>28.993085516729</v>
      </c>
      <c r="N42" s="12">
        <v>44.7220015414715</v>
      </c>
      <c r="O42" s="26">
        <v>23703.57</v>
      </c>
      <c r="P42" s="26">
        <v>25876.04</v>
      </c>
      <c r="Q42" s="26">
        <v>593.22</v>
      </c>
      <c r="R42" s="12">
        <v>43.6196352112201</v>
      </c>
      <c r="S42" s="25">
        <v>33631.06</v>
      </c>
      <c r="T42" s="25">
        <v>35658.98</v>
      </c>
      <c r="U42" s="25">
        <v>641.09</v>
      </c>
      <c r="V42" s="12">
        <v>55.6224243085994</v>
      </c>
      <c r="W42" s="15">
        <v>0.504484066935599</v>
      </c>
      <c r="X42" s="15">
        <v>0.243737363968823</v>
      </c>
      <c r="Y42" s="26">
        <v>2172.47</v>
      </c>
      <c r="Z42" s="25">
        <v>2027.92</v>
      </c>
      <c r="AA42" s="17">
        <v>144.55</v>
      </c>
      <c r="AB42" s="18">
        <v>0.0712799321472247</v>
      </c>
      <c r="AC42" s="15">
        <v>0.0839568187404255</v>
      </c>
      <c r="AD42" s="15">
        <v>0.0568698263382744</v>
      </c>
      <c r="AE42" s="15">
        <v>0.0270869924021511</v>
      </c>
      <c r="AF42" s="26">
        <v>-1091.4523</v>
      </c>
      <c r="AG42" s="25">
        <v>-10175.3317</v>
      </c>
      <c r="AH42" s="15">
        <v>-0.0460459036339252</v>
      </c>
      <c r="AI42" s="18">
        <v>-0.285351171009378</v>
      </c>
      <c r="AJ42" s="26">
        <v>92.34</v>
      </c>
      <c r="AK42" s="25">
        <v>-161.14</v>
      </c>
      <c r="AL42" s="15">
        <v>0.155658946090826</v>
      </c>
      <c r="AM42" s="18">
        <v>-0.25135316414232</v>
      </c>
      <c r="AN42" s="18">
        <v>0.239305267375453</v>
      </c>
      <c r="AO42" s="18">
        <v>0.407012110233146</v>
      </c>
    </row>
    <row r="43" s="1" customFormat="1" ht="15.9" customHeight="1" spans="1:41">
      <c r="A43" s="23"/>
      <c r="B43" s="24" t="s">
        <v>78</v>
      </c>
      <c r="C43" s="23" t="s">
        <v>79</v>
      </c>
      <c r="D43" s="25">
        <v>1637.1</v>
      </c>
      <c r="E43" s="26">
        <v>40970.06</v>
      </c>
      <c r="F43" s="25">
        <v>1691.9</v>
      </c>
      <c r="G43" s="26">
        <v>43545.03</v>
      </c>
      <c r="H43" s="27">
        <v>13.5879284026803</v>
      </c>
      <c r="I43" s="26">
        <v>856.7</v>
      </c>
      <c r="J43" s="26">
        <v>24344.5</v>
      </c>
      <c r="K43" s="25">
        <v>1393.2</v>
      </c>
      <c r="L43" s="25">
        <v>42868.61</v>
      </c>
      <c r="M43" s="12">
        <v>28.4165985759309</v>
      </c>
      <c r="N43" s="12">
        <v>30.7698894631065</v>
      </c>
      <c r="O43" s="26">
        <v>21769.53</v>
      </c>
      <c r="P43" s="26">
        <v>25034.73</v>
      </c>
      <c r="Q43" s="26">
        <v>770.42</v>
      </c>
      <c r="R43" s="12">
        <v>32.4949118662548</v>
      </c>
      <c r="S43" s="25">
        <v>28086.48</v>
      </c>
      <c r="T43" s="25">
        <v>33003.08</v>
      </c>
      <c r="U43" s="25">
        <v>1055.61</v>
      </c>
      <c r="V43" s="12">
        <v>31.2644632013717</v>
      </c>
      <c r="W43" s="15">
        <v>0.143518700150772</v>
      </c>
      <c r="X43" s="15">
        <v>0.0160733024035787</v>
      </c>
      <c r="Y43" s="26">
        <v>3265.2</v>
      </c>
      <c r="Z43" s="25">
        <v>4916.6</v>
      </c>
      <c r="AA43" s="17">
        <v>-1651.4</v>
      </c>
      <c r="AB43" s="18">
        <v>-0.335882520440955</v>
      </c>
      <c r="AC43" s="15">
        <v>0.130426811074056</v>
      </c>
      <c r="AD43" s="15">
        <v>0.148973974550254</v>
      </c>
      <c r="AE43" s="15">
        <v>-0.0185471634761982</v>
      </c>
      <c r="AF43" s="26">
        <v>-515.6668</v>
      </c>
      <c r="AG43" s="25">
        <v>1614.0535</v>
      </c>
      <c r="AH43" s="15">
        <v>-0.0236875486057806</v>
      </c>
      <c r="AI43" s="18">
        <v>0.048906147547441</v>
      </c>
      <c r="AJ43" s="26">
        <v>-31.48</v>
      </c>
      <c r="AK43" s="25">
        <v>102.31</v>
      </c>
      <c r="AL43" s="15">
        <v>-0.0408608291581215</v>
      </c>
      <c r="AM43" s="18">
        <v>0.0969202641126931</v>
      </c>
      <c r="AN43" s="18">
        <v>-0.0725936961532217</v>
      </c>
      <c r="AO43" s="18">
        <v>-0.137781093270815</v>
      </c>
    </row>
    <row r="44" s="1" customFormat="1" ht="15.9" customHeight="1" spans="1:41">
      <c r="A44" s="23"/>
      <c r="B44" s="24" t="s">
        <v>65</v>
      </c>
      <c r="C44" s="23" t="s">
        <v>66</v>
      </c>
      <c r="D44" s="25">
        <v>2087.1</v>
      </c>
      <c r="E44" s="26">
        <v>58409.33</v>
      </c>
      <c r="F44" s="25">
        <v>1818.5</v>
      </c>
      <c r="G44" s="26">
        <v>60154.36</v>
      </c>
      <c r="H44" s="27">
        <v>34.0863134108416</v>
      </c>
      <c r="I44" s="26">
        <v>482.6</v>
      </c>
      <c r="J44" s="26">
        <v>12463.7</v>
      </c>
      <c r="K44" s="25">
        <v>680.6</v>
      </c>
      <c r="L44" s="25">
        <v>16912.19</v>
      </c>
      <c r="M44" s="12">
        <v>25.8261500207211</v>
      </c>
      <c r="N44" s="12">
        <v>24.848942109903</v>
      </c>
      <c r="O44" s="26">
        <v>12174.18</v>
      </c>
      <c r="P44" s="26">
        <v>13383.8</v>
      </c>
      <c r="Q44" s="26">
        <v>2004.95</v>
      </c>
      <c r="R44" s="12">
        <v>6.67537843836505</v>
      </c>
      <c r="S44" s="25">
        <v>19612.86</v>
      </c>
      <c r="T44" s="25">
        <v>21711.51</v>
      </c>
      <c r="U44" s="25">
        <v>722.44</v>
      </c>
      <c r="V44" s="12">
        <v>30.0530286252146</v>
      </c>
      <c r="W44" s="15">
        <v>-0.741526381864537</v>
      </c>
      <c r="X44" s="15">
        <v>0.209428896099265</v>
      </c>
      <c r="Y44" s="26">
        <v>1209.62</v>
      </c>
      <c r="Z44" s="25">
        <v>2098.65</v>
      </c>
      <c r="AA44" s="17">
        <v>-889.03</v>
      </c>
      <c r="AB44" s="18">
        <v>-0.423619946155862</v>
      </c>
      <c r="AC44" s="15">
        <v>0.0903794139183192</v>
      </c>
      <c r="AD44" s="15">
        <v>0.0966607113001353</v>
      </c>
      <c r="AE44" s="15">
        <v>-0.00628129738181611</v>
      </c>
      <c r="AF44" s="26">
        <v>13932.5597</v>
      </c>
      <c r="AG44" s="25">
        <v>1788.7966</v>
      </c>
      <c r="AH44" s="15">
        <v>1.14443516524316</v>
      </c>
      <c r="AI44" s="18">
        <v>0.0823893225298471</v>
      </c>
      <c r="AJ44" s="26">
        <v>6.75</v>
      </c>
      <c r="AK44" s="25">
        <v>21.64</v>
      </c>
      <c r="AL44" s="15">
        <v>0.00336666749794259</v>
      </c>
      <c r="AM44" s="18">
        <v>0.0299540446265434</v>
      </c>
      <c r="AN44" s="18">
        <v>1.06204584271332</v>
      </c>
      <c r="AO44" s="18">
        <v>-0.0265873771286008</v>
      </c>
    </row>
    <row r="45" s="1" customFormat="1" ht="15.9" customHeight="1" spans="1:41">
      <c r="A45" s="23"/>
      <c r="B45" s="24" t="s">
        <v>97</v>
      </c>
      <c r="C45" s="23" t="s">
        <v>98</v>
      </c>
      <c r="D45" s="25">
        <v>1633.7</v>
      </c>
      <c r="E45" s="26">
        <v>41438.15</v>
      </c>
      <c r="F45" s="25">
        <v>1729.5</v>
      </c>
      <c r="G45" s="26">
        <v>42247.5</v>
      </c>
      <c r="H45" s="27">
        <v>16.0163310379673</v>
      </c>
      <c r="I45" s="26">
        <v>639.05</v>
      </c>
      <c r="J45" s="26">
        <v>19096.92</v>
      </c>
      <c r="K45" s="25">
        <v>500.9</v>
      </c>
      <c r="L45" s="25">
        <v>14128.8</v>
      </c>
      <c r="M45" s="12">
        <v>29.8832955167827</v>
      </c>
      <c r="N45" s="12">
        <v>28.2068277101218</v>
      </c>
      <c r="O45" s="26">
        <v>18287.57</v>
      </c>
      <c r="P45" s="26">
        <v>19508.48</v>
      </c>
      <c r="Q45" s="26">
        <v>530.87</v>
      </c>
      <c r="R45" s="12">
        <v>36.7481304274116</v>
      </c>
      <c r="S45" s="25">
        <v>15526.2</v>
      </c>
      <c r="T45" s="25">
        <v>17141.82</v>
      </c>
      <c r="U45" s="25">
        <v>569.92</v>
      </c>
      <c r="V45" s="12">
        <v>30.0775898371701</v>
      </c>
      <c r="W45" s="15">
        <v>0.229721481246054</v>
      </c>
      <c r="X45" s="15">
        <v>0.0663230245624906</v>
      </c>
      <c r="Y45" s="26">
        <v>1220.91</v>
      </c>
      <c r="Z45" s="25">
        <v>1615.62</v>
      </c>
      <c r="AA45" s="17">
        <v>-394.71</v>
      </c>
      <c r="AB45" s="18">
        <v>-0.244308686448546</v>
      </c>
      <c r="AC45" s="15">
        <v>0.062583553408569</v>
      </c>
      <c r="AD45" s="15">
        <v>0.0942502021372293</v>
      </c>
      <c r="AE45" s="15">
        <v>-0.0316666487286603</v>
      </c>
      <c r="AF45" s="26">
        <v>-5277.3317</v>
      </c>
      <c r="AG45" s="25">
        <v>845.6018</v>
      </c>
      <c r="AH45" s="15">
        <v>-0.288574791511393</v>
      </c>
      <c r="AI45" s="18">
        <v>0.0493297561169117</v>
      </c>
      <c r="AJ45" s="26">
        <v>-12.38</v>
      </c>
      <c r="AK45" s="25">
        <v>-21.08</v>
      </c>
      <c r="AL45" s="15">
        <v>-0.0233202102209581</v>
      </c>
      <c r="AM45" s="18">
        <v>-0.0369876473891072</v>
      </c>
      <c r="AN45" s="18">
        <v>-0.337904547628304</v>
      </c>
      <c r="AO45" s="18">
        <v>0.0136674371681492</v>
      </c>
    </row>
    <row r="46" s="1" customFormat="1" ht="15.9" customHeight="1" spans="1:41">
      <c r="A46" s="23"/>
      <c r="B46" s="24" t="s">
        <v>178</v>
      </c>
      <c r="C46" s="23" t="s">
        <v>179</v>
      </c>
      <c r="D46" s="25">
        <v>164.45</v>
      </c>
      <c r="E46" s="26">
        <v>5793.22</v>
      </c>
      <c r="F46" s="25">
        <v>157.3</v>
      </c>
      <c r="G46" s="26">
        <v>5020.54</v>
      </c>
      <c r="H46" s="27">
        <v>9.81539419087137</v>
      </c>
      <c r="I46" s="26">
        <v>119.3</v>
      </c>
      <c r="J46" s="26">
        <v>3083.32</v>
      </c>
      <c r="K46" s="25"/>
      <c r="L46" s="25"/>
      <c r="M46" s="12">
        <v>25.8450963956412</v>
      </c>
      <c r="N46" s="12">
        <v>0</v>
      </c>
      <c r="O46" s="26">
        <v>3856</v>
      </c>
      <c r="P46" s="26">
        <v>4197.83</v>
      </c>
      <c r="Q46" s="26">
        <v>125.22</v>
      </c>
      <c r="R46" s="12">
        <v>33.5236383964223</v>
      </c>
      <c r="S46" s="25"/>
      <c r="T46" s="25"/>
      <c r="U46" s="25"/>
      <c r="V46" s="12">
        <v>0</v>
      </c>
      <c r="W46" s="15">
        <v>0.297098601732282</v>
      </c>
      <c r="X46" s="15">
        <v>0</v>
      </c>
      <c r="Y46" s="26">
        <v>341.83</v>
      </c>
      <c r="Z46" s="25"/>
      <c r="AA46" s="17">
        <v>341.83</v>
      </c>
      <c r="AB46" s="18" t="e">
        <v>#DIV/0!</v>
      </c>
      <c r="AC46" s="15">
        <v>0.0814301674912991</v>
      </c>
      <c r="AD46" s="15">
        <v>0</v>
      </c>
      <c r="AE46" s="15">
        <v>0.0814301674912991</v>
      </c>
      <c r="AF46" s="26">
        <v>-25.7151</v>
      </c>
      <c r="AG46" s="25"/>
      <c r="AH46" s="15">
        <v>-0.00666885373443983</v>
      </c>
      <c r="AI46" s="18">
        <v>0</v>
      </c>
      <c r="AJ46" s="26">
        <v>-1.23</v>
      </c>
      <c r="AK46" s="25"/>
      <c r="AL46" s="15">
        <v>-0.00982271202683277</v>
      </c>
      <c r="AM46" s="18">
        <v>0</v>
      </c>
      <c r="AN46" s="18">
        <v>-0.00666885373443983</v>
      </c>
      <c r="AO46" s="18">
        <v>-0.00982271202683277</v>
      </c>
    </row>
    <row r="47" s="1" customFormat="1" ht="15.9" customHeight="1" spans="1:41">
      <c r="A47" s="23"/>
      <c r="B47" s="24" t="s">
        <v>133</v>
      </c>
      <c r="C47" s="23" t="s">
        <v>134</v>
      </c>
      <c r="D47" s="25">
        <v>462</v>
      </c>
      <c r="E47" s="26">
        <v>9676.74</v>
      </c>
      <c r="F47" s="25">
        <v>639.5</v>
      </c>
      <c r="G47" s="26">
        <v>10971.47</v>
      </c>
      <c r="H47" s="27">
        <v>11.4167535536788</v>
      </c>
      <c r="I47" s="26">
        <v>440.6</v>
      </c>
      <c r="J47" s="26">
        <v>8033.96</v>
      </c>
      <c r="K47" s="25">
        <v>247.5</v>
      </c>
      <c r="L47" s="25">
        <v>7685.17</v>
      </c>
      <c r="M47" s="12">
        <v>18.2341352700862</v>
      </c>
      <c r="N47" s="12">
        <v>31.0511919191919</v>
      </c>
      <c r="O47" s="26">
        <v>6330.06</v>
      </c>
      <c r="P47" s="26">
        <v>7624.26</v>
      </c>
      <c r="Q47" s="26">
        <v>256.77</v>
      </c>
      <c r="R47" s="12">
        <v>29.6929547844374</v>
      </c>
      <c r="S47" s="25">
        <v>9047.25</v>
      </c>
      <c r="T47" s="25">
        <v>9117.63</v>
      </c>
      <c r="U47" s="25">
        <v>450.7</v>
      </c>
      <c r="V47" s="12">
        <v>20.2299312181052</v>
      </c>
      <c r="W47" s="15">
        <v>0.628426812931995</v>
      </c>
      <c r="X47" s="15">
        <v>-0.348497433826314</v>
      </c>
      <c r="Y47" s="26">
        <v>1294.2</v>
      </c>
      <c r="Z47" s="25">
        <v>70.38</v>
      </c>
      <c r="AA47" s="17">
        <v>1223.82</v>
      </c>
      <c r="AB47" s="18">
        <v>17.3887468030691</v>
      </c>
      <c r="AC47" s="15">
        <v>0.169747621408504</v>
      </c>
      <c r="AD47" s="15">
        <v>0.00771911121640163</v>
      </c>
      <c r="AE47" s="15">
        <v>0.162028510192102</v>
      </c>
      <c r="AF47" s="26">
        <v>201.9297</v>
      </c>
      <c r="AG47" s="25">
        <v>438.6722</v>
      </c>
      <c r="AH47" s="15">
        <v>0.0319001241694392</v>
      </c>
      <c r="AI47" s="18">
        <v>0.0481125248556917</v>
      </c>
      <c r="AJ47" s="26">
        <v>8.05</v>
      </c>
      <c r="AK47" s="25">
        <v>145.66</v>
      </c>
      <c r="AL47" s="15">
        <v>0.0313510145266192</v>
      </c>
      <c r="AM47" s="18">
        <v>0.323186154870202</v>
      </c>
      <c r="AN47" s="18">
        <v>-0.0162124006862525</v>
      </c>
      <c r="AO47" s="18">
        <v>-0.291835140343583</v>
      </c>
    </row>
    <row r="48" s="1" customFormat="1" ht="15.9" customHeight="1" spans="1:41">
      <c r="A48" s="23"/>
      <c r="B48" s="24" t="s">
        <v>104</v>
      </c>
      <c r="C48" s="23" t="s">
        <v>105</v>
      </c>
      <c r="D48" s="25">
        <v>3300</v>
      </c>
      <c r="E48" s="26">
        <v>102044.34</v>
      </c>
      <c r="F48" s="25">
        <v>2997.8</v>
      </c>
      <c r="G48" s="26">
        <v>94551.53</v>
      </c>
      <c r="H48" s="27">
        <v>26.5189681472791</v>
      </c>
      <c r="I48" s="26">
        <v>641.61</v>
      </c>
      <c r="J48" s="26">
        <v>18454.11</v>
      </c>
      <c r="K48" s="25">
        <v>876</v>
      </c>
      <c r="L48" s="25">
        <v>23713.28</v>
      </c>
      <c r="M48" s="12">
        <v>28.7621919857858</v>
      </c>
      <c r="N48" s="12">
        <v>27.0699543378995</v>
      </c>
      <c r="O48" s="26">
        <v>25946.92</v>
      </c>
      <c r="P48" s="26">
        <v>29217.59</v>
      </c>
      <c r="Q48" s="26">
        <v>796.81</v>
      </c>
      <c r="R48" s="12">
        <v>36.6682019552967</v>
      </c>
      <c r="S48" s="25">
        <v>30881.67</v>
      </c>
      <c r="T48" s="25">
        <v>33757.78</v>
      </c>
      <c r="U48" s="25">
        <v>1055.66</v>
      </c>
      <c r="V48" s="12">
        <v>31.9778906087187</v>
      </c>
      <c r="W48" s="15">
        <v>0.274875085091502</v>
      </c>
      <c r="X48" s="15">
        <v>0.181305672316845</v>
      </c>
      <c r="Y48" s="26">
        <v>3270.67</v>
      </c>
      <c r="Z48" s="25">
        <v>2876.11</v>
      </c>
      <c r="AA48" s="17">
        <v>394.56</v>
      </c>
      <c r="AB48" s="18">
        <v>0.137185295416378</v>
      </c>
      <c r="AC48" s="15">
        <v>0.111941813133801</v>
      </c>
      <c r="AD48" s="15">
        <v>0.085198434257229</v>
      </c>
      <c r="AE48" s="15">
        <v>0.0267433788765716</v>
      </c>
      <c r="AF48" s="26">
        <v>-1837.8372</v>
      </c>
      <c r="AG48" s="25">
        <v>-1023.7772</v>
      </c>
      <c r="AH48" s="15">
        <v>-0.0708306496493611</v>
      </c>
      <c r="AI48" s="18">
        <v>-0.0303271482899646</v>
      </c>
      <c r="AJ48" s="26">
        <v>-147</v>
      </c>
      <c r="AK48" s="25">
        <v>213.26</v>
      </c>
      <c r="AL48" s="15">
        <v>-0.184485636475446</v>
      </c>
      <c r="AM48" s="18">
        <v>0.202015800541841</v>
      </c>
      <c r="AN48" s="18">
        <v>-0.0405035013593965</v>
      </c>
      <c r="AO48" s="18">
        <v>-0.386501437017287</v>
      </c>
    </row>
    <row r="49" s="1" customFormat="1" ht="15.9" customHeight="1" spans="1:41">
      <c r="A49" s="23"/>
      <c r="B49" s="24" t="s">
        <v>184</v>
      </c>
      <c r="C49" s="23" t="s">
        <v>185</v>
      </c>
      <c r="D49" s="25">
        <v>428.7</v>
      </c>
      <c r="E49" s="26">
        <v>10856.78</v>
      </c>
      <c r="F49" s="25">
        <v>426.7</v>
      </c>
      <c r="G49" s="26">
        <v>10055.55</v>
      </c>
      <c r="H49" s="27">
        <v>12.2612484860465</v>
      </c>
      <c r="I49" s="26">
        <v>215.9</v>
      </c>
      <c r="J49" s="26">
        <v>5168.24</v>
      </c>
      <c r="K49" s="25">
        <v>292.3</v>
      </c>
      <c r="L49" s="25">
        <v>7882.82</v>
      </c>
      <c r="M49" s="12">
        <v>23.9381194997684</v>
      </c>
      <c r="N49" s="12">
        <v>26.9682517960999</v>
      </c>
      <c r="O49" s="26">
        <v>5969.47</v>
      </c>
      <c r="P49" s="26">
        <v>6873.9</v>
      </c>
      <c r="Q49" s="26">
        <v>205.68</v>
      </c>
      <c r="R49" s="12">
        <v>33.4203617269545</v>
      </c>
      <c r="S49" s="25">
        <v>8631.08</v>
      </c>
      <c r="T49" s="25">
        <v>9493.04</v>
      </c>
      <c r="U49" s="25">
        <v>293.24</v>
      </c>
      <c r="V49" s="12">
        <v>32.3729368435411</v>
      </c>
      <c r="W49" s="15">
        <v>0.39611475025337</v>
      </c>
      <c r="X49" s="15">
        <v>0.200409173286599</v>
      </c>
      <c r="Y49" s="26">
        <v>904.43</v>
      </c>
      <c r="Z49" s="25">
        <v>861.96</v>
      </c>
      <c r="AA49" s="17">
        <v>42.47</v>
      </c>
      <c r="AB49" s="18">
        <v>0.0492714279084876</v>
      </c>
      <c r="AC49" s="15">
        <v>0.131574506466489</v>
      </c>
      <c r="AD49" s="15">
        <v>0.0907991539064409</v>
      </c>
      <c r="AE49" s="15">
        <v>0.0407753525600483</v>
      </c>
      <c r="AF49" s="26">
        <v>505.3211</v>
      </c>
      <c r="AG49" s="25">
        <v>732.643</v>
      </c>
      <c r="AH49" s="15">
        <v>0.0846509154079005</v>
      </c>
      <c r="AI49" s="18">
        <v>0.0771768579928031</v>
      </c>
      <c r="AJ49" s="26">
        <v>-12.22</v>
      </c>
      <c r="AK49" s="25">
        <v>-5.06</v>
      </c>
      <c r="AL49" s="15">
        <v>-0.059412679891093</v>
      </c>
      <c r="AM49" s="18">
        <v>-0.0172554903833038</v>
      </c>
      <c r="AN49" s="18">
        <v>0.00747405741509739</v>
      </c>
      <c r="AO49" s="18">
        <v>-0.0421571895077892</v>
      </c>
    </row>
    <row r="50" s="1" customFormat="1" ht="15.9" customHeight="1" spans="1:41">
      <c r="A50" s="23"/>
      <c r="B50" s="24" t="s">
        <v>139</v>
      </c>
      <c r="C50" s="23" t="s">
        <v>140</v>
      </c>
      <c r="D50" s="25">
        <v>581.5</v>
      </c>
      <c r="E50" s="26">
        <v>15533.89</v>
      </c>
      <c r="F50" s="25">
        <v>593</v>
      </c>
      <c r="G50" s="26">
        <v>14645.07</v>
      </c>
      <c r="H50" s="27">
        <v>17.1858044235894</v>
      </c>
      <c r="I50" s="26">
        <v>232.9</v>
      </c>
      <c r="J50" s="26">
        <v>5257.32</v>
      </c>
      <c r="K50" s="25">
        <v>389.8</v>
      </c>
      <c r="L50" s="25">
        <v>10806.46</v>
      </c>
      <c r="M50" s="12">
        <v>22.5732932589094</v>
      </c>
      <c r="N50" s="12">
        <v>27.7230887634684</v>
      </c>
      <c r="O50" s="26">
        <v>6146.14</v>
      </c>
      <c r="P50" s="26">
        <v>7674.66</v>
      </c>
      <c r="Q50" s="26">
        <v>218.67</v>
      </c>
      <c r="R50" s="12">
        <v>35.09699547263</v>
      </c>
      <c r="S50" s="25">
        <v>8497.68</v>
      </c>
      <c r="T50" s="25">
        <v>10469.81</v>
      </c>
      <c r="U50" s="25">
        <v>311.89</v>
      </c>
      <c r="V50" s="12">
        <v>33.5689185289685</v>
      </c>
      <c r="W50" s="15">
        <v>0.554801732741306</v>
      </c>
      <c r="X50" s="15">
        <v>0.21086502356849</v>
      </c>
      <c r="Y50" s="26">
        <v>1528.52</v>
      </c>
      <c r="Z50" s="25">
        <v>1972.13</v>
      </c>
      <c r="AA50" s="17">
        <v>-443.61</v>
      </c>
      <c r="AB50" s="18">
        <v>-0.224939532383768</v>
      </c>
      <c r="AC50" s="15">
        <v>0.199164523249238</v>
      </c>
      <c r="AD50" s="15">
        <v>0.188363494657496</v>
      </c>
      <c r="AE50" s="15">
        <v>0.0108010285917422</v>
      </c>
      <c r="AF50" s="26">
        <v>321.9494</v>
      </c>
      <c r="AG50" s="25">
        <v>619.0883</v>
      </c>
      <c r="AH50" s="15">
        <v>0.0523823733269987</v>
      </c>
      <c r="AI50" s="18">
        <v>0.0591308056211144</v>
      </c>
      <c r="AJ50" s="26">
        <v>-2.73</v>
      </c>
      <c r="AK50" s="25">
        <v>32.79</v>
      </c>
      <c r="AL50" s="15">
        <v>-0.0124845657840582</v>
      </c>
      <c r="AM50" s="18">
        <v>0.105133220045529</v>
      </c>
      <c r="AN50" s="18">
        <v>-0.00674843229411569</v>
      </c>
      <c r="AO50" s="18">
        <v>-0.117617785829587</v>
      </c>
    </row>
    <row r="51" s="1" customFormat="1" ht="15.9" customHeight="1" spans="1:41">
      <c r="A51" s="23"/>
      <c r="B51" s="24" t="s">
        <v>153</v>
      </c>
      <c r="C51" s="23" t="s">
        <v>154</v>
      </c>
      <c r="D51" s="25">
        <v>1275.3</v>
      </c>
      <c r="E51" s="26">
        <v>36084.92</v>
      </c>
      <c r="F51" s="25">
        <v>1346.3</v>
      </c>
      <c r="G51" s="26">
        <v>34888.91</v>
      </c>
      <c r="H51" s="27">
        <v>7.06964574987506</v>
      </c>
      <c r="I51" s="26">
        <v>1212.9</v>
      </c>
      <c r="J51" s="26">
        <v>33263.34</v>
      </c>
      <c r="K51" s="25">
        <v>551.7</v>
      </c>
      <c r="L51" s="25">
        <v>17423.47</v>
      </c>
      <c r="M51" s="12">
        <v>27.4246351719021</v>
      </c>
      <c r="N51" s="12">
        <v>31.5814210621715</v>
      </c>
      <c r="O51" s="26">
        <v>35137.32</v>
      </c>
      <c r="P51" s="26">
        <v>36749.69</v>
      </c>
      <c r="Q51" s="26">
        <v>1056.5</v>
      </c>
      <c r="R51" s="12">
        <v>34.7843729294841</v>
      </c>
      <c r="S51" s="25">
        <v>20704.45</v>
      </c>
      <c r="T51" s="25">
        <v>23593.83</v>
      </c>
      <c r="U51" s="25">
        <v>653.59</v>
      </c>
      <c r="V51" s="12">
        <v>36.098823421411</v>
      </c>
      <c r="W51" s="15">
        <v>0.268362284910996</v>
      </c>
      <c r="X51" s="15">
        <v>0.143039869876232</v>
      </c>
      <c r="Y51" s="26">
        <v>1612.37</v>
      </c>
      <c r="Z51" s="25">
        <v>2889.38</v>
      </c>
      <c r="AA51" s="17">
        <v>-1277.01</v>
      </c>
      <c r="AB51" s="18">
        <v>-0.44196678872284</v>
      </c>
      <c r="AC51" s="15">
        <v>0.0438743837022843</v>
      </c>
      <c r="AD51" s="15">
        <v>0.122463372839425</v>
      </c>
      <c r="AE51" s="15">
        <v>-0.0785889891371403</v>
      </c>
      <c r="AF51" s="26">
        <v>-12320.1384</v>
      </c>
      <c r="AG51" s="25">
        <v>6434.9633</v>
      </c>
      <c r="AH51" s="15">
        <v>-0.350628289237768</v>
      </c>
      <c r="AI51" s="18">
        <v>0.272739241572903</v>
      </c>
      <c r="AJ51" s="26">
        <v>-245.4</v>
      </c>
      <c r="AK51" s="25">
        <v>1.39</v>
      </c>
      <c r="AL51" s="15">
        <v>-0.232276384287743</v>
      </c>
      <c r="AM51" s="18">
        <v>0.00212671552502333</v>
      </c>
      <c r="AN51" s="18">
        <v>-0.62336753081067</v>
      </c>
      <c r="AO51" s="18">
        <v>-0.234403099812766</v>
      </c>
    </row>
    <row r="52" s="1" customFormat="1" ht="15.9" customHeight="1" spans="1:41">
      <c r="A52" s="23"/>
      <c r="B52" s="24" t="s">
        <v>110</v>
      </c>
      <c r="C52" s="23" t="s">
        <v>111</v>
      </c>
      <c r="D52" s="25">
        <v>1209.9</v>
      </c>
      <c r="E52" s="26">
        <v>31242.42</v>
      </c>
      <c r="F52" s="25">
        <v>1227.95</v>
      </c>
      <c r="G52" s="26">
        <v>31028.04</v>
      </c>
      <c r="H52" s="27">
        <v>9.99954165187014</v>
      </c>
      <c r="I52" s="26">
        <v>745.85</v>
      </c>
      <c r="J52" s="26">
        <v>19961.31</v>
      </c>
      <c r="K52" s="25">
        <v>769.1</v>
      </c>
      <c r="L52" s="25">
        <v>22667.86</v>
      </c>
      <c r="M52" s="12">
        <v>26.7631695381109</v>
      </c>
      <c r="N52" s="12">
        <v>29.4732284488363</v>
      </c>
      <c r="O52" s="26">
        <v>21795.66</v>
      </c>
      <c r="P52" s="26">
        <v>22668.64</v>
      </c>
      <c r="Q52" s="26">
        <v>788.95</v>
      </c>
      <c r="R52" s="12">
        <v>28.7326700044363</v>
      </c>
      <c r="S52" s="25">
        <v>27363.72</v>
      </c>
      <c r="T52" s="25">
        <v>29858.06</v>
      </c>
      <c r="U52" s="25">
        <v>951.02</v>
      </c>
      <c r="V52" s="12">
        <v>31.3958276376943</v>
      </c>
      <c r="W52" s="15">
        <v>0.073589955910148</v>
      </c>
      <c r="X52" s="15">
        <v>0.0652320526132886</v>
      </c>
      <c r="Y52" s="26">
        <v>872.98</v>
      </c>
      <c r="Z52" s="25">
        <v>2494.34</v>
      </c>
      <c r="AA52" s="17">
        <v>-1621.36</v>
      </c>
      <c r="AB52" s="18">
        <v>-0.650015635398542</v>
      </c>
      <c r="AC52" s="15">
        <v>0.0385104708531257</v>
      </c>
      <c r="AD52" s="15">
        <v>0.0835399218837393</v>
      </c>
      <c r="AE52" s="15">
        <v>-0.0450294510306135</v>
      </c>
      <c r="AF52" s="26">
        <v>-3508.5907</v>
      </c>
      <c r="AG52" s="25">
        <v>-377.8232</v>
      </c>
      <c r="AH52" s="15">
        <v>-0.160976575153035</v>
      </c>
      <c r="AI52" s="18">
        <v>-0.0126539768491322</v>
      </c>
      <c r="AJ52" s="26">
        <v>-104.35</v>
      </c>
      <c r="AK52" s="25">
        <v>6.42</v>
      </c>
      <c r="AL52" s="15">
        <v>-0.132264402053362</v>
      </c>
      <c r="AM52" s="18">
        <v>0.00675064667409728</v>
      </c>
      <c r="AN52" s="18">
        <v>-0.148322598303903</v>
      </c>
      <c r="AO52" s="18">
        <v>-0.139015048727459</v>
      </c>
    </row>
    <row r="53" s="1" customFormat="1" ht="15.9" customHeight="1" spans="1:41">
      <c r="A53" s="23"/>
      <c r="B53" s="24" t="s">
        <v>151</v>
      </c>
      <c r="C53" s="23" t="s">
        <v>152</v>
      </c>
      <c r="D53" s="25">
        <v>893.8</v>
      </c>
      <c r="E53" s="26">
        <v>18094.6</v>
      </c>
      <c r="F53" s="25">
        <v>1046.9</v>
      </c>
      <c r="G53" s="26">
        <v>19002.5</v>
      </c>
      <c r="H53" s="27">
        <v>15.852029242779</v>
      </c>
      <c r="I53" s="26">
        <v>422.2</v>
      </c>
      <c r="J53" s="26">
        <v>9098.64</v>
      </c>
      <c r="K53" s="25">
        <v>189.8</v>
      </c>
      <c r="L53" s="25">
        <v>5720.59</v>
      </c>
      <c r="M53" s="12">
        <v>21.550544765514</v>
      </c>
      <c r="N53" s="12">
        <v>30.1400948366702</v>
      </c>
      <c r="O53" s="26">
        <v>8190.74</v>
      </c>
      <c r="P53" s="26">
        <v>8325.64</v>
      </c>
      <c r="Q53" s="26">
        <v>262.5</v>
      </c>
      <c r="R53" s="12">
        <v>31.7167238095238</v>
      </c>
      <c r="S53" s="25">
        <v>6419.16</v>
      </c>
      <c r="T53" s="25">
        <v>6532.8</v>
      </c>
      <c r="U53" s="25">
        <v>189.51</v>
      </c>
      <c r="V53" s="12">
        <v>34.472059521925</v>
      </c>
      <c r="W53" s="15">
        <v>0.471736522423236</v>
      </c>
      <c r="X53" s="15">
        <v>0.143727639502457</v>
      </c>
      <c r="Y53" s="26">
        <v>134.9</v>
      </c>
      <c r="Z53" s="25">
        <v>113.64</v>
      </c>
      <c r="AA53" s="17">
        <v>21.26</v>
      </c>
      <c r="AB53" s="18">
        <v>0.187082013375572</v>
      </c>
      <c r="AC53" s="15">
        <v>0.0162029585713531</v>
      </c>
      <c r="AD53" s="15">
        <v>0.0173952975753123</v>
      </c>
      <c r="AE53" s="15">
        <v>-0.0011923390039592</v>
      </c>
      <c r="AF53" s="26">
        <v>-327.4311</v>
      </c>
      <c r="AG53" s="25">
        <v>-647.437</v>
      </c>
      <c r="AH53" s="15">
        <v>-0.039975765315466</v>
      </c>
      <c r="AI53" s="18">
        <v>-0.0991055902522655</v>
      </c>
      <c r="AJ53" s="26">
        <v>-6.6</v>
      </c>
      <c r="AK53" s="25">
        <v>-30.81</v>
      </c>
      <c r="AL53" s="15">
        <v>-0.0251428571428571</v>
      </c>
      <c r="AM53" s="18">
        <v>-0.162577172708564</v>
      </c>
      <c r="AN53" s="18">
        <v>0.0591298249367995</v>
      </c>
      <c r="AO53" s="18">
        <v>0.137434315565707</v>
      </c>
    </row>
    <row r="54" s="1" customFormat="1" ht="15.9" customHeight="1" spans="1:41">
      <c r="A54" s="23"/>
      <c r="B54" s="24" t="s">
        <v>158</v>
      </c>
      <c r="C54" s="23" t="s">
        <v>159</v>
      </c>
      <c r="D54" s="25">
        <v>919.1</v>
      </c>
      <c r="E54" s="26">
        <v>25423.49</v>
      </c>
      <c r="F54" s="25">
        <v>810.2</v>
      </c>
      <c r="G54" s="26">
        <v>22022.3</v>
      </c>
      <c r="H54" s="27">
        <v>16.4944252189685</v>
      </c>
      <c r="I54" s="26">
        <v>242.55</v>
      </c>
      <c r="J54" s="26">
        <v>6666.47</v>
      </c>
      <c r="K54" s="25">
        <v>328</v>
      </c>
      <c r="L54" s="25">
        <v>9977.49</v>
      </c>
      <c r="M54" s="12">
        <v>27.4849309420738</v>
      </c>
      <c r="N54" s="12">
        <v>30.4191768292683</v>
      </c>
      <c r="O54" s="26">
        <v>10067.66</v>
      </c>
      <c r="P54" s="26">
        <v>11085.77</v>
      </c>
      <c r="Q54" s="26">
        <v>341.5</v>
      </c>
      <c r="R54" s="12">
        <v>32.4619912152269</v>
      </c>
      <c r="S54" s="25">
        <v>10103.65</v>
      </c>
      <c r="T54" s="25">
        <v>11180.47</v>
      </c>
      <c r="U54" s="25">
        <v>331.07</v>
      </c>
      <c r="V54" s="12">
        <v>33.7707131422358</v>
      </c>
      <c r="W54" s="15">
        <v>0.181083237343496</v>
      </c>
      <c r="X54" s="15">
        <v>0.110178402649698</v>
      </c>
      <c r="Y54" s="26">
        <v>1018.11</v>
      </c>
      <c r="Z54" s="25">
        <v>1076.82</v>
      </c>
      <c r="AA54" s="17">
        <v>-58.71</v>
      </c>
      <c r="AB54" s="18">
        <v>-0.054521647071934</v>
      </c>
      <c r="AC54" s="15">
        <v>0.091839358023845</v>
      </c>
      <c r="AD54" s="15">
        <v>0.0963125879323499</v>
      </c>
      <c r="AE54" s="15">
        <v>-0.00447322990850491</v>
      </c>
      <c r="AF54" s="26">
        <v>3657.8074</v>
      </c>
      <c r="AG54" s="25">
        <v>2218.0403</v>
      </c>
      <c r="AH54" s="15">
        <v>0.363322499965235</v>
      </c>
      <c r="AI54" s="18">
        <v>0.198385246774062</v>
      </c>
      <c r="AJ54" s="26">
        <v>-9.95</v>
      </c>
      <c r="AK54" s="25">
        <v>19.67</v>
      </c>
      <c r="AL54" s="15">
        <v>-0.0291361639824305</v>
      </c>
      <c r="AM54" s="18">
        <v>0.0594134171021234</v>
      </c>
      <c r="AN54" s="18">
        <v>0.164937253191173</v>
      </c>
      <c r="AO54" s="18">
        <v>-0.0885495810845539</v>
      </c>
    </row>
    <row r="55" s="1" customFormat="1" ht="15.9" customHeight="1" spans="1:41">
      <c r="A55" s="23"/>
      <c r="B55" s="28" t="s">
        <v>256</v>
      </c>
      <c r="C55" s="28"/>
      <c r="D55" s="29">
        <v>29391.44</v>
      </c>
      <c r="E55" s="29">
        <v>896250.93</v>
      </c>
      <c r="F55" s="29">
        <v>29371.1</v>
      </c>
      <c r="G55" s="30">
        <v>880900.95</v>
      </c>
      <c r="H55" s="30">
        <v>19.0645156485164</v>
      </c>
      <c r="I55" s="30">
        <v>11465.64</v>
      </c>
      <c r="J55" s="29">
        <v>308289.62</v>
      </c>
      <c r="K55" s="29">
        <v>15458.38</v>
      </c>
      <c r="L55" s="29">
        <v>432981.72</v>
      </c>
      <c r="M55" s="31">
        <v>26.8881301000206</v>
      </c>
      <c r="N55" s="31">
        <v>28.0095145804412</v>
      </c>
      <c r="O55" s="29">
        <v>326262.24</v>
      </c>
      <c r="P55" s="29">
        <v>370400.77</v>
      </c>
      <c r="Q55" s="29">
        <v>12490.04</v>
      </c>
      <c r="R55" s="31">
        <v>29.6556912547918</v>
      </c>
      <c r="S55" s="29">
        <v>418069.87</v>
      </c>
      <c r="T55" s="29">
        <v>480918.35</v>
      </c>
      <c r="U55" s="29">
        <v>14605</v>
      </c>
      <c r="V55" s="31">
        <v>32.9283361862376</v>
      </c>
      <c r="W55" s="32">
        <v>0.102928732659216</v>
      </c>
      <c r="X55" s="32">
        <v>0.175612525938997</v>
      </c>
      <c r="Y55" s="29">
        <v>44138.53</v>
      </c>
      <c r="Z55" s="29">
        <v>62848.48</v>
      </c>
      <c r="AA55" s="33">
        <v>-18709.95</v>
      </c>
      <c r="AB55" s="34">
        <v>-0.297699323834085</v>
      </c>
      <c r="AC55" s="32">
        <v>0.119164250117515</v>
      </c>
      <c r="AD55" s="32">
        <v>0.130684304310701</v>
      </c>
      <c r="AE55" s="32">
        <v>-0.011520054193186</v>
      </c>
      <c r="AF55" s="29">
        <v>-4099.6654</v>
      </c>
      <c r="AG55" s="29">
        <v>-7434.1917</v>
      </c>
      <c r="AH55" s="32">
        <v>-0.0125655527896823</v>
      </c>
      <c r="AI55" s="32">
        <v>-0.0154583240585434</v>
      </c>
      <c r="AJ55" s="29">
        <v>-532.21</v>
      </c>
      <c r="AK55" s="29">
        <v>314.9</v>
      </c>
      <c r="AL55" s="32">
        <v>-0.0426107522473907</v>
      </c>
      <c r="AM55" s="32">
        <v>0.0215611092091749</v>
      </c>
      <c r="AN55" s="34">
        <v>0.0028927712688611</v>
      </c>
      <c r="AO55" s="34">
        <v>-0.0641718614565657</v>
      </c>
    </row>
    <row r="56" s="1" customFormat="1" ht="15.9" customHeight="1" spans="1:41">
      <c r="A56" s="23" t="s">
        <v>94</v>
      </c>
      <c r="B56" s="24" t="s">
        <v>121</v>
      </c>
      <c r="C56" s="23" t="s">
        <v>122</v>
      </c>
      <c r="D56" s="25">
        <v>2772.26</v>
      </c>
      <c r="E56" s="26">
        <v>67818.63</v>
      </c>
      <c r="F56" s="25">
        <v>2620.1</v>
      </c>
      <c r="G56" s="26">
        <v>63113.16</v>
      </c>
      <c r="H56" s="27">
        <v>41.9652020186758</v>
      </c>
      <c r="I56" s="26">
        <v>236.6</v>
      </c>
      <c r="J56" s="26">
        <v>6214.56</v>
      </c>
      <c r="K56" s="25">
        <v>877</v>
      </c>
      <c r="L56" s="25">
        <v>19529.43</v>
      </c>
      <c r="M56" s="12">
        <v>26.2661031276416</v>
      </c>
      <c r="N56" s="12">
        <v>22.2684492588369</v>
      </c>
      <c r="O56" s="26">
        <v>10920.03</v>
      </c>
      <c r="P56" s="26">
        <v>12055.75</v>
      </c>
      <c r="Q56" s="26">
        <v>381.48</v>
      </c>
      <c r="R56" s="12">
        <v>31.6025741847541</v>
      </c>
      <c r="S56" s="25">
        <v>13096.24</v>
      </c>
      <c r="T56" s="25">
        <v>16114.35</v>
      </c>
      <c r="U56" s="25">
        <v>532.23</v>
      </c>
      <c r="V56" s="12">
        <v>30.2770418803901</v>
      </c>
      <c r="W56" s="15">
        <v>0.203169500674677</v>
      </c>
      <c r="X56" s="15">
        <v>0.359638541887914</v>
      </c>
      <c r="Y56" s="26">
        <v>1135.72</v>
      </c>
      <c r="Z56" s="25">
        <v>3018.11</v>
      </c>
      <c r="AA56" s="17">
        <v>-1882.39</v>
      </c>
      <c r="AB56" s="18">
        <v>-0.623698274748104</v>
      </c>
      <c r="AC56" s="15">
        <v>0.09420566949381</v>
      </c>
      <c r="AD56" s="15">
        <v>0.187293313102918</v>
      </c>
      <c r="AE56" s="15">
        <v>-0.0930876436091076</v>
      </c>
      <c r="AF56" s="26">
        <v>-559.2379</v>
      </c>
      <c r="AG56" s="25">
        <v>1999.8872</v>
      </c>
      <c r="AH56" s="15">
        <v>-0.0512121212121212</v>
      </c>
      <c r="AI56" s="18">
        <v>0.124105980073661</v>
      </c>
      <c r="AJ56" s="26">
        <v>-7.28</v>
      </c>
      <c r="AK56" s="25">
        <v>15.53</v>
      </c>
      <c r="AL56" s="15">
        <v>-0.0190835692565796</v>
      </c>
      <c r="AM56" s="18">
        <v>0.029179114292693</v>
      </c>
      <c r="AN56" s="18">
        <v>-0.175318101285782</v>
      </c>
      <c r="AO56" s="18">
        <v>-0.0482626835492726</v>
      </c>
    </row>
    <row r="57" s="1" customFormat="1" ht="15.9" customHeight="1" spans="1:41">
      <c r="A57" s="23"/>
      <c r="B57" s="24" t="s">
        <v>95</v>
      </c>
      <c r="C57" s="23" t="s">
        <v>96</v>
      </c>
      <c r="D57" s="25">
        <v>1934.8</v>
      </c>
      <c r="E57" s="26">
        <v>46165.67</v>
      </c>
      <c r="F57" s="25">
        <v>2100.7</v>
      </c>
      <c r="G57" s="26">
        <v>47737.45</v>
      </c>
      <c r="H57" s="27">
        <v>94.131186417377</v>
      </c>
      <c r="I57" s="26">
        <v>310.3</v>
      </c>
      <c r="J57" s="26">
        <v>5319.5</v>
      </c>
      <c r="K57" s="25">
        <v>128.6</v>
      </c>
      <c r="L57" s="25">
        <v>4114.32</v>
      </c>
      <c r="M57" s="12">
        <v>17.1430873348373</v>
      </c>
      <c r="N57" s="12">
        <v>31.9931570762053</v>
      </c>
      <c r="O57" s="26">
        <v>3491.52</v>
      </c>
      <c r="P57" s="26">
        <v>2741.1</v>
      </c>
      <c r="Q57" s="26">
        <v>135.54</v>
      </c>
      <c r="R57" s="12">
        <v>20.2235502434706</v>
      </c>
      <c r="S57" s="25">
        <v>2772.14</v>
      </c>
      <c r="T57" s="25">
        <v>2671.07</v>
      </c>
      <c r="U57" s="25">
        <v>108.59</v>
      </c>
      <c r="V57" s="12">
        <v>24.5977530159315</v>
      </c>
      <c r="W57" s="15">
        <v>0.179691256800247</v>
      </c>
      <c r="X57" s="15">
        <v>-0.231155807557801</v>
      </c>
      <c r="Y57" s="26">
        <v>-750.42</v>
      </c>
      <c r="Z57" s="25">
        <v>-101.07</v>
      </c>
      <c r="AA57" s="17">
        <v>-649.35</v>
      </c>
      <c r="AB57" s="18">
        <v>6.42475512021371</v>
      </c>
      <c r="AC57" s="15">
        <v>-0.273766006347817</v>
      </c>
      <c r="AD57" s="15">
        <v>-0.0378387687331294</v>
      </c>
      <c r="AE57" s="15">
        <v>-0.235927237614687</v>
      </c>
      <c r="AF57" s="26">
        <v>-304.8547</v>
      </c>
      <c r="AG57" s="25">
        <v>-452.7998</v>
      </c>
      <c r="AH57" s="15">
        <v>-0.0873128895151682</v>
      </c>
      <c r="AI57" s="18">
        <v>-0.169520005091593</v>
      </c>
      <c r="AJ57" s="26">
        <v>-0.76</v>
      </c>
      <c r="AK57" s="25">
        <v>-18.41</v>
      </c>
      <c r="AL57" s="15">
        <v>-0.00560720082632433</v>
      </c>
      <c r="AM57" s="18">
        <v>-0.169536789759646</v>
      </c>
      <c r="AN57" s="18">
        <v>0.0822071155764243</v>
      </c>
      <c r="AO57" s="18">
        <v>0.163929588933322</v>
      </c>
    </row>
    <row r="58" s="1" customFormat="1" ht="15.9" customHeight="1" spans="1:41">
      <c r="A58" s="23"/>
      <c r="B58" s="24" t="s">
        <v>205</v>
      </c>
      <c r="C58" s="23" t="s">
        <v>206</v>
      </c>
      <c r="D58" s="25">
        <v>2279.8</v>
      </c>
      <c r="E58" s="26">
        <v>47247.27</v>
      </c>
      <c r="F58" s="25">
        <v>2794.65</v>
      </c>
      <c r="G58" s="26">
        <v>64115.99</v>
      </c>
      <c r="H58" s="27">
        <v>18.6267125120667</v>
      </c>
      <c r="I58" s="26">
        <v>1393.55</v>
      </c>
      <c r="J58" s="26">
        <v>37794.12</v>
      </c>
      <c r="K58" s="25">
        <v>1659</v>
      </c>
      <c r="L58" s="25">
        <v>41727.68</v>
      </c>
      <c r="M58" s="12">
        <v>27.1207491657996</v>
      </c>
      <c r="N58" s="12">
        <v>25.1523086196504</v>
      </c>
      <c r="O58" s="26">
        <v>20925.4</v>
      </c>
      <c r="P58" s="26">
        <v>22734.09</v>
      </c>
      <c r="Q58" s="26">
        <v>868.12</v>
      </c>
      <c r="R58" s="12">
        <v>26.1877275031102</v>
      </c>
      <c r="S58" s="25">
        <v>18685.44</v>
      </c>
      <c r="T58" s="25">
        <v>20075.13</v>
      </c>
      <c r="U58" s="25">
        <v>696.92</v>
      </c>
      <c r="V58" s="12">
        <v>28.8055013487918</v>
      </c>
      <c r="W58" s="15">
        <v>-0.0344025033005352</v>
      </c>
      <c r="X58" s="15">
        <v>0.145242839708454</v>
      </c>
      <c r="Y58" s="26">
        <v>1808.69</v>
      </c>
      <c r="Z58" s="25">
        <v>1389.69</v>
      </c>
      <c r="AA58" s="17">
        <v>419</v>
      </c>
      <c r="AB58" s="18">
        <v>0.301506091286546</v>
      </c>
      <c r="AC58" s="15">
        <v>0.0795584956336497</v>
      </c>
      <c r="AD58" s="15">
        <v>0.0692244583223122</v>
      </c>
      <c r="AE58" s="15">
        <v>0.0103340373113375</v>
      </c>
      <c r="AF58" s="26">
        <v>-2122.926</v>
      </c>
      <c r="AG58" s="25">
        <v>-1344.4352</v>
      </c>
      <c r="AH58" s="15">
        <v>-0.101452110831812</v>
      </c>
      <c r="AI58" s="18">
        <v>-0.0669701864944337</v>
      </c>
      <c r="AJ58" s="26">
        <v>-10.58</v>
      </c>
      <c r="AK58" s="25">
        <v>-64.12</v>
      </c>
      <c r="AL58" s="15">
        <v>-0.0121872552181726</v>
      </c>
      <c r="AM58" s="18">
        <v>-0.0920048212133387</v>
      </c>
      <c r="AN58" s="18">
        <v>-0.0344819243373784</v>
      </c>
      <c r="AO58" s="18">
        <v>0.0798175659951661</v>
      </c>
    </row>
    <row r="59" s="1" customFormat="1" ht="15.9" customHeight="1" spans="1:41">
      <c r="A59" s="23"/>
      <c r="B59" s="24" t="s">
        <v>164</v>
      </c>
      <c r="C59" s="23" t="s">
        <v>165</v>
      </c>
      <c r="D59" s="25">
        <v>2213</v>
      </c>
      <c r="E59" s="26">
        <v>55131.61</v>
      </c>
      <c r="F59" s="25">
        <v>1969.2</v>
      </c>
      <c r="G59" s="26">
        <v>47308.34</v>
      </c>
      <c r="H59" s="27">
        <v>24.7518582542248</v>
      </c>
      <c r="I59" s="26">
        <v>334</v>
      </c>
      <c r="J59" s="26">
        <v>6677.23</v>
      </c>
      <c r="K59" s="25">
        <v>665.8</v>
      </c>
      <c r="L59" s="25">
        <v>17586.6</v>
      </c>
      <c r="M59" s="12">
        <v>19.9917065868263</v>
      </c>
      <c r="N59" s="12">
        <v>26.4142385100631</v>
      </c>
      <c r="O59" s="26">
        <v>14485.37</v>
      </c>
      <c r="P59" s="26">
        <v>17641.41</v>
      </c>
      <c r="Q59" s="26">
        <v>565.74</v>
      </c>
      <c r="R59" s="12">
        <v>31.1828932018242</v>
      </c>
      <c r="S59" s="25">
        <v>16991.29</v>
      </c>
      <c r="T59" s="25">
        <v>20259.31</v>
      </c>
      <c r="U59" s="25">
        <v>567.35</v>
      </c>
      <c r="V59" s="12">
        <v>35.7086630827531</v>
      </c>
      <c r="W59" s="15">
        <v>0.559791459843269</v>
      </c>
      <c r="X59" s="15">
        <v>0.351871759208548</v>
      </c>
      <c r="Y59" s="26">
        <v>3156.04</v>
      </c>
      <c r="Z59" s="25">
        <v>3268.02</v>
      </c>
      <c r="AA59" s="17">
        <v>-111.98</v>
      </c>
      <c r="AB59" s="18">
        <v>-0.034265396172606</v>
      </c>
      <c r="AC59" s="15">
        <v>0.17889953240699</v>
      </c>
      <c r="AD59" s="15">
        <v>0.161309541144294</v>
      </c>
      <c r="AE59" s="15">
        <v>0.0175899912626965</v>
      </c>
      <c r="AF59" s="26">
        <v>-1386.776</v>
      </c>
      <c r="AG59" s="25">
        <v>-1166.9974</v>
      </c>
      <c r="AH59" s="15">
        <v>-0.09573631878233</v>
      </c>
      <c r="AI59" s="18">
        <v>-0.0576030180692235</v>
      </c>
      <c r="AJ59" s="26">
        <v>-10.06</v>
      </c>
      <c r="AK59" s="25">
        <v>-44.45</v>
      </c>
      <c r="AL59" s="15">
        <v>-0.0177820200091915</v>
      </c>
      <c r="AM59" s="18">
        <v>-0.0783466995681678</v>
      </c>
      <c r="AN59" s="18">
        <v>-0.0381333007131065</v>
      </c>
      <c r="AO59" s="18">
        <v>0.0605646795589763</v>
      </c>
    </row>
    <row r="60" s="1" customFormat="1" ht="15.9" customHeight="1" spans="1:41">
      <c r="A60" s="23"/>
      <c r="B60" s="24" t="s">
        <v>201</v>
      </c>
      <c r="C60" s="23" t="s">
        <v>202</v>
      </c>
      <c r="D60" s="25">
        <v>722.4</v>
      </c>
      <c r="E60" s="26">
        <v>19102.78</v>
      </c>
      <c r="F60" s="25">
        <v>1022.7</v>
      </c>
      <c r="G60" s="26">
        <v>25864.42</v>
      </c>
      <c r="H60" s="27">
        <v>26.5271305024954</v>
      </c>
      <c r="I60" s="26">
        <v>512.9</v>
      </c>
      <c r="J60" s="26">
        <v>12979.8</v>
      </c>
      <c r="K60" s="25">
        <v>391.5</v>
      </c>
      <c r="L60" s="25">
        <v>10616.56</v>
      </c>
      <c r="M60" s="12">
        <v>25.3066874634432</v>
      </c>
      <c r="N60" s="12">
        <v>27.117650063857</v>
      </c>
      <c r="O60" s="26">
        <v>5932.99</v>
      </c>
      <c r="P60" s="26">
        <v>5622.8</v>
      </c>
      <c r="Q60" s="26">
        <v>198.49</v>
      </c>
      <c r="R60" s="12">
        <v>28.3278754597209</v>
      </c>
      <c r="S60" s="25">
        <v>6966.57</v>
      </c>
      <c r="T60" s="25">
        <v>7753.05</v>
      </c>
      <c r="U60" s="25">
        <v>261.99</v>
      </c>
      <c r="V60" s="12">
        <v>29.5929233940227</v>
      </c>
      <c r="W60" s="15">
        <v>0.1193829892056</v>
      </c>
      <c r="X60" s="15">
        <v>0.0912790497825921</v>
      </c>
      <c r="Y60" s="26">
        <v>-310.19</v>
      </c>
      <c r="Z60" s="25">
        <v>786.48</v>
      </c>
      <c r="AA60" s="17">
        <v>-1096.67</v>
      </c>
      <c r="AB60" s="18">
        <v>-1.39440290916489</v>
      </c>
      <c r="AC60" s="15">
        <v>-0.0551664651063527</v>
      </c>
      <c r="AD60" s="15">
        <v>0.101441368235727</v>
      </c>
      <c r="AE60" s="15">
        <v>-0.156607833342079</v>
      </c>
      <c r="AF60" s="26">
        <v>1202.7133</v>
      </c>
      <c r="AG60" s="25">
        <v>105.2899</v>
      </c>
      <c r="AH60" s="15">
        <v>0.202716218972221</v>
      </c>
      <c r="AI60" s="18">
        <v>0.0135804489845932</v>
      </c>
      <c r="AJ60" s="26">
        <v>-4.11</v>
      </c>
      <c r="AK60" s="25">
        <v>-19.91</v>
      </c>
      <c r="AL60" s="15">
        <v>-0.0207063328127362</v>
      </c>
      <c r="AM60" s="18">
        <v>-0.0759952669949235</v>
      </c>
      <c r="AN60" s="18">
        <v>0.189135769987628</v>
      </c>
      <c r="AO60" s="18">
        <v>0.0552889341821873</v>
      </c>
    </row>
    <row r="61" s="1" customFormat="1" ht="15.9" customHeight="1" spans="1:41">
      <c r="A61" s="23"/>
      <c r="B61" s="28" t="s">
        <v>256</v>
      </c>
      <c r="C61" s="28"/>
      <c r="D61" s="29">
        <v>9922.26</v>
      </c>
      <c r="E61" s="29">
        <v>235465.96</v>
      </c>
      <c r="F61" s="29">
        <v>10507.35</v>
      </c>
      <c r="G61" s="30">
        <v>248139.36</v>
      </c>
      <c r="H61" s="30">
        <v>30.3579806120709</v>
      </c>
      <c r="I61" s="30">
        <v>2787.35</v>
      </c>
      <c r="J61" s="29">
        <v>68985.21</v>
      </c>
      <c r="K61" s="29">
        <v>3721.9</v>
      </c>
      <c r="L61" s="29">
        <v>93574.59</v>
      </c>
      <c r="M61" s="31">
        <v>24.7493892048003</v>
      </c>
      <c r="N61" s="31">
        <v>25.1416185281711</v>
      </c>
      <c r="O61" s="29">
        <v>55755.31</v>
      </c>
      <c r="P61" s="29">
        <v>60795.15</v>
      </c>
      <c r="Q61" s="29">
        <v>2149.37</v>
      </c>
      <c r="R61" s="31">
        <v>28.2851021462103</v>
      </c>
      <c r="S61" s="29">
        <v>58511.68</v>
      </c>
      <c r="T61" s="29">
        <v>66872.91</v>
      </c>
      <c r="U61" s="29">
        <v>2167.08</v>
      </c>
      <c r="V61" s="31">
        <v>30.85853314137</v>
      </c>
      <c r="W61" s="32">
        <v>0.142860614140904</v>
      </c>
      <c r="X61" s="32">
        <v>0.227388487610417</v>
      </c>
      <c r="Y61" s="29">
        <v>5039.84</v>
      </c>
      <c r="Z61" s="29">
        <v>8361.23</v>
      </c>
      <c r="AA61" s="33">
        <v>-3321.39</v>
      </c>
      <c r="AB61" s="34">
        <v>-0.397237009387375</v>
      </c>
      <c r="AC61" s="32">
        <v>0.0828987180720831</v>
      </c>
      <c r="AD61" s="32">
        <v>0.12503164584882</v>
      </c>
      <c r="AE61" s="32">
        <v>-0.0421329277767367</v>
      </c>
      <c r="AF61" s="29">
        <v>-3171.0813</v>
      </c>
      <c r="AG61" s="29">
        <v>-859.0553</v>
      </c>
      <c r="AH61" s="32">
        <v>-0.0568749649136558</v>
      </c>
      <c r="AI61" s="32">
        <v>-0.0128460881992424</v>
      </c>
      <c r="AJ61" s="29">
        <v>-32.79</v>
      </c>
      <c r="AK61" s="29">
        <v>-131.36</v>
      </c>
      <c r="AL61" s="32">
        <v>-0.0152556330459623</v>
      </c>
      <c r="AM61" s="32">
        <v>-0.0606161286154641</v>
      </c>
      <c r="AN61" s="34">
        <v>-0.0440288767144133</v>
      </c>
      <c r="AO61" s="34">
        <v>0.0453604955695018</v>
      </c>
    </row>
    <row r="62" s="1" customFormat="1" ht="15.9" customHeight="1" spans="1:41">
      <c r="A62" s="23" t="s">
        <v>186</v>
      </c>
      <c r="B62" s="24" t="s">
        <v>197</v>
      </c>
      <c r="C62" s="23" t="s">
        <v>198</v>
      </c>
      <c r="D62" s="25">
        <v>1379.8</v>
      </c>
      <c r="E62" s="26">
        <v>39998.1</v>
      </c>
      <c r="F62" s="25">
        <v>1402.1</v>
      </c>
      <c r="G62" s="26">
        <v>38482.96</v>
      </c>
      <c r="H62" s="27">
        <v>12.5752561782414</v>
      </c>
      <c r="I62" s="26">
        <v>815.2</v>
      </c>
      <c r="J62" s="26">
        <v>22205.96</v>
      </c>
      <c r="K62" s="25">
        <v>513</v>
      </c>
      <c r="L62" s="25">
        <v>14633.62</v>
      </c>
      <c r="M62" s="12">
        <v>27.2398920510304</v>
      </c>
      <c r="N62" s="12">
        <v>28.5255750487329</v>
      </c>
      <c r="O62" s="26">
        <v>21843.19</v>
      </c>
      <c r="P62" s="26">
        <v>26402.77</v>
      </c>
      <c r="Q62" s="26">
        <v>741.82</v>
      </c>
      <c r="R62" s="12">
        <v>35.5918821277399</v>
      </c>
      <c r="S62" s="25">
        <v>25472.56</v>
      </c>
      <c r="T62" s="25">
        <v>29977.11</v>
      </c>
      <c r="U62" s="25">
        <v>817.86</v>
      </c>
      <c r="V62" s="12">
        <v>36.6531068887096</v>
      </c>
      <c r="W62" s="15">
        <v>0.306608780279418</v>
      </c>
      <c r="X62" s="15">
        <v>0.284920876304565</v>
      </c>
      <c r="Y62" s="26">
        <v>4559.58</v>
      </c>
      <c r="Z62" s="25">
        <v>4504.55</v>
      </c>
      <c r="AA62" s="17">
        <v>55.03</v>
      </c>
      <c r="AB62" s="18">
        <v>0.0122165366129802</v>
      </c>
      <c r="AC62" s="15">
        <v>0.172693243928573</v>
      </c>
      <c r="AD62" s="15">
        <v>0.150266319868727</v>
      </c>
      <c r="AE62" s="15">
        <v>0.0224269240598461</v>
      </c>
      <c r="AF62" s="26">
        <v>922.4152</v>
      </c>
      <c r="AG62" s="25">
        <v>-73.0812</v>
      </c>
      <c r="AH62" s="15">
        <v>0.0422289601473045</v>
      </c>
      <c r="AI62" s="18">
        <v>-0.00243790011778987</v>
      </c>
      <c r="AJ62" s="26">
        <v>10.92</v>
      </c>
      <c r="AK62" s="25">
        <v>28.06</v>
      </c>
      <c r="AL62" s="15">
        <v>0.0147205521555094</v>
      </c>
      <c r="AM62" s="18">
        <v>0.0343090504487321</v>
      </c>
      <c r="AN62" s="18">
        <v>0.0446668602650944</v>
      </c>
      <c r="AO62" s="18">
        <v>-0.0195884982932226</v>
      </c>
    </row>
    <row r="63" s="1" customFormat="1" ht="15.9" customHeight="1" spans="1:41">
      <c r="A63" s="23"/>
      <c r="B63" s="24" t="s">
        <v>187</v>
      </c>
      <c r="C63" s="23" t="s">
        <v>188</v>
      </c>
      <c r="D63" s="25">
        <v>1084.8</v>
      </c>
      <c r="E63" s="26">
        <v>24291.15</v>
      </c>
      <c r="F63" s="25">
        <v>1155.5</v>
      </c>
      <c r="G63" s="26">
        <v>25433.48</v>
      </c>
      <c r="H63" s="27">
        <v>35.6315410711398</v>
      </c>
      <c r="I63" s="26">
        <v>319.6</v>
      </c>
      <c r="J63" s="26">
        <v>6907.25</v>
      </c>
      <c r="K63" s="25">
        <v>168</v>
      </c>
      <c r="L63" s="25">
        <v>4443.9</v>
      </c>
      <c r="M63" s="12">
        <v>21.6121714643304</v>
      </c>
      <c r="N63" s="12">
        <v>26.4517857142857</v>
      </c>
      <c r="O63" s="26">
        <v>4884.33</v>
      </c>
      <c r="P63" s="26">
        <v>5807.58</v>
      </c>
      <c r="Q63" s="26">
        <v>175.25</v>
      </c>
      <c r="R63" s="12">
        <v>33.1388302425107</v>
      </c>
      <c r="S63" s="25">
        <v>5160.04</v>
      </c>
      <c r="T63" s="25">
        <v>5755.06</v>
      </c>
      <c r="U63" s="25">
        <v>219.94</v>
      </c>
      <c r="V63" s="12">
        <v>26.1664999545331</v>
      </c>
      <c r="W63" s="15">
        <v>0.533341075754666</v>
      </c>
      <c r="X63" s="15">
        <v>-0.0107851228962053</v>
      </c>
      <c r="Y63" s="26">
        <v>923.25</v>
      </c>
      <c r="Z63" s="25">
        <v>595.02</v>
      </c>
      <c r="AA63" s="17">
        <v>328.23</v>
      </c>
      <c r="AB63" s="18">
        <v>0.551628516688515</v>
      </c>
      <c r="AC63" s="15">
        <v>0.158973272860641</v>
      </c>
      <c r="AD63" s="15">
        <v>0.103390755265801</v>
      </c>
      <c r="AE63" s="15">
        <v>0.0555825175948399</v>
      </c>
      <c r="AF63" s="26">
        <v>-470.1196</v>
      </c>
      <c r="AG63" s="25">
        <v>-796.7301</v>
      </c>
      <c r="AH63" s="15">
        <v>-0.0962505809394533</v>
      </c>
      <c r="AI63" s="18">
        <v>-0.138439929383881</v>
      </c>
      <c r="AJ63" s="26">
        <v>1.54</v>
      </c>
      <c r="AK63" s="25">
        <v>-58.88</v>
      </c>
      <c r="AL63" s="15">
        <v>0.00878744650499287</v>
      </c>
      <c r="AM63" s="18">
        <v>-0.267709375284168</v>
      </c>
      <c r="AN63" s="18">
        <v>0.042189348444428</v>
      </c>
      <c r="AO63" s="18">
        <v>0.276496821789161</v>
      </c>
    </row>
    <row r="64" s="1" customFormat="1" ht="15.9" customHeight="1" spans="1:41">
      <c r="A64" s="23"/>
      <c r="B64" s="24" t="s">
        <v>189</v>
      </c>
      <c r="C64" s="23" t="s">
        <v>190</v>
      </c>
      <c r="D64" s="25">
        <v>1202.7</v>
      </c>
      <c r="E64" s="26">
        <v>33184.05</v>
      </c>
      <c r="F64" s="25">
        <v>1381.9</v>
      </c>
      <c r="G64" s="26">
        <v>32943.58</v>
      </c>
      <c r="H64" s="27">
        <v>24.107499940108</v>
      </c>
      <c r="I64" s="26">
        <v>519</v>
      </c>
      <c r="J64" s="26">
        <v>9609.29</v>
      </c>
      <c r="K64" s="25">
        <v>438.4</v>
      </c>
      <c r="L64" s="25">
        <v>11873</v>
      </c>
      <c r="M64" s="12">
        <v>18.5150096339114</v>
      </c>
      <c r="N64" s="12">
        <v>27.0825729927007</v>
      </c>
      <c r="O64" s="26">
        <v>9600.61</v>
      </c>
      <c r="P64" s="26">
        <v>11066.93</v>
      </c>
      <c r="Q64" s="26">
        <v>323.55</v>
      </c>
      <c r="R64" s="12">
        <v>34.204697882862</v>
      </c>
      <c r="S64" s="25">
        <v>11826.79</v>
      </c>
      <c r="T64" s="25">
        <v>12954.5</v>
      </c>
      <c r="U64" s="25">
        <v>387.78</v>
      </c>
      <c r="V64" s="12">
        <v>33.4068286141627</v>
      </c>
      <c r="W64" s="15">
        <v>0.847403731306411</v>
      </c>
      <c r="X64" s="15">
        <v>0.233517532590661</v>
      </c>
      <c r="Y64" s="26">
        <v>1466.32</v>
      </c>
      <c r="Z64" s="25">
        <v>1127.71</v>
      </c>
      <c r="AA64" s="17">
        <v>338.61</v>
      </c>
      <c r="AB64" s="18">
        <v>0.300263365581577</v>
      </c>
      <c r="AC64" s="15">
        <v>0.132495642422966</v>
      </c>
      <c r="AD64" s="15">
        <v>0.0870516036898375</v>
      </c>
      <c r="AE64" s="15">
        <v>0.0454440387331289</v>
      </c>
      <c r="AF64" s="26">
        <v>-405.7221</v>
      </c>
      <c r="AG64" s="25">
        <v>-1118.5934</v>
      </c>
      <c r="AH64" s="15">
        <v>-0.0422600334770395</v>
      </c>
      <c r="AI64" s="18">
        <v>-0.0863478636767147</v>
      </c>
      <c r="AJ64" s="26">
        <v>-7.73</v>
      </c>
      <c r="AK64" s="25">
        <v>-159.12</v>
      </c>
      <c r="AL64" s="15">
        <v>-0.0238912069231958</v>
      </c>
      <c r="AM64" s="18">
        <v>-0.41033575738821</v>
      </c>
      <c r="AN64" s="18">
        <v>0.0440878301996752</v>
      </c>
      <c r="AO64" s="18">
        <v>0.386444550465014</v>
      </c>
    </row>
    <row r="65" s="1" customFormat="1" ht="15.9" customHeight="1" spans="1:41">
      <c r="A65" s="23"/>
      <c r="B65" s="28" t="s">
        <v>256</v>
      </c>
      <c r="C65" s="28"/>
      <c r="D65" s="29">
        <v>3667.3</v>
      </c>
      <c r="E65" s="29">
        <v>97473.3</v>
      </c>
      <c r="F65" s="29">
        <v>3939.5</v>
      </c>
      <c r="G65" s="30">
        <v>96860.02</v>
      </c>
      <c r="H65" s="30">
        <v>18.7228635220145</v>
      </c>
      <c r="I65" s="30">
        <v>1653.8</v>
      </c>
      <c r="J65" s="29">
        <v>38722.5</v>
      </c>
      <c r="K65" s="29">
        <v>1119.4</v>
      </c>
      <c r="L65" s="29">
        <v>30950.52</v>
      </c>
      <c r="M65" s="31">
        <v>23.4142580723183</v>
      </c>
      <c r="N65" s="31">
        <v>27.6492049312131</v>
      </c>
      <c r="O65" s="29">
        <v>36328.13</v>
      </c>
      <c r="P65" s="29">
        <v>43277.28</v>
      </c>
      <c r="Q65" s="29">
        <v>1240.62</v>
      </c>
      <c r="R65" s="31">
        <v>34.8835904628331</v>
      </c>
      <c r="S65" s="29">
        <v>42459.39</v>
      </c>
      <c r="T65" s="29">
        <v>48686.67</v>
      </c>
      <c r="U65" s="29">
        <v>1425.58</v>
      </c>
      <c r="V65" s="31">
        <v>34.1521836726104</v>
      </c>
      <c r="W65" s="32">
        <v>0.489843938470744</v>
      </c>
      <c r="X65" s="32">
        <v>0.235195867569273</v>
      </c>
      <c r="Y65" s="29">
        <v>6949.15</v>
      </c>
      <c r="Z65" s="29">
        <v>6227.28</v>
      </c>
      <c r="AA65" s="33">
        <v>721.87</v>
      </c>
      <c r="AB65" s="34">
        <v>0.115920594545291</v>
      </c>
      <c r="AC65" s="32">
        <v>0.160572706972342</v>
      </c>
      <c r="AD65" s="32">
        <v>0.127905235663068</v>
      </c>
      <c r="AE65" s="32">
        <v>0.0326674713092746</v>
      </c>
      <c r="AF65" s="29">
        <v>46.5735</v>
      </c>
      <c r="AG65" s="29">
        <v>-1988.4047</v>
      </c>
      <c r="AH65" s="32">
        <v>0.00128202304935597</v>
      </c>
      <c r="AI65" s="32">
        <v>-0.0408408441160589</v>
      </c>
      <c r="AJ65" s="29">
        <v>4.73</v>
      </c>
      <c r="AK65" s="29">
        <v>-189.94</v>
      </c>
      <c r="AL65" s="32">
        <v>0.0038126098241202</v>
      </c>
      <c r="AM65" s="32">
        <v>-0.133236998274387</v>
      </c>
      <c r="AN65" s="34">
        <v>0.0421228671654148</v>
      </c>
      <c r="AO65" s="34">
        <v>0.137049608098507</v>
      </c>
    </row>
    <row r="66" s="1" customFormat="1" ht="15.9" customHeight="1" spans="1:41">
      <c r="A66" s="23" t="s">
        <v>101</v>
      </c>
      <c r="B66" s="24" t="s">
        <v>182</v>
      </c>
      <c r="C66" s="23" t="s">
        <v>183</v>
      </c>
      <c r="D66" s="25">
        <v>901.65</v>
      </c>
      <c r="E66" s="26">
        <v>20947.29</v>
      </c>
      <c r="F66" s="25">
        <v>875.25</v>
      </c>
      <c r="G66" s="26">
        <v>20764.19</v>
      </c>
      <c r="H66" s="27">
        <v>56.1291287481209</v>
      </c>
      <c r="I66" s="26">
        <v>101.4</v>
      </c>
      <c r="J66" s="26">
        <v>2840.4</v>
      </c>
      <c r="K66" s="25">
        <v>278.6</v>
      </c>
      <c r="L66" s="25">
        <v>7190.8</v>
      </c>
      <c r="M66" s="12">
        <v>28.0118343195266</v>
      </c>
      <c r="N66" s="12">
        <v>25.8104809763101</v>
      </c>
      <c r="O66" s="26">
        <v>2600.97</v>
      </c>
      <c r="P66" s="26">
        <v>3170.51</v>
      </c>
      <c r="Q66" s="26">
        <v>111.14</v>
      </c>
      <c r="R66" s="12">
        <v>28.5271729350369</v>
      </c>
      <c r="S66" s="25">
        <v>3674.23</v>
      </c>
      <c r="T66" s="25">
        <v>3953.28</v>
      </c>
      <c r="U66" s="25">
        <v>132.28</v>
      </c>
      <c r="V66" s="12">
        <v>29.8856970063502</v>
      </c>
      <c r="W66" s="15">
        <v>0.0183971749094285</v>
      </c>
      <c r="X66" s="15">
        <v>0.157889968566662</v>
      </c>
      <c r="Y66" s="26">
        <v>569.54</v>
      </c>
      <c r="Z66" s="25">
        <v>279.05</v>
      </c>
      <c r="AA66" s="17">
        <v>290.49</v>
      </c>
      <c r="AB66" s="18">
        <v>1.04099623723347</v>
      </c>
      <c r="AC66" s="15">
        <v>0.179636714597967</v>
      </c>
      <c r="AD66" s="15">
        <v>0.0705869556418974</v>
      </c>
      <c r="AE66" s="15">
        <v>0.10904975895607</v>
      </c>
      <c r="AF66" s="26">
        <v>757.1807</v>
      </c>
      <c r="AG66" s="25">
        <v>-174.3012</v>
      </c>
      <c r="AH66" s="15">
        <v>0.291114737963145</v>
      </c>
      <c r="AI66" s="18">
        <v>-0.044090274405051</v>
      </c>
      <c r="AJ66" s="26">
        <v>-2.66</v>
      </c>
      <c r="AK66" s="25">
        <v>-67.52</v>
      </c>
      <c r="AL66" s="15">
        <v>-0.0239337772179233</v>
      </c>
      <c r="AM66" s="18">
        <v>-0.510432416087088</v>
      </c>
      <c r="AN66" s="18">
        <v>0.335205012368195</v>
      </c>
      <c r="AO66" s="18">
        <v>0.486498638869165</v>
      </c>
    </row>
    <row r="67" s="1" customFormat="1" ht="15.9" customHeight="1" spans="1:41">
      <c r="A67" s="23"/>
      <c r="B67" s="24" t="s">
        <v>141</v>
      </c>
      <c r="C67" s="23" t="s">
        <v>142</v>
      </c>
      <c r="D67" s="25">
        <v>929.4</v>
      </c>
      <c r="E67" s="26">
        <v>22200.45</v>
      </c>
      <c r="F67" s="25">
        <v>816</v>
      </c>
      <c r="G67" s="26">
        <v>18591.22</v>
      </c>
      <c r="H67" s="27">
        <v>12.2797362757966</v>
      </c>
      <c r="I67" s="26">
        <v>319.95</v>
      </c>
      <c r="J67" s="26">
        <v>8017.31</v>
      </c>
      <c r="K67" s="25">
        <v>781</v>
      </c>
      <c r="L67" s="25">
        <v>20740.76</v>
      </c>
      <c r="M67" s="12">
        <v>25.0580090639162</v>
      </c>
      <c r="N67" s="12">
        <v>26.5566709346991</v>
      </c>
      <c r="O67" s="26">
        <v>11626.54</v>
      </c>
      <c r="P67" s="26">
        <v>14704.42</v>
      </c>
      <c r="Q67" s="26">
        <v>422.5</v>
      </c>
      <c r="R67" s="12">
        <v>34.8033609467456</v>
      </c>
      <c r="S67" s="25">
        <v>11488.16</v>
      </c>
      <c r="T67" s="25">
        <v>14180.37</v>
      </c>
      <c r="U67" s="25">
        <v>445.84</v>
      </c>
      <c r="V67" s="12">
        <v>31.8059617800108</v>
      </c>
      <c r="W67" s="15">
        <v>0.388911659261179</v>
      </c>
      <c r="X67" s="15">
        <v>0.197663737982042</v>
      </c>
      <c r="Y67" s="26">
        <v>3077.88</v>
      </c>
      <c r="Z67" s="25">
        <v>2692.21</v>
      </c>
      <c r="AA67" s="17">
        <v>385.67</v>
      </c>
      <c r="AB67" s="18">
        <v>0.143254055218575</v>
      </c>
      <c r="AC67" s="15">
        <v>0.209316654448118</v>
      </c>
      <c r="AD67" s="15">
        <v>0.189854707599308</v>
      </c>
      <c r="AE67" s="15">
        <v>0.0194619468488103</v>
      </c>
      <c r="AF67" s="26">
        <v>-408.2709</v>
      </c>
      <c r="AG67" s="25">
        <v>-139.4696</v>
      </c>
      <c r="AH67" s="15">
        <v>-0.0351154255694299</v>
      </c>
      <c r="AI67" s="18">
        <v>-0.0098353992173688</v>
      </c>
      <c r="AJ67" s="26">
        <v>-10.85</v>
      </c>
      <c r="AK67" s="25">
        <v>-16.26</v>
      </c>
      <c r="AL67" s="15">
        <v>-0.0256804733727811</v>
      </c>
      <c r="AM67" s="18">
        <v>-0.0364704826843711</v>
      </c>
      <c r="AN67" s="18">
        <v>-0.0252800263520611</v>
      </c>
      <c r="AO67" s="18">
        <v>0.01079000931159</v>
      </c>
    </row>
    <row r="68" s="1" customFormat="1" ht="15.9" customHeight="1" spans="1:41">
      <c r="A68" s="23"/>
      <c r="B68" s="24" t="s">
        <v>147</v>
      </c>
      <c r="C68" s="23" t="s">
        <v>148</v>
      </c>
      <c r="D68" s="25">
        <v>1841.04</v>
      </c>
      <c r="E68" s="26">
        <v>48831.2</v>
      </c>
      <c r="F68" s="25">
        <v>1990.08</v>
      </c>
      <c r="G68" s="26">
        <v>48229.38</v>
      </c>
      <c r="H68" s="27">
        <v>24.4530140133771</v>
      </c>
      <c r="I68" s="26">
        <v>607.85</v>
      </c>
      <c r="J68" s="26">
        <v>13290.62</v>
      </c>
      <c r="K68" s="25">
        <v>338.5</v>
      </c>
      <c r="L68" s="25">
        <v>10288.84</v>
      </c>
      <c r="M68" s="12">
        <v>21.86496668586</v>
      </c>
      <c r="N68" s="12">
        <v>30.3953914327917</v>
      </c>
      <c r="O68" s="26">
        <v>13892.44</v>
      </c>
      <c r="P68" s="26">
        <v>15820.84</v>
      </c>
      <c r="Q68" s="26">
        <v>443.97</v>
      </c>
      <c r="R68" s="12">
        <v>35.6349302880825</v>
      </c>
      <c r="S68" s="25">
        <v>14746.16</v>
      </c>
      <c r="T68" s="25">
        <v>17025.02</v>
      </c>
      <c r="U68" s="25">
        <v>570.68</v>
      </c>
      <c r="V68" s="12">
        <v>29.8328660545314</v>
      </c>
      <c r="W68" s="15">
        <v>0.629772905674149</v>
      </c>
      <c r="X68" s="15">
        <v>-0.0185069298911353</v>
      </c>
      <c r="Y68" s="26">
        <v>1928.4</v>
      </c>
      <c r="Z68" s="25">
        <v>2278.86</v>
      </c>
      <c r="AA68" s="17">
        <v>-350.46</v>
      </c>
      <c r="AB68" s="18">
        <v>-0.153787420025802</v>
      </c>
      <c r="AC68" s="15">
        <v>0.121889861726685</v>
      </c>
      <c r="AD68" s="15">
        <v>0.133853587249824</v>
      </c>
      <c r="AE68" s="15">
        <v>-0.0119637255231395</v>
      </c>
      <c r="AF68" s="26">
        <v>-116.8544</v>
      </c>
      <c r="AG68" s="25">
        <v>244.7763</v>
      </c>
      <c r="AH68" s="15">
        <v>-0.00841136618189461</v>
      </c>
      <c r="AI68" s="18">
        <v>0.0143774456652621</v>
      </c>
      <c r="AJ68" s="26">
        <v>-14.84</v>
      </c>
      <c r="AK68" s="25">
        <v>12.18</v>
      </c>
      <c r="AL68" s="15">
        <v>-0.0334256819154447</v>
      </c>
      <c r="AM68" s="18">
        <v>0.0213429592766524</v>
      </c>
      <c r="AN68" s="18">
        <v>-0.0227888118471567</v>
      </c>
      <c r="AO68" s="18">
        <v>-0.0547686411920972</v>
      </c>
    </row>
    <row r="69" s="1" customFormat="1" ht="15.9" customHeight="1" spans="1:41">
      <c r="A69" s="23"/>
      <c r="B69" s="24" t="s">
        <v>102</v>
      </c>
      <c r="C69" s="23" t="s">
        <v>103</v>
      </c>
      <c r="D69" s="25">
        <v>1311.1</v>
      </c>
      <c r="E69" s="26">
        <v>29728.59</v>
      </c>
      <c r="F69" s="25">
        <v>1509.5</v>
      </c>
      <c r="G69" s="26">
        <v>32206.73</v>
      </c>
      <c r="H69" s="27">
        <v>23.5430549310674</v>
      </c>
      <c r="I69" s="26">
        <v>538.7</v>
      </c>
      <c r="J69" s="26">
        <v>11947</v>
      </c>
      <c r="K69" s="25">
        <v>474.2</v>
      </c>
      <c r="L69" s="25">
        <v>11116.51</v>
      </c>
      <c r="M69" s="12">
        <v>22.1774642658251</v>
      </c>
      <c r="N69" s="12">
        <v>23.4426613243357</v>
      </c>
      <c r="O69" s="26">
        <v>9207.54</v>
      </c>
      <c r="P69" s="26">
        <v>10475.59</v>
      </c>
      <c r="Q69" s="26">
        <v>316.88</v>
      </c>
      <c r="R69" s="12">
        <v>33.0585395102247</v>
      </c>
      <c r="S69" s="25">
        <v>10905.79</v>
      </c>
      <c r="T69" s="25">
        <v>11993.85</v>
      </c>
      <c r="U69" s="25">
        <v>364.4</v>
      </c>
      <c r="V69" s="12">
        <v>32.9139681668496</v>
      </c>
      <c r="W69" s="15">
        <v>0.490636581079605</v>
      </c>
      <c r="X69" s="15">
        <v>0.404020120048476</v>
      </c>
      <c r="Y69" s="26">
        <v>1268.05</v>
      </c>
      <c r="Z69" s="25">
        <v>1088.06</v>
      </c>
      <c r="AA69" s="17">
        <v>179.99</v>
      </c>
      <c r="AB69" s="18">
        <v>0.165422862709777</v>
      </c>
      <c r="AC69" s="15">
        <v>0.121048074619186</v>
      </c>
      <c r="AD69" s="15">
        <v>0.090718159723525</v>
      </c>
      <c r="AE69" s="15">
        <v>0.0303299148956612</v>
      </c>
      <c r="AF69" s="26">
        <v>-447.7418</v>
      </c>
      <c r="AG69" s="25">
        <v>-1040.2997</v>
      </c>
      <c r="AH69" s="15">
        <v>-0.0486277333576612</v>
      </c>
      <c r="AI69" s="18">
        <v>-0.086736093914798</v>
      </c>
      <c r="AJ69" s="26">
        <v>-10.02</v>
      </c>
      <c r="AK69" s="25">
        <v>-96.1</v>
      </c>
      <c r="AL69" s="15">
        <v>-0.0316208028275688</v>
      </c>
      <c r="AM69" s="18">
        <v>-0.263721185510428</v>
      </c>
      <c r="AN69" s="18">
        <v>0.0381083605571368</v>
      </c>
      <c r="AO69" s="18">
        <v>0.232100382682859</v>
      </c>
    </row>
    <row r="70" s="1" customFormat="1" ht="15.9" customHeight="1" spans="1:41">
      <c r="A70" s="23"/>
      <c r="B70" s="24" t="s">
        <v>131</v>
      </c>
      <c r="C70" s="23" t="s">
        <v>132</v>
      </c>
      <c r="D70" s="25">
        <v>2742.9</v>
      </c>
      <c r="E70" s="26">
        <v>54386.34</v>
      </c>
      <c r="F70" s="25">
        <v>2948.6</v>
      </c>
      <c r="G70" s="26">
        <v>57795.68</v>
      </c>
      <c r="H70" s="27">
        <v>41.2311329720262</v>
      </c>
      <c r="I70" s="26">
        <v>554.5</v>
      </c>
      <c r="J70" s="26">
        <v>12932.17</v>
      </c>
      <c r="K70" s="25">
        <v>658.15</v>
      </c>
      <c r="L70" s="25">
        <v>19562.18</v>
      </c>
      <c r="M70" s="12">
        <v>23.3222182146078</v>
      </c>
      <c r="N70" s="12">
        <v>29.7229810833397</v>
      </c>
      <c r="O70" s="26">
        <v>9522.83</v>
      </c>
      <c r="P70" s="26">
        <v>10081.95</v>
      </c>
      <c r="Q70" s="26">
        <v>344.27</v>
      </c>
      <c r="R70" s="12">
        <v>29.2850088593255</v>
      </c>
      <c r="S70" s="25">
        <v>13754.07</v>
      </c>
      <c r="T70" s="25">
        <v>15114.36</v>
      </c>
      <c r="U70" s="25">
        <v>472.36</v>
      </c>
      <c r="V70" s="12">
        <v>31.9975442459141</v>
      </c>
      <c r="W70" s="15">
        <v>0.255669962001428</v>
      </c>
      <c r="X70" s="15">
        <v>0.0765254049113333</v>
      </c>
      <c r="Y70" s="26">
        <v>559.12</v>
      </c>
      <c r="Z70" s="25">
        <v>1360.29</v>
      </c>
      <c r="AA70" s="17">
        <v>-801.17</v>
      </c>
      <c r="AB70" s="18">
        <v>-0.588969999044321</v>
      </c>
      <c r="AC70" s="15">
        <v>0.0554575255778892</v>
      </c>
      <c r="AD70" s="15">
        <v>0.0899998412106103</v>
      </c>
      <c r="AE70" s="15">
        <v>-0.0345423156327211</v>
      </c>
      <c r="AF70" s="26">
        <v>-1315.6504</v>
      </c>
      <c r="AG70" s="25">
        <v>-1021.3959</v>
      </c>
      <c r="AH70" s="15">
        <v>-0.138157501499029</v>
      </c>
      <c r="AI70" s="18">
        <v>-0.067577846498297</v>
      </c>
      <c r="AJ70" s="26">
        <v>-4.53</v>
      </c>
      <c r="AK70" s="25">
        <v>-18.39</v>
      </c>
      <c r="AL70" s="15">
        <v>-0.013158276933802</v>
      </c>
      <c r="AM70" s="18">
        <v>-0.0389321703785249</v>
      </c>
      <c r="AN70" s="18">
        <v>-0.0705796550007322</v>
      </c>
      <c r="AO70" s="18">
        <v>0.0257738934447229</v>
      </c>
    </row>
    <row r="71" s="1" customFormat="1" ht="15.9" customHeight="1" spans="1:41">
      <c r="A71" s="23"/>
      <c r="B71" s="24" t="s">
        <v>170</v>
      </c>
      <c r="C71" s="23" t="s">
        <v>171</v>
      </c>
      <c r="D71" s="25">
        <v>1089.1</v>
      </c>
      <c r="E71" s="26">
        <v>30039.84</v>
      </c>
      <c r="F71" s="25">
        <v>1031.4</v>
      </c>
      <c r="G71" s="26">
        <v>27308.73</v>
      </c>
      <c r="H71" s="27">
        <v>41.7227026218038</v>
      </c>
      <c r="I71" s="26">
        <v>130.9</v>
      </c>
      <c r="J71" s="26">
        <v>2807.67</v>
      </c>
      <c r="K71" s="25"/>
      <c r="L71" s="25"/>
      <c r="M71" s="12">
        <v>21.4489686783804</v>
      </c>
      <c r="N71" s="12">
        <v>0</v>
      </c>
      <c r="O71" s="26">
        <v>4810.81</v>
      </c>
      <c r="P71" s="26">
        <v>4355.14</v>
      </c>
      <c r="Q71" s="26">
        <v>150.16</v>
      </c>
      <c r="R71" s="12">
        <v>29.0033297815663</v>
      </c>
      <c r="S71" s="25"/>
      <c r="T71" s="25"/>
      <c r="U71" s="25"/>
      <c r="V71" s="12">
        <v>0</v>
      </c>
      <c r="W71" s="15">
        <v>0.352201600760429</v>
      </c>
      <c r="X71" s="15">
        <v>0</v>
      </c>
      <c r="Y71" s="26">
        <v>-455.67</v>
      </c>
      <c r="Z71" s="25"/>
      <c r="AA71" s="17">
        <v>-455.67</v>
      </c>
      <c r="AB71" s="18" t="e">
        <v>#DIV/0!</v>
      </c>
      <c r="AC71" s="15">
        <v>-0.104628094619232</v>
      </c>
      <c r="AD71" s="15">
        <v>0</v>
      </c>
      <c r="AE71" s="15">
        <v>-0.104628094619232</v>
      </c>
      <c r="AF71" s="26">
        <v>461.097</v>
      </c>
      <c r="AG71" s="25"/>
      <c r="AH71" s="15">
        <v>0.0958460217718014</v>
      </c>
      <c r="AI71" s="18">
        <v>0</v>
      </c>
      <c r="AJ71" s="26">
        <v>-16.93</v>
      </c>
      <c r="AK71" s="25"/>
      <c r="AL71" s="15">
        <v>-0.112746403835908</v>
      </c>
      <c r="AM71" s="18">
        <v>0</v>
      </c>
      <c r="AN71" s="18">
        <v>0.0958460217718014</v>
      </c>
      <c r="AO71" s="18">
        <v>-0.112746403835908</v>
      </c>
    </row>
    <row r="72" s="1" customFormat="1" ht="15.9" customHeight="1" spans="1:41">
      <c r="A72" s="23"/>
      <c r="B72" s="28" t="s">
        <v>256</v>
      </c>
      <c r="C72" s="28"/>
      <c r="D72" s="29">
        <v>8815.19</v>
      </c>
      <c r="E72" s="29">
        <v>206133.71</v>
      </c>
      <c r="F72" s="29">
        <v>9170.83</v>
      </c>
      <c r="G72" s="30">
        <v>204895.93</v>
      </c>
      <c r="H72" s="30">
        <v>27.8469274675177</v>
      </c>
      <c r="I72" s="30">
        <v>2253.3</v>
      </c>
      <c r="J72" s="29">
        <v>51835.17</v>
      </c>
      <c r="K72" s="29">
        <v>2530.45</v>
      </c>
      <c r="L72" s="29">
        <v>68899.09</v>
      </c>
      <c r="M72" s="31">
        <v>23.0041139661829</v>
      </c>
      <c r="N72" s="31">
        <v>27.2279989725148</v>
      </c>
      <c r="O72" s="29">
        <v>51661.13</v>
      </c>
      <c r="P72" s="29">
        <v>58608.45</v>
      </c>
      <c r="Q72" s="29">
        <v>1788.92</v>
      </c>
      <c r="R72" s="31">
        <v>32.7619178051562</v>
      </c>
      <c r="S72" s="29">
        <v>54568.41</v>
      </c>
      <c r="T72" s="29">
        <v>62266.88</v>
      </c>
      <c r="U72" s="29">
        <v>1985.56</v>
      </c>
      <c r="V72" s="31">
        <v>31.3598581760309</v>
      </c>
      <c r="W72" s="32">
        <v>0.424176469187975</v>
      </c>
      <c r="X72" s="32">
        <v>0.15175038047001</v>
      </c>
      <c r="Y72" s="29">
        <v>6947.32</v>
      </c>
      <c r="Z72" s="29">
        <v>7698.47</v>
      </c>
      <c r="AA72" s="33">
        <v>-751.15</v>
      </c>
      <c r="AB72" s="34">
        <v>-0.0975713356030484</v>
      </c>
      <c r="AC72" s="32">
        <v>0.118537855889381</v>
      </c>
      <c r="AD72" s="32">
        <v>0.123636674906467</v>
      </c>
      <c r="AE72" s="32">
        <v>-0.005098819017086</v>
      </c>
      <c r="AF72" s="29">
        <v>-1070.2398</v>
      </c>
      <c r="AG72" s="29">
        <v>-2130.6901</v>
      </c>
      <c r="AH72" s="32">
        <v>-0.0207165387206977</v>
      </c>
      <c r="AI72" s="32">
        <v>-0.0342186745184599</v>
      </c>
      <c r="AJ72" s="29">
        <v>-59.83</v>
      </c>
      <c r="AK72" s="29">
        <v>-186.09</v>
      </c>
      <c r="AL72" s="32">
        <v>-0.0334447599669074</v>
      </c>
      <c r="AM72" s="32">
        <v>-0.0937216704607264</v>
      </c>
      <c r="AN72" s="34">
        <v>0.0135021357977621</v>
      </c>
      <c r="AO72" s="34">
        <v>0.060276910493819</v>
      </c>
    </row>
    <row r="73" s="1" customFormat="1" ht="15.9" customHeight="1" spans="1:41">
      <c r="A73" s="23" t="s">
        <v>118</v>
      </c>
      <c r="B73" s="24" t="s">
        <v>119</v>
      </c>
      <c r="C73" s="23" t="s">
        <v>120</v>
      </c>
      <c r="D73" s="25">
        <v>1287.46</v>
      </c>
      <c r="E73" s="26">
        <v>28761.74</v>
      </c>
      <c r="F73" s="25">
        <v>1182.7</v>
      </c>
      <c r="G73" s="26">
        <v>25920.76</v>
      </c>
      <c r="H73" s="27">
        <v>20.162335302279</v>
      </c>
      <c r="I73" s="26">
        <v>289.45</v>
      </c>
      <c r="J73" s="26">
        <v>7793.37</v>
      </c>
      <c r="K73" s="25">
        <v>505.2</v>
      </c>
      <c r="L73" s="25">
        <v>17107.96</v>
      </c>
      <c r="M73" s="12">
        <v>26.9247538434963</v>
      </c>
      <c r="N73" s="12">
        <v>33.8637371338084</v>
      </c>
      <c r="O73" s="26">
        <v>9492.39</v>
      </c>
      <c r="P73" s="26">
        <v>11344.41</v>
      </c>
      <c r="Q73" s="26">
        <v>323.62</v>
      </c>
      <c r="R73" s="12">
        <v>35.0547246770904</v>
      </c>
      <c r="S73" s="25">
        <v>13546.66</v>
      </c>
      <c r="T73" s="25">
        <v>15982.05</v>
      </c>
      <c r="U73" s="25">
        <v>433.92</v>
      </c>
      <c r="V73" s="12">
        <v>36.8317892699115</v>
      </c>
      <c r="W73" s="15">
        <v>0.301951538010363</v>
      </c>
      <c r="X73" s="15">
        <v>0.0876469163570228</v>
      </c>
      <c r="Y73" s="26">
        <v>1852.02</v>
      </c>
      <c r="Z73" s="25">
        <v>2435.39</v>
      </c>
      <c r="AA73" s="17">
        <v>-583.37</v>
      </c>
      <c r="AB73" s="18">
        <v>-0.239538636522282</v>
      </c>
      <c r="AC73" s="15">
        <v>0.163253972661425</v>
      </c>
      <c r="AD73" s="15">
        <v>0.152382829486831</v>
      </c>
      <c r="AE73" s="15">
        <v>0.0108711431745948</v>
      </c>
      <c r="AF73" s="26">
        <v>-953.3129</v>
      </c>
      <c r="AG73" s="25">
        <v>245.4922</v>
      </c>
      <c r="AH73" s="15">
        <v>-0.100429175371008</v>
      </c>
      <c r="AI73" s="18">
        <v>0.0153604950553903</v>
      </c>
      <c r="AJ73" s="26">
        <v>-29.62</v>
      </c>
      <c r="AK73" s="25">
        <v>-2.29</v>
      </c>
      <c r="AL73" s="15">
        <v>-0.0915270996848155</v>
      </c>
      <c r="AM73" s="18">
        <v>-0.00527747050147493</v>
      </c>
      <c r="AN73" s="18">
        <v>-0.115789670426398</v>
      </c>
      <c r="AO73" s="18">
        <v>-0.0862496291833406</v>
      </c>
    </row>
    <row r="74" s="1" customFormat="1" ht="15.9" customHeight="1" spans="1:41">
      <c r="A74" s="23"/>
      <c r="B74" s="24" t="s">
        <v>137</v>
      </c>
      <c r="C74" s="23" t="s">
        <v>138</v>
      </c>
      <c r="D74" s="25">
        <v>1317.7</v>
      </c>
      <c r="E74" s="26">
        <v>26845.97</v>
      </c>
      <c r="F74" s="25">
        <v>1323.1</v>
      </c>
      <c r="G74" s="26">
        <v>26470.88</v>
      </c>
      <c r="H74" s="27">
        <v>47.881849648986</v>
      </c>
      <c r="I74" s="26">
        <v>184.8</v>
      </c>
      <c r="J74" s="26">
        <v>3931.04</v>
      </c>
      <c r="K74" s="25">
        <v>64.2</v>
      </c>
      <c r="L74" s="25">
        <v>1352.05</v>
      </c>
      <c r="M74" s="12">
        <v>21.2718614718615</v>
      </c>
      <c r="N74" s="12">
        <v>21.059968847352</v>
      </c>
      <c r="O74" s="26">
        <v>3897.28</v>
      </c>
      <c r="P74" s="26">
        <v>4345.87</v>
      </c>
      <c r="Q74" s="26">
        <v>144.53</v>
      </c>
      <c r="R74" s="12">
        <v>30.0689822182246</v>
      </c>
      <c r="S74" s="25">
        <v>4505.07</v>
      </c>
      <c r="T74" s="25">
        <v>5440.13</v>
      </c>
      <c r="U74" s="25">
        <v>176.19</v>
      </c>
      <c r="V74" s="12">
        <v>30.8764969635053</v>
      </c>
      <c r="W74" s="15">
        <v>0.413556695919631</v>
      </c>
      <c r="X74" s="15">
        <v>0.46612263234129</v>
      </c>
      <c r="Y74" s="26">
        <v>448.59</v>
      </c>
      <c r="Z74" s="25">
        <v>935.06</v>
      </c>
      <c r="AA74" s="17">
        <v>-486.47</v>
      </c>
      <c r="AB74" s="18">
        <v>-0.520255384681197</v>
      </c>
      <c r="AC74" s="15">
        <v>0.103222139640624</v>
      </c>
      <c r="AD74" s="15">
        <v>0.171881921939365</v>
      </c>
      <c r="AE74" s="15">
        <v>-0.0686597822987411</v>
      </c>
      <c r="AF74" s="26">
        <v>-266.1368</v>
      </c>
      <c r="AG74" s="25">
        <v>-185.2483</v>
      </c>
      <c r="AH74" s="15">
        <v>-0.0682878315132605</v>
      </c>
      <c r="AI74" s="18">
        <v>-0.0340521825765193</v>
      </c>
      <c r="AJ74" s="26">
        <v>-4.47</v>
      </c>
      <c r="AK74" s="25">
        <v>-15.81</v>
      </c>
      <c r="AL74" s="15">
        <v>-0.0309278350515464</v>
      </c>
      <c r="AM74" s="18">
        <v>-0.0897326749531756</v>
      </c>
      <c r="AN74" s="18">
        <v>-0.0342356489367412</v>
      </c>
      <c r="AO74" s="18">
        <v>0.0588048399016292</v>
      </c>
    </row>
    <row r="75" s="1" customFormat="1" ht="15.9" customHeight="1" spans="1:41">
      <c r="A75" s="23"/>
      <c r="B75" s="24" t="s">
        <v>195</v>
      </c>
      <c r="C75" s="23" t="s">
        <v>196</v>
      </c>
      <c r="D75" s="25">
        <v>1014.4</v>
      </c>
      <c r="E75" s="26">
        <v>23082.5</v>
      </c>
      <c r="F75" s="25">
        <v>1129.5</v>
      </c>
      <c r="G75" s="26">
        <v>25084.4</v>
      </c>
      <c r="H75" s="27">
        <v>34.9671141329373</v>
      </c>
      <c r="I75" s="26">
        <v>294.7</v>
      </c>
      <c r="J75" s="26">
        <v>6918.64</v>
      </c>
      <c r="K75" s="25">
        <v>63.3</v>
      </c>
      <c r="L75" s="25">
        <v>1932.56</v>
      </c>
      <c r="M75" s="12">
        <v>23.4768917543264</v>
      </c>
      <c r="N75" s="12">
        <v>30.5301737756714</v>
      </c>
      <c r="O75" s="26">
        <v>4821.22</v>
      </c>
      <c r="P75" s="26">
        <v>5563.2</v>
      </c>
      <c r="Q75" s="26">
        <v>172.75</v>
      </c>
      <c r="R75" s="12">
        <v>32.2037626628075</v>
      </c>
      <c r="S75" s="25">
        <v>4800.81</v>
      </c>
      <c r="T75" s="25">
        <v>5689.71</v>
      </c>
      <c r="U75" s="25">
        <v>187.3</v>
      </c>
      <c r="V75" s="12">
        <v>30.3775226908703</v>
      </c>
      <c r="W75" s="15">
        <v>0.371721733856564</v>
      </c>
      <c r="X75" s="15">
        <v>-0.00500000707243886</v>
      </c>
      <c r="Y75" s="26">
        <v>741.98</v>
      </c>
      <c r="Z75" s="25">
        <v>888.9</v>
      </c>
      <c r="AA75" s="17">
        <v>-146.92</v>
      </c>
      <c r="AB75" s="18">
        <v>-0.165282933963325</v>
      </c>
      <c r="AC75" s="15">
        <v>0.133372878918608</v>
      </c>
      <c r="AD75" s="15">
        <v>0.156229403607565</v>
      </c>
      <c r="AE75" s="15">
        <v>-0.0228565246889572</v>
      </c>
      <c r="AF75" s="26">
        <v>-583.4464</v>
      </c>
      <c r="AG75" s="25">
        <v>-18.6516</v>
      </c>
      <c r="AH75" s="15">
        <v>-0.121016340262423</v>
      </c>
      <c r="AI75" s="18">
        <v>-0.00327812841076259</v>
      </c>
      <c r="AJ75" s="26">
        <v>-3.85</v>
      </c>
      <c r="AK75" s="25">
        <v>-0.6</v>
      </c>
      <c r="AL75" s="15">
        <v>-0.0222865412445731</v>
      </c>
      <c r="AM75" s="18">
        <v>-0.00320341697810998</v>
      </c>
      <c r="AN75" s="18">
        <v>-0.117738211851661</v>
      </c>
      <c r="AO75" s="18">
        <v>-0.0190831242664631</v>
      </c>
    </row>
    <row r="76" s="1" customFormat="1" ht="15.9" customHeight="1" spans="1:41">
      <c r="A76" s="23"/>
      <c r="B76" s="24" t="s">
        <v>149</v>
      </c>
      <c r="C76" s="23" t="s">
        <v>150</v>
      </c>
      <c r="D76" s="25">
        <v>658</v>
      </c>
      <c r="E76" s="26">
        <v>14748.12</v>
      </c>
      <c r="F76" s="25">
        <v>638.5</v>
      </c>
      <c r="G76" s="26">
        <v>13989.55</v>
      </c>
      <c r="H76" s="27">
        <v>42.5093698095186</v>
      </c>
      <c r="I76" s="26">
        <v>73.5</v>
      </c>
      <c r="J76" s="26">
        <v>1607.54</v>
      </c>
      <c r="K76" s="25">
        <v>104.5</v>
      </c>
      <c r="L76" s="25">
        <v>2217.93</v>
      </c>
      <c r="M76" s="12">
        <v>21.8712925170068</v>
      </c>
      <c r="N76" s="12">
        <v>21.2242105263158</v>
      </c>
      <c r="O76" s="26">
        <v>2366.11</v>
      </c>
      <c r="P76" s="26">
        <v>2638.7</v>
      </c>
      <c r="Q76" s="26">
        <v>78.88</v>
      </c>
      <c r="R76" s="12">
        <v>33.4520791075051</v>
      </c>
      <c r="S76" s="25">
        <v>1754.26</v>
      </c>
      <c r="T76" s="25">
        <v>2685.48</v>
      </c>
      <c r="U76" s="25">
        <v>88.18</v>
      </c>
      <c r="V76" s="12">
        <v>30.4545248355636</v>
      </c>
      <c r="W76" s="15">
        <v>0.529497128781631</v>
      </c>
      <c r="X76" s="15">
        <v>0.43489553111072</v>
      </c>
      <c r="Y76" s="26">
        <v>272.59</v>
      </c>
      <c r="Z76" s="25">
        <v>931.22</v>
      </c>
      <c r="AA76" s="17">
        <v>-658.63</v>
      </c>
      <c r="AB76" s="18">
        <v>-0.707276476020704</v>
      </c>
      <c r="AC76" s="15">
        <v>0.103304657596544</v>
      </c>
      <c r="AD76" s="15">
        <v>0.346761100436421</v>
      </c>
      <c r="AE76" s="15">
        <v>-0.243456442839877</v>
      </c>
      <c r="AF76" s="26">
        <v>-196.5819</v>
      </c>
      <c r="AG76" s="25">
        <v>620.823</v>
      </c>
      <c r="AH76" s="15">
        <v>-0.0830823165448775</v>
      </c>
      <c r="AI76" s="18">
        <v>0.231177666562402</v>
      </c>
      <c r="AJ76" s="26">
        <v>-14.12</v>
      </c>
      <c r="AK76" s="25">
        <v>30.68</v>
      </c>
      <c r="AL76" s="15">
        <v>-0.179006085192698</v>
      </c>
      <c r="AM76" s="18">
        <v>0.34792469947834</v>
      </c>
      <c r="AN76" s="18">
        <v>-0.31425998310728</v>
      </c>
      <c r="AO76" s="18">
        <v>-0.526930784671037</v>
      </c>
    </row>
    <row r="77" s="1" customFormat="1" ht="15.9" customHeight="1" spans="1:41">
      <c r="A77" s="23"/>
      <c r="B77" s="28" t="s">
        <v>256</v>
      </c>
      <c r="C77" s="28"/>
      <c r="D77" s="29">
        <v>4277.56</v>
      </c>
      <c r="E77" s="29">
        <v>93438.33</v>
      </c>
      <c r="F77" s="29">
        <v>4273.8</v>
      </c>
      <c r="G77" s="30">
        <v>91465.59</v>
      </c>
      <c r="H77" s="30">
        <v>31.4508295669923</v>
      </c>
      <c r="I77" s="30">
        <v>842.45</v>
      </c>
      <c r="J77" s="29">
        <v>20250.59</v>
      </c>
      <c r="K77" s="29">
        <v>737.2</v>
      </c>
      <c r="L77" s="29">
        <v>22610.5</v>
      </c>
      <c r="M77" s="31">
        <v>24.0377351771618</v>
      </c>
      <c r="N77" s="31">
        <v>30.6707813347802</v>
      </c>
      <c r="O77" s="29">
        <v>20577</v>
      </c>
      <c r="P77" s="29">
        <v>23892.18</v>
      </c>
      <c r="Q77" s="29">
        <v>719.78</v>
      </c>
      <c r="R77" s="31">
        <v>33.1937258606797</v>
      </c>
      <c r="S77" s="29">
        <v>24606.8</v>
      </c>
      <c r="T77" s="29">
        <v>29797.37</v>
      </c>
      <c r="U77" s="29">
        <v>885.59</v>
      </c>
      <c r="V77" s="31">
        <v>33.6469133571969</v>
      </c>
      <c r="W77" s="32">
        <v>0.380900721970549</v>
      </c>
      <c r="X77" s="32">
        <v>0.0970347638011345</v>
      </c>
      <c r="Y77" s="29">
        <v>3315.18</v>
      </c>
      <c r="Z77" s="29">
        <v>5190.57</v>
      </c>
      <c r="AA77" s="33">
        <v>-1875.39</v>
      </c>
      <c r="AB77" s="34">
        <v>-0.361307139678301</v>
      </c>
      <c r="AC77" s="32">
        <v>0.138755860704214</v>
      </c>
      <c r="AD77" s="32">
        <v>0.174195574978597</v>
      </c>
      <c r="AE77" s="32">
        <v>-0.0354397142743834</v>
      </c>
      <c r="AF77" s="29">
        <v>-1999.478</v>
      </c>
      <c r="AG77" s="29">
        <v>662.4153</v>
      </c>
      <c r="AH77" s="32">
        <v>-0.0971705302036254</v>
      </c>
      <c r="AI77" s="32">
        <v>0.0222306633102183</v>
      </c>
      <c r="AJ77" s="29">
        <v>-52.06</v>
      </c>
      <c r="AK77" s="29">
        <v>11.98</v>
      </c>
      <c r="AL77" s="32">
        <v>-0.0723276556725666</v>
      </c>
      <c r="AM77" s="32">
        <v>0.0135277046940458</v>
      </c>
      <c r="AN77" s="34">
        <v>-0.119401193513844</v>
      </c>
      <c r="AO77" s="34">
        <v>-0.0858553603666124</v>
      </c>
    </row>
    <row r="78" s="1" customFormat="1" ht="15.9" customHeight="1" spans="1:41">
      <c r="A78" s="23" t="s">
        <v>89</v>
      </c>
      <c r="B78" s="24" t="s">
        <v>90</v>
      </c>
      <c r="C78" s="23" t="s">
        <v>91</v>
      </c>
      <c r="D78" s="25">
        <v>1596.3</v>
      </c>
      <c r="E78" s="26">
        <v>43316.49</v>
      </c>
      <c r="F78" s="25">
        <v>1854.8</v>
      </c>
      <c r="G78" s="26">
        <v>49178.37</v>
      </c>
      <c r="H78" s="27">
        <v>21.0921630522952</v>
      </c>
      <c r="I78" s="26">
        <v>802.65</v>
      </c>
      <c r="J78" s="26">
        <v>21210.33</v>
      </c>
      <c r="K78" s="25">
        <v>489.35</v>
      </c>
      <c r="L78" s="25">
        <v>15721.33</v>
      </c>
      <c r="M78" s="12">
        <v>26.4253784339376</v>
      </c>
      <c r="N78" s="12">
        <v>32.1269643404516</v>
      </c>
      <c r="O78" s="26">
        <v>15348.45</v>
      </c>
      <c r="P78" s="26">
        <v>18997.56</v>
      </c>
      <c r="Q78" s="26">
        <v>551.18</v>
      </c>
      <c r="R78" s="12">
        <v>34.467070648427</v>
      </c>
      <c r="S78" s="25">
        <v>17233.97</v>
      </c>
      <c r="T78" s="25">
        <v>22188.26</v>
      </c>
      <c r="U78" s="25">
        <v>508.94</v>
      </c>
      <c r="V78" s="12">
        <v>43.5970055409282</v>
      </c>
      <c r="W78" s="15">
        <v>0.304317012321823</v>
      </c>
      <c r="X78" s="15">
        <v>0.357022253298749</v>
      </c>
      <c r="Y78" s="26">
        <v>3649.11</v>
      </c>
      <c r="Z78" s="25">
        <v>4954.29</v>
      </c>
      <c r="AA78" s="17">
        <v>-1305.18</v>
      </c>
      <c r="AB78" s="18">
        <v>-0.263444408785113</v>
      </c>
      <c r="AC78" s="15">
        <v>0.192083088565058</v>
      </c>
      <c r="AD78" s="15">
        <v>0.223284295388642</v>
      </c>
      <c r="AE78" s="15">
        <v>-0.0312012068235846</v>
      </c>
      <c r="AF78" s="26">
        <v>882.5974</v>
      </c>
      <c r="AG78" s="25">
        <v>1041.573</v>
      </c>
      <c r="AH78" s="15">
        <v>0.0575040085480944</v>
      </c>
      <c r="AI78" s="18">
        <v>0.0469425272644182</v>
      </c>
      <c r="AJ78" s="26">
        <v>7.03</v>
      </c>
      <c r="AK78" s="25">
        <v>27.59</v>
      </c>
      <c r="AL78" s="15">
        <v>0.0127544540803367</v>
      </c>
      <c r="AM78" s="18">
        <v>0.0542107124611939</v>
      </c>
      <c r="AN78" s="18">
        <v>0.0105614812836762</v>
      </c>
      <c r="AO78" s="18">
        <v>-0.0414562583808571</v>
      </c>
    </row>
    <row r="79" s="1" customFormat="1" ht="15.9" customHeight="1" spans="1:41">
      <c r="A79" s="23"/>
      <c r="B79" s="24" t="s">
        <v>160</v>
      </c>
      <c r="C79" s="23" t="s">
        <v>161</v>
      </c>
      <c r="D79" s="25">
        <v>1200.9</v>
      </c>
      <c r="E79" s="26">
        <v>23234.21</v>
      </c>
      <c r="F79" s="25">
        <v>1092</v>
      </c>
      <c r="G79" s="26">
        <v>21974.42</v>
      </c>
      <c r="H79" s="27">
        <v>35.5603860554384</v>
      </c>
      <c r="I79" s="26">
        <v>139.3</v>
      </c>
      <c r="J79" s="26">
        <v>4001</v>
      </c>
      <c r="K79" s="25">
        <v>56</v>
      </c>
      <c r="L79" s="25">
        <v>481.6</v>
      </c>
      <c r="M79" s="12">
        <v>28.7221823402728</v>
      </c>
      <c r="N79" s="12">
        <v>8.6</v>
      </c>
      <c r="O79" s="26">
        <v>4449.62</v>
      </c>
      <c r="P79" s="26">
        <v>4726.47</v>
      </c>
      <c r="Q79" s="26">
        <v>194.13</v>
      </c>
      <c r="R79" s="12">
        <v>24.3469324679339</v>
      </c>
      <c r="S79" s="25">
        <v>2319.54</v>
      </c>
      <c r="T79" s="25">
        <v>2621.1</v>
      </c>
      <c r="U79" s="25">
        <v>120.22</v>
      </c>
      <c r="V79" s="12">
        <v>21.8025286973881</v>
      </c>
      <c r="W79" s="15">
        <v>-0.152329994305627</v>
      </c>
      <c r="X79" s="15">
        <v>1.53517775551025</v>
      </c>
      <c r="Y79" s="26">
        <v>276.85</v>
      </c>
      <c r="Z79" s="25">
        <v>301.56</v>
      </c>
      <c r="AA79" s="17">
        <v>-24.71</v>
      </c>
      <c r="AB79" s="18">
        <v>-0.0819405756731662</v>
      </c>
      <c r="AC79" s="15">
        <v>0.0585743694554287</v>
      </c>
      <c r="AD79" s="15">
        <v>0.115050932814467</v>
      </c>
      <c r="AE79" s="15">
        <v>-0.0564765633590385</v>
      </c>
      <c r="AF79" s="26">
        <v>-3.3867</v>
      </c>
      <c r="AG79" s="25">
        <v>-1157.7658</v>
      </c>
      <c r="AH79" s="15">
        <v>-0.00076112117439242</v>
      </c>
      <c r="AI79" s="18">
        <v>-0.441709892793102</v>
      </c>
      <c r="AJ79" s="26">
        <v>-4.07</v>
      </c>
      <c r="AK79" s="25">
        <v>10.17</v>
      </c>
      <c r="AL79" s="15">
        <v>-0.0209653325091434</v>
      </c>
      <c r="AM79" s="18">
        <v>0.0845949093328897</v>
      </c>
      <c r="AN79" s="18">
        <v>0.44094877161871</v>
      </c>
      <c r="AO79" s="18">
        <v>-0.105560241842033</v>
      </c>
    </row>
    <row r="80" s="1" customFormat="1" ht="15.9" customHeight="1" spans="1:41">
      <c r="A80" s="23"/>
      <c r="B80" s="24" t="s">
        <v>125</v>
      </c>
      <c r="C80" s="23" t="s">
        <v>126</v>
      </c>
      <c r="D80" s="25">
        <v>1547.3</v>
      </c>
      <c r="E80" s="26">
        <v>39079.67</v>
      </c>
      <c r="F80" s="25">
        <v>1601.55</v>
      </c>
      <c r="G80" s="26">
        <v>39335.92</v>
      </c>
      <c r="H80" s="27">
        <v>16.5631213707482</v>
      </c>
      <c r="I80" s="26">
        <v>794.23</v>
      </c>
      <c r="J80" s="26">
        <v>20081.98</v>
      </c>
      <c r="K80" s="25">
        <v>817.83</v>
      </c>
      <c r="L80" s="25">
        <v>19625.74</v>
      </c>
      <c r="M80" s="12">
        <v>25.2848419223651</v>
      </c>
      <c r="N80" s="12">
        <v>23.9973344093516</v>
      </c>
      <c r="O80" s="26">
        <v>16570.22</v>
      </c>
      <c r="P80" s="26">
        <v>18584.39</v>
      </c>
      <c r="Q80" s="26">
        <v>588.97</v>
      </c>
      <c r="R80" s="12">
        <v>31.5540519890657</v>
      </c>
      <c r="S80" s="25">
        <v>15070.9</v>
      </c>
      <c r="T80" s="25">
        <v>16940.29</v>
      </c>
      <c r="U80" s="25">
        <v>699.18</v>
      </c>
      <c r="V80" s="12">
        <v>24.2287965902915</v>
      </c>
      <c r="W80" s="15">
        <v>0.247943415503631</v>
      </c>
      <c r="X80" s="15">
        <v>0.00964532880992434</v>
      </c>
      <c r="Y80" s="26">
        <v>2014.17</v>
      </c>
      <c r="Z80" s="25">
        <v>1869.39</v>
      </c>
      <c r="AA80" s="17">
        <v>144.78</v>
      </c>
      <c r="AB80" s="18">
        <v>0.0774477235889782</v>
      </c>
      <c r="AC80" s="15">
        <v>0.108379667021624</v>
      </c>
      <c r="AD80" s="15">
        <v>0.110351711806587</v>
      </c>
      <c r="AE80" s="15">
        <v>-0.00197204478496248</v>
      </c>
      <c r="AF80" s="26">
        <v>1245.009</v>
      </c>
      <c r="AG80" s="25">
        <v>1047.2088</v>
      </c>
      <c r="AH80" s="15">
        <v>0.0751353331458484</v>
      </c>
      <c r="AI80" s="18">
        <v>0.0618176430273626</v>
      </c>
      <c r="AJ80" s="26">
        <v>-7.74</v>
      </c>
      <c r="AK80" s="25">
        <v>-2.75</v>
      </c>
      <c r="AL80" s="15">
        <v>-0.0131415861588875</v>
      </c>
      <c r="AM80" s="18">
        <v>-0.00393317886667239</v>
      </c>
      <c r="AN80" s="18">
        <v>0.0133176901184858</v>
      </c>
      <c r="AO80" s="18">
        <v>-0.00920840729221516</v>
      </c>
    </row>
    <row r="81" s="1" customFormat="1" ht="15.9" customHeight="1" spans="1:41">
      <c r="A81" s="23"/>
      <c r="B81" s="28" t="s">
        <v>256</v>
      </c>
      <c r="C81" s="28"/>
      <c r="D81" s="29">
        <v>4344.5</v>
      </c>
      <c r="E81" s="29">
        <v>105630.37</v>
      </c>
      <c r="F81" s="29">
        <v>4548.35</v>
      </c>
      <c r="G81" s="30">
        <v>110488.71</v>
      </c>
      <c r="H81" s="30">
        <v>20.7987997236054</v>
      </c>
      <c r="I81" s="30">
        <v>1736.18</v>
      </c>
      <c r="J81" s="29">
        <v>45293.31</v>
      </c>
      <c r="K81" s="29">
        <v>1363.18</v>
      </c>
      <c r="L81" s="29">
        <v>35828.67</v>
      </c>
      <c r="M81" s="31">
        <v>26.087911391676</v>
      </c>
      <c r="N81" s="31">
        <v>26.2831540955706</v>
      </c>
      <c r="O81" s="29">
        <v>36368.29</v>
      </c>
      <c r="P81" s="29">
        <v>42308.42</v>
      </c>
      <c r="Q81" s="29">
        <v>1334.28</v>
      </c>
      <c r="R81" s="31">
        <v>31.708801750757</v>
      </c>
      <c r="S81" s="29">
        <v>34624.41</v>
      </c>
      <c r="T81" s="29">
        <v>41749.65</v>
      </c>
      <c r="U81" s="29">
        <v>1328.34</v>
      </c>
      <c r="V81" s="31">
        <v>31.4299426351687</v>
      </c>
      <c r="W81" s="32">
        <v>0.215459577222977</v>
      </c>
      <c r="X81" s="32">
        <v>0.195820810580166</v>
      </c>
      <c r="Y81" s="29">
        <v>5940.13</v>
      </c>
      <c r="Z81" s="29">
        <v>7125.24</v>
      </c>
      <c r="AA81" s="33">
        <v>-1185.11</v>
      </c>
      <c r="AB81" s="34">
        <v>-0.166325625522789</v>
      </c>
      <c r="AC81" s="32">
        <v>0.140400657835958</v>
      </c>
      <c r="AD81" s="32">
        <v>0.170665861869501</v>
      </c>
      <c r="AE81" s="32">
        <v>-0.0302652040335427</v>
      </c>
      <c r="AF81" s="29">
        <v>2124.2197</v>
      </c>
      <c r="AG81" s="29">
        <v>931.016</v>
      </c>
      <c r="AH81" s="32">
        <v>0.0584085669136492</v>
      </c>
      <c r="AI81" s="32">
        <v>0.0222999713770056</v>
      </c>
      <c r="AJ81" s="29">
        <v>-4.78</v>
      </c>
      <c r="AK81" s="29">
        <v>35.01</v>
      </c>
      <c r="AL81" s="32">
        <v>-0.0035824564559163</v>
      </c>
      <c r="AM81" s="32">
        <v>0.0263562039839198</v>
      </c>
      <c r="AN81" s="34">
        <v>0.0361085955366437</v>
      </c>
      <c r="AO81" s="34">
        <v>-0.0299386604398361</v>
      </c>
    </row>
    <row r="82" s="1" customFormat="1" ht="15.9" customHeight="1" spans="1:41">
      <c r="A82" s="9" t="s">
        <v>61</v>
      </c>
      <c r="B82" s="9"/>
      <c r="C82" s="9"/>
      <c r="D82" s="10">
        <v>105146.17</v>
      </c>
      <c r="E82" s="10">
        <v>2902324.68</v>
      </c>
      <c r="F82" s="10">
        <v>108254.98</v>
      </c>
      <c r="G82" s="10">
        <v>2904907.78</v>
      </c>
      <c r="H82" s="10">
        <v>22.3393589504143</v>
      </c>
      <c r="I82" s="10">
        <v>37233.36</v>
      </c>
      <c r="J82" s="10">
        <v>946255.64</v>
      </c>
      <c r="K82" s="10">
        <v>41260.59</v>
      </c>
      <c r="L82" s="10">
        <v>1156879.19</v>
      </c>
      <c r="M82" s="13">
        <v>25.4141887812435</v>
      </c>
      <c r="N82" s="13">
        <v>28.0383579100541</v>
      </c>
      <c r="O82" s="10">
        <v>909843.19</v>
      </c>
      <c r="P82" s="10">
        <v>1050625.55</v>
      </c>
      <c r="Q82" s="10">
        <v>33384.36</v>
      </c>
      <c r="R82" s="13">
        <v>31.4705913188092</v>
      </c>
      <c r="S82" s="10">
        <v>1080379.74</v>
      </c>
      <c r="T82" s="10">
        <v>1255918.63</v>
      </c>
      <c r="U82" s="10">
        <v>38019.05</v>
      </c>
      <c r="V82" s="13">
        <v>33.0339298325445</v>
      </c>
      <c r="W82" s="16">
        <v>0.238307922778771</v>
      </c>
      <c r="X82" s="16">
        <v>0.178169204434722</v>
      </c>
      <c r="Y82" s="10">
        <v>140782.36</v>
      </c>
      <c r="Z82" s="10">
        <v>175538.89</v>
      </c>
      <c r="AA82" s="19">
        <v>-34756.53</v>
      </c>
      <c r="AB82" s="20">
        <v>-0.197999030300351</v>
      </c>
      <c r="AC82" s="16">
        <v>0.133998606829998</v>
      </c>
      <c r="AD82" s="16">
        <v>0.139769317698552</v>
      </c>
      <c r="AE82" s="16">
        <v>-0.0057707108685543</v>
      </c>
      <c r="AF82" s="10">
        <v>-1670.6536</v>
      </c>
      <c r="AG82" s="10">
        <v>24431.2979</v>
      </c>
      <c r="AH82" s="16">
        <v>-0.00183619948839756</v>
      </c>
      <c r="AI82" s="16">
        <v>0.0194529305612737</v>
      </c>
      <c r="AJ82" s="10">
        <v>-849.45</v>
      </c>
      <c r="AK82" s="10">
        <v>-512.5</v>
      </c>
      <c r="AL82" s="16">
        <v>-0.0254445494836504</v>
      </c>
      <c r="AM82" s="16">
        <v>-0.013480084326147</v>
      </c>
      <c r="AN82" s="20">
        <v>-0.0212891300496713</v>
      </c>
      <c r="AO82" s="20">
        <v>-0.0119644651575034</v>
      </c>
    </row>
    <row r="83" s="1" customFormat="1" ht="14.3" customHeight="1"/>
    <row r="84" s="1" customFormat="1" ht="14.3" customHeight="1"/>
    <row r="85" s="1" customFormat="1" ht="14.3" customHeight="1"/>
    <row r="86" s="1" customFormat="1" ht="14.3" customHeight="1"/>
    <row r="87" s="1" customFormat="1" ht="14.3" customHeight="1"/>
    <row r="88" s="1" customFormat="1" ht="14.3" customHeight="1"/>
    <row r="89" s="1" customFormat="1" ht="14.3" customHeight="1"/>
    <row r="90" s="1" customFormat="1" ht="14.3" customHeight="1"/>
    <row r="91" s="1" customFormat="1" ht="14.3" customHeight="1" spans="29:29">
      <c r="AC91" s="21"/>
    </row>
  </sheetData>
  <mergeCells count="33">
    <mergeCell ref="A1:AO1"/>
    <mergeCell ref="A2:V2"/>
    <mergeCell ref="Y2:AE2"/>
    <mergeCell ref="D3:E3"/>
    <mergeCell ref="F3:G3"/>
    <mergeCell ref="I3:N3"/>
    <mergeCell ref="O3:X3"/>
    <mergeCell ref="Y3:AB3"/>
    <mergeCell ref="AC3:AE3"/>
    <mergeCell ref="AF3:AO3"/>
    <mergeCell ref="B9:C9"/>
    <mergeCell ref="B18:C18"/>
    <mergeCell ref="B35:C35"/>
    <mergeCell ref="B55:C55"/>
    <mergeCell ref="B61:C61"/>
    <mergeCell ref="B65:C65"/>
    <mergeCell ref="B72:C72"/>
    <mergeCell ref="B77:C77"/>
    <mergeCell ref="B81:C81"/>
    <mergeCell ref="A82:C82"/>
    <mergeCell ref="A3:A4"/>
    <mergeCell ref="A5:A9"/>
    <mergeCell ref="A10:A18"/>
    <mergeCell ref="A19:A35"/>
    <mergeCell ref="A36:A55"/>
    <mergeCell ref="A56:A61"/>
    <mergeCell ref="A62:A65"/>
    <mergeCell ref="A66:A72"/>
    <mergeCell ref="A73:A77"/>
    <mergeCell ref="A78:A81"/>
    <mergeCell ref="B3:B4"/>
    <mergeCell ref="C3:C4"/>
    <mergeCell ref="H3:H4"/>
  </mergeCells>
  <pageMargins left="0.75" right="0.75" top="1" bottom="1" header="0.5" footer="0.5"/>
  <pageSetup paperSize="9" orientation="portrait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9"/>
  <dimension ref="A1:AO90"/>
  <sheetViews>
    <sheetView workbookViewId="0">
      <selection activeCell="A1" sqref="$A1:$XFD1048576"/>
    </sheetView>
  </sheetViews>
  <sheetFormatPr defaultColWidth="10" defaultRowHeight="13.5"/>
  <cols>
    <col min="1" max="1" width="6.65" style="1" customWidth="1"/>
    <col min="2" max="2" width="6.10833333333333" style="1" customWidth="1"/>
    <col min="3" max="3" width="8.68333333333333" style="1" customWidth="1"/>
    <col min="4" max="7" width="9.63333333333333" style="1" customWidth="1"/>
    <col min="8" max="8" width="6.91666666666667" style="1" customWidth="1"/>
    <col min="9" max="9" width="9.225" style="1" customWidth="1"/>
    <col min="10" max="10" width="10.175" style="1" customWidth="1"/>
    <col min="11" max="11" width="9.63333333333333" style="1" customWidth="1"/>
    <col min="12" max="12" width="9.5" style="1" customWidth="1"/>
    <col min="13" max="13" width="9.225" style="1" customWidth="1"/>
    <col min="14" max="14" width="9.76666666666667" style="1" customWidth="1"/>
    <col min="15" max="15" width="12.2083333333333" style="1" customWidth="1"/>
    <col min="16" max="17" width="10.7666666666667" style="1" customWidth="1"/>
    <col min="18" max="18" width="9.5" style="1" customWidth="1"/>
    <col min="19" max="21" width="10.7666666666667" style="1" customWidth="1"/>
    <col min="22" max="22" width="9.5" style="1" customWidth="1"/>
    <col min="23" max="23" width="6.78333333333333" style="1" customWidth="1"/>
    <col min="24" max="24" width="6.24166666666667" style="1" customWidth="1"/>
    <col min="25" max="25" width="9.74166666666667" style="1" customWidth="1"/>
    <col min="26" max="27" width="9.76666666666667" style="1" customWidth="1"/>
    <col min="28" max="28" width="7.6" style="1" customWidth="1"/>
    <col min="29" max="29" width="6.65" style="1" customWidth="1"/>
    <col min="30" max="30" width="5.83333333333333" style="1" customWidth="1"/>
    <col min="31" max="31" width="6.10833333333333" style="1" customWidth="1"/>
    <col min="32" max="32" width="9.74166666666667" style="1" customWidth="1"/>
    <col min="33" max="33" width="8.95" style="1" customWidth="1"/>
    <col min="34" max="35" width="6.91666666666667" style="1" customWidth="1"/>
    <col min="36" max="37" width="9.74166666666667" style="1" customWidth="1"/>
    <col min="38" max="39" width="7.73333333333333" style="1" customWidth="1"/>
    <col min="40" max="40" width="6.10833333333333" style="1" customWidth="1"/>
    <col min="41" max="41" width="6.50833333333333" style="1" customWidth="1"/>
    <col min="42" max="47" width="9.76666666666667" style="1" customWidth="1"/>
    <col min="48" max="16384" width="10" style="1"/>
  </cols>
  <sheetData>
    <row r="1" s="1" customFormat="1" ht="21.85" customHeight="1" spans="1:41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="1" customFormat="1" ht="19.55" customHeight="1" spans="1:31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Y2" s="14" t="s">
        <v>233</v>
      </c>
      <c r="Z2" s="14"/>
      <c r="AA2" s="14"/>
      <c r="AB2" s="14"/>
      <c r="AC2" s="14"/>
      <c r="AD2" s="14"/>
      <c r="AE2" s="14"/>
    </row>
    <row r="3" s="1" customFormat="1" ht="19.55" customHeight="1" spans="1:41">
      <c r="A3" s="4" t="s">
        <v>49</v>
      </c>
      <c r="B3" s="4" t="s">
        <v>234</v>
      </c>
      <c r="C3" s="4" t="s">
        <v>235</v>
      </c>
      <c r="D3" s="4" t="s">
        <v>236</v>
      </c>
      <c r="E3" s="4"/>
      <c r="F3" s="4" t="s">
        <v>209</v>
      </c>
      <c r="G3" s="4"/>
      <c r="H3" s="5" t="s">
        <v>210</v>
      </c>
      <c r="I3" s="4" t="s">
        <v>237</v>
      </c>
      <c r="J3" s="4"/>
      <c r="K3" s="4"/>
      <c r="L3" s="4"/>
      <c r="M3" s="4"/>
      <c r="N3" s="4"/>
      <c r="O3" s="4" t="s">
        <v>238</v>
      </c>
      <c r="P3" s="4"/>
      <c r="Q3" s="4"/>
      <c r="R3" s="4"/>
      <c r="S3" s="4"/>
      <c r="T3" s="4"/>
      <c r="U3" s="4"/>
      <c r="V3" s="4"/>
      <c r="W3" s="4"/>
      <c r="X3" s="4"/>
      <c r="Y3" s="4" t="s">
        <v>7</v>
      </c>
      <c r="Z3" s="4"/>
      <c r="AA3" s="4"/>
      <c r="AB3" s="4"/>
      <c r="AC3" s="4" t="s">
        <v>8</v>
      </c>
      <c r="AD3" s="4"/>
      <c r="AE3" s="4"/>
      <c r="AF3" s="4" t="s">
        <v>239</v>
      </c>
      <c r="AG3" s="4"/>
      <c r="AH3" s="4"/>
      <c r="AI3" s="4"/>
      <c r="AJ3" s="4"/>
      <c r="AK3" s="4"/>
      <c r="AL3" s="4"/>
      <c r="AM3" s="4"/>
      <c r="AN3" s="4"/>
      <c r="AO3" s="4"/>
    </row>
    <row r="4" s="1" customFormat="1" ht="22.6" customHeight="1" spans="1:41">
      <c r="A4" s="4"/>
      <c r="B4" s="4"/>
      <c r="C4" s="4"/>
      <c r="D4" s="4" t="s">
        <v>214</v>
      </c>
      <c r="E4" s="4" t="s">
        <v>215</v>
      </c>
      <c r="F4" s="4" t="s">
        <v>214</v>
      </c>
      <c r="G4" s="4" t="s">
        <v>215</v>
      </c>
      <c r="H4" s="5"/>
      <c r="I4" s="4" t="s">
        <v>240</v>
      </c>
      <c r="J4" s="4" t="s">
        <v>241</v>
      </c>
      <c r="K4" s="4" t="s">
        <v>242</v>
      </c>
      <c r="L4" s="4" t="s">
        <v>243</v>
      </c>
      <c r="M4" s="4" t="s">
        <v>244</v>
      </c>
      <c r="N4" s="11" t="s">
        <v>245</v>
      </c>
      <c r="O4" s="4" t="s">
        <v>246</v>
      </c>
      <c r="P4" s="4" t="s">
        <v>241</v>
      </c>
      <c r="Q4" s="4" t="s">
        <v>240</v>
      </c>
      <c r="R4" s="4" t="s">
        <v>244</v>
      </c>
      <c r="S4" s="4" t="s">
        <v>247</v>
      </c>
      <c r="T4" s="4" t="s">
        <v>243</v>
      </c>
      <c r="U4" s="4" t="s">
        <v>242</v>
      </c>
      <c r="V4" s="4" t="s">
        <v>245</v>
      </c>
      <c r="W4" s="4" t="s">
        <v>248</v>
      </c>
      <c r="X4" s="4" t="s">
        <v>249</v>
      </c>
      <c r="Y4" s="4" t="s">
        <v>11</v>
      </c>
      <c r="Z4" s="4" t="s">
        <v>12</v>
      </c>
      <c r="AA4" s="4" t="s">
        <v>13</v>
      </c>
      <c r="AB4" s="4" t="s">
        <v>14</v>
      </c>
      <c r="AC4" s="4" t="s">
        <v>11</v>
      </c>
      <c r="AD4" s="4" t="s">
        <v>12</v>
      </c>
      <c r="AE4" s="4" t="s">
        <v>15</v>
      </c>
      <c r="AF4" s="4" t="s">
        <v>241</v>
      </c>
      <c r="AG4" s="4" t="s">
        <v>243</v>
      </c>
      <c r="AH4" s="4" t="s">
        <v>250</v>
      </c>
      <c r="AI4" s="4" t="s">
        <v>251</v>
      </c>
      <c r="AJ4" s="4" t="s">
        <v>240</v>
      </c>
      <c r="AK4" s="4" t="s">
        <v>242</v>
      </c>
      <c r="AL4" s="4" t="s">
        <v>252</v>
      </c>
      <c r="AM4" s="4" t="s">
        <v>253</v>
      </c>
      <c r="AN4" s="4" t="s">
        <v>254</v>
      </c>
      <c r="AO4" s="4" t="s">
        <v>255</v>
      </c>
    </row>
    <row r="5" s="1" customFormat="1" ht="15.9" customHeight="1" spans="1:41">
      <c r="A5" s="23" t="s">
        <v>155</v>
      </c>
      <c r="B5" s="24" t="s">
        <v>172</v>
      </c>
      <c r="C5" s="23" t="s">
        <v>173</v>
      </c>
      <c r="D5" s="25">
        <v>3891.14</v>
      </c>
      <c r="E5" s="26">
        <v>105920.45</v>
      </c>
      <c r="F5" s="25">
        <v>3985.16</v>
      </c>
      <c r="G5" s="26">
        <v>110674.98</v>
      </c>
      <c r="H5" s="27">
        <v>134.133801334112</v>
      </c>
      <c r="I5" s="26">
        <v>419.51</v>
      </c>
      <c r="J5" s="26">
        <v>5465.85</v>
      </c>
      <c r="K5" s="25">
        <v>496.46</v>
      </c>
      <c r="L5" s="25">
        <v>6566.25</v>
      </c>
      <c r="M5" s="12">
        <v>13.0291292221878</v>
      </c>
      <c r="N5" s="12">
        <v>13.2261410788382</v>
      </c>
      <c r="O5" s="26">
        <v>5651.7</v>
      </c>
      <c r="P5" s="26">
        <v>5956.05</v>
      </c>
      <c r="Q5" s="26">
        <v>403.85</v>
      </c>
      <c r="R5" s="12">
        <v>14.7481738269159</v>
      </c>
      <c r="S5" s="25">
        <v>9791.31</v>
      </c>
      <c r="T5" s="25">
        <v>10252.61</v>
      </c>
      <c r="U5" s="25">
        <v>467.83</v>
      </c>
      <c r="V5" s="12">
        <v>21.9152469914285</v>
      </c>
      <c r="W5" s="15">
        <v>0.131938564382393</v>
      </c>
      <c r="X5" s="15">
        <v>0.656964556842124</v>
      </c>
      <c r="Y5" s="26">
        <v>304.35</v>
      </c>
      <c r="Z5" s="25">
        <v>461.3</v>
      </c>
      <c r="AA5" s="17">
        <v>-156.95</v>
      </c>
      <c r="AB5" s="18">
        <v>-0.340234120962497</v>
      </c>
      <c r="AC5" s="15">
        <v>0.0510993023900068</v>
      </c>
      <c r="AD5" s="15">
        <v>0.0449934211873855</v>
      </c>
      <c r="AE5" s="15">
        <v>0.00610588120262134</v>
      </c>
      <c r="AF5" s="26">
        <v>0</v>
      </c>
      <c r="AG5" s="25">
        <v>0</v>
      </c>
      <c r="AH5" s="15">
        <v>0</v>
      </c>
      <c r="AI5" s="18">
        <v>0</v>
      </c>
      <c r="AJ5" s="26">
        <v>0</v>
      </c>
      <c r="AK5" s="25">
        <v>0</v>
      </c>
      <c r="AL5" s="15">
        <v>0</v>
      </c>
      <c r="AM5" s="18">
        <v>0</v>
      </c>
      <c r="AN5" s="18">
        <v>0</v>
      </c>
      <c r="AO5" s="18">
        <v>0</v>
      </c>
    </row>
    <row r="6" s="1" customFormat="1" ht="15.9" customHeight="1" spans="1:41">
      <c r="A6" s="23"/>
      <c r="B6" s="24" t="s">
        <v>156</v>
      </c>
      <c r="C6" s="23" t="s">
        <v>157</v>
      </c>
      <c r="D6" s="25">
        <v>1342.17</v>
      </c>
      <c r="E6" s="26">
        <v>29222.75</v>
      </c>
      <c r="F6" s="25">
        <v>1288.17</v>
      </c>
      <c r="G6" s="26">
        <v>28855.64</v>
      </c>
      <c r="H6" s="27">
        <v>70.6832293061182</v>
      </c>
      <c r="I6" s="26">
        <v>117.1</v>
      </c>
      <c r="J6" s="26">
        <v>2055.7</v>
      </c>
      <c r="K6" s="25">
        <v>449.02</v>
      </c>
      <c r="L6" s="25">
        <v>5560.59</v>
      </c>
      <c r="M6" s="12">
        <v>17.5550811272417</v>
      </c>
      <c r="N6" s="12">
        <v>12.3838359093136</v>
      </c>
      <c r="O6" s="26">
        <v>2875.85</v>
      </c>
      <c r="P6" s="26">
        <v>2139.11</v>
      </c>
      <c r="Q6" s="26">
        <v>159.13</v>
      </c>
      <c r="R6" s="12">
        <v>13.4425312637466</v>
      </c>
      <c r="S6" s="25">
        <v>5689.65</v>
      </c>
      <c r="T6" s="25">
        <v>5811.47</v>
      </c>
      <c r="U6" s="25">
        <v>334.87</v>
      </c>
      <c r="V6" s="12">
        <v>17.3544061874757</v>
      </c>
      <c r="W6" s="15">
        <v>-0.234265500323622</v>
      </c>
      <c r="X6" s="15">
        <v>0.401375657313407</v>
      </c>
      <c r="Y6" s="26">
        <v>-736.74</v>
      </c>
      <c r="Z6" s="25">
        <v>121.82</v>
      </c>
      <c r="AA6" s="17">
        <v>-858.56</v>
      </c>
      <c r="AB6" s="18">
        <v>-7.04777540633722</v>
      </c>
      <c r="AC6" s="15">
        <v>-0.344414265746035</v>
      </c>
      <c r="AD6" s="15">
        <v>0.0209619941254106</v>
      </c>
      <c r="AE6" s="15">
        <v>-0.365376259871445</v>
      </c>
      <c r="AF6" s="26">
        <v>0</v>
      </c>
      <c r="AG6" s="25">
        <v>0</v>
      </c>
      <c r="AH6" s="15">
        <v>0</v>
      </c>
      <c r="AI6" s="18">
        <v>0</v>
      </c>
      <c r="AJ6" s="26">
        <v>0</v>
      </c>
      <c r="AK6" s="25">
        <v>0</v>
      </c>
      <c r="AL6" s="15">
        <v>0</v>
      </c>
      <c r="AM6" s="18">
        <v>0</v>
      </c>
      <c r="AN6" s="18">
        <v>0</v>
      </c>
      <c r="AO6" s="18">
        <v>0</v>
      </c>
    </row>
    <row r="7" s="1" customFormat="1" ht="15.9" customHeight="1" spans="1:41">
      <c r="A7" s="23"/>
      <c r="B7" s="24" t="s">
        <v>162</v>
      </c>
      <c r="C7" s="23" t="s">
        <v>163</v>
      </c>
      <c r="D7" s="25">
        <v>3887.56</v>
      </c>
      <c r="E7" s="26">
        <v>82659.37</v>
      </c>
      <c r="F7" s="25">
        <v>3954.81</v>
      </c>
      <c r="G7" s="26">
        <v>84129.7</v>
      </c>
      <c r="H7" s="27">
        <v>20.4443324722663</v>
      </c>
      <c r="I7" s="26">
        <v>602.88</v>
      </c>
      <c r="J7" s="26">
        <v>20383.87</v>
      </c>
      <c r="K7" s="25">
        <v>809.24</v>
      </c>
      <c r="L7" s="25">
        <v>22427.4</v>
      </c>
      <c r="M7" s="12">
        <v>33.8108247080679</v>
      </c>
      <c r="N7" s="12">
        <v>27.7141515496021</v>
      </c>
      <c r="O7" s="26">
        <v>28553.72</v>
      </c>
      <c r="P7" s="26">
        <v>31460.01</v>
      </c>
      <c r="Q7" s="26">
        <v>1717.48</v>
      </c>
      <c r="R7" s="12">
        <v>18.3175408156136</v>
      </c>
      <c r="S7" s="25">
        <v>22518.2</v>
      </c>
      <c r="T7" s="25">
        <v>27088.86</v>
      </c>
      <c r="U7" s="25">
        <v>1354.38</v>
      </c>
      <c r="V7" s="12">
        <v>20.0009303149781</v>
      </c>
      <c r="W7" s="15">
        <v>-0.458234427176139</v>
      </c>
      <c r="X7" s="15">
        <v>-0.278313453717647</v>
      </c>
      <c r="Y7" s="26">
        <v>2906.29</v>
      </c>
      <c r="Z7" s="25">
        <v>4570.66</v>
      </c>
      <c r="AA7" s="17">
        <v>-1664.37</v>
      </c>
      <c r="AB7" s="18">
        <v>-0.364142158900465</v>
      </c>
      <c r="AC7" s="15">
        <v>0.0923804537887941</v>
      </c>
      <c r="AD7" s="15">
        <v>0.168728399792387</v>
      </c>
      <c r="AE7" s="15">
        <v>-0.0763479460035929</v>
      </c>
      <c r="AF7" s="26">
        <v>0</v>
      </c>
      <c r="AG7" s="25">
        <v>0</v>
      </c>
      <c r="AH7" s="15">
        <v>0</v>
      </c>
      <c r="AI7" s="18">
        <v>0</v>
      </c>
      <c r="AJ7" s="26">
        <v>0</v>
      </c>
      <c r="AK7" s="25">
        <v>0</v>
      </c>
      <c r="AL7" s="15">
        <v>0</v>
      </c>
      <c r="AM7" s="18">
        <v>0</v>
      </c>
      <c r="AN7" s="18">
        <v>0</v>
      </c>
      <c r="AO7" s="18">
        <v>0</v>
      </c>
    </row>
    <row r="8" s="1" customFormat="1" ht="15.9" customHeight="1" spans="1:41">
      <c r="A8" s="23"/>
      <c r="B8" s="24" t="s">
        <v>174</v>
      </c>
      <c r="C8" s="23" t="s">
        <v>175</v>
      </c>
      <c r="D8" s="25">
        <v>479.3</v>
      </c>
      <c r="E8" s="26">
        <v>9289.79</v>
      </c>
      <c r="F8" s="25">
        <v>387</v>
      </c>
      <c r="G8" s="26">
        <v>6565.71</v>
      </c>
      <c r="H8" s="27">
        <v>5.01099824912931</v>
      </c>
      <c r="I8" s="26">
        <v>531.4</v>
      </c>
      <c r="J8" s="26">
        <v>8350.54</v>
      </c>
      <c r="K8" s="25">
        <v>449.37</v>
      </c>
      <c r="L8" s="25">
        <v>5930.3</v>
      </c>
      <c r="M8" s="12">
        <v>15.714226571321</v>
      </c>
      <c r="N8" s="12">
        <v>13.1969201326301</v>
      </c>
      <c r="O8" s="26">
        <v>11074.49</v>
      </c>
      <c r="P8" s="26">
        <v>13017.6</v>
      </c>
      <c r="Q8" s="26">
        <v>702.89</v>
      </c>
      <c r="R8" s="12">
        <v>18.5201098322639</v>
      </c>
      <c r="S8" s="25">
        <v>7442.28</v>
      </c>
      <c r="T8" s="25">
        <v>9629.04</v>
      </c>
      <c r="U8" s="25">
        <v>368.16</v>
      </c>
      <c r="V8" s="12">
        <v>26.1544980443286</v>
      </c>
      <c r="W8" s="15">
        <v>0.178556879538935</v>
      </c>
      <c r="X8" s="15">
        <v>0.9818637819638</v>
      </c>
      <c r="Y8" s="26">
        <v>1943.11</v>
      </c>
      <c r="Z8" s="25">
        <v>2186.76</v>
      </c>
      <c r="AA8" s="17">
        <v>-243.65</v>
      </c>
      <c r="AB8" s="18">
        <v>-0.111420549122903</v>
      </c>
      <c r="AC8" s="15">
        <v>0.149267914208456</v>
      </c>
      <c r="AD8" s="15">
        <v>0.227100520924204</v>
      </c>
      <c r="AE8" s="15">
        <v>-0.077832606715748</v>
      </c>
      <c r="AF8" s="26">
        <v>0</v>
      </c>
      <c r="AG8" s="25">
        <v>0</v>
      </c>
      <c r="AH8" s="15">
        <v>0</v>
      </c>
      <c r="AI8" s="18">
        <v>0</v>
      </c>
      <c r="AJ8" s="26">
        <v>0</v>
      </c>
      <c r="AK8" s="25">
        <v>0</v>
      </c>
      <c r="AL8" s="15">
        <v>0</v>
      </c>
      <c r="AM8" s="18">
        <v>0</v>
      </c>
      <c r="AN8" s="18">
        <v>0</v>
      </c>
      <c r="AO8" s="18">
        <v>0</v>
      </c>
    </row>
    <row r="9" s="1" customFormat="1" ht="15.9" customHeight="1" spans="1:41">
      <c r="A9" s="23"/>
      <c r="B9" s="28" t="s">
        <v>256</v>
      </c>
      <c r="C9" s="28"/>
      <c r="D9" s="29">
        <v>9600.17</v>
      </c>
      <c r="E9" s="29">
        <v>227092.36</v>
      </c>
      <c r="F9" s="29">
        <v>9615.14</v>
      </c>
      <c r="G9" s="30">
        <v>230226.03</v>
      </c>
      <c r="H9" s="30">
        <v>33.2382744037266</v>
      </c>
      <c r="I9" s="30">
        <v>1670.89</v>
      </c>
      <c r="J9" s="29">
        <v>36255.96</v>
      </c>
      <c r="K9" s="29">
        <v>2204.09</v>
      </c>
      <c r="L9" s="29">
        <v>40484.54</v>
      </c>
      <c r="M9" s="31">
        <v>21.6985917684587</v>
      </c>
      <c r="N9" s="31">
        <v>18.3679160106892</v>
      </c>
      <c r="O9" s="29">
        <v>48155.76</v>
      </c>
      <c r="P9" s="29">
        <v>52572.77</v>
      </c>
      <c r="Q9" s="29">
        <v>2983.35</v>
      </c>
      <c r="R9" s="31">
        <v>17.6220590946419</v>
      </c>
      <c r="S9" s="29">
        <v>45441.44</v>
      </c>
      <c r="T9" s="29">
        <v>52781.98</v>
      </c>
      <c r="U9" s="29">
        <v>2525.24</v>
      </c>
      <c r="V9" s="31">
        <v>20.9017677527681</v>
      </c>
      <c r="W9" s="32">
        <v>-0.187870840528116</v>
      </c>
      <c r="X9" s="32">
        <v>0.137949876328064</v>
      </c>
      <c r="Y9" s="29">
        <v>4417.01</v>
      </c>
      <c r="Z9" s="29">
        <v>7340.54</v>
      </c>
      <c r="AA9" s="33">
        <v>-2923.53</v>
      </c>
      <c r="AB9" s="34">
        <v>-0.398271789268909</v>
      </c>
      <c r="AC9" s="32">
        <v>0.0840170681514404</v>
      </c>
      <c r="AD9" s="32">
        <v>0.139072842663348</v>
      </c>
      <c r="AE9" s="32">
        <v>-0.055055774511908</v>
      </c>
      <c r="AF9" s="29">
        <v>0</v>
      </c>
      <c r="AG9" s="29">
        <v>0</v>
      </c>
      <c r="AH9" s="32">
        <v>0</v>
      </c>
      <c r="AI9" s="32">
        <v>0</v>
      </c>
      <c r="AJ9" s="29">
        <v>0</v>
      </c>
      <c r="AK9" s="29">
        <v>0</v>
      </c>
      <c r="AL9" s="32">
        <v>0</v>
      </c>
      <c r="AM9" s="32">
        <v>0</v>
      </c>
      <c r="AN9" s="34">
        <v>0</v>
      </c>
      <c r="AO9" s="34">
        <v>0</v>
      </c>
    </row>
    <row r="10" s="1" customFormat="1" ht="15.9" customHeight="1" spans="1:41">
      <c r="A10" s="23" t="s">
        <v>84</v>
      </c>
      <c r="B10" s="24" t="s">
        <v>207</v>
      </c>
      <c r="C10" s="23" t="s">
        <v>208</v>
      </c>
      <c r="D10" s="25">
        <v>2766</v>
      </c>
      <c r="E10" s="26">
        <v>60259.42</v>
      </c>
      <c r="F10" s="25">
        <v>2810.05</v>
      </c>
      <c r="G10" s="26">
        <v>71116.75</v>
      </c>
      <c r="H10" s="27">
        <v>13.4904025909557</v>
      </c>
      <c r="I10" s="26">
        <v>1301.7</v>
      </c>
      <c r="J10" s="26">
        <v>41875.05</v>
      </c>
      <c r="K10" s="25">
        <v>1133.35</v>
      </c>
      <c r="L10" s="25">
        <v>18376.8</v>
      </c>
      <c r="M10" s="12">
        <v>32.1695091034801</v>
      </c>
      <c r="N10" s="12">
        <v>16.2145850796312</v>
      </c>
      <c r="O10" s="26">
        <v>34084.72</v>
      </c>
      <c r="P10" s="26">
        <v>43543.46</v>
      </c>
      <c r="Q10" s="26">
        <v>1960.46</v>
      </c>
      <c r="R10" s="12">
        <v>22.2108382726503</v>
      </c>
      <c r="S10" s="25">
        <v>18357.63</v>
      </c>
      <c r="T10" s="25">
        <v>22414.11</v>
      </c>
      <c r="U10" s="25">
        <v>1165.59</v>
      </c>
      <c r="V10" s="12">
        <v>19.2298406815433</v>
      </c>
      <c r="W10" s="15">
        <v>-0.309568629064111</v>
      </c>
      <c r="X10" s="15">
        <v>0.185959467177476</v>
      </c>
      <c r="Y10" s="26">
        <v>9458.74</v>
      </c>
      <c r="Z10" s="25">
        <v>4056.48</v>
      </c>
      <c r="AA10" s="17">
        <v>5402.26</v>
      </c>
      <c r="AB10" s="18">
        <v>1.33176054115884</v>
      </c>
      <c r="AC10" s="15">
        <v>0.217225273324628</v>
      </c>
      <c r="AD10" s="15">
        <v>0.180978856622012</v>
      </c>
      <c r="AE10" s="15">
        <v>0.0362464167026161</v>
      </c>
      <c r="AF10" s="26">
        <v>0</v>
      </c>
      <c r="AG10" s="25">
        <v>0</v>
      </c>
      <c r="AH10" s="15">
        <v>0</v>
      </c>
      <c r="AI10" s="18">
        <v>0</v>
      </c>
      <c r="AJ10" s="26">
        <v>0</v>
      </c>
      <c r="AK10" s="25">
        <v>0</v>
      </c>
      <c r="AL10" s="15">
        <v>0</v>
      </c>
      <c r="AM10" s="18">
        <v>0</v>
      </c>
      <c r="AN10" s="18">
        <v>0</v>
      </c>
      <c r="AO10" s="18">
        <v>0</v>
      </c>
    </row>
    <row r="11" s="1" customFormat="1" ht="15.9" customHeight="1" spans="1:41">
      <c r="A11" s="23"/>
      <c r="B11" s="24" t="s">
        <v>143</v>
      </c>
      <c r="C11" s="23" t="s">
        <v>144</v>
      </c>
      <c r="D11" s="25">
        <v>1009.8</v>
      </c>
      <c r="E11" s="26">
        <v>24093.56</v>
      </c>
      <c r="F11" s="25">
        <v>938.5</v>
      </c>
      <c r="G11" s="26">
        <v>22381.1</v>
      </c>
      <c r="H11" s="27">
        <v>40.7702088622983</v>
      </c>
      <c r="I11" s="26">
        <v>72.5</v>
      </c>
      <c r="J11" s="26">
        <v>2243.12</v>
      </c>
      <c r="K11" s="25">
        <v>232</v>
      </c>
      <c r="L11" s="25">
        <v>2724.42</v>
      </c>
      <c r="M11" s="12">
        <v>30.9395862068966</v>
      </c>
      <c r="N11" s="12">
        <v>11.7431896551724</v>
      </c>
      <c r="O11" s="26">
        <v>3989.71</v>
      </c>
      <c r="P11" s="26">
        <v>4677.27</v>
      </c>
      <c r="Q11" s="26">
        <v>301.94</v>
      </c>
      <c r="R11" s="12">
        <v>15.4907266344307</v>
      </c>
      <c r="S11" s="25">
        <v>2154.42</v>
      </c>
      <c r="T11" s="25">
        <v>4292.63</v>
      </c>
      <c r="U11" s="25">
        <v>369.73</v>
      </c>
      <c r="V11" s="12">
        <v>11.6101749925621</v>
      </c>
      <c r="W11" s="15">
        <v>-0.499323406239423</v>
      </c>
      <c r="X11" s="15">
        <v>-0.0113269619682661</v>
      </c>
      <c r="Y11" s="26">
        <v>687.56</v>
      </c>
      <c r="Z11" s="25">
        <v>2138.21</v>
      </c>
      <c r="AA11" s="17">
        <v>-1450.65</v>
      </c>
      <c r="AB11" s="18">
        <v>-0.678441313060925</v>
      </c>
      <c r="AC11" s="15">
        <v>0.147000280077909</v>
      </c>
      <c r="AD11" s="15">
        <v>0.498111880129431</v>
      </c>
      <c r="AE11" s="15">
        <v>-0.351111600051522</v>
      </c>
      <c r="AF11" s="26">
        <v>0</v>
      </c>
      <c r="AG11" s="25">
        <v>0</v>
      </c>
      <c r="AH11" s="15">
        <v>0</v>
      </c>
      <c r="AI11" s="18">
        <v>0</v>
      </c>
      <c r="AJ11" s="26">
        <v>0</v>
      </c>
      <c r="AK11" s="25">
        <v>0</v>
      </c>
      <c r="AL11" s="15">
        <v>0</v>
      </c>
      <c r="AM11" s="18">
        <v>0</v>
      </c>
      <c r="AN11" s="18">
        <v>0</v>
      </c>
      <c r="AO11" s="18">
        <v>0</v>
      </c>
    </row>
    <row r="12" s="1" customFormat="1" ht="15.9" customHeight="1" spans="1:41">
      <c r="A12" s="23"/>
      <c r="B12" s="24" t="s">
        <v>106</v>
      </c>
      <c r="C12" s="23" t="s">
        <v>107</v>
      </c>
      <c r="D12" s="25">
        <v>3295.1</v>
      </c>
      <c r="E12" s="26">
        <v>80579.41</v>
      </c>
      <c r="F12" s="25">
        <v>2992.9</v>
      </c>
      <c r="G12" s="26">
        <v>70361.46</v>
      </c>
      <c r="H12" s="27">
        <v>29.7615464828183</v>
      </c>
      <c r="I12" s="26">
        <v>1029.8</v>
      </c>
      <c r="J12" s="26">
        <v>6044.25</v>
      </c>
      <c r="K12" s="25">
        <v>1047.69</v>
      </c>
      <c r="L12" s="25">
        <v>13519.62</v>
      </c>
      <c r="M12" s="12">
        <v>5.86934356185667</v>
      </c>
      <c r="N12" s="12">
        <v>12.9042178507001</v>
      </c>
      <c r="O12" s="26">
        <v>17750.86</v>
      </c>
      <c r="P12" s="26">
        <v>22502.68</v>
      </c>
      <c r="Q12" s="26">
        <v>1002.66</v>
      </c>
      <c r="R12" s="12">
        <v>22.4429816687611</v>
      </c>
      <c r="S12" s="25">
        <v>14747.65</v>
      </c>
      <c r="T12" s="25">
        <v>17924.45</v>
      </c>
      <c r="U12" s="25">
        <v>846.25</v>
      </c>
      <c r="V12" s="12">
        <v>21.1810339734121</v>
      </c>
      <c r="W12" s="15">
        <v>2.82376349795097</v>
      </c>
      <c r="X12" s="15">
        <v>0.641403936176027</v>
      </c>
      <c r="Y12" s="26">
        <v>4751.82</v>
      </c>
      <c r="Z12" s="25">
        <v>3176.8</v>
      </c>
      <c r="AA12" s="17">
        <v>1575.02</v>
      </c>
      <c r="AB12" s="18">
        <v>0.495788214555528</v>
      </c>
      <c r="AC12" s="15">
        <v>0.211166847682143</v>
      </c>
      <c r="AD12" s="15">
        <v>0.177232774227382</v>
      </c>
      <c r="AE12" s="15">
        <v>0.0339340734547606</v>
      </c>
      <c r="AF12" s="26">
        <v>0</v>
      </c>
      <c r="AG12" s="25">
        <v>0</v>
      </c>
      <c r="AH12" s="15">
        <v>0</v>
      </c>
      <c r="AI12" s="18">
        <v>0</v>
      </c>
      <c r="AJ12" s="26">
        <v>0</v>
      </c>
      <c r="AK12" s="25">
        <v>0</v>
      </c>
      <c r="AL12" s="15">
        <v>0</v>
      </c>
      <c r="AM12" s="18">
        <v>0</v>
      </c>
      <c r="AN12" s="18">
        <v>0</v>
      </c>
      <c r="AO12" s="18">
        <v>0</v>
      </c>
    </row>
    <row r="13" s="1" customFormat="1" ht="15.9" customHeight="1" spans="1:41">
      <c r="A13" s="23"/>
      <c r="B13" s="24" t="s">
        <v>180</v>
      </c>
      <c r="C13" s="23" t="s">
        <v>181</v>
      </c>
      <c r="D13" s="25">
        <v>2277.2</v>
      </c>
      <c r="E13" s="26">
        <v>30125.27</v>
      </c>
      <c r="F13" s="25">
        <v>2302.7</v>
      </c>
      <c r="G13" s="26">
        <v>28134.91</v>
      </c>
      <c r="H13" s="27">
        <v>25.5484204406779</v>
      </c>
      <c r="I13" s="26">
        <v>168.1</v>
      </c>
      <c r="J13" s="26">
        <v>5714.45</v>
      </c>
      <c r="K13" s="25">
        <v>121.73</v>
      </c>
      <c r="L13" s="25">
        <v>1938.25</v>
      </c>
      <c r="M13" s="12">
        <v>33.9943486020226</v>
      </c>
      <c r="N13" s="12">
        <v>15.922533475725</v>
      </c>
      <c r="O13" s="26">
        <v>7981.34</v>
      </c>
      <c r="P13" s="26">
        <v>8838</v>
      </c>
      <c r="Q13" s="26">
        <v>903.94</v>
      </c>
      <c r="R13" s="12">
        <v>9.77719760161073</v>
      </c>
      <c r="S13" s="25">
        <v>5605.65</v>
      </c>
      <c r="T13" s="25">
        <v>6546.9</v>
      </c>
      <c r="U13" s="25">
        <v>713.37</v>
      </c>
      <c r="V13" s="12">
        <v>9.177425459439</v>
      </c>
      <c r="W13" s="15">
        <v>-0.712387558412312</v>
      </c>
      <c r="X13" s="15">
        <v>-0.423620275414673</v>
      </c>
      <c r="Y13" s="26">
        <v>856.66</v>
      </c>
      <c r="Z13" s="25">
        <v>941.25</v>
      </c>
      <c r="AA13" s="17">
        <v>-84.59</v>
      </c>
      <c r="AB13" s="18">
        <v>-0.0898698539176627</v>
      </c>
      <c r="AC13" s="15">
        <v>0.0969291694953609</v>
      </c>
      <c r="AD13" s="15">
        <v>0.14377033405123</v>
      </c>
      <c r="AE13" s="15">
        <v>-0.0468411645558694</v>
      </c>
      <c r="AF13" s="26">
        <v>0</v>
      </c>
      <c r="AG13" s="25">
        <v>0</v>
      </c>
      <c r="AH13" s="15">
        <v>0</v>
      </c>
      <c r="AI13" s="18">
        <v>0</v>
      </c>
      <c r="AJ13" s="26">
        <v>0</v>
      </c>
      <c r="AK13" s="25">
        <v>0</v>
      </c>
      <c r="AL13" s="15">
        <v>0</v>
      </c>
      <c r="AM13" s="18">
        <v>0</v>
      </c>
      <c r="AN13" s="18">
        <v>0</v>
      </c>
      <c r="AO13" s="18">
        <v>0</v>
      </c>
    </row>
    <row r="14" s="1" customFormat="1" ht="15.9" customHeight="1" spans="1:41">
      <c r="A14" s="23"/>
      <c r="B14" s="24" t="s">
        <v>129</v>
      </c>
      <c r="C14" s="23" t="s">
        <v>130</v>
      </c>
      <c r="D14" s="25">
        <v>2632.4</v>
      </c>
      <c r="E14" s="26">
        <v>54196.61</v>
      </c>
      <c r="F14" s="25">
        <v>2489.7</v>
      </c>
      <c r="G14" s="26">
        <v>49910.26</v>
      </c>
      <c r="H14" s="27">
        <v>46.6282990207872</v>
      </c>
      <c r="I14" s="26">
        <v>132.9</v>
      </c>
      <c r="J14" s="26">
        <v>3528.22</v>
      </c>
      <c r="K14" s="25">
        <v>298.06</v>
      </c>
      <c r="L14" s="25">
        <v>8382.22</v>
      </c>
      <c r="M14" s="12">
        <v>26.5479307750188</v>
      </c>
      <c r="N14" s="12">
        <v>28.1225927665571</v>
      </c>
      <c r="O14" s="26">
        <v>7814.44</v>
      </c>
      <c r="P14" s="26">
        <v>9078.45</v>
      </c>
      <c r="Q14" s="26">
        <v>642.09</v>
      </c>
      <c r="R14" s="12">
        <v>14.1389057608746</v>
      </c>
      <c r="S14" s="25">
        <v>7825.46</v>
      </c>
      <c r="T14" s="25">
        <v>9008.25</v>
      </c>
      <c r="U14" s="25">
        <v>916.59</v>
      </c>
      <c r="V14" s="12">
        <v>9.82800379668118</v>
      </c>
      <c r="W14" s="15">
        <v>-0.467419668949147</v>
      </c>
      <c r="X14" s="15">
        <v>-0.650529953683059</v>
      </c>
      <c r="Y14" s="26">
        <v>1264.01</v>
      </c>
      <c r="Z14" s="25">
        <v>1182.79</v>
      </c>
      <c r="AA14" s="17">
        <v>81.22</v>
      </c>
      <c r="AB14" s="18">
        <v>0.0686681490374454</v>
      </c>
      <c r="AC14" s="15">
        <v>0.139231917342718</v>
      </c>
      <c r="AD14" s="15">
        <v>0.131300752088363</v>
      </c>
      <c r="AE14" s="15">
        <v>0.00793116525435475</v>
      </c>
      <c r="AF14" s="26">
        <v>0</v>
      </c>
      <c r="AG14" s="25">
        <v>0</v>
      </c>
      <c r="AH14" s="15">
        <v>0</v>
      </c>
      <c r="AI14" s="18">
        <v>0</v>
      </c>
      <c r="AJ14" s="26">
        <v>0</v>
      </c>
      <c r="AK14" s="25">
        <v>0</v>
      </c>
      <c r="AL14" s="15">
        <v>0</v>
      </c>
      <c r="AM14" s="18">
        <v>0</v>
      </c>
      <c r="AN14" s="18">
        <v>0</v>
      </c>
      <c r="AO14" s="18">
        <v>0</v>
      </c>
    </row>
    <row r="15" s="1" customFormat="1" ht="15.9" customHeight="1" spans="1:41">
      <c r="A15" s="23"/>
      <c r="B15" s="24" t="s">
        <v>193</v>
      </c>
      <c r="C15" s="23" t="s">
        <v>194</v>
      </c>
      <c r="D15" s="25">
        <v>2846</v>
      </c>
      <c r="E15" s="26">
        <v>44089.91</v>
      </c>
      <c r="F15" s="25">
        <v>2490.15</v>
      </c>
      <c r="G15" s="26">
        <v>39294.24</v>
      </c>
      <c r="H15" s="27">
        <v>37.7481972747321</v>
      </c>
      <c r="I15" s="26">
        <v>456.2</v>
      </c>
      <c r="J15" s="26">
        <v>2877.32</v>
      </c>
      <c r="K15" s="25">
        <v>485.04</v>
      </c>
      <c r="L15" s="25">
        <v>2597.75</v>
      </c>
      <c r="M15" s="12">
        <v>6.30714598860149</v>
      </c>
      <c r="N15" s="12">
        <v>5.35574385617681</v>
      </c>
      <c r="O15" s="26">
        <v>7731.35</v>
      </c>
      <c r="P15" s="26">
        <v>8399.08</v>
      </c>
      <c r="Q15" s="26">
        <v>464.55</v>
      </c>
      <c r="R15" s="12">
        <v>18.0800344419331</v>
      </c>
      <c r="S15" s="25">
        <v>6550.24</v>
      </c>
      <c r="T15" s="25">
        <v>7177.73</v>
      </c>
      <c r="U15" s="25">
        <v>422.82</v>
      </c>
      <c r="V15" s="12">
        <v>16.9758526086751</v>
      </c>
      <c r="W15" s="15">
        <v>1.86659520401271</v>
      </c>
      <c r="X15" s="15">
        <v>2.16965356532067</v>
      </c>
      <c r="Y15" s="26">
        <v>667.73</v>
      </c>
      <c r="Z15" s="25">
        <v>627.49</v>
      </c>
      <c r="AA15" s="17">
        <v>40.24</v>
      </c>
      <c r="AB15" s="18">
        <v>0.0641285120081595</v>
      </c>
      <c r="AC15" s="15">
        <v>0.0795003738504693</v>
      </c>
      <c r="AD15" s="15">
        <v>0.0874217893400838</v>
      </c>
      <c r="AE15" s="15">
        <v>-0.00792141548961451</v>
      </c>
      <c r="AF15" s="26">
        <v>0</v>
      </c>
      <c r="AG15" s="25">
        <v>0</v>
      </c>
      <c r="AH15" s="15">
        <v>0</v>
      </c>
      <c r="AI15" s="18">
        <v>0</v>
      </c>
      <c r="AJ15" s="26">
        <v>0</v>
      </c>
      <c r="AK15" s="25">
        <v>0</v>
      </c>
      <c r="AL15" s="15">
        <v>0</v>
      </c>
      <c r="AM15" s="18">
        <v>0</v>
      </c>
      <c r="AN15" s="18">
        <v>0</v>
      </c>
      <c r="AO15" s="18">
        <v>0</v>
      </c>
    </row>
    <row r="16" s="1" customFormat="1" ht="15.9" customHeight="1" spans="1:41">
      <c r="A16" s="23"/>
      <c r="B16" s="24" t="s">
        <v>85</v>
      </c>
      <c r="C16" s="23" t="s">
        <v>86</v>
      </c>
      <c r="D16" s="25">
        <v>4268.1</v>
      </c>
      <c r="E16" s="26">
        <v>70493.05</v>
      </c>
      <c r="F16" s="25">
        <v>3833.68</v>
      </c>
      <c r="G16" s="26">
        <v>66350.27</v>
      </c>
      <c r="H16" s="27">
        <v>30.5952182317372</v>
      </c>
      <c r="I16" s="26">
        <v>351.1</v>
      </c>
      <c r="J16" s="26">
        <v>8012.43</v>
      </c>
      <c r="K16" s="25">
        <v>518.85</v>
      </c>
      <c r="L16" s="25">
        <v>13887.4</v>
      </c>
      <c r="M16" s="12">
        <v>22.8209342067787</v>
      </c>
      <c r="N16" s="12">
        <v>26.7657319071022</v>
      </c>
      <c r="O16" s="26">
        <v>15654.46</v>
      </c>
      <c r="P16" s="26">
        <v>21553.52</v>
      </c>
      <c r="Q16" s="26">
        <v>1862.17</v>
      </c>
      <c r="R16" s="12">
        <v>11.5744104995784</v>
      </c>
      <c r="S16" s="25">
        <v>18269.59</v>
      </c>
      <c r="T16" s="25">
        <v>19695.24</v>
      </c>
      <c r="U16" s="25">
        <v>557.44</v>
      </c>
      <c r="V16" s="12">
        <v>35.3315872560276</v>
      </c>
      <c r="W16" s="15">
        <v>-0.492816096190295</v>
      </c>
      <c r="X16" s="15">
        <v>0.320030678729632</v>
      </c>
      <c r="Y16" s="26">
        <v>5899.06</v>
      </c>
      <c r="Z16" s="25">
        <v>1425.65</v>
      </c>
      <c r="AA16" s="17">
        <v>4473.41</v>
      </c>
      <c r="AB16" s="18">
        <v>3.13780380878897</v>
      </c>
      <c r="AC16" s="15">
        <v>0.273693577661561</v>
      </c>
      <c r="AD16" s="15">
        <v>0.0723855104075909</v>
      </c>
      <c r="AE16" s="15">
        <v>0.20130806725397</v>
      </c>
      <c r="AF16" s="26">
        <v>0</v>
      </c>
      <c r="AG16" s="25">
        <v>0</v>
      </c>
      <c r="AH16" s="15">
        <v>0</v>
      </c>
      <c r="AI16" s="18">
        <v>0</v>
      </c>
      <c r="AJ16" s="26">
        <v>0</v>
      </c>
      <c r="AK16" s="25">
        <v>0</v>
      </c>
      <c r="AL16" s="15">
        <v>0</v>
      </c>
      <c r="AM16" s="18">
        <v>0</v>
      </c>
      <c r="AN16" s="18">
        <v>0</v>
      </c>
      <c r="AO16" s="18">
        <v>0</v>
      </c>
    </row>
    <row r="17" s="1" customFormat="1" ht="15.9" customHeight="1" spans="1:41">
      <c r="A17" s="23"/>
      <c r="B17" s="24" t="s">
        <v>87</v>
      </c>
      <c r="C17" s="23" t="s">
        <v>88</v>
      </c>
      <c r="D17" s="25">
        <v>2589.2</v>
      </c>
      <c r="E17" s="26">
        <v>58972.05</v>
      </c>
      <c r="F17" s="25">
        <v>2366.49</v>
      </c>
      <c r="G17" s="26">
        <v>56278.56</v>
      </c>
      <c r="H17" s="27">
        <v>46.3945177986083</v>
      </c>
      <c r="I17" s="26">
        <v>202.5</v>
      </c>
      <c r="J17" s="26">
        <v>2984.71</v>
      </c>
      <c r="K17" s="25">
        <v>405</v>
      </c>
      <c r="L17" s="25">
        <v>619.56</v>
      </c>
      <c r="M17" s="12">
        <v>14.7393086419753</v>
      </c>
      <c r="N17" s="12">
        <v>1.52977777777778</v>
      </c>
      <c r="O17" s="26">
        <v>8694.5</v>
      </c>
      <c r="P17" s="26">
        <v>8062.84</v>
      </c>
      <c r="Q17" s="26">
        <v>983</v>
      </c>
      <c r="R17" s="12">
        <v>8.20227873855544</v>
      </c>
      <c r="S17" s="25">
        <v>8827.42</v>
      </c>
      <c r="T17" s="25">
        <v>9591.71</v>
      </c>
      <c r="U17" s="25">
        <v>715.09</v>
      </c>
      <c r="V17" s="12">
        <v>13.4132906347453</v>
      </c>
      <c r="W17" s="15">
        <v>-0.443509940812515</v>
      </c>
      <c r="X17" s="15">
        <v>7.76813013601885</v>
      </c>
      <c r="Y17" s="26">
        <v>-631.66</v>
      </c>
      <c r="Z17" s="25">
        <v>764.29</v>
      </c>
      <c r="AA17" s="17">
        <v>-1395.95</v>
      </c>
      <c r="AB17" s="18">
        <v>-1.82646639364639</v>
      </c>
      <c r="AC17" s="15">
        <v>-0.0783421226267667</v>
      </c>
      <c r="AD17" s="15">
        <v>0.0796823506965911</v>
      </c>
      <c r="AE17" s="15">
        <v>-0.158024473323358</v>
      </c>
      <c r="AF17" s="26">
        <v>0</v>
      </c>
      <c r="AG17" s="25">
        <v>0</v>
      </c>
      <c r="AH17" s="15">
        <v>0</v>
      </c>
      <c r="AI17" s="18">
        <v>0</v>
      </c>
      <c r="AJ17" s="26">
        <v>0</v>
      </c>
      <c r="AK17" s="25">
        <v>0</v>
      </c>
      <c r="AL17" s="15">
        <v>0</v>
      </c>
      <c r="AM17" s="18">
        <v>0</v>
      </c>
      <c r="AN17" s="18">
        <v>0</v>
      </c>
      <c r="AO17" s="18">
        <v>0</v>
      </c>
    </row>
    <row r="18" s="1" customFormat="1" ht="15.9" customHeight="1" spans="1:41">
      <c r="A18" s="23"/>
      <c r="B18" s="28" t="s">
        <v>256</v>
      </c>
      <c r="C18" s="28"/>
      <c r="D18" s="29">
        <v>21683.8</v>
      </c>
      <c r="E18" s="29">
        <v>422809.28</v>
      </c>
      <c r="F18" s="29">
        <v>20224.17</v>
      </c>
      <c r="G18" s="30">
        <v>403827.55</v>
      </c>
      <c r="H18" s="30">
        <v>27.8996181632298</v>
      </c>
      <c r="I18" s="30">
        <v>3714.8</v>
      </c>
      <c r="J18" s="29">
        <v>73279.55</v>
      </c>
      <c r="K18" s="29">
        <v>4241.72</v>
      </c>
      <c r="L18" s="29">
        <v>62046.02</v>
      </c>
      <c r="M18" s="31">
        <v>19.726378270701</v>
      </c>
      <c r="N18" s="31">
        <v>14.6275614609168</v>
      </c>
      <c r="O18" s="29">
        <v>103701.38</v>
      </c>
      <c r="P18" s="29">
        <v>126655.3</v>
      </c>
      <c r="Q18" s="29">
        <v>8120.81</v>
      </c>
      <c r="R18" s="31">
        <v>15.5963875524732</v>
      </c>
      <c r="S18" s="29">
        <v>82338.06</v>
      </c>
      <c r="T18" s="29">
        <v>96651.02</v>
      </c>
      <c r="U18" s="29">
        <v>5706.88</v>
      </c>
      <c r="V18" s="31">
        <v>16.9358773971067</v>
      </c>
      <c r="W18" s="32">
        <v>-0.209363860996315</v>
      </c>
      <c r="X18" s="32">
        <v>0.157805929741428</v>
      </c>
      <c r="Y18" s="29">
        <v>22953.92</v>
      </c>
      <c r="Z18" s="29">
        <v>14312.96</v>
      </c>
      <c r="AA18" s="33">
        <v>8640.96</v>
      </c>
      <c r="AB18" s="34">
        <v>0.603715793239134</v>
      </c>
      <c r="AC18" s="32">
        <v>0.18123142103015</v>
      </c>
      <c r="AD18" s="32">
        <v>0.148089073452096</v>
      </c>
      <c r="AE18" s="32">
        <v>0.0331423475780543</v>
      </c>
      <c r="AF18" s="29">
        <v>0</v>
      </c>
      <c r="AG18" s="29">
        <v>0</v>
      </c>
      <c r="AH18" s="32">
        <v>0</v>
      </c>
      <c r="AI18" s="32">
        <v>0</v>
      </c>
      <c r="AJ18" s="29">
        <v>0</v>
      </c>
      <c r="AK18" s="29">
        <v>0</v>
      </c>
      <c r="AL18" s="32">
        <v>0</v>
      </c>
      <c r="AM18" s="32">
        <v>0</v>
      </c>
      <c r="AN18" s="34">
        <v>0</v>
      </c>
      <c r="AO18" s="34">
        <v>0</v>
      </c>
    </row>
    <row r="19" s="1" customFormat="1" ht="15.9" customHeight="1" spans="1:41">
      <c r="A19" s="23" t="s">
        <v>67</v>
      </c>
      <c r="B19" s="24" t="s">
        <v>72</v>
      </c>
      <c r="C19" s="23" t="s">
        <v>73</v>
      </c>
      <c r="D19" s="25">
        <v>3607.3</v>
      </c>
      <c r="E19" s="26">
        <v>66197.28</v>
      </c>
      <c r="F19" s="25">
        <v>3364.14</v>
      </c>
      <c r="G19" s="26">
        <v>60178.26</v>
      </c>
      <c r="H19" s="27">
        <v>60.8690085954207</v>
      </c>
      <c r="I19" s="26">
        <v>260.2</v>
      </c>
      <c r="J19" s="26">
        <v>1247.8</v>
      </c>
      <c r="K19" s="25">
        <v>351.28</v>
      </c>
      <c r="L19" s="25">
        <v>4810.72</v>
      </c>
      <c r="M19" s="12">
        <v>4.79554189085319</v>
      </c>
      <c r="N19" s="12">
        <v>13.6948303347757</v>
      </c>
      <c r="O19" s="26">
        <v>7266.66</v>
      </c>
      <c r="P19" s="26">
        <v>7314.49</v>
      </c>
      <c r="Q19" s="26">
        <v>502.84</v>
      </c>
      <c r="R19" s="12">
        <v>14.5463566939782</v>
      </c>
      <c r="S19" s="25">
        <v>7730.49</v>
      </c>
      <c r="T19" s="25">
        <v>9266.05</v>
      </c>
      <c r="U19" s="25">
        <v>566.61</v>
      </c>
      <c r="V19" s="12">
        <v>16.3534882900055</v>
      </c>
      <c r="W19" s="15">
        <v>2.03330823190666</v>
      </c>
      <c r="X19" s="15">
        <v>0.194135881222171</v>
      </c>
      <c r="Y19" s="26">
        <v>47.83</v>
      </c>
      <c r="Z19" s="25">
        <v>1535.56</v>
      </c>
      <c r="AA19" s="17">
        <v>-1487.73</v>
      </c>
      <c r="AB19" s="18">
        <v>-0.968851754408815</v>
      </c>
      <c r="AC19" s="15">
        <v>0.00653907517817373</v>
      </c>
      <c r="AD19" s="15">
        <v>0.165718941728137</v>
      </c>
      <c r="AE19" s="15">
        <v>-0.159179866549963</v>
      </c>
      <c r="AF19" s="26">
        <v>0</v>
      </c>
      <c r="AG19" s="25">
        <v>0</v>
      </c>
      <c r="AH19" s="15">
        <v>0</v>
      </c>
      <c r="AI19" s="18">
        <v>0</v>
      </c>
      <c r="AJ19" s="26">
        <v>0</v>
      </c>
      <c r="AK19" s="25">
        <v>0</v>
      </c>
      <c r="AL19" s="15">
        <v>0</v>
      </c>
      <c r="AM19" s="18">
        <v>0</v>
      </c>
      <c r="AN19" s="18">
        <v>0</v>
      </c>
      <c r="AO19" s="18">
        <v>0</v>
      </c>
    </row>
    <row r="20" s="1" customFormat="1" ht="15.9" customHeight="1" spans="1:41">
      <c r="A20" s="23"/>
      <c r="B20" s="24" t="s">
        <v>112</v>
      </c>
      <c r="C20" s="23" t="s">
        <v>113</v>
      </c>
      <c r="D20" s="25">
        <v>1541.54</v>
      </c>
      <c r="E20" s="26">
        <v>31067.82</v>
      </c>
      <c r="F20" s="25">
        <v>1499.44</v>
      </c>
      <c r="G20" s="26">
        <v>29538.39</v>
      </c>
      <c r="H20" s="27">
        <v>85.0102134054704</v>
      </c>
      <c r="I20" s="26">
        <v>98.7</v>
      </c>
      <c r="J20" s="26">
        <v>965.9</v>
      </c>
      <c r="K20" s="25">
        <v>152.36</v>
      </c>
      <c r="L20" s="25">
        <v>1846.26</v>
      </c>
      <c r="M20" s="12">
        <v>9.78622087132725</v>
      </c>
      <c r="N20" s="12">
        <v>12.117747440273</v>
      </c>
      <c r="O20" s="26">
        <v>2495.25</v>
      </c>
      <c r="P20" s="26">
        <v>2483.83</v>
      </c>
      <c r="Q20" s="26">
        <v>309.71</v>
      </c>
      <c r="R20" s="12">
        <v>8.01985728584805</v>
      </c>
      <c r="S20" s="25">
        <v>3186.67</v>
      </c>
      <c r="T20" s="25">
        <v>2671.71</v>
      </c>
      <c r="U20" s="25">
        <v>257.08</v>
      </c>
      <c r="V20" s="12">
        <v>10.3925237280224</v>
      </c>
      <c r="W20" s="15">
        <v>-0.180494964164818</v>
      </c>
      <c r="X20" s="15">
        <v>-0.142371651229245</v>
      </c>
      <c r="Y20" s="26">
        <v>-11.42</v>
      </c>
      <c r="Z20" s="25">
        <v>-514.96</v>
      </c>
      <c r="AA20" s="17">
        <v>503.54</v>
      </c>
      <c r="AB20" s="18">
        <v>-0.977823520273419</v>
      </c>
      <c r="AC20" s="15">
        <v>-0.00459773817048671</v>
      </c>
      <c r="AD20" s="15">
        <v>-0.192745470129617</v>
      </c>
      <c r="AE20" s="15">
        <v>0.188147731959131</v>
      </c>
      <c r="AF20" s="26">
        <v>0</v>
      </c>
      <c r="AG20" s="25">
        <v>0</v>
      </c>
      <c r="AH20" s="15">
        <v>0</v>
      </c>
      <c r="AI20" s="18">
        <v>0</v>
      </c>
      <c r="AJ20" s="26">
        <v>0</v>
      </c>
      <c r="AK20" s="25">
        <v>0</v>
      </c>
      <c r="AL20" s="15">
        <v>0</v>
      </c>
      <c r="AM20" s="18">
        <v>0</v>
      </c>
      <c r="AN20" s="18">
        <v>0</v>
      </c>
      <c r="AO20" s="18">
        <v>0</v>
      </c>
    </row>
    <row r="21" s="1" customFormat="1" ht="15.9" customHeight="1" spans="1:41">
      <c r="A21" s="23"/>
      <c r="B21" s="24" t="s">
        <v>114</v>
      </c>
      <c r="C21" s="23" t="s">
        <v>115</v>
      </c>
      <c r="D21" s="25">
        <v>4779.5</v>
      </c>
      <c r="E21" s="26">
        <v>68976.41</v>
      </c>
      <c r="F21" s="25">
        <v>4730.4</v>
      </c>
      <c r="G21" s="26">
        <v>68536.57</v>
      </c>
      <c r="H21" s="27">
        <v>19.9569604758866</v>
      </c>
      <c r="I21" s="26">
        <v>652.8</v>
      </c>
      <c r="J21" s="26">
        <v>20369.78</v>
      </c>
      <c r="K21" s="25">
        <v>566.72</v>
      </c>
      <c r="L21" s="25">
        <v>11674.54</v>
      </c>
      <c r="M21" s="12">
        <v>31.2037071078431</v>
      </c>
      <c r="N21" s="12">
        <v>20.6001905702993</v>
      </c>
      <c r="O21" s="26">
        <v>24116.67</v>
      </c>
      <c r="P21" s="26">
        <v>27696.06</v>
      </c>
      <c r="Q21" s="26">
        <v>1388.41</v>
      </c>
      <c r="R21" s="12">
        <v>19.9480412846349</v>
      </c>
      <c r="S21" s="25">
        <v>23644.28</v>
      </c>
      <c r="T21" s="25">
        <v>29057.86</v>
      </c>
      <c r="U21" s="25">
        <v>1248.94</v>
      </c>
      <c r="V21" s="12">
        <v>23.2660175829103</v>
      </c>
      <c r="W21" s="15">
        <v>-0.360715660620307</v>
      </c>
      <c r="X21" s="15">
        <v>0.12940788113167</v>
      </c>
      <c r="Y21" s="26">
        <v>3579.39</v>
      </c>
      <c r="Z21" s="25">
        <v>5413.58</v>
      </c>
      <c r="AA21" s="17">
        <v>-1834.19</v>
      </c>
      <c r="AB21" s="18">
        <v>-0.338812763457823</v>
      </c>
      <c r="AC21" s="15">
        <v>0.129238238218721</v>
      </c>
      <c r="AD21" s="15">
        <v>0.18630346488007</v>
      </c>
      <c r="AE21" s="15">
        <v>-0.057065226661349</v>
      </c>
      <c r="AF21" s="26">
        <v>0</v>
      </c>
      <c r="AG21" s="25">
        <v>0</v>
      </c>
      <c r="AH21" s="15">
        <v>0</v>
      </c>
      <c r="AI21" s="18">
        <v>0</v>
      </c>
      <c r="AJ21" s="26">
        <v>0</v>
      </c>
      <c r="AK21" s="25">
        <v>0</v>
      </c>
      <c r="AL21" s="15">
        <v>0</v>
      </c>
      <c r="AM21" s="18">
        <v>0</v>
      </c>
      <c r="AN21" s="18">
        <v>0</v>
      </c>
      <c r="AO21" s="18">
        <v>0</v>
      </c>
    </row>
    <row r="22" s="1" customFormat="1" ht="15.9" customHeight="1" spans="1:41">
      <c r="A22" s="23"/>
      <c r="B22" s="24" t="s">
        <v>82</v>
      </c>
      <c r="C22" s="23" t="s">
        <v>83</v>
      </c>
      <c r="D22" s="25">
        <v>2123.3</v>
      </c>
      <c r="E22" s="26">
        <v>53700.52</v>
      </c>
      <c r="F22" s="25">
        <v>2385</v>
      </c>
      <c r="G22" s="26">
        <v>47519.7</v>
      </c>
      <c r="H22" s="27">
        <v>36.7522529859131</v>
      </c>
      <c r="I22" s="26">
        <v>782</v>
      </c>
      <c r="J22" s="26">
        <v>3458.67</v>
      </c>
      <c r="K22" s="25">
        <v>267.58</v>
      </c>
      <c r="L22" s="25">
        <v>6200.83</v>
      </c>
      <c r="M22" s="12">
        <v>4.42285166240409</v>
      </c>
      <c r="N22" s="12">
        <v>23.1737424321698</v>
      </c>
      <c r="O22" s="26">
        <v>9639.43</v>
      </c>
      <c r="P22" s="26">
        <v>10151.44</v>
      </c>
      <c r="Q22" s="26">
        <v>772.88</v>
      </c>
      <c r="R22" s="12">
        <v>13.1345616395818</v>
      </c>
      <c r="S22" s="25">
        <v>6346.91</v>
      </c>
      <c r="T22" s="25">
        <v>7154.15</v>
      </c>
      <c r="U22" s="25">
        <v>452.1</v>
      </c>
      <c r="V22" s="12">
        <v>15.8242645432426</v>
      </c>
      <c r="W22" s="15">
        <v>1.96970430892597</v>
      </c>
      <c r="X22" s="15">
        <v>-0.317146784143273</v>
      </c>
      <c r="Y22" s="26">
        <v>512.01</v>
      </c>
      <c r="Z22" s="25">
        <v>807.24</v>
      </c>
      <c r="AA22" s="17">
        <v>-295.23</v>
      </c>
      <c r="AB22" s="18">
        <v>-0.365727664635053</v>
      </c>
      <c r="AC22" s="15">
        <v>0.0504371793558352</v>
      </c>
      <c r="AD22" s="15">
        <v>0.112835207536884</v>
      </c>
      <c r="AE22" s="15">
        <v>-0.062398028181049</v>
      </c>
      <c r="AF22" s="26">
        <v>0</v>
      </c>
      <c r="AG22" s="25">
        <v>0</v>
      </c>
      <c r="AH22" s="15">
        <v>0</v>
      </c>
      <c r="AI22" s="18">
        <v>0</v>
      </c>
      <c r="AJ22" s="26">
        <v>0</v>
      </c>
      <c r="AK22" s="25">
        <v>0</v>
      </c>
      <c r="AL22" s="15">
        <v>0</v>
      </c>
      <c r="AM22" s="18">
        <v>0</v>
      </c>
      <c r="AN22" s="18">
        <v>0</v>
      </c>
      <c r="AO22" s="18">
        <v>0</v>
      </c>
    </row>
    <row r="23" s="1" customFormat="1" ht="15.9" customHeight="1" spans="1:41">
      <c r="A23" s="23"/>
      <c r="B23" s="24" t="s">
        <v>76</v>
      </c>
      <c r="C23" s="23" t="s">
        <v>77</v>
      </c>
      <c r="D23" s="25">
        <v>3390.79</v>
      </c>
      <c r="E23" s="26">
        <v>94488.45</v>
      </c>
      <c r="F23" s="25">
        <v>3390.29</v>
      </c>
      <c r="G23" s="26">
        <v>93358.18</v>
      </c>
      <c r="H23" s="27">
        <v>57.2926721403475</v>
      </c>
      <c r="I23" s="26">
        <v>502.7</v>
      </c>
      <c r="J23" s="26">
        <v>9247.61</v>
      </c>
      <c r="K23" s="25">
        <v>480.85</v>
      </c>
      <c r="L23" s="25">
        <v>12103.25</v>
      </c>
      <c r="M23" s="12">
        <v>18.395882235926</v>
      </c>
      <c r="N23" s="12">
        <v>25.1705313507331</v>
      </c>
      <c r="O23" s="26">
        <v>11475.52</v>
      </c>
      <c r="P23" s="26">
        <v>13695.54</v>
      </c>
      <c r="Q23" s="26">
        <v>579.02</v>
      </c>
      <c r="R23" s="12">
        <v>23.6529653552554</v>
      </c>
      <c r="S23" s="25">
        <v>15784.09</v>
      </c>
      <c r="T23" s="25">
        <v>21642.16</v>
      </c>
      <c r="U23" s="25">
        <v>813.65</v>
      </c>
      <c r="V23" s="12">
        <v>26.5988570023966</v>
      </c>
      <c r="W23" s="15">
        <v>0.285774993115725</v>
      </c>
      <c r="X23" s="15">
        <v>0.0567459475432143</v>
      </c>
      <c r="Y23" s="26">
        <v>2220.02</v>
      </c>
      <c r="Z23" s="25">
        <v>5858.07</v>
      </c>
      <c r="AA23" s="17">
        <v>-3638.05</v>
      </c>
      <c r="AB23" s="18">
        <v>-0.621032182954454</v>
      </c>
      <c r="AC23" s="15">
        <v>0.162098026072721</v>
      </c>
      <c r="AD23" s="15">
        <v>0.270678619878977</v>
      </c>
      <c r="AE23" s="15">
        <v>-0.108580593806255</v>
      </c>
      <c r="AF23" s="26">
        <v>0</v>
      </c>
      <c r="AG23" s="25">
        <v>0</v>
      </c>
      <c r="AH23" s="15">
        <v>0</v>
      </c>
      <c r="AI23" s="18">
        <v>0</v>
      </c>
      <c r="AJ23" s="26">
        <v>0</v>
      </c>
      <c r="AK23" s="25">
        <v>0</v>
      </c>
      <c r="AL23" s="15">
        <v>0</v>
      </c>
      <c r="AM23" s="18">
        <v>0</v>
      </c>
      <c r="AN23" s="18">
        <v>0</v>
      </c>
      <c r="AO23" s="18">
        <v>0</v>
      </c>
    </row>
    <row r="24" s="1" customFormat="1" ht="15.9" customHeight="1" spans="1:41">
      <c r="A24" s="23"/>
      <c r="B24" s="24" t="s">
        <v>70</v>
      </c>
      <c r="C24" s="23" t="s">
        <v>71</v>
      </c>
      <c r="D24" s="25">
        <v>2747.5</v>
      </c>
      <c r="E24" s="26">
        <v>75755.92</v>
      </c>
      <c r="F24" s="25">
        <v>2619</v>
      </c>
      <c r="G24" s="26">
        <v>72461.08</v>
      </c>
      <c r="H24" s="27">
        <v>47.6621839767955</v>
      </c>
      <c r="I24" s="26">
        <v>343.9</v>
      </c>
      <c r="J24" s="26">
        <v>4424.16</v>
      </c>
      <c r="K24" s="25">
        <v>473.29</v>
      </c>
      <c r="L24" s="25">
        <v>6717.96</v>
      </c>
      <c r="M24" s="12">
        <v>12.8646699621983</v>
      </c>
      <c r="N24" s="12">
        <v>14.194172705952</v>
      </c>
      <c r="O24" s="26">
        <v>10884.09</v>
      </c>
      <c r="P24" s="26">
        <v>16019.58</v>
      </c>
      <c r="Q24" s="26">
        <v>731.38</v>
      </c>
      <c r="R24" s="12">
        <v>21.9032240422216</v>
      </c>
      <c r="S24" s="25">
        <v>13641.15</v>
      </c>
      <c r="T24" s="25">
        <v>18115.09</v>
      </c>
      <c r="U24" s="25">
        <v>926.22</v>
      </c>
      <c r="V24" s="12">
        <v>19.5580855520287</v>
      </c>
      <c r="W24" s="15">
        <v>0.70258732688691</v>
      </c>
      <c r="X24" s="15">
        <v>0.377895419281992</v>
      </c>
      <c r="Y24" s="26">
        <v>5135.49</v>
      </c>
      <c r="Z24" s="25">
        <v>4473.94</v>
      </c>
      <c r="AA24" s="17">
        <v>661.55</v>
      </c>
      <c r="AB24" s="18">
        <v>0.147867427815304</v>
      </c>
      <c r="AC24" s="15">
        <v>0.320575820339859</v>
      </c>
      <c r="AD24" s="15">
        <v>0.24697310363901</v>
      </c>
      <c r="AE24" s="15">
        <v>0.0736027167008488</v>
      </c>
      <c r="AF24" s="26">
        <v>0</v>
      </c>
      <c r="AG24" s="25">
        <v>0</v>
      </c>
      <c r="AH24" s="15">
        <v>0</v>
      </c>
      <c r="AI24" s="18">
        <v>0</v>
      </c>
      <c r="AJ24" s="26">
        <v>0</v>
      </c>
      <c r="AK24" s="25">
        <v>0</v>
      </c>
      <c r="AL24" s="15">
        <v>0</v>
      </c>
      <c r="AM24" s="18">
        <v>0</v>
      </c>
      <c r="AN24" s="18">
        <v>0</v>
      </c>
      <c r="AO24" s="18">
        <v>0</v>
      </c>
    </row>
    <row r="25" s="1" customFormat="1" ht="15.9" customHeight="1" spans="1:41">
      <c r="A25" s="23"/>
      <c r="B25" s="24" t="s">
        <v>127</v>
      </c>
      <c r="C25" s="23" t="s">
        <v>128</v>
      </c>
      <c r="D25" s="25">
        <v>617.4</v>
      </c>
      <c r="E25" s="26">
        <v>9228.06</v>
      </c>
      <c r="F25" s="25">
        <v>559.9</v>
      </c>
      <c r="G25" s="26">
        <v>8576.2</v>
      </c>
      <c r="H25" s="27">
        <v>24.1818404069959</v>
      </c>
      <c r="I25" s="26">
        <v>114.6</v>
      </c>
      <c r="J25" s="26">
        <v>1925.45</v>
      </c>
      <c r="K25" s="25">
        <v>57.94</v>
      </c>
      <c r="L25" s="25">
        <v>1707.52</v>
      </c>
      <c r="M25" s="12">
        <v>16.8014834205934</v>
      </c>
      <c r="N25" s="12">
        <v>29.4704867103901</v>
      </c>
      <c r="O25" s="26">
        <v>2576.93</v>
      </c>
      <c r="P25" s="26">
        <v>2748.1</v>
      </c>
      <c r="Q25" s="26">
        <v>138.9</v>
      </c>
      <c r="R25" s="12">
        <v>19.7847372210223</v>
      </c>
      <c r="S25" s="25">
        <v>3574.68</v>
      </c>
      <c r="T25" s="25">
        <v>3735.63</v>
      </c>
      <c r="U25" s="25">
        <v>114.69</v>
      </c>
      <c r="V25" s="12">
        <v>32.5715406748627</v>
      </c>
      <c r="W25" s="15">
        <v>0.177558952727496</v>
      </c>
      <c r="X25" s="15">
        <v>0.105225746522174</v>
      </c>
      <c r="Y25" s="26">
        <v>171.17</v>
      </c>
      <c r="Z25" s="25">
        <v>160.95</v>
      </c>
      <c r="AA25" s="17">
        <v>10.22</v>
      </c>
      <c r="AB25" s="18">
        <v>0.0634979807393601</v>
      </c>
      <c r="AC25" s="15">
        <v>0.0622866707907281</v>
      </c>
      <c r="AD25" s="15">
        <v>0.0430851021112905</v>
      </c>
      <c r="AE25" s="15">
        <v>0.0192015686794377</v>
      </c>
      <c r="AF25" s="26">
        <v>0</v>
      </c>
      <c r="AG25" s="25">
        <v>0</v>
      </c>
      <c r="AH25" s="15">
        <v>0</v>
      </c>
      <c r="AI25" s="18">
        <v>0</v>
      </c>
      <c r="AJ25" s="26">
        <v>0</v>
      </c>
      <c r="AK25" s="25">
        <v>0</v>
      </c>
      <c r="AL25" s="15">
        <v>0</v>
      </c>
      <c r="AM25" s="18">
        <v>0</v>
      </c>
      <c r="AN25" s="18">
        <v>0</v>
      </c>
      <c r="AO25" s="18">
        <v>0</v>
      </c>
    </row>
    <row r="26" s="1" customFormat="1" ht="15.9" customHeight="1" spans="1:41">
      <c r="A26" s="23"/>
      <c r="B26" s="24" t="s">
        <v>199</v>
      </c>
      <c r="C26" s="23" t="s">
        <v>200</v>
      </c>
      <c r="D26" s="25">
        <v>2928</v>
      </c>
      <c r="E26" s="26">
        <v>84556.03</v>
      </c>
      <c r="F26" s="25">
        <v>2770.5</v>
      </c>
      <c r="G26" s="26">
        <v>81633.94</v>
      </c>
      <c r="H26" s="27">
        <v>44.7703501103355</v>
      </c>
      <c r="I26" s="26">
        <v>316.3</v>
      </c>
      <c r="J26" s="26">
        <v>9866.3</v>
      </c>
      <c r="K26" s="25">
        <v>314.95</v>
      </c>
      <c r="L26" s="25">
        <v>14461.48</v>
      </c>
      <c r="M26" s="12">
        <v>31.1928548846032</v>
      </c>
      <c r="N26" s="12">
        <v>45.9167486902683</v>
      </c>
      <c r="O26" s="26">
        <v>12992.19</v>
      </c>
      <c r="P26" s="26">
        <v>17530.02</v>
      </c>
      <c r="Q26" s="26">
        <v>925.88</v>
      </c>
      <c r="R26" s="12">
        <v>18.9333606946905</v>
      </c>
      <c r="S26" s="25">
        <v>14541.32</v>
      </c>
      <c r="T26" s="25">
        <v>17659.9</v>
      </c>
      <c r="U26" s="25">
        <v>635.18</v>
      </c>
      <c r="V26" s="12">
        <v>27.8029849806354</v>
      </c>
      <c r="W26" s="15">
        <v>-0.393022512215259</v>
      </c>
      <c r="X26" s="15">
        <v>-0.394491426904361</v>
      </c>
      <c r="Y26" s="26">
        <v>4537.83</v>
      </c>
      <c r="Z26" s="25">
        <v>3118.58</v>
      </c>
      <c r="AA26" s="17">
        <v>1419.25</v>
      </c>
      <c r="AB26" s="18">
        <v>0.455094947059238</v>
      </c>
      <c r="AC26" s="15">
        <v>0.258860514705631</v>
      </c>
      <c r="AD26" s="15">
        <v>0.176591033924314</v>
      </c>
      <c r="AE26" s="15">
        <v>0.0822694807813163</v>
      </c>
      <c r="AF26" s="26">
        <v>0</v>
      </c>
      <c r="AG26" s="25">
        <v>0</v>
      </c>
      <c r="AH26" s="15">
        <v>0</v>
      </c>
      <c r="AI26" s="18">
        <v>0</v>
      </c>
      <c r="AJ26" s="26">
        <v>0</v>
      </c>
      <c r="AK26" s="25">
        <v>0</v>
      </c>
      <c r="AL26" s="15">
        <v>0</v>
      </c>
      <c r="AM26" s="18">
        <v>0</v>
      </c>
      <c r="AN26" s="18">
        <v>0</v>
      </c>
      <c r="AO26" s="18">
        <v>0</v>
      </c>
    </row>
    <row r="27" s="1" customFormat="1" ht="15.9" customHeight="1" spans="1:41">
      <c r="A27" s="23"/>
      <c r="B27" s="24" t="s">
        <v>135</v>
      </c>
      <c r="C27" s="23" t="s">
        <v>136</v>
      </c>
      <c r="D27" s="25">
        <v>1537</v>
      </c>
      <c r="E27" s="26">
        <v>45947.3</v>
      </c>
      <c r="F27" s="25">
        <v>1548</v>
      </c>
      <c r="G27" s="26">
        <v>42189.04</v>
      </c>
      <c r="H27" s="27">
        <v>10.6397200287794</v>
      </c>
      <c r="I27" s="26">
        <v>1240.59</v>
      </c>
      <c r="J27" s="26">
        <v>21741.01</v>
      </c>
      <c r="K27" s="25">
        <v>511.79</v>
      </c>
      <c r="L27" s="25">
        <v>15280.44</v>
      </c>
      <c r="M27" s="12">
        <v>17.5247341990505</v>
      </c>
      <c r="N27" s="12">
        <v>29.8568553508275</v>
      </c>
      <c r="O27" s="26">
        <v>28992.98</v>
      </c>
      <c r="P27" s="26">
        <v>37887.6</v>
      </c>
      <c r="Q27" s="26">
        <v>2264.36</v>
      </c>
      <c r="R27" s="12">
        <v>16.7321450652723</v>
      </c>
      <c r="S27" s="25">
        <v>19576.63</v>
      </c>
      <c r="T27" s="25">
        <v>24858.44</v>
      </c>
      <c r="U27" s="25">
        <v>1082.19</v>
      </c>
      <c r="V27" s="12">
        <v>22.9704950147386</v>
      </c>
      <c r="W27" s="15">
        <v>-0.0452268847433412</v>
      </c>
      <c r="X27" s="15">
        <v>-0.230645868601095</v>
      </c>
      <c r="Y27" s="26">
        <v>8894.62</v>
      </c>
      <c r="Z27" s="25">
        <v>5281.81</v>
      </c>
      <c r="AA27" s="17">
        <v>3612.81</v>
      </c>
      <c r="AB27" s="18">
        <v>0.684009837536753</v>
      </c>
      <c r="AC27" s="15">
        <v>0.234763352653639</v>
      </c>
      <c r="AD27" s="15">
        <v>0.212475521392332</v>
      </c>
      <c r="AE27" s="15">
        <v>0.0222878312613067</v>
      </c>
      <c r="AF27" s="26">
        <v>0</v>
      </c>
      <c r="AG27" s="25">
        <v>0</v>
      </c>
      <c r="AH27" s="15">
        <v>0</v>
      </c>
      <c r="AI27" s="18">
        <v>0</v>
      </c>
      <c r="AJ27" s="26">
        <v>0</v>
      </c>
      <c r="AK27" s="25">
        <v>0</v>
      </c>
      <c r="AL27" s="15">
        <v>0</v>
      </c>
      <c r="AM27" s="18">
        <v>0</v>
      </c>
      <c r="AN27" s="18">
        <v>0</v>
      </c>
      <c r="AO27" s="18">
        <v>0</v>
      </c>
    </row>
    <row r="28" s="1" customFormat="1" ht="15.9" customHeight="1" spans="1:41">
      <c r="A28" s="23"/>
      <c r="B28" s="24" t="s">
        <v>203</v>
      </c>
      <c r="C28" s="23" t="s">
        <v>204</v>
      </c>
      <c r="D28" s="25">
        <v>2337.5</v>
      </c>
      <c r="E28" s="26">
        <v>55221.91</v>
      </c>
      <c r="F28" s="25">
        <v>2312.8</v>
      </c>
      <c r="G28" s="26">
        <v>50200.24</v>
      </c>
      <c r="H28" s="27">
        <v>31.556796285479</v>
      </c>
      <c r="I28" s="26">
        <v>431.9</v>
      </c>
      <c r="J28" s="26">
        <v>3613.98</v>
      </c>
      <c r="K28" s="25">
        <v>242.16</v>
      </c>
      <c r="L28" s="25">
        <v>3931.58</v>
      </c>
      <c r="M28" s="12">
        <v>8.36763139615652</v>
      </c>
      <c r="N28" s="12">
        <v>16.23546415593</v>
      </c>
      <c r="O28" s="26">
        <v>11692.49</v>
      </c>
      <c r="P28" s="26">
        <v>14396.55</v>
      </c>
      <c r="Q28" s="26">
        <v>684.62</v>
      </c>
      <c r="R28" s="12">
        <v>21.0285267739768</v>
      </c>
      <c r="S28" s="25">
        <v>10481.32</v>
      </c>
      <c r="T28" s="25">
        <v>13285.18</v>
      </c>
      <c r="U28" s="25">
        <v>520.65</v>
      </c>
      <c r="V28" s="12">
        <v>25.516527417651</v>
      </c>
      <c r="W28" s="15">
        <v>1.51307995995567</v>
      </c>
      <c r="X28" s="15">
        <v>0.571653706514523</v>
      </c>
      <c r="Y28" s="26">
        <v>2704.06</v>
      </c>
      <c r="Z28" s="25">
        <v>2803.86</v>
      </c>
      <c r="AA28" s="17">
        <v>-99.8</v>
      </c>
      <c r="AB28" s="18">
        <v>-0.0355937885629097</v>
      </c>
      <c r="AC28" s="15">
        <v>0.187826944649933</v>
      </c>
      <c r="AD28" s="15">
        <v>0.211051713262447</v>
      </c>
      <c r="AE28" s="15">
        <v>-0.0232247686125138</v>
      </c>
      <c r="AF28" s="26">
        <v>0</v>
      </c>
      <c r="AG28" s="25">
        <v>0</v>
      </c>
      <c r="AH28" s="15">
        <v>0</v>
      </c>
      <c r="AI28" s="18">
        <v>0</v>
      </c>
      <c r="AJ28" s="26">
        <v>0</v>
      </c>
      <c r="AK28" s="25">
        <v>0</v>
      </c>
      <c r="AL28" s="15">
        <v>0</v>
      </c>
      <c r="AM28" s="18">
        <v>0</v>
      </c>
      <c r="AN28" s="18">
        <v>0</v>
      </c>
      <c r="AO28" s="18">
        <v>0</v>
      </c>
    </row>
    <row r="29" s="1" customFormat="1" ht="15.9" customHeight="1" spans="1:41">
      <c r="A29" s="23"/>
      <c r="B29" s="24" t="s">
        <v>168</v>
      </c>
      <c r="C29" s="23" t="s">
        <v>169</v>
      </c>
      <c r="D29" s="25">
        <v>1516.55</v>
      </c>
      <c r="E29" s="26">
        <v>38890.13</v>
      </c>
      <c r="F29" s="25">
        <v>1368.48</v>
      </c>
      <c r="G29" s="26">
        <v>34058.7</v>
      </c>
      <c r="H29" s="27">
        <v>28.1361161894498</v>
      </c>
      <c r="I29" s="26">
        <v>152.7</v>
      </c>
      <c r="J29" s="26">
        <v>4243.26</v>
      </c>
      <c r="K29" s="25">
        <v>145.84</v>
      </c>
      <c r="L29" s="25">
        <v>5421.89</v>
      </c>
      <c r="M29" s="12">
        <v>27.7882121807466</v>
      </c>
      <c r="N29" s="12">
        <v>37.1769747668678</v>
      </c>
      <c r="O29" s="26">
        <v>9074.49</v>
      </c>
      <c r="P29" s="26">
        <v>10948.44</v>
      </c>
      <c r="Q29" s="26">
        <v>377.07</v>
      </c>
      <c r="R29" s="12">
        <v>29.0355636884398</v>
      </c>
      <c r="S29" s="25">
        <v>8270.68</v>
      </c>
      <c r="T29" s="25">
        <v>9998.33</v>
      </c>
      <c r="U29" s="25">
        <v>304.19</v>
      </c>
      <c r="V29" s="12">
        <v>32.8687004832506</v>
      </c>
      <c r="W29" s="15">
        <v>0.0448877926935326</v>
      </c>
      <c r="X29" s="15">
        <v>-0.11588555310468</v>
      </c>
      <c r="Y29" s="26">
        <v>1873.95</v>
      </c>
      <c r="Z29" s="25">
        <v>1727.65</v>
      </c>
      <c r="AA29" s="17">
        <v>146.3</v>
      </c>
      <c r="AB29" s="18">
        <v>0.0846815037768066</v>
      </c>
      <c r="AC29" s="15">
        <v>0.171161370935037</v>
      </c>
      <c r="AD29" s="15">
        <v>0.172793856574048</v>
      </c>
      <c r="AE29" s="15">
        <v>-0.00163248563901055</v>
      </c>
      <c r="AF29" s="26">
        <v>0</v>
      </c>
      <c r="AG29" s="25">
        <v>0</v>
      </c>
      <c r="AH29" s="15">
        <v>0</v>
      </c>
      <c r="AI29" s="18">
        <v>0</v>
      </c>
      <c r="AJ29" s="26">
        <v>0</v>
      </c>
      <c r="AK29" s="25">
        <v>0</v>
      </c>
      <c r="AL29" s="15">
        <v>0</v>
      </c>
      <c r="AM29" s="18">
        <v>0</v>
      </c>
      <c r="AN29" s="18">
        <v>0</v>
      </c>
      <c r="AO29" s="18">
        <v>0</v>
      </c>
    </row>
    <row r="30" s="1" customFormat="1" ht="15.9" customHeight="1" spans="1:41">
      <c r="A30" s="23"/>
      <c r="B30" s="24" t="s">
        <v>166</v>
      </c>
      <c r="C30" s="23" t="s">
        <v>167</v>
      </c>
      <c r="D30" s="25">
        <v>33</v>
      </c>
      <c r="E30" s="26">
        <v>621.2</v>
      </c>
      <c r="F30" s="25">
        <v>14</v>
      </c>
      <c r="G30" s="26">
        <v>345.7</v>
      </c>
      <c r="H30" s="27">
        <v>3.44653223342499</v>
      </c>
      <c r="I30" s="26">
        <v>423</v>
      </c>
      <c r="J30" s="26">
        <v>706.5</v>
      </c>
      <c r="K30" s="25">
        <v>517</v>
      </c>
      <c r="L30" s="25">
        <v>1988.4</v>
      </c>
      <c r="M30" s="12">
        <v>1.67021276595745</v>
      </c>
      <c r="N30" s="12">
        <v>3.84603481624758</v>
      </c>
      <c r="O30" s="26">
        <v>981.9</v>
      </c>
      <c r="P30" s="26">
        <v>1220.12</v>
      </c>
      <c r="Q30" s="26">
        <v>217.1</v>
      </c>
      <c r="R30" s="12">
        <v>5.62008291110087</v>
      </c>
      <c r="S30" s="25">
        <v>1212.17</v>
      </c>
      <c r="T30" s="25">
        <v>1464.07</v>
      </c>
      <c r="U30" s="25">
        <v>255.41</v>
      </c>
      <c r="V30" s="12">
        <v>5.73223444657609</v>
      </c>
      <c r="W30" s="15">
        <v>2.3648904053725</v>
      </c>
      <c r="X30" s="15">
        <v>0.490427081512694</v>
      </c>
      <c r="Y30" s="26">
        <v>238.22</v>
      </c>
      <c r="Z30" s="25">
        <v>251.9</v>
      </c>
      <c r="AA30" s="17">
        <v>-13.68</v>
      </c>
      <c r="AB30" s="18">
        <v>-0.0543072647876141</v>
      </c>
      <c r="AC30" s="15">
        <v>0.195243090843524</v>
      </c>
      <c r="AD30" s="15">
        <v>0.172054614874972</v>
      </c>
      <c r="AE30" s="15">
        <v>0.0231884759685518</v>
      </c>
      <c r="AF30" s="26">
        <v>0</v>
      </c>
      <c r="AG30" s="25">
        <v>0</v>
      </c>
      <c r="AH30" s="15">
        <v>0</v>
      </c>
      <c r="AI30" s="18">
        <v>0</v>
      </c>
      <c r="AJ30" s="26">
        <v>0</v>
      </c>
      <c r="AK30" s="25">
        <v>0</v>
      </c>
      <c r="AL30" s="15">
        <v>0</v>
      </c>
      <c r="AM30" s="18">
        <v>0</v>
      </c>
      <c r="AN30" s="18">
        <v>0</v>
      </c>
      <c r="AO30" s="18">
        <v>0</v>
      </c>
    </row>
    <row r="31" s="1" customFormat="1" ht="15.9" customHeight="1" spans="1:41">
      <c r="A31" s="23"/>
      <c r="B31" s="24" t="s">
        <v>116</v>
      </c>
      <c r="C31" s="23" t="s">
        <v>117</v>
      </c>
      <c r="D31" s="25">
        <v>4346.14</v>
      </c>
      <c r="E31" s="26">
        <v>96603.13</v>
      </c>
      <c r="F31" s="25">
        <v>3703.5</v>
      </c>
      <c r="G31" s="26">
        <v>87256.73</v>
      </c>
      <c r="H31" s="27">
        <v>26.183318360033</v>
      </c>
      <c r="I31" s="26">
        <v>552.4</v>
      </c>
      <c r="J31" s="26">
        <v>14060.04</v>
      </c>
      <c r="K31" s="25">
        <v>814.03</v>
      </c>
      <c r="L31" s="25">
        <v>19739.19</v>
      </c>
      <c r="M31" s="12">
        <v>25.4526430123099</v>
      </c>
      <c r="N31" s="12">
        <v>24.248725476948</v>
      </c>
      <c r="O31" s="26">
        <v>24577.08</v>
      </c>
      <c r="P31" s="26">
        <v>27280</v>
      </c>
      <c r="Q31" s="26">
        <v>899.54</v>
      </c>
      <c r="R31" s="12">
        <v>30.3266113791493</v>
      </c>
      <c r="S31" s="25">
        <v>28128.1</v>
      </c>
      <c r="T31" s="25">
        <v>29581.92</v>
      </c>
      <c r="U31" s="25">
        <v>959.93</v>
      </c>
      <c r="V31" s="12">
        <v>30.8167470544727</v>
      </c>
      <c r="W31" s="15">
        <v>0.191491640553092</v>
      </c>
      <c r="X31" s="15">
        <v>0.27086048641066</v>
      </c>
      <c r="Y31" s="26">
        <v>2702.92</v>
      </c>
      <c r="Z31" s="25">
        <v>1453.82</v>
      </c>
      <c r="AA31" s="17">
        <v>1249.1</v>
      </c>
      <c r="AB31" s="18">
        <v>0.859184768403241</v>
      </c>
      <c r="AC31" s="15">
        <v>0.0990806451612903</v>
      </c>
      <c r="AD31" s="15">
        <v>0.0491455591793907</v>
      </c>
      <c r="AE31" s="15">
        <v>0.0499350859818997</v>
      </c>
      <c r="AF31" s="26">
        <v>0</v>
      </c>
      <c r="AG31" s="25">
        <v>0</v>
      </c>
      <c r="AH31" s="15">
        <v>0</v>
      </c>
      <c r="AI31" s="18">
        <v>0</v>
      </c>
      <c r="AJ31" s="26">
        <v>0</v>
      </c>
      <c r="AK31" s="25">
        <v>0</v>
      </c>
      <c r="AL31" s="15">
        <v>0</v>
      </c>
      <c r="AM31" s="18">
        <v>0</v>
      </c>
      <c r="AN31" s="18">
        <v>0</v>
      </c>
      <c r="AO31" s="18">
        <v>0</v>
      </c>
    </row>
    <row r="32" s="1" customFormat="1" ht="15.9" customHeight="1" spans="1:41">
      <c r="A32" s="23"/>
      <c r="B32" s="24" t="s">
        <v>68</v>
      </c>
      <c r="C32" s="23" t="s">
        <v>69</v>
      </c>
      <c r="D32" s="25">
        <v>464.4</v>
      </c>
      <c r="E32" s="26">
        <v>5471.16</v>
      </c>
      <c r="F32" s="25">
        <v>413</v>
      </c>
      <c r="G32" s="26">
        <v>4996.76</v>
      </c>
      <c r="H32" s="27">
        <v>77.2426210153483</v>
      </c>
      <c r="I32" s="26">
        <v>0</v>
      </c>
      <c r="J32" s="26">
        <v>0</v>
      </c>
      <c r="K32" s="25">
        <v>6</v>
      </c>
      <c r="L32" s="25">
        <v>63</v>
      </c>
      <c r="M32" s="12">
        <v>0</v>
      </c>
      <c r="N32" s="12">
        <v>10.5</v>
      </c>
      <c r="O32" s="26">
        <v>474.32</v>
      </c>
      <c r="P32" s="26">
        <v>500.15</v>
      </c>
      <c r="Q32" s="26">
        <v>9.44</v>
      </c>
      <c r="R32" s="12">
        <v>52.9819915254237</v>
      </c>
      <c r="S32" s="25">
        <v>-688.15</v>
      </c>
      <c r="T32" s="25">
        <v>437.08</v>
      </c>
      <c r="U32" s="25">
        <v>101.69</v>
      </c>
      <c r="V32" s="12">
        <v>4.29816107778543</v>
      </c>
      <c r="W32" s="15" t="e">
        <v>#DIV/0!</v>
      </c>
      <c r="X32" s="15">
        <v>-0.590651325925198</v>
      </c>
      <c r="Y32" s="26">
        <v>25.83</v>
      </c>
      <c r="Z32" s="25">
        <v>1125.23</v>
      </c>
      <c r="AA32" s="17">
        <v>-1099.4</v>
      </c>
      <c r="AB32" s="18">
        <v>-0.977044693084969</v>
      </c>
      <c r="AC32" s="15">
        <v>0.0516445066480056</v>
      </c>
      <c r="AD32" s="15">
        <v>2.57442573441933</v>
      </c>
      <c r="AE32" s="15">
        <v>-2.52278122777132</v>
      </c>
      <c r="AF32" s="26">
        <v>0</v>
      </c>
      <c r="AG32" s="25">
        <v>0</v>
      </c>
      <c r="AH32" s="15">
        <v>0</v>
      </c>
      <c r="AI32" s="18">
        <v>0</v>
      </c>
      <c r="AJ32" s="26">
        <v>0</v>
      </c>
      <c r="AK32" s="25">
        <v>0</v>
      </c>
      <c r="AL32" s="15">
        <v>0</v>
      </c>
      <c r="AM32" s="18">
        <v>0</v>
      </c>
      <c r="AN32" s="18">
        <v>0</v>
      </c>
      <c r="AO32" s="18">
        <v>0</v>
      </c>
    </row>
    <row r="33" s="1" customFormat="1" ht="15.9" customHeight="1" spans="1:41">
      <c r="A33" s="23"/>
      <c r="B33" s="24" t="s">
        <v>191</v>
      </c>
      <c r="C33" s="23" t="s">
        <v>192</v>
      </c>
      <c r="D33" s="25">
        <v>878.5</v>
      </c>
      <c r="E33" s="26">
        <v>14937.42</v>
      </c>
      <c r="F33" s="25">
        <v>1021.7</v>
      </c>
      <c r="G33" s="26">
        <v>14926.88</v>
      </c>
      <c r="H33" s="27">
        <v>42.2188675129958</v>
      </c>
      <c r="I33" s="26">
        <v>780.1</v>
      </c>
      <c r="J33" s="26">
        <v>2485.16</v>
      </c>
      <c r="K33" s="25">
        <v>477.12</v>
      </c>
      <c r="L33" s="25">
        <v>2736.91</v>
      </c>
      <c r="M33" s="12">
        <v>3.18569414177669</v>
      </c>
      <c r="N33" s="12">
        <v>5.7363137156271</v>
      </c>
      <c r="O33" s="26">
        <v>2475.79</v>
      </c>
      <c r="P33" s="26">
        <v>2863.61</v>
      </c>
      <c r="Q33" s="26">
        <v>295.52</v>
      </c>
      <c r="R33" s="12">
        <v>9.69007173795344</v>
      </c>
      <c r="S33" s="25">
        <v>3098</v>
      </c>
      <c r="T33" s="25">
        <v>4084.37</v>
      </c>
      <c r="U33" s="25">
        <v>321.96</v>
      </c>
      <c r="V33" s="12">
        <v>12.6859547769909</v>
      </c>
      <c r="W33" s="15">
        <v>2.04174578810921</v>
      </c>
      <c r="X33" s="15">
        <v>1.21151690892207</v>
      </c>
      <c r="Y33" s="26">
        <v>387.82</v>
      </c>
      <c r="Z33" s="25">
        <v>986.37</v>
      </c>
      <c r="AA33" s="17">
        <v>-598.55</v>
      </c>
      <c r="AB33" s="18">
        <v>-0.606820969818628</v>
      </c>
      <c r="AC33" s="15">
        <v>0.135430453169251</v>
      </c>
      <c r="AD33" s="15">
        <v>0.241498688904286</v>
      </c>
      <c r="AE33" s="15">
        <v>-0.106068235735035</v>
      </c>
      <c r="AF33" s="26">
        <v>0</v>
      </c>
      <c r="AG33" s="25">
        <v>0</v>
      </c>
      <c r="AH33" s="15">
        <v>0</v>
      </c>
      <c r="AI33" s="18">
        <v>0</v>
      </c>
      <c r="AJ33" s="26">
        <v>0</v>
      </c>
      <c r="AK33" s="25">
        <v>0</v>
      </c>
      <c r="AL33" s="15">
        <v>0</v>
      </c>
      <c r="AM33" s="18">
        <v>0</v>
      </c>
      <c r="AN33" s="18">
        <v>0</v>
      </c>
      <c r="AO33" s="18">
        <v>0</v>
      </c>
    </row>
    <row r="34" s="1" customFormat="1" ht="15.9" customHeight="1" spans="1:41">
      <c r="A34" s="23"/>
      <c r="B34" s="24" t="s">
        <v>80</v>
      </c>
      <c r="C34" s="23" t="s">
        <v>81</v>
      </c>
      <c r="D34" s="25">
        <v>1788.2</v>
      </c>
      <c r="E34" s="26">
        <v>45914.8</v>
      </c>
      <c r="F34" s="25">
        <v>1582.7</v>
      </c>
      <c r="G34" s="26">
        <v>39310.32</v>
      </c>
      <c r="H34" s="27">
        <v>16.1664293723887</v>
      </c>
      <c r="I34" s="26">
        <v>498.8</v>
      </c>
      <c r="J34" s="26">
        <v>9655.7</v>
      </c>
      <c r="K34" s="25">
        <v>760.46</v>
      </c>
      <c r="L34" s="25">
        <v>31639.23</v>
      </c>
      <c r="M34" s="12">
        <v>19.357858861267</v>
      </c>
      <c r="N34" s="12">
        <v>41.6053835836204</v>
      </c>
      <c r="O34" s="26">
        <v>18451.07</v>
      </c>
      <c r="P34" s="26">
        <v>24547.58</v>
      </c>
      <c r="Q34" s="26">
        <v>1236.92</v>
      </c>
      <c r="R34" s="12">
        <v>19.8457297157456</v>
      </c>
      <c r="S34" s="25">
        <v>19302.8</v>
      </c>
      <c r="T34" s="25">
        <v>25648.78</v>
      </c>
      <c r="U34" s="25">
        <v>701.3</v>
      </c>
      <c r="V34" s="12">
        <v>36.5731926422358</v>
      </c>
      <c r="W34" s="15">
        <v>0.0252027281516499</v>
      </c>
      <c r="X34" s="15">
        <v>-0.12095047582654</v>
      </c>
      <c r="Y34" s="26">
        <v>6096.51</v>
      </c>
      <c r="Z34" s="25">
        <v>6345.98</v>
      </c>
      <c r="AA34" s="17">
        <v>-249.47</v>
      </c>
      <c r="AB34" s="18">
        <v>-0.0393115011393039</v>
      </c>
      <c r="AC34" s="15">
        <v>0.248354827644925</v>
      </c>
      <c r="AD34" s="15">
        <v>0.247418395728764</v>
      </c>
      <c r="AE34" s="15">
        <v>0.000936431916160965</v>
      </c>
      <c r="AF34" s="26">
        <v>0</v>
      </c>
      <c r="AG34" s="25">
        <v>0</v>
      </c>
      <c r="AH34" s="15">
        <v>0</v>
      </c>
      <c r="AI34" s="18">
        <v>0</v>
      </c>
      <c r="AJ34" s="26">
        <v>0</v>
      </c>
      <c r="AK34" s="25">
        <v>0</v>
      </c>
      <c r="AL34" s="15">
        <v>0</v>
      </c>
      <c r="AM34" s="18">
        <v>0</v>
      </c>
      <c r="AN34" s="18">
        <v>0</v>
      </c>
      <c r="AO34" s="18">
        <v>0</v>
      </c>
    </row>
    <row r="35" s="1" customFormat="1" ht="15.9" customHeight="1" spans="1:41">
      <c r="A35" s="23"/>
      <c r="B35" s="28" t="s">
        <v>256</v>
      </c>
      <c r="C35" s="28"/>
      <c r="D35" s="29">
        <v>34636.62</v>
      </c>
      <c r="E35" s="29">
        <v>787577.54</v>
      </c>
      <c r="F35" s="29">
        <v>33282.85</v>
      </c>
      <c r="G35" s="30">
        <v>735086.69</v>
      </c>
      <c r="H35" s="30">
        <v>29.9119870272171</v>
      </c>
      <c r="I35" s="30">
        <v>7150.69</v>
      </c>
      <c r="J35" s="29">
        <v>108011.32</v>
      </c>
      <c r="K35" s="29">
        <v>6139.37</v>
      </c>
      <c r="L35" s="29">
        <v>140323.2</v>
      </c>
      <c r="M35" s="31">
        <v>15.1050206343723</v>
      </c>
      <c r="N35" s="31">
        <v>22.8562865570897</v>
      </c>
      <c r="O35" s="29">
        <v>178166.86</v>
      </c>
      <c r="P35" s="29">
        <v>217283.11</v>
      </c>
      <c r="Q35" s="29">
        <v>11333.59</v>
      </c>
      <c r="R35" s="31">
        <v>19.1716049371823</v>
      </c>
      <c r="S35" s="29">
        <v>177831.14</v>
      </c>
      <c r="T35" s="29">
        <v>218660.72</v>
      </c>
      <c r="U35" s="29">
        <v>9261.79</v>
      </c>
      <c r="V35" s="31">
        <v>23.6089049740925</v>
      </c>
      <c r="W35" s="32">
        <v>0.269220704906301</v>
      </c>
      <c r="X35" s="32">
        <v>0.0329282893405662</v>
      </c>
      <c r="Y35" s="29">
        <v>39116.25</v>
      </c>
      <c r="Z35" s="29">
        <v>40829.58</v>
      </c>
      <c r="AA35" s="33">
        <v>-1713.33</v>
      </c>
      <c r="AB35" s="34">
        <v>-0.0419629592075157</v>
      </c>
      <c r="AC35" s="32">
        <v>0.180024347037374</v>
      </c>
      <c r="AD35" s="32">
        <v>0.186725718272582</v>
      </c>
      <c r="AE35" s="32">
        <v>-0.00670137123520786</v>
      </c>
      <c r="AF35" s="29">
        <v>0</v>
      </c>
      <c r="AG35" s="29">
        <v>0</v>
      </c>
      <c r="AH35" s="32">
        <v>0</v>
      </c>
      <c r="AI35" s="32">
        <v>0</v>
      </c>
      <c r="AJ35" s="29">
        <v>0</v>
      </c>
      <c r="AK35" s="29">
        <v>0</v>
      </c>
      <c r="AL35" s="32">
        <v>0</v>
      </c>
      <c r="AM35" s="32">
        <v>0</v>
      </c>
      <c r="AN35" s="34">
        <v>0</v>
      </c>
      <c r="AO35" s="34">
        <v>0</v>
      </c>
    </row>
    <row r="36" s="1" customFormat="1" ht="15.9" customHeight="1" spans="1:41">
      <c r="A36" s="23" t="s">
        <v>62</v>
      </c>
      <c r="B36" s="24" t="s">
        <v>63</v>
      </c>
      <c r="C36" s="23" t="s">
        <v>64</v>
      </c>
      <c r="D36" s="25">
        <v>2450.07</v>
      </c>
      <c r="E36" s="26">
        <v>56054.31</v>
      </c>
      <c r="F36" s="25">
        <v>2202.4</v>
      </c>
      <c r="G36" s="26">
        <v>48359.94</v>
      </c>
      <c r="H36" s="27">
        <v>18.8838586745898</v>
      </c>
      <c r="I36" s="26">
        <v>469</v>
      </c>
      <c r="J36" s="26">
        <v>11314.95</v>
      </c>
      <c r="K36" s="25">
        <v>1306.13</v>
      </c>
      <c r="L36" s="25">
        <v>33639.18</v>
      </c>
      <c r="M36" s="12">
        <v>24.1256929637527</v>
      </c>
      <c r="N36" s="12">
        <v>25.7548482922833</v>
      </c>
      <c r="O36" s="26">
        <v>19352.5</v>
      </c>
      <c r="P36" s="26">
        <v>22252.26</v>
      </c>
      <c r="Q36" s="26">
        <v>723.26</v>
      </c>
      <c r="R36" s="12">
        <v>30.766612283273</v>
      </c>
      <c r="S36" s="25">
        <v>29025.87</v>
      </c>
      <c r="T36" s="25">
        <v>32824.33</v>
      </c>
      <c r="U36" s="25">
        <v>1116.23</v>
      </c>
      <c r="V36" s="12">
        <v>29.4064216156169</v>
      </c>
      <c r="W36" s="15">
        <v>0.275263360496955</v>
      </c>
      <c r="X36" s="15">
        <v>0.141781977587017</v>
      </c>
      <c r="Y36" s="26">
        <v>2899.76</v>
      </c>
      <c r="Z36" s="25">
        <v>3798.46</v>
      </c>
      <c r="AA36" s="17">
        <v>-898.7</v>
      </c>
      <c r="AB36" s="18">
        <v>-0.236595883594931</v>
      </c>
      <c r="AC36" s="15">
        <v>0.130313055842418</v>
      </c>
      <c r="AD36" s="15">
        <v>0.115720869245465</v>
      </c>
      <c r="AE36" s="15">
        <v>0.0145921865969526</v>
      </c>
      <c r="AF36" s="26">
        <v>0</v>
      </c>
      <c r="AG36" s="25">
        <v>0</v>
      </c>
      <c r="AH36" s="15">
        <v>0</v>
      </c>
      <c r="AI36" s="18">
        <v>0</v>
      </c>
      <c r="AJ36" s="26">
        <v>0</v>
      </c>
      <c r="AK36" s="25">
        <v>0</v>
      </c>
      <c r="AL36" s="15">
        <v>0</v>
      </c>
      <c r="AM36" s="18">
        <v>0</v>
      </c>
      <c r="AN36" s="18">
        <v>0</v>
      </c>
      <c r="AO36" s="18">
        <v>0</v>
      </c>
    </row>
    <row r="37" s="1" customFormat="1" ht="15.9" customHeight="1" spans="1:41">
      <c r="A37" s="23"/>
      <c r="B37" s="24" t="s">
        <v>92</v>
      </c>
      <c r="C37" s="23" t="s">
        <v>93</v>
      </c>
      <c r="D37" s="25">
        <v>3211</v>
      </c>
      <c r="E37" s="26">
        <v>75110.31</v>
      </c>
      <c r="F37" s="25">
        <v>3126.3</v>
      </c>
      <c r="G37" s="26">
        <v>68942.14</v>
      </c>
      <c r="H37" s="27">
        <v>32.3569608238266</v>
      </c>
      <c r="I37" s="26">
        <v>634.2</v>
      </c>
      <c r="J37" s="26">
        <v>7950.13</v>
      </c>
      <c r="K37" s="25">
        <v>682.37</v>
      </c>
      <c r="L37" s="25">
        <v>14748.14</v>
      </c>
      <c r="M37" s="12">
        <v>12.5356827499212</v>
      </c>
      <c r="N37" s="12">
        <v>21.6131131204478</v>
      </c>
      <c r="O37" s="26">
        <v>15581.92</v>
      </c>
      <c r="P37" s="26">
        <v>18541.87</v>
      </c>
      <c r="Q37" s="26">
        <v>1287.2</v>
      </c>
      <c r="R37" s="12">
        <v>14.4048088875078</v>
      </c>
      <c r="S37" s="25">
        <v>24004.7</v>
      </c>
      <c r="T37" s="25">
        <v>25780.09</v>
      </c>
      <c r="U37" s="25">
        <v>1117.71</v>
      </c>
      <c r="V37" s="12">
        <v>23.0650973866209</v>
      </c>
      <c r="W37" s="15">
        <v>0.149104454450107</v>
      </c>
      <c r="X37" s="15">
        <v>0.0671807091408459</v>
      </c>
      <c r="Y37" s="26">
        <v>2959.95</v>
      </c>
      <c r="Z37" s="25">
        <v>1775.39</v>
      </c>
      <c r="AA37" s="17">
        <v>1184.56</v>
      </c>
      <c r="AB37" s="18">
        <v>0.667211147973121</v>
      </c>
      <c r="AC37" s="15">
        <v>0.159636002193953</v>
      </c>
      <c r="AD37" s="15">
        <v>0.0688667107058199</v>
      </c>
      <c r="AE37" s="15">
        <v>0.0907692914881336</v>
      </c>
      <c r="AF37" s="26">
        <v>0</v>
      </c>
      <c r="AG37" s="25">
        <v>0</v>
      </c>
      <c r="AH37" s="15">
        <v>0</v>
      </c>
      <c r="AI37" s="18">
        <v>0</v>
      </c>
      <c r="AJ37" s="26">
        <v>0</v>
      </c>
      <c r="AK37" s="25">
        <v>0</v>
      </c>
      <c r="AL37" s="15">
        <v>0</v>
      </c>
      <c r="AM37" s="18">
        <v>0</v>
      </c>
      <c r="AN37" s="18">
        <v>0</v>
      </c>
      <c r="AO37" s="18">
        <v>0</v>
      </c>
    </row>
    <row r="38" s="1" customFormat="1" ht="15.9" customHeight="1" spans="1:41">
      <c r="A38" s="23"/>
      <c r="B38" s="24" t="s">
        <v>145</v>
      </c>
      <c r="C38" s="23" t="s">
        <v>146</v>
      </c>
      <c r="D38" s="25">
        <v>2589.37</v>
      </c>
      <c r="E38" s="26">
        <v>103236.72</v>
      </c>
      <c r="F38" s="25">
        <v>2317.5</v>
      </c>
      <c r="G38" s="26">
        <v>94125.43</v>
      </c>
      <c r="H38" s="27">
        <v>51.6258285520397</v>
      </c>
      <c r="I38" s="26">
        <v>303.7</v>
      </c>
      <c r="J38" s="26">
        <v>3547.42</v>
      </c>
      <c r="K38" s="25">
        <v>520.75</v>
      </c>
      <c r="L38" s="25">
        <v>14943.51</v>
      </c>
      <c r="M38" s="12">
        <v>11.6806717155087</v>
      </c>
      <c r="N38" s="12">
        <v>28.6961305808929</v>
      </c>
      <c r="O38" s="26">
        <v>13380.27</v>
      </c>
      <c r="P38" s="26">
        <v>16312.83</v>
      </c>
      <c r="Q38" s="26">
        <v>939.86</v>
      </c>
      <c r="R38" s="12">
        <v>17.3566595024791</v>
      </c>
      <c r="S38" s="25">
        <v>14081.54</v>
      </c>
      <c r="T38" s="25">
        <v>14702.96</v>
      </c>
      <c r="U38" s="25">
        <v>552.2</v>
      </c>
      <c r="V38" s="12">
        <v>26.6261499456719</v>
      </c>
      <c r="W38" s="15">
        <v>0.485929912697933</v>
      </c>
      <c r="X38" s="15">
        <v>-0.0721344861944336</v>
      </c>
      <c r="Y38" s="26">
        <v>2932.56</v>
      </c>
      <c r="Z38" s="25">
        <v>621.42</v>
      </c>
      <c r="AA38" s="17">
        <v>2311.14</v>
      </c>
      <c r="AB38" s="18">
        <v>3.71912716037463</v>
      </c>
      <c r="AC38" s="15">
        <v>0.179770156373848</v>
      </c>
      <c r="AD38" s="15">
        <v>0.0422649588926311</v>
      </c>
      <c r="AE38" s="15">
        <v>0.137505197481217</v>
      </c>
      <c r="AF38" s="26">
        <v>0</v>
      </c>
      <c r="AG38" s="25">
        <v>0</v>
      </c>
      <c r="AH38" s="15">
        <v>0</v>
      </c>
      <c r="AI38" s="18">
        <v>0</v>
      </c>
      <c r="AJ38" s="26">
        <v>0</v>
      </c>
      <c r="AK38" s="25">
        <v>0</v>
      </c>
      <c r="AL38" s="15">
        <v>0</v>
      </c>
      <c r="AM38" s="18">
        <v>0</v>
      </c>
      <c r="AN38" s="18">
        <v>0</v>
      </c>
      <c r="AO38" s="18">
        <v>0</v>
      </c>
    </row>
    <row r="39" s="1" customFormat="1" ht="15.9" customHeight="1" spans="1:41">
      <c r="A39" s="23"/>
      <c r="B39" s="24" t="s">
        <v>99</v>
      </c>
      <c r="C39" s="23" t="s">
        <v>100</v>
      </c>
      <c r="D39" s="25">
        <v>2847</v>
      </c>
      <c r="E39" s="26">
        <v>89011.86</v>
      </c>
      <c r="F39" s="25">
        <v>2711</v>
      </c>
      <c r="G39" s="26">
        <v>85356.03</v>
      </c>
      <c r="H39" s="27">
        <v>80.3135773890912</v>
      </c>
      <c r="I39" s="26">
        <v>426.7</v>
      </c>
      <c r="J39" s="26">
        <v>3943.06</v>
      </c>
      <c r="K39" s="25">
        <v>335.58</v>
      </c>
      <c r="L39" s="25">
        <v>6102.35</v>
      </c>
      <c r="M39" s="12">
        <v>9.24082493555191</v>
      </c>
      <c r="N39" s="12">
        <v>18.1844865605817</v>
      </c>
      <c r="O39" s="26">
        <v>7598.81</v>
      </c>
      <c r="P39" s="26">
        <v>7922.36</v>
      </c>
      <c r="Q39" s="26">
        <v>599.95</v>
      </c>
      <c r="R39" s="12">
        <v>13.2050337528127</v>
      </c>
      <c r="S39" s="25">
        <v>8283.31</v>
      </c>
      <c r="T39" s="25">
        <v>10158.51</v>
      </c>
      <c r="U39" s="25">
        <v>614.22</v>
      </c>
      <c r="V39" s="12">
        <v>16.5388785777083</v>
      </c>
      <c r="W39" s="15">
        <v>0.428988628711</v>
      </c>
      <c r="X39" s="15">
        <v>-0.0904951579133685</v>
      </c>
      <c r="Y39" s="26">
        <v>323.55</v>
      </c>
      <c r="Z39" s="25">
        <v>1875.2</v>
      </c>
      <c r="AA39" s="17">
        <v>-1551.65</v>
      </c>
      <c r="AB39" s="18">
        <v>-0.82745840443686</v>
      </c>
      <c r="AC39" s="15">
        <v>0.0408401032015712</v>
      </c>
      <c r="AD39" s="15">
        <v>0.184594000498105</v>
      </c>
      <c r="AE39" s="15">
        <v>-0.143753897296533</v>
      </c>
      <c r="AF39" s="26">
        <v>0</v>
      </c>
      <c r="AG39" s="25">
        <v>0</v>
      </c>
      <c r="AH39" s="15">
        <v>0</v>
      </c>
      <c r="AI39" s="18">
        <v>0</v>
      </c>
      <c r="AJ39" s="26">
        <v>0</v>
      </c>
      <c r="AK39" s="25">
        <v>0</v>
      </c>
      <c r="AL39" s="15">
        <v>0</v>
      </c>
      <c r="AM39" s="18">
        <v>0</v>
      </c>
      <c r="AN39" s="18">
        <v>0</v>
      </c>
      <c r="AO39" s="18">
        <v>0</v>
      </c>
    </row>
    <row r="40" s="1" customFormat="1" ht="15.9" customHeight="1" spans="1:41">
      <c r="A40" s="23"/>
      <c r="B40" s="24" t="s">
        <v>108</v>
      </c>
      <c r="C40" s="23" t="s">
        <v>109</v>
      </c>
      <c r="D40" s="25">
        <v>3003.1</v>
      </c>
      <c r="E40" s="26">
        <v>79000.64</v>
      </c>
      <c r="F40" s="25">
        <v>3027.5</v>
      </c>
      <c r="G40" s="26">
        <v>78767.19</v>
      </c>
      <c r="H40" s="27">
        <v>51.3269752552232</v>
      </c>
      <c r="I40" s="26">
        <v>498.7</v>
      </c>
      <c r="J40" s="26">
        <v>10277.53</v>
      </c>
      <c r="K40" s="25">
        <v>498.72</v>
      </c>
      <c r="L40" s="25">
        <v>11963.63</v>
      </c>
      <c r="M40" s="12">
        <v>20.6086424704231</v>
      </c>
      <c r="N40" s="12">
        <v>23.9886709977543</v>
      </c>
      <c r="O40" s="26">
        <v>10758.23</v>
      </c>
      <c r="P40" s="26">
        <v>11247.63</v>
      </c>
      <c r="Q40" s="26">
        <v>743.79</v>
      </c>
      <c r="R40" s="12">
        <v>15.1220505787924</v>
      </c>
      <c r="S40" s="25">
        <v>12880.64</v>
      </c>
      <c r="T40" s="25">
        <v>14974.95</v>
      </c>
      <c r="U40" s="25">
        <v>908.76</v>
      </c>
      <c r="V40" s="12">
        <v>16.4784431533078</v>
      </c>
      <c r="W40" s="15">
        <v>-0.266227719729957</v>
      </c>
      <c r="X40" s="15">
        <v>-0.313073944160956</v>
      </c>
      <c r="Y40" s="26">
        <v>489.4</v>
      </c>
      <c r="Z40" s="25">
        <v>2094.31</v>
      </c>
      <c r="AA40" s="17">
        <v>-1604.91</v>
      </c>
      <c r="AB40" s="18">
        <v>-0.766319217307848</v>
      </c>
      <c r="AC40" s="15">
        <v>0.0435113886214251</v>
      </c>
      <c r="AD40" s="15">
        <v>0.139854223219443</v>
      </c>
      <c r="AE40" s="15">
        <v>-0.096342834598018</v>
      </c>
      <c r="AF40" s="26">
        <v>0</v>
      </c>
      <c r="AG40" s="25">
        <v>0</v>
      </c>
      <c r="AH40" s="15">
        <v>0</v>
      </c>
      <c r="AI40" s="18">
        <v>0</v>
      </c>
      <c r="AJ40" s="26">
        <v>0</v>
      </c>
      <c r="AK40" s="25">
        <v>0</v>
      </c>
      <c r="AL40" s="15">
        <v>0</v>
      </c>
      <c r="AM40" s="18">
        <v>0</v>
      </c>
      <c r="AN40" s="18">
        <v>0</v>
      </c>
      <c r="AO40" s="18">
        <v>0</v>
      </c>
    </row>
    <row r="41" s="1" customFormat="1" ht="15.9" customHeight="1" spans="1:41">
      <c r="A41" s="23"/>
      <c r="B41" s="24" t="s">
        <v>123</v>
      </c>
      <c r="C41" s="23" t="s">
        <v>124</v>
      </c>
      <c r="D41" s="25">
        <v>2371.31</v>
      </c>
      <c r="E41" s="26">
        <v>57705.74</v>
      </c>
      <c r="F41" s="25">
        <v>2535.06</v>
      </c>
      <c r="G41" s="26">
        <v>67130.86</v>
      </c>
      <c r="H41" s="27">
        <v>39.2579211621538</v>
      </c>
      <c r="I41" s="26">
        <v>587.6</v>
      </c>
      <c r="J41" s="26">
        <v>20555.13</v>
      </c>
      <c r="K41" s="25">
        <v>400.41</v>
      </c>
      <c r="L41" s="25">
        <v>6473.05</v>
      </c>
      <c r="M41" s="12">
        <v>34.9815010211028</v>
      </c>
      <c r="N41" s="12">
        <v>16.1660547938363</v>
      </c>
      <c r="O41" s="26">
        <v>11129.68</v>
      </c>
      <c r="P41" s="26">
        <v>13931.24</v>
      </c>
      <c r="Q41" s="26">
        <v>596.98</v>
      </c>
      <c r="R41" s="12">
        <v>23.3361921672418</v>
      </c>
      <c r="S41" s="25">
        <v>8910.77</v>
      </c>
      <c r="T41" s="25">
        <v>9861.89</v>
      </c>
      <c r="U41" s="25">
        <v>588.78</v>
      </c>
      <c r="V41" s="12">
        <v>16.7497027752301</v>
      </c>
      <c r="W41" s="15">
        <v>-0.332899061330613</v>
      </c>
      <c r="X41" s="15">
        <v>0.0361033034241817</v>
      </c>
      <c r="Y41" s="26">
        <v>2801.56</v>
      </c>
      <c r="Z41" s="25">
        <v>951.12</v>
      </c>
      <c r="AA41" s="17">
        <v>1850.44</v>
      </c>
      <c r="AB41" s="18">
        <v>1.94553789216923</v>
      </c>
      <c r="AC41" s="15">
        <v>0.201099112498241</v>
      </c>
      <c r="AD41" s="15">
        <v>0.0964439879171234</v>
      </c>
      <c r="AE41" s="15">
        <v>0.104655124581118</v>
      </c>
      <c r="AF41" s="26">
        <v>0</v>
      </c>
      <c r="AG41" s="25">
        <v>0</v>
      </c>
      <c r="AH41" s="15">
        <v>0</v>
      </c>
      <c r="AI41" s="18">
        <v>0</v>
      </c>
      <c r="AJ41" s="26">
        <v>0</v>
      </c>
      <c r="AK41" s="25">
        <v>0</v>
      </c>
      <c r="AL41" s="15">
        <v>0</v>
      </c>
      <c r="AM41" s="18">
        <v>0</v>
      </c>
      <c r="AN41" s="18">
        <v>0</v>
      </c>
      <c r="AO41" s="18">
        <v>0</v>
      </c>
    </row>
    <row r="42" s="1" customFormat="1" ht="15.9" customHeight="1" spans="1:41">
      <c r="A42" s="23"/>
      <c r="B42" s="24" t="s">
        <v>74</v>
      </c>
      <c r="C42" s="23" t="s">
        <v>75</v>
      </c>
      <c r="D42" s="25">
        <v>2019.95</v>
      </c>
      <c r="E42" s="26">
        <v>49612.8</v>
      </c>
      <c r="F42" s="25">
        <v>2005.7</v>
      </c>
      <c r="G42" s="26">
        <v>51465.87</v>
      </c>
      <c r="H42" s="27">
        <v>25.2345194193801</v>
      </c>
      <c r="I42" s="26">
        <v>613.3</v>
      </c>
      <c r="J42" s="26">
        <v>15709.45</v>
      </c>
      <c r="K42" s="25">
        <v>333.12</v>
      </c>
      <c r="L42" s="25">
        <v>12430.47</v>
      </c>
      <c r="M42" s="12">
        <v>25.6146257948802</v>
      </c>
      <c r="N42" s="12">
        <v>37.3152917867435</v>
      </c>
      <c r="O42" s="26">
        <v>14019.5</v>
      </c>
      <c r="P42" s="26">
        <v>15949.97</v>
      </c>
      <c r="Q42" s="26">
        <v>747.75</v>
      </c>
      <c r="R42" s="12">
        <v>21.3306185222334</v>
      </c>
      <c r="S42" s="25">
        <v>13947.44</v>
      </c>
      <c r="T42" s="25">
        <v>16296.48</v>
      </c>
      <c r="U42" s="25">
        <v>540.94</v>
      </c>
      <c r="V42" s="12">
        <v>30.126224719932</v>
      </c>
      <c r="W42" s="15">
        <v>-0.167248481666403</v>
      </c>
      <c r="X42" s="15">
        <v>-0.192657399221129</v>
      </c>
      <c r="Y42" s="26">
        <v>1930.47</v>
      </c>
      <c r="Z42" s="25">
        <v>2349.04</v>
      </c>
      <c r="AA42" s="17">
        <v>-418.57</v>
      </c>
      <c r="AB42" s="18">
        <v>-0.178187685182032</v>
      </c>
      <c r="AC42" s="15">
        <v>0.121032829528833</v>
      </c>
      <c r="AD42" s="15">
        <v>0.144144011467507</v>
      </c>
      <c r="AE42" s="15">
        <v>-0.0231111819386741</v>
      </c>
      <c r="AF42" s="26">
        <v>0</v>
      </c>
      <c r="AG42" s="25">
        <v>0</v>
      </c>
      <c r="AH42" s="15">
        <v>0</v>
      </c>
      <c r="AI42" s="18">
        <v>0</v>
      </c>
      <c r="AJ42" s="26">
        <v>0</v>
      </c>
      <c r="AK42" s="25">
        <v>0</v>
      </c>
      <c r="AL42" s="15">
        <v>0</v>
      </c>
      <c r="AM42" s="18">
        <v>0</v>
      </c>
      <c r="AN42" s="18">
        <v>0</v>
      </c>
      <c r="AO42" s="18">
        <v>0</v>
      </c>
    </row>
    <row r="43" s="1" customFormat="1" ht="15.9" customHeight="1" spans="1:41">
      <c r="A43" s="23"/>
      <c r="B43" s="24" t="s">
        <v>78</v>
      </c>
      <c r="C43" s="23" t="s">
        <v>79</v>
      </c>
      <c r="D43" s="25">
        <v>1589</v>
      </c>
      <c r="E43" s="26">
        <v>44465.27</v>
      </c>
      <c r="F43" s="25">
        <v>1452.42</v>
      </c>
      <c r="G43" s="26">
        <v>41097.4</v>
      </c>
      <c r="H43" s="27">
        <v>28.8275603322969</v>
      </c>
      <c r="I43" s="26">
        <v>373.3</v>
      </c>
      <c r="J43" s="26">
        <v>6052.8</v>
      </c>
      <c r="K43" s="25">
        <v>468.35</v>
      </c>
      <c r="L43" s="25">
        <v>5067.35</v>
      </c>
      <c r="M43" s="12">
        <v>16.2143048486472</v>
      </c>
      <c r="N43" s="12">
        <v>10.8195793743995</v>
      </c>
      <c r="O43" s="26">
        <v>10388.3</v>
      </c>
      <c r="P43" s="26">
        <v>12021.13</v>
      </c>
      <c r="Q43" s="26">
        <v>696.12</v>
      </c>
      <c r="R43" s="12">
        <v>17.268761133138</v>
      </c>
      <c r="S43" s="25">
        <v>10065.88</v>
      </c>
      <c r="T43" s="25">
        <v>12629.69</v>
      </c>
      <c r="U43" s="25">
        <v>747.24</v>
      </c>
      <c r="V43" s="12">
        <v>16.9017852363364</v>
      </c>
      <c r="W43" s="15">
        <v>0.0650324694356996</v>
      </c>
      <c r="X43" s="15">
        <v>0.56214808833772</v>
      </c>
      <c r="Y43" s="26">
        <v>1632.83</v>
      </c>
      <c r="Z43" s="25">
        <v>2563.81</v>
      </c>
      <c r="AA43" s="17">
        <v>-930.98</v>
      </c>
      <c r="AB43" s="18">
        <v>-0.363123632406458</v>
      </c>
      <c r="AC43" s="15">
        <v>0.135829992687875</v>
      </c>
      <c r="AD43" s="15">
        <v>0.202998648422883</v>
      </c>
      <c r="AE43" s="15">
        <v>-0.0671686557350075</v>
      </c>
      <c r="AF43" s="26">
        <v>0</v>
      </c>
      <c r="AG43" s="25">
        <v>0</v>
      </c>
      <c r="AH43" s="15">
        <v>0</v>
      </c>
      <c r="AI43" s="18">
        <v>0</v>
      </c>
      <c r="AJ43" s="26">
        <v>0</v>
      </c>
      <c r="AK43" s="25">
        <v>0</v>
      </c>
      <c r="AL43" s="15">
        <v>0</v>
      </c>
      <c r="AM43" s="18">
        <v>0</v>
      </c>
      <c r="AN43" s="18">
        <v>0</v>
      </c>
      <c r="AO43" s="18">
        <v>0</v>
      </c>
    </row>
    <row r="44" s="1" customFormat="1" ht="15.9" customHeight="1" spans="1:41">
      <c r="A44" s="23"/>
      <c r="B44" s="24" t="s">
        <v>65</v>
      </c>
      <c r="C44" s="23" t="s">
        <v>66</v>
      </c>
      <c r="D44" s="25">
        <v>2146</v>
      </c>
      <c r="E44" s="26">
        <v>45289.24</v>
      </c>
      <c r="F44" s="25">
        <v>1948</v>
      </c>
      <c r="G44" s="26">
        <v>39620.76</v>
      </c>
      <c r="H44" s="27">
        <v>44.1726864651149</v>
      </c>
      <c r="I44" s="26">
        <v>300.6</v>
      </c>
      <c r="J44" s="26">
        <v>3993.32</v>
      </c>
      <c r="K44" s="25">
        <v>1129.71</v>
      </c>
      <c r="L44" s="25">
        <v>25485.7</v>
      </c>
      <c r="M44" s="12">
        <v>13.284497671324</v>
      </c>
      <c r="N44" s="12">
        <v>22.5595064220021</v>
      </c>
      <c r="O44" s="26">
        <v>6727.8</v>
      </c>
      <c r="P44" s="26">
        <v>9068.38</v>
      </c>
      <c r="Q44" s="26">
        <v>410.46</v>
      </c>
      <c r="R44" s="12">
        <v>22.0932124933002</v>
      </c>
      <c r="S44" s="25">
        <v>19011.94</v>
      </c>
      <c r="T44" s="25">
        <v>24368.24</v>
      </c>
      <c r="U44" s="25">
        <v>648.97</v>
      </c>
      <c r="V44" s="12">
        <v>37.5491008829376</v>
      </c>
      <c r="W44" s="15">
        <v>0.663082266256158</v>
      </c>
      <c r="X44" s="15">
        <v>0.664446915661073</v>
      </c>
      <c r="Y44" s="26">
        <v>2340.58</v>
      </c>
      <c r="Z44" s="25">
        <v>5356.3</v>
      </c>
      <c r="AA44" s="17">
        <v>-3015.72</v>
      </c>
      <c r="AB44" s="18">
        <v>-0.563022982282546</v>
      </c>
      <c r="AC44" s="15">
        <v>0.258103431924997</v>
      </c>
      <c r="AD44" s="15">
        <v>0.219806600722908</v>
      </c>
      <c r="AE44" s="15">
        <v>0.0382968312020883</v>
      </c>
      <c r="AF44" s="26">
        <v>0</v>
      </c>
      <c r="AG44" s="25">
        <v>0</v>
      </c>
      <c r="AH44" s="15">
        <v>0</v>
      </c>
      <c r="AI44" s="18">
        <v>0</v>
      </c>
      <c r="AJ44" s="26">
        <v>0</v>
      </c>
      <c r="AK44" s="25">
        <v>0</v>
      </c>
      <c r="AL44" s="15">
        <v>0</v>
      </c>
      <c r="AM44" s="18">
        <v>0</v>
      </c>
      <c r="AN44" s="18">
        <v>0</v>
      </c>
      <c r="AO44" s="18">
        <v>0</v>
      </c>
    </row>
    <row r="45" s="1" customFormat="1" ht="15.9" customHeight="1" spans="1:41">
      <c r="A45" s="23"/>
      <c r="B45" s="24" t="s">
        <v>97</v>
      </c>
      <c r="C45" s="23" t="s">
        <v>98</v>
      </c>
      <c r="D45" s="25">
        <v>1860.8</v>
      </c>
      <c r="E45" s="26">
        <v>56810.02</v>
      </c>
      <c r="F45" s="25">
        <v>1988.4</v>
      </c>
      <c r="G45" s="26">
        <v>52004.97</v>
      </c>
      <c r="H45" s="27">
        <v>32.5306397608371</v>
      </c>
      <c r="I45" s="26">
        <v>695</v>
      </c>
      <c r="J45" s="26">
        <v>6902.56</v>
      </c>
      <c r="K45" s="25">
        <v>476.71</v>
      </c>
      <c r="L45" s="25">
        <v>4130.4</v>
      </c>
      <c r="M45" s="12">
        <v>9.93174100719424</v>
      </c>
      <c r="N45" s="12">
        <v>8.66438715361541</v>
      </c>
      <c r="O45" s="26">
        <v>11707.5</v>
      </c>
      <c r="P45" s="26">
        <v>13069.18</v>
      </c>
      <c r="Q45" s="26">
        <v>591.57</v>
      </c>
      <c r="R45" s="12">
        <v>22.0923643862941</v>
      </c>
      <c r="S45" s="25">
        <v>14426.56</v>
      </c>
      <c r="T45" s="25">
        <v>17203.15</v>
      </c>
      <c r="U45" s="25">
        <v>673.33</v>
      </c>
      <c r="V45" s="12">
        <v>25.5493591552433</v>
      </c>
      <c r="W45" s="15">
        <v>1.22442010623224</v>
      </c>
      <c r="X45" s="15">
        <v>1.94877856936279</v>
      </c>
      <c r="Y45" s="26">
        <v>1361.68</v>
      </c>
      <c r="Z45" s="25">
        <v>2776.59</v>
      </c>
      <c r="AA45" s="17">
        <v>-1414.91</v>
      </c>
      <c r="AB45" s="18">
        <v>-0.50958549875927</v>
      </c>
      <c r="AC45" s="15">
        <v>0.104190163422648</v>
      </c>
      <c r="AD45" s="15">
        <v>0.161400092424934</v>
      </c>
      <c r="AE45" s="15">
        <v>-0.057209929002286</v>
      </c>
      <c r="AF45" s="26">
        <v>0</v>
      </c>
      <c r="AG45" s="25">
        <v>0</v>
      </c>
      <c r="AH45" s="15">
        <v>0</v>
      </c>
      <c r="AI45" s="18">
        <v>0</v>
      </c>
      <c r="AJ45" s="26">
        <v>0</v>
      </c>
      <c r="AK45" s="25">
        <v>0</v>
      </c>
      <c r="AL45" s="15">
        <v>0</v>
      </c>
      <c r="AM45" s="18">
        <v>0</v>
      </c>
      <c r="AN45" s="18">
        <v>0</v>
      </c>
      <c r="AO45" s="18">
        <v>0</v>
      </c>
    </row>
    <row r="46" s="1" customFormat="1" ht="15.9" customHeight="1" spans="1:41">
      <c r="A46" s="23"/>
      <c r="B46" s="24" t="s">
        <v>133</v>
      </c>
      <c r="C46" s="23" t="s">
        <v>134</v>
      </c>
      <c r="D46" s="25">
        <v>478.26</v>
      </c>
      <c r="E46" s="26">
        <v>11012.08</v>
      </c>
      <c r="F46" s="25">
        <v>466.16</v>
      </c>
      <c r="G46" s="26">
        <v>11434.97</v>
      </c>
      <c r="H46" s="27">
        <v>14.2623667294178</v>
      </c>
      <c r="I46" s="26">
        <v>201.2</v>
      </c>
      <c r="J46" s="26">
        <v>5399.98</v>
      </c>
      <c r="K46" s="25">
        <v>102.48</v>
      </c>
      <c r="L46" s="25">
        <v>1393.3</v>
      </c>
      <c r="M46" s="12">
        <v>26.8388667992048</v>
      </c>
      <c r="N46" s="12">
        <v>13.5958235753318</v>
      </c>
      <c r="O46" s="26">
        <v>5508.53</v>
      </c>
      <c r="P46" s="26">
        <v>5916.43</v>
      </c>
      <c r="Q46" s="26">
        <v>952.43</v>
      </c>
      <c r="R46" s="12">
        <v>6.21193158552335</v>
      </c>
      <c r="S46" s="25">
        <v>4198.7</v>
      </c>
      <c r="T46" s="25">
        <v>5164.33</v>
      </c>
      <c r="U46" s="25">
        <v>380.87</v>
      </c>
      <c r="V46" s="12">
        <v>13.5592984482894</v>
      </c>
      <c r="W46" s="15">
        <v>-0.768547173321513</v>
      </c>
      <c r="X46" s="15">
        <v>-0.00268649610227368</v>
      </c>
      <c r="Y46" s="26">
        <v>407.9</v>
      </c>
      <c r="Z46" s="25">
        <v>965.63</v>
      </c>
      <c r="AA46" s="17">
        <v>-557.73</v>
      </c>
      <c r="AB46" s="18">
        <v>-0.577581475306277</v>
      </c>
      <c r="AC46" s="15">
        <v>0.0689436028145351</v>
      </c>
      <c r="AD46" s="15">
        <v>0.186980692558376</v>
      </c>
      <c r="AE46" s="15">
        <v>-0.118037089743841</v>
      </c>
      <c r="AF46" s="26">
        <v>0</v>
      </c>
      <c r="AG46" s="25">
        <v>0</v>
      </c>
      <c r="AH46" s="15">
        <v>0</v>
      </c>
      <c r="AI46" s="18">
        <v>0</v>
      </c>
      <c r="AJ46" s="26">
        <v>0</v>
      </c>
      <c r="AK46" s="25">
        <v>0</v>
      </c>
      <c r="AL46" s="15">
        <v>0</v>
      </c>
      <c r="AM46" s="18">
        <v>0</v>
      </c>
      <c r="AN46" s="18">
        <v>0</v>
      </c>
      <c r="AO46" s="18">
        <v>0</v>
      </c>
    </row>
    <row r="47" s="1" customFormat="1" ht="15.9" customHeight="1" spans="1:41">
      <c r="A47" s="23"/>
      <c r="B47" s="24" t="s">
        <v>104</v>
      </c>
      <c r="C47" s="23" t="s">
        <v>105</v>
      </c>
      <c r="D47" s="25">
        <v>2930</v>
      </c>
      <c r="E47" s="26">
        <v>97862.5</v>
      </c>
      <c r="F47" s="25">
        <v>2343</v>
      </c>
      <c r="G47" s="26">
        <v>88032.4</v>
      </c>
      <c r="H47" s="27">
        <v>29.6034691585859</v>
      </c>
      <c r="I47" s="26">
        <v>486.3</v>
      </c>
      <c r="J47" s="26">
        <v>9971.03</v>
      </c>
      <c r="K47" s="25">
        <v>601.99</v>
      </c>
      <c r="L47" s="25">
        <v>8995.89</v>
      </c>
      <c r="M47" s="12">
        <v>20.5038659263829</v>
      </c>
      <c r="N47" s="12">
        <v>14.9435871027758</v>
      </c>
      <c r="O47" s="26">
        <v>21978.24</v>
      </c>
      <c r="P47" s="26">
        <v>27408.46</v>
      </c>
      <c r="Q47" s="26">
        <v>1670.26</v>
      </c>
      <c r="R47" s="12">
        <v>16.4096966939279</v>
      </c>
      <c r="S47" s="25">
        <v>16031.52</v>
      </c>
      <c r="T47" s="25">
        <v>20681.49</v>
      </c>
      <c r="U47" s="25">
        <v>1784.66</v>
      </c>
      <c r="V47" s="12">
        <v>11.58847623637</v>
      </c>
      <c r="W47" s="15">
        <v>-0.199677916698964</v>
      </c>
      <c r="X47" s="15">
        <v>-0.224518440139625</v>
      </c>
      <c r="Y47" s="26">
        <v>5430.22</v>
      </c>
      <c r="Z47" s="25">
        <v>4649.97</v>
      </c>
      <c r="AA47" s="17">
        <v>780.25</v>
      </c>
      <c r="AB47" s="18">
        <v>0.167796781484612</v>
      </c>
      <c r="AC47" s="15">
        <v>0.198122039691395</v>
      </c>
      <c r="AD47" s="15">
        <v>0.224837282033354</v>
      </c>
      <c r="AE47" s="15">
        <v>-0.0267152423419599</v>
      </c>
      <c r="AF47" s="26">
        <v>0</v>
      </c>
      <c r="AG47" s="25">
        <v>0</v>
      </c>
      <c r="AH47" s="15">
        <v>0</v>
      </c>
      <c r="AI47" s="18">
        <v>0</v>
      </c>
      <c r="AJ47" s="26">
        <v>0</v>
      </c>
      <c r="AK47" s="25">
        <v>0</v>
      </c>
      <c r="AL47" s="15">
        <v>0</v>
      </c>
      <c r="AM47" s="18">
        <v>0</v>
      </c>
      <c r="AN47" s="18">
        <v>0</v>
      </c>
      <c r="AO47" s="18">
        <v>0</v>
      </c>
    </row>
    <row r="48" s="1" customFormat="1" ht="15.9" customHeight="1" spans="1:41">
      <c r="A48" s="23"/>
      <c r="B48" s="24" t="s">
        <v>184</v>
      </c>
      <c r="C48" s="23" t="s">
        <v>185</v>
      </c>
      <c r="D48" s="25">
        <v>483.4</v>
      </c>
      <c r="E48" s="26">
        <v>13468.27</v>
      </c>
      <c r="F48" s="25">
        <v>460.9</v>
      </c>
      <c r="G48" s="26">
        <v>13645.21</v>
      </c>
      <c r="H48" s="27">
        <v>38.503777458594</v>
      </c>
      <c r="I48" s="26">
        <v>58.3</v>
      </c>
      <c r="J48" s="26">
        <v>2641.56</v>
      </c>
      <c r="K48" s="25">
        <v>0</v>
      </c>
      <c r="L48" s="25">
        <v>0</v>
      </c>
      <c r="M48" s="12">
        <v>45.3097770154374</v>
      </c>
      <c r="N48" s="12">
        <v>0</v>
      </c>
      <c r="O48" s="26">
        <v>2464.62</v>
      </c>
      <c r="P48" s="26">
        <v>2976.02</v>
      </c>
      <c r="Q48" s="26">
        <v>73.12</v>
      </c>
      <c r="R48" s="12">
        <v>40.7004923413567</v>
      </c>
      <c r="S48" s="25">
        <v>29</v>
      </c>
      <c r="T48" s="25">
        <v>52.78</v>
      </c>
      <c r="U48" s="25">
        <v>1.55</v>
      </c>
      <c r="V48" s="12">
        <v>34.0516129032258</v>
      </c>
      <c r="W48" s="15">
        <v>-0.101728257733652</v>
      </c>
      <c r="X48" s="15" t="e">
        <v>#DIV/0!</v>
      </c>
      <c r="Y48" s="26">
        <v>511.4</v>
      </c>
      <c r="Z48" s="25">
        <v>23.78</v>
      </c>
      <c r="AA48" s="17">
        <v>487.62</v>
      </c>
      <c r="AB48" s="18">
        <v>20.5054667788057</v>
      </c>
      <c r="AC48" s="15">
        <v>0.17184024300912</v>
      </c>
      <c r="AD48" s="15">
        <v>0.450549450549451</v>
      </c>
      <c r="AE48" s="15">
        <v>-0.278709207540331</v>
      </c>
      <c r="AF48" s="26">
        <v>0</v>
      </c>
      <c r="AG48" s="25">
        <v>0</v>
      </c>
      <c r="AH48" s="15">
        <v>0</v>
      </c>
      <c r="AI48" s="18">
        <v>0</v>
      </c>
      <c r="AJ48" s="26">
        <v>0</v>
      </c>
      <c r="AK48" s="25">
        <v>0</v>
      </c>
      <c r="AL48" s="15">
        <v>0</v>
      </c>
      <c r="AM48" s="18">
        <v>0</v>
      </c>
      <c r="AN48" s="18">
        <v>0</v>
      </c>
      <c r="AO48" s="18">
        <v>0</v>
      </c>
    </row>
    <row r="49" s="1" customFormat="1" ht="15.9" customHeight="1" spans="1:41">
      <c r="A49" s="23"/>
      <c r="B49" s="24" t="s">
        <v>139</v>
      </c>
      <c r="C49" s="23" t="s">
        <v>140</v>
      </c>
      <c r="D49" s="25">
        <v>576.5</v>
      </c>
      <c r="E49" s="26">
        <v>11919.75</v>
      </c>
      <c r="F49" s="25">
        <v>609</v>
      </c>
      <c r="G49" s="26">
        <v>12925.28</v>
      </c>
      <c r="H49" s="27">
        <v>15.3364923685798</v>
      </c>
      <c r="I49" s="26">
        <v>287.7</v>
      </c>
      <c r="J49" s="26">
        <v>6348.63</v>
      </c>
      <c r="K49" s="25">
        <v>255.68</v>
      </c>
      <c r="L49" s="25">
        <v>4718.73</v>
      </c>
      <c r="M49" s="12">
        <v>22.0668404588113</v>
      </c>
      <c r="N49" s="12">
        <v>18.4556085732165</v>
      </c>
      <c r="O49" s="26">
        <v>5669.98</v>
      </c>
      <c r="P49" s="26">
        <v>7428.22</v>
      </c>
      <c r="Q49" s="26">
        <v>782.78</v>
      </c>
      <c r="R49" s="12">
        <v>9.48953729017093</v>
      </c>
      <c r="S49" s="25">
        <v>5887.01</v>
      </c>
      <c r="T49" s="25">
        <v>7729.96</v>
      </c>
      <c r="U49" s="25">
        <v>654.47</v>
      </c>
      <c r="V49" s="12">
        <v>11.8110226595566</v>
      </c>
      <c r="W49" s="15">
        <v>-0.569963932630792</v>
      </c>
      <c r="X49" s="15">
        <v>-0.360030713010613</v>
      </c>
      <c r="Y49" s="26">
        <v>1758.24</v>
      </c>
      <c r="Z49" s="25">
        <v>1842.95</v>
      </c>
      <c r="AA49" s="17">
        <v>-84.71</v>
      </c>
      <c r="AB49" s="18">
        <v>-0.0459643506334952</v>
      </c>
      <c r="AC49" s="15">
        <v>0.236697351451626</v>
      </c>
      <c r="AD49" s="15">
        <v>0.238416498921081</v>
      </c>
      <c r="AE49" s="15">
        <v>-0.00171914746945473</v>
      </c>
      <c r="AF49" s="26">
        <v>0</v>
      </c>
      <c r="AG49" s="25">
        <v>0</v>
      </c>
      <c r="AH49" s="15">
        <v>0</v>
      </c>
      <c r="AI49" s="18">
        <v>0</v>
      </c>
      <c r="AJ49" s="26">
        <v>0</v>
      </c>
      <c r="AK49" s="25">
        <v>0</v>
      </c>
      <c r="AL49" s="15">
        <v>0</v>
      </c>
      <c r="AM49" s="18">
        <v>0</v>
      </c>
      <c r="AN49" s="18">
        <v>0</v>
      </c>
      <c r="AO49" s="18">
        <v>0</v>
      </c>
    </row>
    <row r="50" s="1" customFormat="1" ht="15.9" customHeight="1" spans="1:41">
      <c r="A50" s="23"/>
      <c r="B50" s="24" t="s">
        <v>153</v>
      </c>
      <c r="C50" s="23" t="s">
        <v>154</v>
      </c>
      <c r="D50" s="25">
        <v>325.5</v>
      </c>
      <c r="E50" s="26">
        <v>8642.38</v>
      </c>
      <c r="F50" s="25">
        <v>306</v>
      </c>
      <c r="G50" s="26">
        <v>8068.25</v>
      </c>
      <c r="H50" s="27">
        <v>30.8946104842799</v>
      </c>
      <c r="I50" s="26">
        <v>166</v>
      </c>
      <c r="J50" s="26">
        <v>1319.06</v>
      </c>
      <c r="K50" s="25">
        <v>92</v>
      </c>
      <c r="L50" s="25">
        <v>1509.86</v>
      </c>
      <c r="M50" s="12">
        <v>7.94614457831325</v>
      </c>
      <c r="N50" s="12">
        <v>16.4115217391304</v>
      </c>
      <c r="O50" s="26">
        <v>1893.12</v>
      </c>
      <c r="P50" s="26">
        <v>1954.26</v>
      </c>
      <c r="Q50" s="26">
        <v>213.59</v>
      </c>
      <c r="R50" s="12">
        <v>9.14958565475912</v>
      </c>
      <c r="S50" s="25">
        <v>302.55</v>
      </c>
      <c r="T50" s="25">
        <v>369.48</v>
      </c>
      <c r="U50" s="25">
        <v>31.41</v>
      </c>
      <c r="V50" s="12">
        <v>11.7631327602674</v>
      </c>
      <c r="W50" s="15">
        <v>0.151449682872662</v>
      </c>
      <c r="X50" s="15">
        <v>-0.283239363951225</v>
      </c>
      <c r="Y50" s="26">
        <v>61.14</v>
      </c>
      <c r="Z50" s="25">
        <v>66.93</v>
      </c>
      <c r="AA50" s="17">
        <v>-5.79</v>
      </c>
      <c r="AB50" s="18">
        <v>-0.0865082922456298</v>
      </c>
      <c r="AC50" s="15">
        <v>0.0312854993706058</v>
      </c>
      <c r="AD50" s="15">
        <v>0.181146476128613</v>
      </c>
      <c r="AE50" s="15">
        <v>-0.149860976758007</v>
      </c>
      <c r="AF50" s="26">
        <v>0</v>
      </c>
      <c r="AG50" s="25">
        <v>0</v>
      </c>
      <c r="AH50" s="15">
        <v>0</v>
      </c>
      <c r="AI50" s="18">
        <v>0</v>
      </c>
      <c r="AJ50" s="26">
        <v>0</v>
      </c>
      <c r="AK50" s="25">
        <v>0</v>
      </c>
      <c r="AL50" s="15">
        <v>0</v>
      </c>
      <c r="AM50" s="18">
        <v>0</v>
      </c>
      <c r="AN50" s="18">
        <v>0</v>
      </c>
      <c r="AO50" s="18">
        <v>0</v>
      </c>
    </row>
    <row r="51" s="1" customFormat="1" ht="15.9" customHeight="1" spans="1:41">
      <c r="A51" s="23"/>
      <c r="B51" s="24" t="s">
        <v>110</v>
      </c>
      <c r="C51" s="23" t="s">
        <v>111</v>
      </c>
      <c r="D51" s="25">
        <v>1577.2</v>
      </c>
      <c r="E51" s="26">
        <v>32959.32</v>
      </c>
      <c r="F51" s="25">
        <v>1790.67</v>
      </c>
      <c r="G51" s="26">
        <v>30329.29</v>
      </c>
      <c r="H51" s="27">
        <v>13.1967999671138</v>
      </c>
      <c r="I51" s="26">
        <v>850.7</v>
      </c>
      <c r="J51" s="26">
        <v>14483.69</v>
      </c>
      <c r="K51" s="25">
        <v>577.86</v>
      </c>
      <c r="L51" s="25">
        <v>11793.68</v>
      </c>
      <c r="M51" s="12">
        <v>17.0256142000705</v>
      </c>
      <c r="N51" s="12">
        <v>20.4092340705361</v>
      </c>
      <c r="O51" s="26">
        <v>16785.14</v>
      </c>
      <c r="P51" s="26">
        <v>18566.72</v>
      </c>
      <c r="Q51" s="26">
        <v>680.13</v>
      </c>
      <c r="R51" s="12">
        <v>27.298781115375</v>
      </c>
      <c r="S51" s="25">
        <v>16424.38</v>
      </c>
      <c r="T51" s="25">
        <v>19006.58</v>
      </c>
      <c r="U51" s="25">
        <v>921.72</v>
      </c>
      <c r="V51" s="12">
        <v>20.6207742047476</v>
      </c>
      <c r="W51" s="15">
        <v>0.603394790612718</v>
      </c>
      <c r="X51" s="15">
        <v>0.0103649227345048</v>
      </c>
      <c r="Y51" s="26">
        <v>1781.58</v>
      </c>
      <c r="Z51" s="25">
        <v>2582.2</v>
      </c>
      <c r="AA51" s="17">
        <v>-800.62</v>
      </c>
      <c r="AB51" s="18">
        <v>-0.310053442800713</v>
      </c>
      <c r="AC51" s="15">
        <v>0.0959555591940849</v>
      </c>
      <c r="AD51" s="15">
        <v>0.135858213313495</v>
      </c>
      <c r="AE51" s="15">
        <v>-0.0399026541194097</v>
      </c>
      <c r="AF51" s="26">
        <v>0</v>
      </c>
      <c r="AG51" s="25">
        <v>0</v>
      </c>
      <c r="AH51" s="15">
        <v>0</v>
      </c>
      <c r="AI51" s="18">
        <v>0</v>
      </c>
      <c r="AJ51" s="26">
        <v>0</v>
      </c>
      <c r="AK51" s="25">
        <v>0</v>
      </c>
      <c r="AL51" s="15">
        <v>0</v>
      </c>
      <c r="AM51" s="18">
        <v>0</v>
      </c>
      <c r="AN51" s="18">
        <v>0</v>
      </c>
      <c r="AO51" s="18">
        <v>0</v>
      </c>
    </row>
    <row r="52" s="1" customFormat="1" ht="15.9" customHeight="1" spans="1:41">
      <c r="A52" s="23"/>
      <c r="B52" s="24" t="s">
        <v>151</v>
      </c>
      <c r="C52" s="23" t="s">
        <v>152</v>
      </c>
      <c r="D52" s="25">
        <v>476.3</v>
      </c>
      <c r="E52" s="26">
        <v>13523.32</v>
      </c>
      <c r="F52" s="25">
        <v>427.55</v>
      </c>
      <c r="G52" s="26">
        <v>12271.93</v>
      </c>
      <c r="H52" s="27">
        <v>38.0014121618493</v>
      </c>
      <c r="I52" s="26">
        <v>93.1</v>
      </c>
      <c r="J52" s="26">
        <v>1124.5</v>
      </c>
      <c r="K52" s="25">
        <v>178.85</v>
      </c>
      <c r="L52" s="25">
        <v>3030.39</v>
      </c>
      <c r="M52" s="12">
        <v>12.078410311493</v>
      </c>
      <c r="N52" s="12">
        <v>16.9437517472743</v>
      </c>
      <c r="O52" s="26">
        <v>2375.79</v>
      </c>
      <c r="P52" s="26">
        <v>2382.29</v>
      </c>
      <c r="Q52" s="26">
        <v>106.8</v>
      </c>
      <c r="R52" s="12">
        <v>22.3060861423221</v>
      </c>
      <c r="S52" s="25">
        <v>3062.55</v>
      </c>
      <c r="T52" s="25">
        <v>3668.64</v>
      </c>
      <c r="U52" s="25">
        <v>288.93</v>
      </c>
      <c r="V52" s="12">
        <v>12.6973315335895</v>
      </c>
      <c r="W52" s="15">
        <v>0.846773339128668</v>
      </c>
      <c r="X52" s="15">
        <v>-0.250618651466487</v>
      </c>
      <c r="Y52" s="26">
        <v>6.5</v>
      </c>
      <c r="Z52" s="25">
        <v>606.09</v>
      </c>
      <c r="AA52" s="17">
        <v>-599.59</v>
      </c>
      <c r="AB52" s="18">
        <v>-0.989275520137273</v>
      </c>
      <c r="AC52" s="15">
        <v>0.00272846714715673</v>
      </c>
      <c r="AD52" s="15">
        <v>0.165208360591391</v>
      </c>
      <c r="AE52" s="15">
        <v>-0.162479893444234</v>
      </c>
      <c r="AF52" s="26">
        <v>0</v>
      </c>
      <c r="AG52" s="25">
        <v>0</v>
      </c>
      <c r="AH52" s="15">
        <v>0</v>
      </c>
      <c r="AI52" s="18">
        <v>0</v>
      </c>
      <c r="AJ52" s="26">
        <v>0</v>
      </c>
      <c r="AK52" s="25">
        <v>0</v>
      </c>
      <c r="AL52" s="15">
        <v>0</v>
      </c>
      <c r="AM52" s="18">
        <v>0</v>
      </c>
      <c r="AN52" s="18">
        <v>0</v>
      </c>
      <c r="AO52" s="18">
        <v>0</v>
      </c>
    </row>
    <row r="53" s="1" customFormat="1" ht="15.9" customHeight="1" spans="1:41">
      <c r="A53" s="23"/>
      <c r="B53" s="24" t="s">
        <v>158</v>
      </c>
      <c r="C53" s="23" t="s">
        <v>159</v>
      </c>
      <c r="D53" s="25">
        <v>1013.5</v>
      </c>
      <c r="E53" s="26">
        <v>23309.4</v>
      </c>
      <c r="F53" s="25">
        <v>982.6</v>
      </c>
      <c r="G53" s="26">
        <v>24070.77</v>
      </c>
      <c r="H53" s="27">
        <v>29.6826254432331</v>
      </c>
      <c r="I53" s="26">
        <v>373.7</v>
      </c>
      <c r="J53" s="26">
        <v>5837.94</v>
      </c>
      <c r="K53" s="25">
        <v>284.86</v>
      </c>
      <c r="L53" s="25">
        <v>4171.9</v>
      </c>
      <c r="M53" s="12">
        <v>15.6219962536794</v>
      </c>
      <c r="N53" s="12">
        <v>14.6454398651969</v>
      </c>
      <c r="O53" s="26">
        <v>5586.79</v>
      </c>
      <c r="P53" s="26">
        <v>6290.02</v>
      </c>
      <c r="Q53" s="26">
        <v>527.58</v>
      </c>
      <c r="R53" s="12">
        <v>11.922400394253</v>
      </c>
      <c r="S53" s="25">
        <v>7525.36</v>
      </c>
      <c r="T53" s="25">
        <v>8363.07</v>
      </c>
      <c r="U53" s="25">
        <v>562.86</v>
      </c>
      <c r="V53" s="12">
        <v>14.8581707707067</v>
      </c>
      <c r="W53" s="15">
        <v>-0.236819661159185</v>
      </c>
      <c r="X53" s="15">
        <v>0.0145254022731907</v>
      </c>
      <c r="Y53" s="26">
        <v>703.23</v>
      </c>
      <c r="Z53" s="25">
        <v>837.71</v>
      </c>
      <c r="AA53" s="17">
        <v>-134.48</v>
      </c>
      <c r="AB53" s="18">
        <v>-0.160532881307374</v>
      </c>
      <c r="AC53" s="15">
        <v>0.111800916372285</v>
      </c>
      <c r="AD53" s="15">
        <v>0.100167761360362</v>
      </c>
      <c r="AE53" s="15">
        <v>0.0116331550119233</v>
      </c>
      <c r="AF53" s="26">
        <v>0</v>
      </c>
      <c r="AG53" s="25">
        <v>0</v>
      </c>
      <c r="AH53" s="15">
        <v>0</v>
      </c>
      <c r="AI53" s="18">
        <v>0</v>
      </c>
      <c r="AJ53" s="26">
        <v>0</v>
      </c>
      <c r="AK53" s="25">
        <v>0</v>
      </c>
      <c r="AL53" s="15">
        <v>0</v>
      </c>
      <c r="AM53" s="18">
        <v>0</v>
      </c>
      <c r="AN53" s="18">
        <v>0</v>
      </c>
      <c r="AO53" s="18">
        <v>0</v>
      </c>
    </row>
    <row r="54" s="1" customFormat="1" ht="15.9" customHeight="1" spans="1:41">
      <c r="A54" s="23"/>
      <c r="B54" s="28" t="s">
        <v>256</v>
      </c>
      <c r="C54" s="28"/>
      <c r="D54" s="29">
        <v>31948.26</v>
      </c>
      <c r="E54" s="29">
        <v>868993.93</v>
      </c>
      <c r="F54" s="29">
        <v>30700.16</v>
      </c>
      <c r="G54" s="30">
        <v>827648.69</v>
      </c>
      <c r="H54" s="30">
        <v>32.4659978047827</v>
      </c>
      <c r="I54" s="30">
        <v>7419.1</v>
      </c>
      <c r="J54" s="29">
        <v>137372.74</v>
      </c>
      <c r="K54" s="29">
        <v>8245.57</v>
      </c>
      <c r="L54" s="29">
        <v>170597.53</v>
      </c>
      <c r="M54" s="31">
        <v>18.5160922483859</v>
      </c>
      <c r="N54" s="31">
        <v>20.6895981721094</v>
      </c>
      <c r="O54" s="29">
        <v>182906.72</v>
      </c>
      <c r="P54" s="29">
        <v>213239.27</v>
      </c>
      <c r="Q54" s="29">
        <v>12343.63</v>
      </c>
      <c r="R54" s="31">
        <v>17.2752480429177</v>
      </c>
      <c r="S54" s="29">
        <v>208099.72</v>
      </c>
      <c r="T54" s="29">
        <v>243836.62</v>
      </c>
      <c r="U54" s="29">
        <v>12134.85</v>
      </c>
      <c r="V54" s="31">
        <v>20.0939129861515</v>
      </c>
      <c r="W54" s="32">
        <v>-0.0670143672229977</v>
      </c>
      <c r="X54" s="32">
        <v>-0.0287915299757221</v>
      </c>
      <c r="Y54" s="29">
        <v>30332.55</v>
      </c>
      <c r="Z54" s="29">
        <v>35736.9</v>
      </c>
      <c r="AA54" s="33">
        <v>-5404.35</v>
      </c>
      <c r="AB54" s="34">
        <v>-0.151226043669149</v>
      </c>
      <c r="AC54" s="32">
        <v>0.142246547739542</v>
      </c>
      <c r="AD54" s="32">
        <v>0.146560840615327</v>
      </c>
      <c r="AE54" s="32">
        <v>-0.00431429287578519</v>
      </c>
      <c r="AF54" s="29">
        <v>0</v>
      </c>
      <c r="AG54" s="29">
        <v>0</v>
      </c>
      <c r="AH54" s="32">
        <v>0</v>
      </c>
      <c r="AI54" s="32">
        <v>0</v>
      </c>
      <c r="AJ54" s="29">
        <v>0</v>
      </c>
      <c r="AK54" s="29">
        <v>0</v>
      </c>
      <c r="AL54" s="32">
        <v>0</v>
      </c>
      <c r="AM54" s="32">
        <v>0</v>
      </c>
      <c r="AN54" s="34">
        <v>0</v>
      </c>
      <c r="AO54" s="34">
        <v>0</v>
      </c>
    </row>
    <row r="55" s="1" customFormat="1" ht="15.9" customHeight="1" spans="1:41">
      <c r="A55" s="23" t="s">
        <v>94</v>
      </c>
      <c r="B55" s="24" t="s">
        <v>121</v>
      </c>
      <c r="C55" s="23" t="s">
        <v>122</v>
      </c>
      <c r="D55" s="25">
        <v>1871</v>
      </c>
      <c r="E55" s="26">
        <v>50679.43</v>
      </c>
      <c r="F55" s="25">
        <v>1938.8</v>
      </c>
      <c r="G55" s="26">
        <v>49093.25</v>
      </c>
      <c r="H55" s="27">
        <v>35.9010020695249</v>
      </c>
      <c r="I55" s="26">
        <v>479.5</v>
      </c>
      <c r="J55" s="26">
        <v>7102.38</v>
      </c>
      <c r="K55" s="25">
        <v>587.06</v>
      </c>
      <c r="L55" s="25">
        <v>12130.23</v>
      </c>
      <c r="M55" s="12">
        <v>14.8120542231491</v>
      </c>
      <c r="N55" s="12">
        <v>20.6626750246994</v>
      </c>
      <c r="O55" s="26">
        <v>9726.87</v>
      </c>
      <c r="P55" s="26">
        <v>11691.73</v>
      </c>
      <c r="Q55" s="26">
        <v>693.26</v>
      </c>
      <c r="R55" s="12">
        <v>16.86485589822</v>
      </c>
      <c r="S55" s="25">
        <v>13237.87</v>
      </c>
      <c r="T55" s="25">
        <v>16207.52</v>
      </c>
      <c r="U55" s="25">
        <v>669.64</v>
      </c>
      <c r="V55" s="12">
        <v>24.2033331342214</v>
      </c>
      <c r="W55" s="15">
        <v>0.138589937907644</v>
      </c>
      <c r="X55" s="15">
        <v>0.17135526282486</v>
      </c>
      <c r="Y55" s="26">
        <v>1964.86</v>
      </c>
      <c r="Z55" s="25">
        <v>2969.65</v>
      </c>
      <c r="AA55" s="17">
        <v>-1004.79</v>
      </c>
      <c r="AB55" s="18">
        <v>-0.338353004562827</v>
      </c>
      <c r="AC55" s="15">
        <v>0.168055540112541</v>
      </c>
      <c r="AD55" s="15">
        <v>0.183226675024927</v>
      </c>
      <c r="AE55" s="15">
        <v>-0.0151711349123856</v>
      </c>
      <c r="AF55" s="26">
        <v>0</v>
      </c>
      <c r="AG55" s="25">
        <v>0</v>
      </c>
      <c r="AH55" s="15">
        <v>0</v>
      </c>
      <c r="AI55" s="18">
        <v>0</v>
      </c>
      <c r="AJ55" s="26">
        <v>0</v>
      </c>
      <c r="AK55" s="25">
        <v>0</v>
      </c>
      <c r="AL55" s="15">
        <v>0</v>
      </c>
      <c r="AM55" s="18">
        <v>0</v>
      </c>
      <c r="AN55" s="18">
        <v>0</v>
      </c>
      <c r="AO55" s="18">
        <v>0</v>
      </c>
    </row>
    <row r="56" s="1" customFormat="1" ht="15.9" customHeight="1" spans="1:41">
      <c r="A56" s="23"/>
      <c r="B56" s="24" t="s">
        <v>95</v>
      </c>
      <c r="C56" s="23" t="s">
        <v>96</v>
      </c>
      <c r="D56" s="25">
        <v>921.3</v>
      </c>
      <c r="E56" s="26">
        <v>17238.34</v>
      </c>
      <c r="F56" s="25">
        <v>705.1</v>
      </c>
      <c r="G56" s="26">
        <v>15654.43</v>
      </c>
      <c r="H56" s="27">
        <v>27.9122649423448</v>
      </c>
      <c r="I56" s="26">
        <v>501.1</v>
      </c>
      <c r="J56" s="26">
        <v>2284.68</v>
      </c>
      <c r="K56" s="25">
        <v>133.72</v>
      </c>
      <c r="L56" s="25">
        <v>4551.16</v>
      </c>
      <c r="M56" s="12">
        <v>4.55932947515466</v>
      </c>
      <c r="N56" s="12">
        <v>34.0349985043374</v>
      </c>
      <c r="O56" s="26">
        <v>4124.52</v>
      </c>
      <c r="P56" s="26">
        <v>2528.54</v>
      </c>
      <c r="Q56" s="26">
        <v>284.06</v>
      </c>
      <c r="R56" s="12">
        <v>8.90142927550517</v>
      </c>
      <c r="S56" s="25">
        <v>2890.84</v>
      </c>
      <c r="T56" s="25">
        <v>2833.72</v>
      </c>
      <c r="U56" s="25">
        <v>325.61</v>
      </c>
      <c r="V56" s="12">
        <v>8.7028039679371</v>
      </c>
      <c r="W56" s="15">
        <v>0.952354907451216</v>
      </c>
      <c r="X56" s="15">
        <v>-0.744298388412504</v>
      </c>
      <c r="Y56" s="26">
        <v>-1595.98</v>
      </c>
      <c r="Z56" s="25">
        <v>-57.12</v>
      </c>
      <c r="AA56" s="17">
        <v>-1538.86</v>
      </c>
      <c r="AB56" s="18">
        <v>26.9408263305322</v>
      </c>
      <c r="AC56" s="15">
        <v>-0.631186376327841</v>
      </c>
      <c r="AD56" s="15">
        <v>-0.0201572491283542</v>
      </c>
      <c r="AE56" s="15">
        <v>-0.611029127199487</v>
      </c>
      <c r="AF56" s="26">
        <v>0</v>
      </c>
      <c r="AG56" s="25">
        <v>0</v>
      </c>
      <c r="AH56" s="15">
        <v>0</v>
      </c>
      <c r="AI56" s="18">
        <v>0</v>
      </c>
      <c r="AJ56" s="26">
        <v>0</v>
      </c>
      <c r="AK56" s="25">
        <v>0</v>
      </c>
      <c r="AL56" s="15">
        <v>0</v>
      </c>
      <c r="AM56" s="18">
        <v>0</v>
      </c>
      <c r="AN56" s="18">
        <v>0</v>
      </c>
      <c r="AO56" s="18">
        <v>0</v>
      </c>
    </row>
    <row r="57" s="1" customFormat="1" ht="15.9" customHeight="1" spans="1:41">
      <c r="A57" s="23"/>
      <c r="B57" s="24" t="s">
        <v>205</v>
      </c>
      <c r="C57" s="23" t="s">
        <v>206</v>
      </c>
      <c r="D57" s="25">
        <v>2707.7</v>
      </c>
      <c r="E57" s="26">
        <v>76984.13</v>
      </c>
      <c r="F57" s="25">
        <v>2767.4</v>
      </c>
      <c r="G57" s="26">
        <v>69938.99</v>
      </c>
      <c r="H57" s="27">
        <v>35.4094022767524</v>
      </c>
      <c r="I57" s="26">
        <v>608.4</v>
      </c>
      <c r="J57" s="26">
        <v>7247.74</v>
      </c>
      <c r="K57" s="25">
        <v>258.56</v>
      </c>
      <c r="L57" s="25">
        <v>7136.17</v>
      </c>
      <c r="M57" s="12">
        <v>11.9127876397107</v>
      </c>
      <c r="N57" s="12">
        <v>27.5996673886139</v>
      </c>
      <c r="O57" s="26">
        <v>14522.44</v>
      </c>
      <c r="P57" s="26">
        <v>15732.59</v>
      </c>
      <c r="Q57" s="26">
        <v>734.25</v>
      </c>
      <c r="R57" s="12">
        <v>21.4267483827034</v>
      </c>
      <c r="S57" s="25">
        <v>8893.47</v>
      </c>
      <c r="T57" s="25">
        <v>9076.74</v>
      </c>
      <c r="U57" s="25">
        <v>436.42</v>
      </c>
      <c r="V57" s="12">
        <v>20.7981760689244</v>
      </c>
      <c r="W57" s="15">
        <v>0.798634293729738</v>
      </c>
      <c r="X57" s="15">
        <v>-0.24643381472399</v>
      </c>
      <c r="Y57" s="26">
        <v>1210.15</v>
      </c>
      <c r="Z57" s="25">
        <v>183.27</v>
      </c>
      <c r="AA57" s="17">
        <v>1026.88</v>
      </c>
      <c r="AB57" s="18">
        <v>5.60309925246903</v>
      </c>
      <c r="AC57" s="15">
        <v>0.0769199477009189</v>
      </c>
      <c r="AD57" s="15">
        <v>0.0201911699574958</v>
      </c>
      <c r="AE57" s="15">
        <v>0.0567287777434232</v>
      </c>
      <c r="AF57" s="26">
        <v>0</v>
      </c>
      <c r="AG57" s="25">
        <v>0</v>
      </c>
      <c r="AH57" s="15">
        <v>0</v>
      </c>
      <c r="AI57" s="18">
        <v>0</v>
      </c>
      <c r="AJ57" s="26">
        <v>0</v>
      </c>
      <c r="AK57" s="25">
        <v>0</v>
      </c>
      <c r="AL57" s="15">
        <v>0</v>
      </c>
      <c r="AM57" s="18">
        <v>0</v>
      </c>
      <c r="AN57" s="18">
        <v>0</v>
      </c>
      <c r="AO57" s="18">
        <v>0</v>
      </c>
    </row>
    <row r="58" s="1" customFormat="1" ht="15.9" customHeight="1" spans="1:41">
      <c r="A58" s="23"/>
      <c r="B58" s="24" t="s">
        <v>164</v>
      </c>
      <c r="C58" s="23" t="s">
        <v>165</v>
      </c>
      <c r="D58" s="25">
        <v>3456.5</v>
      </c>
      <c r="E58" s="26">
        <v>69432.05</v>
      </c>
      <c r="F58" s="25">
        <v>2980.5</v>
      </c>
      <c r="G58" s="26">
        <v>59428.22</v>
      </c>
      <c r="H58" s="27">
        <v>30.3444002484009</v>
      </c>
      <c r="I58" s="26">
        <v>148.9</v>
      </c>
      <c r="J58" s="26">
        <v>3154.6</v>
      </c>
      <c r="K58" s="25">
        <v>399.72</v>
      </c>
      <c r="L58" s="25">
        <v>9385.91</v>
      </c>
      <c r="M58" s="12">
        <v>21.1860308932169</v>
      </c>
      <c r="N58" s="12">
        <v>23.4812118482938</v>
      </c>
      <c r="O58" s="26">
        <v>14863.07</v>
      </c>
      <c r="P58" s="26">
        <v>16843.4</v>
      </c>
      <c r="Q58" s="26">
        <v>913.56</v>
      </c>
      <c r="R58" s="12">
        <v>18.4371032006655</v>
      </c>
      <c r="S58" s="25">
        <v>16436.54</v>
      </c>
      <c r="T58" s="25">
        <v>20252.42</v>
      </c>
      <c r="U58" s="25">
        <v>905.58</v>
      </c>
      <c r="V58" s="12">
        <v>22.3640318911637</v>
      </c>
      <c r="W58" s="15">
        <v>-0.129751896728873</v>
      </c>
      <c r="X58" s="15">
        <v>-0.0475776107446221</v>
      </c>
      <c r="Y58" s="26">
        <v>1980.33</v>
      </c>
      <c r="Z58" s="25">
        <v>3815.88</v>
      </c>
      <c r="AA58" s="17">
        <v>-1835.55</v>
      </c>
      <c r="AB58" s="18">
        <v>-0.481029277650241</v>
      </c>
      <c r="AC58" s="15">
        <v>0.117573055321372</v>
      </c>
      <c r="AD58" s="15">
        <v>0.18841600164326</v>
      </c>
      <c r="AE58" s="15">
        <v>-0.0708429463218882</v>
      </c>
      <c r="AF58" s="26">
        <v>0</v>
      </c>
      <c r="AG58" s="25">
        <v>0</v>
      </c>
      <c r="AH58" s="15">
        <v>0</v>
      </c>
      <c r="AI58" s="18">
        <v>0</v>
      </c>
      <c r="AJ58" s="26">
        <v>0</v>
      </c>
      <c r="AK58" s="25">
        <v>0</v>
      </c>
      <c r="AL58" s="15">
        <v>0</v>
      </c>
      <c r="AM58" s="18">
        <v>0</v>
      </c>
      <c r="AN58" s="18">
        <v>0</v>
      </c>
      <c r="AO58" s="18">
        <v>0</v>
      </c>
    </row>
    <row r="59" s="1" customFormat="1" ht="15.9" customHeight="1" spans="1:41">
      <c r="A59" s="23"/>
      <c r="B59" s="24" t="s">
        <v>201</v>
      </c>
      <c r="C59" s="23" t="s">
        <v>202</v>
      </c>
      <c r="D59" s="25">
        <v>977.6</v>
      </c>
      <c r="E59" s="26">
        <v>30985.37</v>
      </c>
      <c r="F59" s="25">
        <v>957.9</v>
      </c>
      <c r="G59" s="26">
        <v>30044.84</v>
      </c>
      <c r="H59" s="27">
        <v>32.5986724333432</v>
      </c>
      <c r="I59" s="26">
        <v>221</v>
      </c>
      <c r="J59" s="26">
        <v>4168.85</v>
      </c>
      <c r="K59" s="25">
        <v>474.4</v>
      </c>
      <c r="L59" s="25">
        <v>4313.58</v>
      </c>
      <c r="M59" s="12">
        <v>18.8635746606335</v>
      </c>
      <c r="N59" s="12">
        <v>9.0927065767285</v>
      </c>
      <c r="O59" s="26">
        <v>6552.59</v>
      </c>
      <c r="P59" s="26">
        <v>7215.96</v>
      </c>
      <c r="Q59" s="26">
        <v>415.42</v>
      </c>
      <c r="R59" s="12">
        <v>17.3702758653892</v>
      </c>
      <c r="S59" s="25">
        <v>7223.48</v>
      </c>
      <c r="T59" s="25">
        <v>8048.69</v>
      </c>
      <c r="U59" s="25">
        <v>683.32</v>
      </c>
      <c r="V59" s="12">
        <v>11.7788005619622</v>
      </c>
      <c r="W59" s="15">
        <v>-0.0791630866423539</v>
      </c>
      <c r="X59" s="15">
        <v>0.295411928512943</v>
      </c>
      <c r="Y59" s="26">
        <v>663.37</v>
      </c>
      <c r="Z59" s="25">
        <v>825.21</v>
      </c>
      <c r="AA59" s="17">
        <v>-161.84</v>
      </c>
      <c r="AB59" s="18">
        <v>-0.196119775572279</v>
      </c>
      <c r="AC59" s="15">
        <v>0.0919309419675275</v>
      </c>
      <c r="AD59" s="15">
        <v>0.102527243563859</v>
      </c>
      <c r="AE59" s="15">
        <v>-0.0105963015963319</v>
      </c>
      <c r="AF59" s="26">
        <v>0</v>
      </c>
      <c r="AG59" s="25">
        <v>0</v>
      </c>
      <c r="AH59" s="15">
        <v>0</v>
      </c>
      <c r="AI59" s="18">
        <v>0</v>
      </c>
      <c r="AJ59" s="26">
        <v>0</v>
      </c>
      <c r="AK59" s="25">
        <v>0</v>
      </c>
      <c r="AL59" s="15">
        <v>0</v>
      </c>
      <c r="AM59" s="18">
        <v>0</v>
      </c>
      <c r="AN59" s="18">
        <v>0</v>
      </c>
      <c r="AO59" s="18">
        <v>0</v>
      </c>
    </row>
    <row r="60" s="1" customFormat="1" ht="15.9" customHeight="1" spans="1:41">
      <c r="A60" s="23"/>
      <c r="B60" s="28" t="s">
        <v>256</v>
      </c>
      <c r="C60" s="28"/>
      <c r="D60" s="29">
        <v>9934.1</v>
      </c>
      <c r="E60" s="29">
        <v>245319.32</v>
      </c>
      <c r="F60" s="29">
        <v>9349.7</v>
      </c>
      <c r="G60" s="30">
        <v>224159.73</v>
      </c>
      <c r="H60" s="30">
        <v>33.0024805435846</v>
      </c>
      <c r="I60" s="30">
        <v>1958.9</v>
      </c>
      <c r="J60" s="29">
        <v>23958.25</v>
      </c>
      <c r="K60" s="29">
        <v>1853.46</v>
      </c>
      <c r="L60" s="29">
        <v>37517.05</v>
      </c>
      <c r="M60" s="31">
        <v>12.230460972995</v>
      </c>
      <c r="N60" s="31">
        <v>20.2416291692294</v>
      </c>
      <c r="O60" s="29">
        <v>49789.49</v>
      </c>
      <c r="P60" s="29">
        <v>54012.22</v>
      </c>
      <c r="Q60" s="29">
        <v>3040.55</v>
      </c>
      <c r="R60" s="31">
        <v>17.7639637565572</v>
      </c>
      <c r="S60" s="29">
        <v>48682.2</v>
      </c>
      <c r="T60" s="29">
        <v>56419.09</v>
      </c>
      <c r="U60" s="29">
        <v>3020.57</v>
      </c>
      <c r="V60" s="31">
        <v>18.6782925077055</v>
      </c>
      <c r="W60" s="32">
        <v>0.452436158847992</v>
      </c>
      <c r="X60" s="32">
        <v>-0.0772337368921109</v>
      </c>
      <c r="Y60" s="29">
        <v>4222.73</v>
      </c>
      <c r="Z60" s="29">
        <v>7736.89</v>
      </c>
      <c r="AA60" s="33">
        <v>-3514.16</v>
      </c>
      <c r="AB60" s="34">
        <v>-0.454208344696642</v>
      </c>
      <c r="AC60" s="32">
        <v>0.078181011630331</v>
      </c>
      <c r="AD60" s="32">
        <v>0.137132484767124</v>
      </c>
      <c r="AE60" s="32">
        <v>-0.058951473136793</v>
      </c>
      <c r="AF60" s="29">
        <v>0</v>
      </c>
      <c r="AG60" s="29">
        <v>0</v>
      </c>
      <c r="AH60" s="32">
        <v>0</v>
      </c>
      <c r="AI60" s="32">
        <v>0</v>
      </c>
      <c r="AJ60" s="29">
        <v>0</v>
      </c>
      <c r="AK60" s="29">
        <v>0</v>
      </c>
      <c r="AL60" s="32">
        <v>0</v>
      </c>
      <c r="AM60" s="32">
        <v>0</v>
      </c>
      <c r="AN60" s="34">
        <v>0</v>
      </c>
      <c r="AO60" s="34">
        <v>0</v>
      </c>
    </row>
    <row r="61" s="1" customFormat="1" ht="15.9" customHeight="1" spans="1:41">
      <c r="A61" s="23" t="s">
        <v>186</v>
      </c>
      <c r="B61" s="24" t="s">
        <v>197</v>
      </c>
      <c r="C61" s="23" t="s">
        <v>198</v>
      </c>
      <c r="D61" s="25">
        <v>2011.3</v>
      </c>
      <c r="E61" s="26">
        <v>55221.7</v>
      </c>
      <c r="F61" s="25">
        <v>1792.2</v>
      </c>
      <c r="G61" s="26">
        <v>48372.1</v>
      </c>
      <c r="H61" s="27">
        <v>14.7672110823433</v>
      </c>
      <c r="I61" s="26">
        <v>473.4</v>
      </c>
      <c r="J61" s="26">
        <v>13249.37</v>
      </c>
      <c r="K61" s="25">
        <v>452.5</v>
      </c>
      <c r="L61" s="25">
        <v>10475.96</v>
      </c>
      <c r="M61" s="12">
        <v>27.9876848331221</v>
      </c>
      <c r="N61" s="12">
        <v>23.1512928176796</v>
      </c>
      <c r="O61" s="26">
        <v>24552.93</v>
      </c>
      <c r="P61" s="26">
        <v>29797.9</v>
      </c>
      <c r="Q61" s="26">
        <v>1256.37</v>
      </c>
      <c r="R61" s="12">
        <v>23.7174558450138</v>
      </c>
      <c r="S61" s="25">
        <v>23722.37</v>
      </c>
      <c r="T61" s="25">
        <v>28868.56</v>
      </c>
      <c r="U61" s="25">
        <v>1053.87</v>
      </c>
      <c r="V61" s="12">
        <v>27.392904248152</v>
      </c>
      <c r="W61" s="15">
        <v>-0.152575284935847</v>
      </c>
      <c r="X61" s="15">
        <v>0.183212724398413</v>
      </c>
      <c r="Y61" s="26">
        <v>5244.97</v>
      </c>
      <c r="Z61" s="25">
        <v>5146.19</v>
      </c>
      <c r="AA61" s="17">
        <v>98.78</v>
      </c>
      <c r="AB61" s="18">
        <v>0.0191947829365025</v>
      </c>
      <c r="AC61" s="15">
        <v>0.176018108658664</v>
      </c>
      <c r="AD61" s="15">
        <v>0.178262788306725</v>
      </c>
      <c r="AE61" s="15">
        <v>-0.00224467964806151</v>
      </c>
      <c r="AF61" s="26">
        <v>0</v>
      </c>
      <c r="AG61" s="25">
        <v>0</v>
      </c>
      <c r="AH61" s="15">
        <v>0</v>
      </c>
      <c r="AI61" s="18">
        <v>0</v>
      </c>
      <c r="AJ61" s="26">
        <v>0</v>
      </c>
      <c r="AK61" s="25">
        <v>0</v>
      </c>
      <c r="AL61" s="15">
        <v>0</v>
      </c>
      <c r="AM61" s="18">
        <v>0</v>
      </c>
      <c r="AN61" s="18">
        <v>0</v>
      </c>
      <c r="AO61" s="18">
        <v>0</v>
      </c>
    </row>
    <row r="62" s="1" customFormat="1" ht="15.9" customHeight="1" spans="1:41">
      <c r="A62" s="23"/>
      <c r="B62" s="24" t="s">
        <v>187</v>
      </c>
      <c r="C62" s="23" t="s">
        <v>188</v>
      </c>
      <c r="D62" s="25">
        <v>2449.5</v>
      </c>
      <c r="E62" s="26">
        <v>50798.99</v>
      </c>
      <c r="F62" s="25">
        <v>2265.2</v>
      </c>
      <c r="G62" s="26">
        <v>43658.1</v>
      </c>
      <c r="H62" s="27">
        <v>35.36912560326</v>
      </c>
      <c r="I62" s="26">
        <v>59.3</v>
      </c>
      <c r="J62" s="26">
        <v>1325.76</v>
      </c>
      <c r="K62" s="25">
        <v>291.17</v>
      </c>
      <c r="L62" s="25">
        <v>6918.65</v>
      </c>
      <c r="M62" s="12">
        <v>22.3568296795953</v>
      </c>
      <c r="N62" s="12">
        <v>23.7615482364255</v>
      </c>
      <c r="O62" s="26">
        <v>9347.13</v>
      </c>
      <c r="P62" s="26">
        <v>10471.19</v>
      </c>
      <c r="Q62" s="26">
        <v>414.16</v>
      </c>
      <c r="R62" s="12">
        <v>25.2829582769944</v>
      </c>
      <c r="S62" s="25">
        <v>8889.85</v>
      </c>
      <c r="T62" s="25">
        <v>10061.45</v>
      </c>
      <c r="U62" s="25">
        <v>578.88</v>
      </c>
      <c r="V62" s="12">
        <v>17.3808906854616</v>
      </c>
      <c r="W62" s="15">
        <v>0.13088298472255</v>
      </c>
      <c r="X62" s="15">
        <v>-0.268528695498999</v>
      </c>
      <c r="Y62" s="26">
        <v>1124.06</v>
      </c>
      <c r="Z62" s="25">
        <v>1171.6</v>
      </c>
      <c r="AA62" s="17">
        <v>-47.54</v>
      </c>
      <c r="AB62" s="18">
        <v>-0.0405769887333561</v>
      </c>
      <c r="AC62" s="15">
        <v>0.107347875456371</v>
      </c>
      <c r="AD62" s="15">
        <v>0.116444448861745</v>
      </c>
      <c r="AE62" s="15">
        <v>-0.00909657340537334</v>
      </c>
      <c r="AF62" s="26">
        <v>0</v>
      </c>
      <c r="AG62" s="25">
        <v>0</v>
      </c>
      <c r="AH62" s="15">
        <v>0</v>
      </c>
      <c r="AI62" s="18">
        <v>0</v>
      </c>
      <c r="AJ62" s="26">
        <v>0</v>
      </c>
      <c r="AK62" s="25">
        <v>0</v>
      </c>
      <c r="AL62" s="15">
        <v>0</v>
      </c>
      <c r="AM62" s="18">
        <v>0</v>
      </c>
      <c r="AN62" s="18">
        <v>0</v>
      </c>
      <c r="AO62" s="18">
        <v>0</v>
      </c>
    </row>
    <row r="63" s="1" customFormat="1" ht="15.9" customHeight="1" spans="1:41">
      <c r="A63" s="23"/>
      <c r="B63" s="24" t="s">
        <v>189</v>
      </c>
      <c r="C63" s="23" t="s">
        <v>190</v>
      </c>
      <c r="D63" s="25">
        <v>1979.86</v>
      </c>
      <c r="E63" s="26">
        <v>43640.28</v>
      </c>
      <c r="F63" s="25">
        <v>2091.1</v>
      </c>
      <c r="G63" s="26">
        <v>42034.55</v>
      </c>
      <c r="H63" s="27">
        <v>33.7784269351561</v>
      </c>
      <c r="I63" s="26">
        <v>250.2</v>
      </c>
      <c r="J63" s="26">
        <v>6504.31</v>
      </c>
      <c r="K63" s="25">
        <v>303.42</v>
      </c>
      <c r="L63" s="25">
        <v>8634.37</v>
      </c>
      <c r="M63" s="12">
        <v>25.9964428457234</v>
      </c>
      <c r="N63" s="12">
        <v>28.4568255223782</v>
      </c>
      <c r="O63" s="26">
        <v>8877.32</v>
      </c>
      <c r="P63" s="26">
        <v>10769.9</v>
      </c>
      <c r="Q63" s="26">
        <v>303.89</v>
      </c>
      <c r="R63" s="12">
        <v>35.4401263615124</v>
      </c>
      <c r="S63" s="25">
        <v>9358.27</v>
      </c>
      <c r="T63" s="25">
        <v>10390.23</v>
      </c>
      <c r="U63" s="25">
        <v>311.73</v>
      </c>
      <c r="V63" s="12">
        <v>33.3308632470407</v>
      </c>
      <c r="W63" s="15">
        <v>0.36326829681402</v>
      </c>
      <c r="X63" s="15">
        <v>0.171278336047342</v>
      </c>
      <c r="Y63" s="26">
        <v>1892.58</v>
      </c>
      <c r="Z63" s="25">
        <v>1031.96</v>
      </c>
      <c r="AA63" s="17">
        <v>860.62</v>
      </c>
      <c r="AB63" s="18">
        <v>0.833966432807473</v>
      </c>
      <c r="AC63" s="15">
        <v>0.175728651148107</v>
      </c>
      <c r="AD63" s="15">
        <v>0.0993202267899748</v>
      </c>
      <c r="AE63" s="15">
        <v>0.0764084243581324</v>
      </c>
      <c r="AF63" s="26">
        <v>0</v>
      </c>
      <c r="AG63" s="25">
        <v>0</v>
      </c>
      <c r="AH63" s="15">
        <v>0</v>
      </c>
      <c r="AI63" s="18">
        <v>0</v>
      </c>
      <c r="AJ63" s="26">
        <v>0</v>
      </c>
      <c r="AK63" s="25">
        <v>0</v>
      </c>
      <c r="AL63" s="15">
        <v>0</v>
      </c>
      <c r="AM63" s="18">
        <v>0</v>
      </c>
      <c r="AN63" s="18">
        <v>0</v>
      </c>
      <c r="AO63" s="18">
        <v>0</v>
      </c>
    </row>
    <row r="64" s="1" customFormat="1" ht="15.9" customHeight="1" spans="1:41">
      <c r="A64" s="23"/>
      <c r="B64" s="28" t="s">
        <v>256</v>
      </c>
      <c r="C64" s="28"/>
      <c r="D64" s="29">
        <v>6440.66</v>
      </c>
      <c r="E64" s="29">
        <v>149660.97</v>
      </c>
      <c r="F64" s="29">
        <v>6148.5</v>
      </c>
      <c r="G64" s="30">
        <v>134064.75</v>
      </c>
      <c r="H64" s="30">
        <v>23.2141384067935</v>
      </c>
      <c r="I64" s="30">
        <v>782.9</v>
      </c>
      <c r="J64" s="29">
        <v>21079.44</v>
      </c>
      <c r="K64" s="29">
        <v>1047.09</v>
      </c>
      <c r="L64" s="29">
        <v>26028.98</v>
      </c>
      <c r="M64" s="31">
        <v>26.9248179844169</v>
      </c>
      <c r="N64" s="31">
        <v>24.858398036463</v>
      </c>
      <c r="O64" s="29">
        <v>42777.38</v>
      </c>
      <c r="P64" s="29">
        <v>51038.99</v>
      </c>
      <c r="Q64" s="29">
        <v>1974.42</v>
      </c>
      <c r="R64" s="31">
        <v>25.8501180093395</v>
      </c>
      <c r="S64" s="29">
        <v>41970.49</v>
      </c>
      <c r="T64" s="29">
        <v>49320.24</v>
      </c>
      <c r="U64" s="29">
        <v>1944.48</v>
      </c>
      <c r="V64" s="31">
        <v>25.3642310540607</v>
      </c>
      <c r="W64" s="32">
        <v>-0.0399148464327394</v>
      </c>
      <c r="X64" s="32">
        <v>0.020348576640208</v>
      </c>
      <c r="Y64" s="29">
        <v>8261.61</v>
      </c>
      <c r="Z64" s="29">
        <v>7349.75</v>
      </c>
      <c r="AA64" s="33">
        <v>911.86</v>
      </c>
      <c r="AB64" s="34">
        <v>0.124066804993367</v>
      </c>
      <c r="AC64" s="32">
        <v>0.161868602807383</v>
      </c>
      <c r="AD64" s="32">
        <v>0.149020969889846</v>
      </c>
      <c r="AE64" s="32">
        <v>0.0128476329175367</v>
      </c>
      <c r="AF64" s="29">
        <v>0</v>
      </c>
      <c r="AG64" s="29">
        <v>0</v>
      </c>
      <c r="AH64" s="32">
        <v>0</v>
      </c>
      <c r="AI64" s="32">
        <v>0</v>
      </c>
      <c r="AJ64" s="29">
        <v>0</v>
      </c>
      <c r="AK64" s="29">
        <v>0</v>
      </c>
      <c r="AL64" s="32">
        <v>0</v>
      </c>
      <c r="AM64" s="32">
        <v>0</v>
      </c>
      <c r="AN64" s="34">
        <v>0</v>
      </c>
      <c r="AO64" s="34">
        <v>0</v>
      </c>
    </row>
    <row r="65" s="1" customFormat="1" ht="15.9" customHeight="1" spans="1:41">
      <c r="A65" s="23" t="s">
        <v>101</v>
      </c>
      <c r="B65" s="24" t="s">
        <v>182</v>
      </c>
      <c r="C65" s="23" t="s">
        <v>183</v>
      </c>
      <c r="D65" s="25">
        <v>1940</v>
      </c>
      <c r="E65" s="26">
        <v>55834.75</v>
      </c>
      <c r="F65" s="25">
        <v>2060.5</v>
      </c>
      <c r="G65" s="26">
        <v>58246.16</v>
      </c>
      <c r="H65" s="27">
        <v>115.305786902005</v>
      </c>
      <c r="I65" s="26">
        <v>142.7</v>
      </c>
      <c r="J65" s="26">
        <v>3176</v>
      </c>
      <c r="K65" s="25">
        <v>48.49</v>
      </c>
      <c r="L65" s="25">
        <v>952.42</v>
      </c>
      <c r="M65" s="12">
        <v>22.2564821303434</v>
      </c>
      <c r="N65" s="12">
        <v>19.6415755825943</v>
      </c>
      <c r="O65" s="26">
        <v>3462.82</v>
      </c>
      <c r="P65" s="26">
        <v>3743.26</v>
      </c>
      <c r="Q65" s="26">
        <v>144.82</v>
      </c>
      <c r="R65" s="12">
        <v>25.8476729733462</v>
      </c>
      <c r="S65" s="25">
        <v>6008.65</v>
      </c>
      <c r="T65" s="25">
        <v>6223.43</v>
      </c>
      <c r="U65" s="25">
        <v>352.72</v>
      </c>
      <c r="V65" s="12">
        <v>17.6441086414153</v>
      </c>
      <c r="W65" s="15">
        <v>0.161354827864139</v>
      </c>
      <c r="X65" s="15">
        <v>-0.101695861046358</v>
      </c>
      <c r="Y65" s="26">
        <v>280.44</v>
      </c>
      <c r="Z65" s="25">
        <v>214.78</v>
      </c>
      <c r="AA65" s="17">
        <v>65.66</v>
      </c>
      <c r="AB65" s="18">
        <v>0.305708166495949</v>
      </c>
      <c r="AC65" s="15">
        <v>0.074918653793752</v>
      </c>
      <c r="AD65" s="15">
        <v>0.0345115153540732</v>
      </c>
      <c r="AE65" s="15">
        <v>0.0404071384396787</v>
      </c>
      <c r="AF65" s="26">
        <v>0</v>
      </c>
      <c r="AG65" s="25">
        <v>0</v>
      </c>
      <c r="AH65" s="15">
        <v>0</v>
      </c>
      <c r="AI65" s="18">
        <v>0</v>
      </c>
      <c r="AJ65" s="26">
        <v>0</v>
      </c>
      <c r="AK65" s="25">
        <v>0</v>
      </c>
      <c r="AL65" s="15">
        <v>0</v>
      </c>
      <c r="AM65" s="18">
        <v>0</v>
      </c>
      <c r="AN65" s="18">
        <v>0</v>
      </c>
      <c r="AO65" s="18">
        <v>0</v>
      </c>
    </row>
    <row r="66" s="1" customFormat="1" ht="15.9" customHeight="1" spans="1:41">
      <c r="A66" s="23"/>
      <c r="B66" s="24" t="s">
        <v>141</v>
      </c>
      <c r="C66" s="23" t="s">
        <v>142</v>
      </c>
      <c r="D66" s="25">
        <v>4510.5</v>
      </c>
      <c r="E66" s="26">
        <v>122969.15</v>
      </c>
      <c r="F66" s="25">
        <v>4196.1</v>
      </c>
      <c r="G66" s="26">
        <v>112746.18</v>
      </c>
      <c r="H66" s="27">
        <v>54.274092491854</v>
      </c>
      <c r="I66" s="26">
        <v>293</v>
      </c>
      <c r="J66" s="26">
        <v>4977.91</v>
      </c>
      <c r="K66" s="25">
        <v>210.95</v>
      </c>
      <c r="L66" s="25">
        <v>6364.62</v>
      </c>
      <c r="M66" s="12">
        <v>16.9894539249147</v>
      </c>
      <c r="N66" s="12">
        <v>30.1712254088647</v>
      </c>
      <c r="O66" s="26">
        <v>15200.69</v>
      </c>
      <c r="P66" s="26">
        <v>18763.9</v>
      </c>
      <c r="Q66" s="26">
        <v>740.27</v>
      </c>
      <c r="R66" s="12">
        <v>25.347373255704</v>
      </c>
      <c r="S66" s="25">
        <v>14731.58</v>
      </c>
      <c r="T66" s="25">
        <v>17820.08</v>
      </c>
      <c r="U66" s="25">
        <v>532.65</v>
      </c>
      <c r="V66" s="12">
        <v>33.455514878438</v>
      </c>
      <c r="W66" s="15">
        <v>0.491947496825228</v>
      </c>
      <c r="X66" s="15">
        <v>0.108855024118721</v>
      </c>
      <c r="Y66" s="26">
        <v>3563.21</v>
      </c>
      <c r="Z66" s="25">
        <v>3088.5</v>
      </c>
      <c r="AA66" s="17">
        <v>474.71</v>
      </c>
      <c r="AB66" s="18">
        <v>0.153702444552372</v>
      </c>
      <c r="AC66" s="15">
        <v>0.189897089624225</v>
      </c>
      <c r="AD66" s="15">
        <v>0.17331572024368</v>
      </c>
      <c r="AE66" s="15">
        <v>0.0165813693805451</v>
      </c>
      <c r="AF66" s="26">
        <v>0</v>
      </c>
      <c r="AG66" s="25">
        <v>0</v>
      </c>
      <c r="AH66" s="15">
        <v>0</v>
      </c>
      <c r="AI66" s="18">
        <v>0</v>
      </c>
      <c r="AJ66" s="26">
        <v>0</v>
      </c>
      <c r="AK66" s="25">
        <v>0</v>
      </c>
      <c r="AL66" s="15">
        <v>0</v>
      </c>
      <c r="AM66" s="18">
        <v>0</v>
      </c>
      <c r="AN66" s="18">
        <v>0</v>
      </c>
      <c r="AO66" s="18">
        <v>0</v>
      </c>
    </row>
    <row r="67" s="1" customFormat="1" ht="15.9" customHeight="1" spans="1:41">
      <c r="A67" s="23"/>
      <c r="B67" s="24" t="s">
        <v>147</v>
      </c>
      <c r="C67" s="23" t="s">
        <v>148</v>
      </c>
      <c r="D67" s="25">
        <v>1813.5</v>
      </c>
      <c r="E67" s="26">
        <v>52056.8</v>
      </c>
      <c r="F67" s="25">
        <v>1585.5</v>
      </c>
      <c r="G67" s="26">
        <v>43671.19</v>
      </c>
      <c r="H67" s="27">
        <v>26.6640111256571</v>
      </c>
      <c r="I67" s="26">
        <v>336.1</v>
      </c>
      <c r="J67" s="26">
        <v>4180.11</v>
      </c>
      <c r="K67" s="25">
        <v>733.73</v>
      </c>
      <c r="L67" s="25">
        <v>7452.06</v>
      </c>
      <c r="M67" s="12">
        <v>12.4371020529604</v>
      </c>
      <c r="N67" s="12">
        <v>10.1564063074973</v>
      </c>
      <c r="O67" s="26">
        <v>12565.55</v>
      </c>
      <c r="P67" s="26">
        <v>15329.06</v>
      </c>
      <c r="Q67" s="26">
        <v>854.03</v>
      </c>
      <c r="R67" s="12">
        <v>17.9490884395162</v>
      </c>
      <c r="S67" s="25">
        <v>12379.11</v>
      </c>
      <c r="T67" s="25">
        <v>16089.03</v>
      </c>
      <c r="U67" s="25">
        <v>591.05</v>
      </c>
      <c r="V67" s="12">
        <v>27.2210980458506</v>
      </c>
      <c r="W67" s="15">
        <v>0.44318896500843</v>
      </c>
      <c r="X67" s="15">
        <v>1.6801899433421</v>
      </c>
      <c r="Y67" s="26">
        <v>2763.51</v>
      </c>
      <c r="Z67" s="25">
        <v>3709.92</v>
      </c>
      <c r="AA67" s="17">
        <v>-946.41</v>
      </c>
      <c r="AB67" s="18">
        <v>-0.255102535903739</v>
      </c>
      <c r="AC67" s="15">
        <v>0.18027915606045</v>
      </c>
      <c r="AD67" s="15">
        <v>0.230586927863271</v>
      </c>
      <c r="AE67" s="15">
        <v>-0.0503077718028209</v>
      </c>
      <c r="AF67" s="26">
        <v>0</v>
      </c>
      <c r="AG67" s="25">
        <v>0</v>
      </c>
      <c r="AH67" s="15">
        <v>0</v>
      </c>
      <c r="AI67" s="18">
        <v>0</v>
      </c>
      <c r="AJ67" s="26">
        <v>0</v>
      </c>
      <c r="AK67" s="25">
        <v>0</v>
      </c>
      <c r="AL67" s="15">
        <v>0</v>
      </c>
      <c r="AM67" s="18">
        <v>0</v>
      </c>
      <c r="AN67" s="18">
        <v>0</v>
      </c>
      <c r="AO67" s="18">
        <v>0</v>
      </c>
    </row>
    <row r="68" s="1" customFormat="1" ht="15.9" customHeight="1" spans="1:41">
      <c r="A68" s="23"/>
      <c r="B68" s="24" t="s">
        <v>102</v>
      </c>
      <c r="C68" s="23" t="s">
        <v>103</v>
      </c>
      <c r="D68" s="25">
        <v>3625</v>
      </c>
      <c r="E68" s="26">
        <v>78574.08</v>
      </c>
      <c r="F68" s="25">
        <v>3566.1</v>
      </c>
      <c r="G68" s="26">
        <v>73020.66</v>
      </c>
      <c r="H68" s="27">
        <v>38.5020394597917</v>
      </c>
      <c r="I68" s="26">
        <v>485.4</v>
      </c>
      <c r="J68" s="26">
        <v>6958.34</v>
      </c>
      <c r="K68" s="25">
        <v>180.15</v>
      </c>
      <c r="L68" s="25">
        <v>3647.45</v>
      </c>
      <c r="M68" s="12">
        <v>14.3352698805109</v>
      </c>
      <c r="N68" s="12">
        <v>20.2467388287538</v>
      </c>
      <c r="O68" s="26">
        <v>13780.61</v>
      </c>
      <c r="P68" s="26">
        <v>14723.59</v>
      </c>
      <c r="Q68" s="26">
        <v>949.93</v>
      </c>
      <c r="R68" s="12">
        <v>15.4996578695272</v>
      </c>
      <c r="S68" s="25">
        <v>13467.89</v>
      </c>
      <c r="T68" s="25">
        <v>15242.81</v>
      </c>
      <c r="U68" s="25">
        <v>877.33</v>
      </c>
      <c r="V68" s="12">
        <v>17.3740895672096</v>
      </c>
      <c r="W68" s="15">
        <v>0.0812253971304243</v>
      </c>
      <c r="X68" s="15">
        <v>-0.141882072260673</v>
      </c>
      <c r="Y68" s="26">
        <v>942.98</v>
      </c>
      <c r="Z68" s="25">
        <v>1774.92</v>
      </c>
      <c r="AA68" s="17">
        <v>-831.94</v>
      </c>
      <c r="AB68" s="18">
        <v>-0.468719716944989</v>
      </c>
      <c r="AC68" s="15">
        <v>0.0640455215066434</v>
      </c>
      <c r="AD68" s="15">
        <v>0.116443096778088</v>
      </c>
      <c r="AE68" s="15">
        <v>-0.0523975752714441</v>
      </c>
      <c r="AF68" s="26">
        <v>0</v>
      </c>
      <c r="AG68" s="25">
        <v>0</v>
      </c>
      <c r="AH68" s="15">
        <v>0</v>
      </c>
      <c r="AI68" s="18">
        <v>0</v>
      </c>
      <c r="AJ68" s="26">
        <v>0</v>
      </c>
      <c r="AK68" s="25">
        <v>0</v>
      </c>
      <c r="AL68" s="15">
        <v>0</v>
      </c>
      <c r="AM68" s="18">
        <v>0</v>
      </c>
      <c r="AN68" s="18">
        <v>0</v>
      </c>
      <c r="AO68" s="18">
        <v>0</v>
      </c>
    </row>
    <row r="69" s="1" customFormat="1" ht="15.9" customHeight="1" spans="1:41">
      <c r="A69" s="23"/>
      <c r="B69" s="24" t="s">
        <v>131</v>
      </c>
      <c r="C69" s="23" t="s">
        <v>132</v>
      </c>
      <c r="D69" s="25">
        <v>2080.3</v>
      </c>
      <c r="E69" s="26">
        <v>53810.3</v>
      </c>
      <c r="F69" s="25">
        <v>2187.7</v>
      </c>
      <c r="G69" s="26">
        <v>52017.07</v>
      </c>
      <c r="H69" s="27">
        <v>35.606181453237</v>
      </c>
      <c r="I69" s="26">
        <v>505.4</v>
      </c>
      <c r="J69" s="26">
        <v>7130.1</v>
      </c>
      <c r="K69" s="25">
        <v>233.57</v>
      </c>
      <c r="L69" s="25">
        <v>8644.05</v>
      </c>
      <c r="M69" s="12">
        <v>14.1078353779185</v>
      </c>
      <c r="N69" s="12">
        <v>37.008391488633</v>
      </c>
      <c r="O69" s="26">
        <v>10402.57</v>
      </c>
      <c r="P69" s="26">
        <v>11296.39</v>
      </c>
      <c r="Q69" s="26">
        <v>596.94</v>
      </c>
      <c r="R69" s="12">
        <v>18.9238281904379</v>
      </c>
      <c r="S69" s="25">
        <v>20410.34</v>
      </c>
      <c r="T69" s="25">
        <v>22611.22</v>
      </c>
      <c r="U69" s="25">
        <v>891.43</v>
      </c>
      <c r="V69" s="12">
        <v>25.3651099918109</v>
      </c>
      <c r="W69" s="15">
        <v>0.341370074395494</v>
      </c>
      <c r="X69" s="15">
        <v>-0.314611930658976</v>
      </c>
      <c r="Y69" s="26">
        <v>893.82</v>
      </c>
      <c r="Z69" s="25">
        <v>2200.88</v>
      </c>
      <c r="AA69" s="17">
        <v>-1307.06</v>
      </c>
      <c r="AB69" s="18">
        <v>-0.593880629566355</v>
      </c>
      <c r="AC69" s="15">
        <v>0.0791243928370037</v>
      </c>
      <c r="AD69" s="15">
        <v>0.0973357474740417</v>
      </c>
      <c r="AE69" s="15">
        <v>-0.018211354637038</v>
      </c>
      <c r="AF69" s="26">
        <v>0</v>
      </c>
      <c r="AG69" s="25">
        <v>0</v>
      </c>
      <c r="AH69" s="15">
        <v>0</v>
      </c>
      <c r="AI69" s="18">
        <v>0</v>
      </c>
      <c r="AJ69" s="26">
        <v>0</v>
      </c>
      <c r="AK69" s="25">
        <v>0</v>
      </c>
      <c r="AL69" s="15">
        <v>0</v>
      </c>
      <c r="AM69" s="18">
        <v>0</v>
      </c>
      <c r="AN69" s="18">
        <v>0</v>
      </c>
      <c r="AO69" s="18">
        <v>0</v>
      </c>
    </row>
    <row r="70" s="1" customFormat="1" ht="15.9" customHeight="1" spans="1:41">
      <c r="A70" s="23"/>
      <c r="B70" s="24" t="s">
        <v>170</v>
      </c>
      <c r="C70" s="23" t="s">
        <v>171</v>
      </c>
      <c r="D70" s="25">
        <v>3061.77</v>
      </c>
      <c r="E70" s="26">
        <v>68195.21</v>
      </c>
      <c r="F70" s="25">
        <v>2949.67</v>
      </c>
      <c r="G70" s="26">
        <v>65012.78</v>
      </c>
      <c r="H70" s="27">
        <v>82.1172301980242</v>
      </c>
      <c r="I70" s="26">
        <v>34.1</v>
      </c>
      <c r="J70" s="26">
        <v>720.82</v>
      </c>
      <c r="K70" s="25"/>
      <c r="L70" s="25"/>
      <c r="M70" s="12">
        <v>21.1384164222874</v>
      </c>
      <c r="N70" s="12">
        <v>0</v>
      </c>
      <c r="O70" s="26">
        <v>5677.59</v>
      </c>
      <c r="P70" s="26">
        <v>6078.52</v>
      </c>
      <c r="Q70" s="26">
        <v>325.31</v>
      </c>
      <c r="R70" s="12">
        <v>18.6853155451723</v>
      </c>
      <c r="S70" s="25"/>
      <c r="T70" s="25"/>
      <c r="U70" s="25"/>
      <c r="V70" s="12">
        <v>0</v>
      </c>
      <c r="W70" s="15">
        <v>-0.116049415817575</v>
      </c>
      <c r="X70" s="15">
        <v>0</v>
      </c>
      <c r="Y70" s="26">
        <v>400.93</v>
      </c>
      <c r="Z70" s="25"/>
      <c r="AA70" s="17">
        <v>400.93</v>
      </c>
      <c r="AB70" s="18" t="e">
        <v>#DIV/0!</v>
      </c>
      <c r="AC70" s="15">
        <v>0.0659584898955667</v>
      </c>
      <c r="AD70" s="15">
        <v>0</v>
      </c>
      <c r="AE70" s="15">
        <v>0.0659584898955667</v>
      </c>
      <c r="AF70" s="26">
        <v>0</v>
      </c>
      <c r="AG70" s="25"/>
      <c r="AH70" s="15">
        <v>0</v>
      </c>
      <c r="AI70" s="18">
        <v>0</v>
      </c>
      <c r="AJ70" s="26">
        <v>0</v>
      </c>
      <c r="AK70" s="25"/>
      <c r="AL70" s="15">
        <v>0</v>
      </c>
      <c r="AM70" s="18">
        <v>0</v>
      </c>
      <c r="AN70" s="18">
        <v>0</v>
      </c>
      <c r="AO70" s="18">
        <v>0</v>
      </c>
    </row>
    <row r="71" s="1" customFormat="1" ht="15.9" customHeight="1" spans="1:41">
      <c r="A71" s="23"/>
      <c r="B71" s="28" t="s">
        <v>256</v>
      </c>
      <c r="C71" s="28"/>
      <c r="D71" s="29">
        <v>17031.07</v>
      </c>
      <c r="E71" s="29">
        <v>431440.29</v>
      </c>
      <c r="F71" s="29">
        <v>16545.57</v>
      </c>
      <c r="G71" s="30">
        <v>404714.04</v>
      </c>
      <c r="H71" s="30">
        <v>47.9055213445511</v>
      </c>
      <c r="I71" s="30">
        <v>1796.7</v>
      </c>
      <c r="J71" s="29">
        <v>27143.28</v>
      </c>
      <c r="K71" s="29">
        <v>1406.89</v>
      </c>
      <c r="L71" s="29">
        <v>27060.6</v>
      </c>
      <c r="M71" s="31">
        <v>15.1072967106362</v>
      </c>
      <c r="N71" s="31">
        <v>19.2343395716794</v>
      </c>
      <c r="O71" s="29">
        <v>61089.83</v>
      </c>
      <c r="P71" s="29">
        <v>69934.72</v>
      </c>
      <c r="Q71" s="29">
        <v>3611.3</v>
      </c>
      <c r="R71" s="31">
        <v>19.365524880237</v>
      </c>
      <c r="S71" s="29">
        <v>66997.57</v>
      </c>
      <c r="T71" s="29">
        <v>77986.57</v>
      </c>
      <c r="U71" s="29">
        <v>3245.18</v>
      </c>
      <c r="V71" s="31">
        <v>24.0315082676462</v>
      </c>
      <c r="W71" s="32">
        <v>0.281865660757354</v>
      </c>
      <c r="X71" s="32">
        <v>0.249406467952253</v>
      </c>
      <c r="Y71" s="29">
        <v>8844.89</v>
      </c>
      <c r="Z71" s="29">
        <v>10989</v>
      </c>
      <c r="AA71" s="33">
        <v>-2144.11</v>
      </c>
      <c r="AB71" s="34">
        <v>-0.195114205114205</v>
      </c>
      <c r="AC71" s="32">
        <v>0.126473517017012</v>
      </c>
      <c r="AD71" s="32">
        <v>0.140908877002797</v>
      </c>
      <c r="AE71" s="32">
        <v>-0.0144353599857843</v>
      </c>
      <c r="AF71" s="29">
        <v>0</v>
      </c>
      <c r="AG71" s="29">
        <v>0</v>
      </c>
      <c r="AH71" s="32">
        <v>0</v>
      </c>
      <c r="AI71" s="32">
        <v>0</v>
      </c>
      <c r="AJ71" s="29">
        <v>0</v>
      </c>
      <c r="AK71" s="29">
        <v>0</v>
      </c>
      <c r="AL71" s="32">
        <v>0</v>
      </c>
      <c r="AM71" s="32">
        <v>0</v>
      </c>
      <c r="AN71" s="34">
        <v>0</v>
      </c>
      <c r="AO71" s="34">
        <v>0</v>
      </c>
    </row>
    <row r="72" s="1" customFormat="1" ht="15.9" customHeight="1" spans="1:41">
      <c r="A72" s="23" t="s">
        <v>118</v>
      </c>
      <c r="B72" s="24" t="s">
        <v>119</v>
      </c>
      <c r="C72" s="23" t="s">
        <v>120</v>
      </c>
      <c r="D72" s="25">
        <v>1476.7</v>
      </c>
      <c r="E72" s="26">
        <v>32667.89</v>
      </c>
      <c r="F72" s="25">
        <v>1394.75</v>
      </c>
      <c r="G72" s="26">
        <v>30744.62</v>
      </c>
      <c r="H72" s="27">
        <v>13.0409722450726</v>
      </c>
      <c r="I72" s="26">
        <v>394.2</v>
      </c>
      <c r="J72" s="26">
        <v>12047.5</v>
      </c>
      <c r="K72" s="25">
        <v>503.89</v>
      </c>
      <c r="L72" s="25">
        <v>14137.6</v>
      </c>
      <c r="M72" s="12">
        <v>30.5618975139523</v>
      </c>
      <c r="N72" s="12">
        <v>28.0569171843061</v>
      </c>
      <c r="O72" s="26">
        <v>17018.96</v>
      </c>
      <c r="P72" s="26">
        <v>21586.54</v>
      </c>
      <c r="Q72" s="26">
        <v>746.77</v>
      </c>
      <c r="R72" s="12">
        <v>28.9065441836174</v>
      </c>
      <c r="S72" s="25">
        <v>21007.27</v>
      </c>
      <c r="T72" s="25">
        <v>26053.85</v>
      </c>
      <c r="U72" s="25">
        <v>696.44</v>
      </c>
      <c r="V72" s="12">
        <v>37.4100425018666</v>
      </c>
      <c r="W72" s="15">
        <v>-0.0541639579014736</v>
      </c>
      <c r="X72" s="15">
        <v>0.333362545005205</v>
      </c>
      <c r="Y72" s="26">
        <v>4567.58</v>
      </c>
      <c r="Z72" s="25">
        <v>5046.58</v>
      </c>
      <c r="AA72" s="17">
        <v>-479</v>
      </c>
      <c r="AB72" s="18">
        <v>-0.094915764735722</v>
      </c>
      <c r="AC72" s="15">
        <v>0.211593891378609</v>
      </c>
      <c r="AD72" s="15">
        <v>0.19369805230321</v>
      </c>
      <c r="AE72" s="15">
        <v>0.0178958390753986</v>
      </c>
      <c r="AF72" s="26">
        <v>0</v>
      </c>
      <c r="AG72" s="25">
        <v>0</v>
      </c>
      <c r="AH72" s="15">
        <v>0</v>
      </c>
      <c r="AI72" s="18">
        <v>0</v>
      </c>
      <c r="AJ72" s="26">
        <v>0</v>
      </c>
      <c r="AK72" s="25">
        <v>0</v>
      </c>
      <c r="AL72" s="15">
        <v>0</v>
      </c>
      <c r="AM72" s="18">
        <v>0</v>
      </c>
      <c r="AN72" s="18">
        <v>0</v>
      </c>
      <c r="AO72" s="18">
        <v>0</v>
      </c>
    </row>
    <row r="73" s="1" customFormat="1" ht="15.9" customHeight="1" spans="1:41">
      <c r="A73" s="23"/>
      <c r="B73" s="24" t="s">
        <v>137</v>
      </c>
      <c r="C73" s="23" t="s">
        <v>138</v>
      </c>
      <c r="D73" s="25">
        <v>1383</v>
      </c>
      <c r="E73" s="26">
        <v>39977.98</v>
      </c>
      <c r="F73" s="25">
        <v>1191</v>
      </c>
      <c r="G73" s="26">
        <v>34220.87</v>
      </c>
      <c r="H73" s="27">
        <v>25.9000558500426</v>
      </c>
      <c r="I73" s="26">
        <v>200.5</v>
      </c>
      <c r="J73" s="26">
        <v>3744.9</v>
      </c>
      <c r="K73" s="25">
        <v>160.72</v>
      </c>
      <c r="L73" s="25">
        <v>5845</v>
      </c>
      <c r="M73" s="12">
        <v>18.6778054862843</v>
      </c>
      <c r="N73" s="12">
        <v>36.3675958188153</v>
      </c>
      <c r="O73" s="26">
        <v>10026.85</v>
      </c>
      <c r="P73" s="26">
        <v>12120.44</v>
      </c>
      <c r="Q73" s="26">
        <v>625.99</v>
      </c>
      <c r="R73" s="12">
        <v>19.3620345372929</v>
      </c>
      <c r="S73" s="25">
        <v>11228.3</v>
      </c>
      <c r="T73" s="25">
        <v>13184.1</v>
      </c>
      <c r="U73" s="25">
        <v>536.2</v>
      </c>
      <c r="V73" s="12">
        <v>24.5880268556509</v>
      </c>
      <c r="W73" s="15">
        <v>0.0366332678381885</v>
      </c>
      <c r="X73" s="15">
        <v>-0.323902878316474</v>
      </c>
      <c r="Y73" s="26">
        <v>2093.59</v>
      </c>
      <c r="Z73" s="25">
        <v>1955.8</v>
      </c>
      <c r="AA73" s="17">
        <v>137.79</v>
      </c>
      <c r="AB73" s="18">
        <v>0.070451988955926</v>
      </c>
      <c r="AC73" s="15">
        <v>0.172732178039741</v>
      </c>
      <c r="AD73" s="15">
        <v>0.148345355390205</v>
      </c>
      <c r="AE73" s="15">
        <v>0.0243868226495363</v>
      </c>
      <c r="AF73" s="26">
        <v>0</v>
      </c>
      <c r="AG73" s="25">
        <v>0</v>
      </c>
      <c r="AH73" s="15">
        <v>0</v>
      </c>
      <c r="AI73" s="18">
        <v>0</v>
      </c>
      <c r="AJ73" s="26">
        <v>0</v>
      </c>
      <c r="AK73" s="25">
        <v>0</v>
      </c>
      <c r="AL73" s="15">
        <v>0</v>
      </c>
      <c r="AM73" s="18">
        <v>0</v>
      </c>
      <c r="AN73" s="18">
        <v>0</v>
      </c>
      <c r="AO73" s="18">
        <v>0</v>
      </c>
    </row>
    <row r="74" s="1" customFormat="1" ht="15.9" customHeight="1" spans="1:41">
      <c r="A74" s="23"/>
      <c r="B74" s="24" t="s">
        <v>195</v>
      </c>
      <c r="C74" s="23" t="s">
        <v>196</v>
      </c>
      <c r="D74" s="25">
        <v>886</v>
      </c>
      <c r="E74" s="26">
        <v>17684.3</v>
      </c>
      <c r="F74" s="25">
        <v>843.5</v>
      </c>
      <c r="G74" s="26">
        <v>16594.3</v>
      </c>
      <c r="H74" s="27">
        <v>12.0458499960341</v>
      </c>
      <c r="I74" s="26">
        <v>309.9</v>
      </c>
      <c r="J74" s="26">
        <v>7587.2</v>
      </c>
      <c r="K74" s="25">
        <v>288.61</v>
      </c>
      <c r="L74" s="25">
        <v>10268.15</v>
      </c>
      <c r="M74" s="12">
        <v>24.4827363665699</v>
      </c>
      <c r="N74" s="12">
        <v>35.5779425522331</v>
      </c>
      <c r="O74" s="26">
        <v>9959.87</v>
      </c>
      <c r="P74" s="26">
        <v>11242.04</v>
      </c>
      <c r="Q74" s="26">
        <v>772.9</v>
      </c>
      <c r="R74" s="12">
        <v>14.5452710570578</v>
      </c>
      <c r="S74" s="25">
        <v>11680.31</v>
      </c>
      <c r="T74" s="25">
        <v>13135.89</v>
      </c>
      <c r="U74" s="25">
        <v>550.75</v>
      </c>
      <c r="V74" s="12">
        <v>23.8509123921925</v>
      </c>
      <c r="W74" s="15">
        <v>-0.405896839337012</v>
      </c>
      <c r="X74" s="15">
        <v>-0.329615186230171</v>
      </c>
      <c r="Y74" s="26">
        <v>1282.17</v>
      </c>
      <c r="Z74" s="25">
        <v>1455.58</v>
      </c>
      <c r="AA74" s="17">
        <v>-173.41</v>
      </c>
      <c r="AB74" s="18">
        <v>-0.119134640486954</v>
      </c>
      <c r="AC74" s="15">
        <v>0.114051364343126</v>
      </c>
      <c r="AD74" s="15">
        <v>0.110809393196807</v>
      </c>
      <c r="AE74" s="15">
        <v>0.00324197114631973</v>
      </c>
      <c r="AF74" s="26">
        <v>0</v>
      </c>
      <c r="AG74" s="25">
        <v>0</v>
      </c>
      <c r="AH74" s="15">
        <v>0</v>
      </c>
      <c r="AI74" s="18">
        <v>0</v>
      </c>
      <c r="AJ74" s="26">
        <v>0</v>
      </c>
      <c r="AK74" s="25">
        <v>0</v>
      </c>
      <c r="AL74" s="15">
        <v>0</v>
      </c>
      <c r="AM74" s="18">
        <v>0</v>
      </c>
      <c r="AN74" s="18">
        <v>0</v>
      </c>
      <c r="AO74" s="18">
        <v>0</v>
      </c>
    </row>
    <row r="75" s="1" customFormat="1" ht="15.9" customHeight="1" spans="1:41">
      <c r="A75" s="23"/>
      <c r="B75" s="24" t="s">
        <v>149</v>
      </c>
      <c r="C75" s="23" t="s">
        <v>150</v>
      </c>
      <c r="D75" s="25">
        <v>444.4</v>
      </c>
      <c r="E75" s="26">
        <v>12511.23</v>
      </c>
      <c r="F75" s="25">
        <v>390.6</v>
      </c>
      <c r="G75" s="26">
        <v>11558.69</v>
      </c>
      <c r="H75" s="27">
        <v>55.4566292105246</v>
      </c>
      <c r="I75" s="26">
        <v>5.3</v>
      </c>
      <c r="J75" s="26">
        <v>566.57</v>
      </c>
      <c r="K75" s="25">
        <v>55.54</v>
      </c>
      <c r="L75" s="25">
        <v>956.06</v>
      </c>
      <c r="M75" s="12">
        <v>106.9</v>
      </c>
      <c r="N75" s="12">
        <v>17.2138998919698</v>
      </c>
      <c r="O75" s="26">
        <v>1519.11</v>
      </c>
      <c r="P75" s="26">
        <v>1199.49</v>
      </c>
      <c r="Q75" s="26">
        <v>41.22</v>
      </c>
      <c r="R75" s="12">
        <v>29.0997088791849</v>
      </c>
      <c r="S75" s="25">
        <v>1706.8</v>
      </c>
      <c r="T75" s="25">
        <v>1730.88</v>
      </c>
      <c r="U75" s="25">
        <v>121.24</v>
      </c>
      <c r="V75" s="12">
        <v>14.2764764104256</v>
      </c>
      <c r="W75" s="15">
        <v>-0.727785698043173</v>
      </c>
      <c r="X75" s="15">
        <v>-0.170642533067969</v>
      </c>
      <c r="Y75" s="26">
        <v>-319.62</v>
      </c>
      <c r="Z75" s="25">
        <v>24.08</v>
      </c>
      <c r="AA75" s="17">
        <v>-343.7</v>
      </c>
      <c r="AB75" s="18">
        <v>-14.2732558139535</v>
      </c>
      <c r="AC75" s="15">
        <v>-0.266463246879924</v>
      </c>
      <c r="AD75" s="15">
        <v>0.0139119985209835</v>
      </c>
      <c r="AE75" s="15">
        <v>-0.280375245400908</v>
      </c>
      <c r="AF75" s="26">
        <v>0</v>
      </c>
      <c r="AG75" s="25">
        <v>0</v>
      </c>
      <c r="AH75" s="15">
        <v>0</v>
      </c>
      <c r="AI75" s="18">
        <v>0</v>
      </c>
      <c r="AJ75" s="26">
        <v>0</v>
      </c>
      <c r="AK75" s="25">
        <v>0</v>
      </c>
      <c r="AL75" s="15">
        <v>0</v>
      </c>
      <c r="AM75" s="18">
        <v>0</v>
      </c>
      <c r="AN75" s="18">
        <v>0</v>
      </c>
      <c r="AO75" s="18">
        <v>0</v>
      </c>
    </row>
    <row r="76" s="1" customFormat="1" ht="15.9" customHeight="1" spans="1:41">
      <c r="A76" s="23"/>
      <c r="B76" s="28" t="s">
        <v>256</v>
      </c>
      <c r="C76" s="28"/>
      <c r="D76" s="29">
        <v>4190.1</v>
      </c>
      <c r="E76" s="29">
        <v>102841.4</v>
      </c>
      <c r="F76" s="29">
        <v>3819.85</v>
      </c>
      <c r="G76" s="30">
        <v>93118.48</v>
      </c>
      <c r="H76" s="30">
        <v>17.8030712172604</v>
      </c>
      <c r="I76" s="30">
        <v>909.9</v>
      </c>
      <c r="J76" s="29">
        <v>23946.17</v>
      </c>
      <c r="K76" s="29">
        <v>1008.76</v>
      </c>
      <c r="L76" s="29">
        <v>31206.81</v>
      </c>
      <c r="M76" s="31">
        <v>26.3173645455545</v>
      </c>
      <c r="N76" s="31">
        <v>30.9358122843888</v>
      </c>
      <c r="O76" s="29">
        <v>38524.79</v>
      </c>
      <c r="P76" s="29">
        <v>46148.51</v>
      </c>
      <c r="Q76" s="29">
        <v>2186.88</v>
      </c>
      <c r="R76" s="31">
        <v>21.1024427494879</v>
      </c>
      <c r="S76" s="29">
        <v>45622.68</v>
      </c>
      <c r="T76" s="29">
        <v>54104.72</v>
      </c>
      <c r="U76" s="29">
        <v>1904.63</v>
      </c>
      <c r="V76" s="31">
        <v>28.4069451809538</v>
      </c>
      <c r="W76" s="32">
        <v>-0.198155168122543</v>
      </c>
      <c r="X76" s="32">
        <v>-0.0817456183205225</v>
      </c>
      <c r="Y76" s="29">
        <v>7623.72</v>
      </c>
      <c r="Z76" s="29">
        <v>8482.04</v>
      </c>
      <c r="AA76" s="33">
        <v>-858.32</v>
      </c>
      <c r="AB76" s="34">
        <v>-0.101192637620195</v>
      </c>
      <c r="AC76" s="32">
        <v>0.16519969983863</v>
      </c>
      <c r="AD76" s="32">
        <v>0.15677079559787</v>
      </c>
      <c r="AE76" s="32">
        <v>0.00842890424075945</v>
      </c>
      <c r="AF76" s="29">
        <v>0</v>
      </c>
      <c r="AG76" s="29">
        <v>0</v>
      </c>
      <c r="AH76" s="32">
        <v>0</v>
      </c>
      <c r="AI76" s="32">
        <v>0</v>
      </c>
      <c r="AJ76" s="29">
        <v>0</v>
      </c>
      <c r="AK76" s="29">
        <v>0</v>
      </c>
      <c r="AL76" s="32">
        <v>0</v>
      </c>
      <c r="AM76" s="32">
        <v>0</v>
      </c>
      <c r="AN76" s="34">
        <v>0</v>
      </c>
      <c r="AO76" s="34">
        <v>0</v>
      </c>
    </row>
    <row r="77" s="1" customFormat="1" ht="15.9" customHeight="1" spans="1:41">
      <c r="A77" s="23" t="s">
        <v>89</v>
      </c>
      <c r="B77" s="24" t="s">
        <v>90</v>
      </c>
      <c r="C77" s="23" t="s">
        <v>91</v>
      </c>
      <c r="D77" s="25">
        <v>2217.95</v>
      </c>
      <c r="E77" s="26">
        <v>53612.95</v>
      </c>
      <c r="F77" s="25">
        <v>2209.05</v>
      </c>
      <c r="G77" s="26">
        <v>46374.76</v>
      </c>
      <c r="H77" s="27">
        <v>20.9595619392254</v>
      </c>
      <c r="I77" s="26">
        <v>454.8</v>
      </c>
      <c r="J77" s="26">
        <v>6110.4</v>
      </c>
      <c r="K77" s="25">
        <v>366.28</v>
      </c>
      <c r="L77" s="25">
        <v>11385.16</v>
      </c>
      <c r="M77" s="12">
        <v>13.4353562005277</v>
      </c>
      <c r="N77" s="12">
        <v>31.0832150267555</v>
      </c>
      <c r="O77" s="26">
        <v>16696.77</v>
      </c>
      <c r="P77" s="26">
        <v>20022.46</v>
      </c>
      <c r="Q77" s="26">
        <v>705.41</v>
      </c>
      <c r="R77" s="12">
        <v>28.3841453906239</v>
      </c>
      <c r="S77" s="25">
        <v>19938.03</v>
      </c>
      <c r="T77" s="25">
        <v>24060.92</v>
      </c>
      <c r="U77" s="25">
        <v>785.28</v>
      </c>
      <c r="V77" s="12">
        <v>30.6399246128769</v>
      </c>
      <c r="W77" s="15">
        <v>1.11264554262499</v>
      </c>
      <c r="X77" s="15">
        <v>-0.0142614080781856</v>
      </c>
      <c r="Y77" s="26">
        <v>3325.69</v>
      </c>
      <c r="Z77" s="25">
        <v>4122.89</v>
      </c>
      <c r="AA77" s="17">
        <v>-797.2</v>
      </c>
      <c r="AB77" s="18">
        <v>-0.193359512380878</v>
      </c>
      <c r="AC77" s="15">
        <v>0.166097971977469</v>
      </c>
      <c r="AD77" s="15">
        <v>0.171352134498598</v>
      </c>
      <c r="AE77" s="15">
        <v>-0.00525416252112842</v>
      </c>
      <c r="AF77" s="26">
        <v>0</v>
      </c>
      <c r="AG77" s="25">
        <v>0</v>
      </c>
      <c r="AH77" s="15">
        <v>0</v>
      </c>
      <c r="AI77" s="18">
        <v>0</v>
      </c>
      <c r="AJ77" s="26">
        <v>0</v>
      </c>
      <c r="AK77" s="25">
        <v>0</v>
      </c>
      <c r="AL77" s="15">
        <v>0</v>
      </c>
      <c r="AM77" s="18">
        <v>0</v>
      </c>
      <c r="AN77" s="18">
        <v>0</v>
      </c>
      <c r="AO77" s="18">
        <v>0</v>
      </c>
    </row>
    <row r="78" s="1" customFormat="1" ht="15.9" customHeight="1" spans="1:41">
      <c r="A78" s="23"/>
      <c r="B78" s="24" t="s">
        <v>160</v>
      </c>
      <c r="C78" s="23" t="s">
        <v>161</v>
      </c>
      <c r="D78" s="25">
        <v>551.6</v>
      </c>
      <c r="E78" s="26">
        <v>6017.99</v>
      </c>
      <c r="F78" s="25">
        <v>560.1</v>
      </c>
      <c r="G78" s="26">
        <v>7239.01</v>
      </c>
      <c r="H78" s="27">
        <v>14.7060501469036</v>
      </c>
      <c r="I78" s="26">
        <v>79.4</v>
      </c>
      <c r="J78" s="26">
        <v>2645.3</v>
      </c>
      <c r="K78" s="25">
        <v>11.67</v>
      </c>
      <c r="L78" s="25">
        <v>481.56</v>
      </c>
      <c r="M78" s="12">
        <v>33.316120906801</v>
      </c>
      <c r="N78" s="12">
        <v>41.2647814910026</v>
      </c>
      <c r="O78" s="26">
        <v>3155.13</v>
      </c>
      <c r="P78" s="26">
        <v>3354.04</v>
      </c>
      <c r="Q78" s="26">
        <v>249.75</v>
      </c>
      <c r="R78" s="12">
        <v>13.4295895895896</v>
      </c>
      <c r="S78" s="25">
        <v>572.09</v>
      </c>
      <c r="T78" s="25">
        <v>1066.37</v>
      </c>
      <c r="U78" s="25">
        <v>68.51</v>
      </c>
      <c r="V78" s="12">
        <v>15.56517296745</v>
      </c>
      <c r="W78" s="15">
        <v>-0.596904164588737</v>
      </c>
      <c r="X78" s="15">
        <v>-0.622797639899199</v>
      </c>
      <c r="Y78" s="26">
        <v>198.91</v>
      </c>
      <c r="Z78" s="25">
        <v>494.28</v>
      </c>
      <c r="AA78" s="17">
        <v>-295.37</v>
      </c>
      <c r="AB78" s="18">
        <v>-0.597576272558064</v>
      </c>
      <c r="AC78" s="15">
        <v>0.0593045998258816</v>
      </c>
      <c r="AD78" s="15">
        <v>0.463516415503062</v>
      </c>
      <c r="AE78" s="15">
        <v>-0.40421181567718</v>
      </c>
      <c r="AF78" s="26">
        <v>0</v>
      </c>
      <c r="AG78" s="25">
        <v>0</v>
      </c>
      <c r="AH78" s="15">
        <v>0</v>
      </c>
      <c r="AI78" s="18">
        <v>0</v>
      </c>
      <c r="AJ78" s="26">
        <v>0</v>
      </c>
      <c r="AK78" s="25">
        <v>0</v>
      </c>
      <c r="AL78" s="15">
        <v>0</v>
      </c>
      <c r="AM78" s="18">
        <v>0</v>
      </c>
      <c r="AN78" s="18">
        <v>0</v>
      </c>
      <c r="AO78" s="18">
        <v>0</v>
      </c>
    </row>
    <row r="79" s="1" customFormat="1" ht="15.9" customHeight="1" spans="1:41">
      <c r="A79" s="23"/>
      <c r="B79" s="24" t="s">
        <v>125</v>
      </c>
      <c r="C79" s="23" t="s">
        <v>126</v>
      </c>
      <c r="D79" s="25">
        <v>2325</v>
      </c>
      <c r="E79" s="26">
        <v>58913.57</v>
      </c>
      <c r="F79" s="25">
        <v>2326.5</v>
      </c>
      <c r="G79" s="26">
        <v>62189.1</v>
      </c>
      <c r="H79" s="27">
        <v>27.9050351068347</v>
      </c>
      <c r="I79" s="26">
        <v>495.5</v>
      </c>
      <c r="J79" s="26">
        <v>9952.26</v>
      </c>
      <c r="K79" s="25">
        <v>1793.73</v>
      </c>
      <c r="L79" s="25">
        <v>29538.2</v>
      </c>
      <c r="M79" s="12">
        <v>20.0852875882947</v>
      </c>
      <c r="N79" s="12">
        <v>16.4674728080592</v>
      </c>
      <c r="O79" s="26">
        <v>15189.35</v>
      </c>
      <c r="P79" s="26">
        <v>18248.66</v>
      </c>
      <c r="Q79" s="26">
        <v>1344.28</v>
      </c>
      <c r="R79" s="12">
        <v>13.5750438896658</v>
      </c>
      <c r="S79" s="25">
        <v>19669.07</v>
      </c>
      <c r="T79" s="25">
        <v>23492.14</v>
      </c>
      <c r="U79" s="25">
        <v>1589.33</v>
      </c>
      <c r="V79" s="12">
        <v>14.7811593564584</v>
      </c>
      <c r="W79" s="15">
        <v>-0.324129971752202</v>
      </c>
      <c r="X79" s="15">
        <v>-0.102402686268625</v>
      </c>
      <c r="Y79" s="26">
        <v>3059.31</v>
      </c>
      <c r="Z79" s="25">
        <v>3823.07</v>
      </c>
      <c r="AA79" s="17">
        <v>-763.76</v>
      </c>
      <c r="AB79" s="18">
        <v>-0.199776619313798</v>
      </c>
      <c r="AC79" s="15">
        <v>0.167645733988139</v>
      </c>
      <c r="AD79" s="15">
        <v>0.162738260541611</v>
      </c>
      <c r="AE79" s="15">
        <v>0.00490747344652846</v>
      </c>
      <c r="AF79" s="26">
        <v>0</v>
      </c>
      <c r="AG79" s="25">
        <v>0</v>
      </c>
      <c r="AH79" s="15">
        <v>0</v>
      </c>
      <c r="AI79" s="18">
        <v>0</v>
      </c>
      <c r="AJ79" s="26">
        <v>0</v>
      </c>
      <c r="AK79" s="25">
        <v>0</v>
      </c>
      <c r="AL79" s="15">
        <v>0</v>
      </c>
      <c r="AM79" s="18">
        <v>0</v>
      </c>
      <c r="AN79" s="18">
        <v>0</v>
      </c>
      <c r="AO79" s="18">
        <v>0</v>
      </c>
    </row>
    <row r="80" s="1" customFormat="1" ht="15.9" customHeight="1" spans="1:41">
      <c r="A80" s="23"/>
      <c r="B80" s="28" t="s">
        <v>256</v>
      </c>
      <c r="C80" s="28"/>
      <c r="D80" s="29">
        <v>5094.55</v>
      </c>
      <c r="E80" s="29">
        <v>118544.51</v>
      </c>
      <c r="F80" s="29">
        <v>5095.65</v>
      </c>
      <c r="G80" s="30">
        <v>115802.87</v>
      </c>
      <c r="H80" s="30">
        <v>23.4071510006064</v>
      </c>
      <c r="I80" s="30">
        <v>1029.7</v>
      </c>
      <c r="J80" s="29">
        <v>18707.96</v>
      </c>
      <c r="K80" s="29">
        <v>2171.68</v>
      </c>
      <c r="L80" s="29">
        <v>41404.92</v>
      </c>
      <c r="M80" s="31">
        <v>18.1683597164223</v>
      </c>
      <c r="N80" s="31">
        <v>19.0658476386945</v>
      </c>
      <c r="O80" s="29">
        <v>35041.25</v>
      </c>
      <c r="P80" s="29">
        <v>41625.16</v>
      </c>
      <c r="Q80" s="29">
        <v>2299.44</v>
      </c>
      <c r="R80" s="31">
        <v>18.1023031694674</v>
      </c>
      <c r="S80" s="29">
        <v>40179.19</v>
      </c>
      <c r="T80" s="29">
        <v>48619.43</v>
      </c>
      <c r="U80" s="29">
        <v>2443.12</v>
      </c>
      <c r="V80" s="31">
        <v>19.9005492976194</v>
      </c>
      <c r="W80" s="32">
        <v>-0.00363580135939292</v>
      </c>
      <c r="X80" s="32">
        <v>0.0437799396461623</v>
      </c>
      <c r="Y80" s="29">
        <v>6583.91</v>
      </c>
      <c r="Z80" s="29">
        <v>8440.24</v>
      </c>
      <c r="AA80" s="33">
        <v>-1856.33</v>
      </c>
      <c r="AB80" s="34">
        <v>-0.219938058633404</v>
      </c>
      <c r="AC80" s="32">
        <v>0.158171404025834</v>
      </c>
      <c r="AD80" s="32">
        <v>0.173598086197226</v>
      </c>
      <c r="AE80" s="32">
        <v>-0.0154266821713917</v>
      </c>
      <c r="AF80" s="29">
        <v>0</v>
      </c>
      <c r="AG80" s="29">
        <v>0</v>
      </c>
      <c r="AH80" s="32">
        <v>0</v>
      </c>
      <c r="AI80" s="32">
        <v>0</v>
      </c>
      <c r="AJ80" s="29">
        <v>0</v>
      </c>
      <c r="AK80" s="29">
        <v>0</v>
      </c>
      <c r="AL80" s="32">
        <v>0</v>
      </c>
      <c r="AM80" s="32">
        <v>0</v>
      </c>
      <c r="AN80" s="34">
        <v>0</v>
      </c>
      <c r="AO80" s="34">
        <v>0</v>
      </c>
    </row>
    <row r="81" s="1" customFormat="1" ht="15.9" customHeight="1" spans="1:41">
      <c r="A81" s="9" t="s">
        <v>61</v>
      </c>
      <c r="B81" s="9"/>
      <c r="C81" s="9"/>
      <c r="D81" s="10">
        <v>140559.33</v>
      </c>
      <c r="E81" s="10">
        <v>3354279.6</v>
      </c>
      <c r="F81" s="10">
        <v>134781.59</v>
      </c>
      <c r="G81" s="10">
        <v>3168648.83</v>
      </c>
      <c r="H81" s="10">
        <v>30.8452918736609</v>
      </c>
      <c r="I81" s="10">
        <v>26433.58</v>
      </c>
      <c r="J81" s="10">
        <v>469754.67</v>
      </c>
      <c r="K81" s="10">
        <v>28318.63</v>
      </c>
      <c r="L81" s="10">
        <v>576669.65</v>
      </c>
      <c r="M81" s="13">
        <v>17.7711331571433</v>
      </c>
      <c r="N81" s="13">
        <v>20.3636139883886</v>
      </c>
      <c r="O81" s="10">
        <v>740153.46</v>
      </c>
      <c r="P81" s="10">
        <v>872510.05</v>
      </c>
      <c r="Q81" s="10">
        <v>47893.97</v>
      </c>
      <c r="R81" s="13">
        <v>18.2175344829422</v>
      </c>
      <c r="S81" s="10">
        <v>757162.49</v>
      </c>
      <c r="T81" s="10">
        <v>898380.39</v>
      </c>
      <c r="U81" s="10">
        <v>42186.74</v>
      </c>
      <c r="V81" s="13">
        <v>21.2953262091359</v>
      </c>
      <c r="W81" s="16">
        <v>0.0251194632245204</v>
      </c>
      <c r="X81" s="16">
        <v>0.0457537753995221</v>
      </c>
      <c r="Y81" s="10">
        <v>132356.59</v>
      </c>
      <c r="Z81" s="10">
        <v>141217.9</v>
      </c>
      <c r="AA81" s="19">
        <v>-8861.31</v>
      </c>
      <c r="AB81" s="20">
        <v>-0.0627491982248709</v>
      </c>
      <c r="AC81" s="16">
        <v>0.151696350087887</v>
      </c>
      <c r="AD81" s="16">
        <v>0.157191654639746</v>
      </c>
      <c r="AE81" s="16">
        <v>-0.0054953045518584</v>
      </c>
      <c r="AF81" s="10">
        <v>0</v>
      </c>
      <c r="AG81" s="10">
        <v>0</v>
      </c>
      <c r="AH81" s="16">
        <v>0</v>
      </c>
      <c r="AI81" s="16">
        <v>0</v>
      </c>
      <c r="AJ81" s="10">
        <v>0</v>
      </c>
      <c r="AK81" s="10">
        <v>0</v>
      </c>
      <c r="AL81" s="16">
        <v>0</v>
      </c>
      <c r="AM81" s="16">
        <v>0</v>
      </c>
      <c r="AN81" s="20">
        <v>0</v>
      </c>
      <c r="AO81" s="20">
        <v>0</v>
      </c>
    </row>
    <row r="82" s="1" customFormat="1" ht="14.3" customHeight="1"/>
    <row r="83" s="1" customFormat="1" ht="14.3" customHeight="1"/>
    <row r="84" s="1" customFormat="1" ht="14.3" customHeight="1"/>
    <row r="85" s="1" customFormat="1" ht="14.3" customHeight="1"/>
    <row r="86" s="1" customFormat="1" ht="14.3" customHeight="1"/>
    <row r="87" s="1" customFormat="1" ht="14.3" customHeight="1"/>
    <row r="88" s="1" customFormat="1" ht="14.3" customHeight="1"/>
    <row r="89" s="1" customFormat="1" ht="14.3" customHeight="1"/>
    <row r="90" s="1" customFormat="1" ht="14.3" customHeight="1" spans="29:29">
      <c r="AC90" s="21"/>
    </row>
  </sheetData>
  <mergeCells count="33">
    <mergeCell ref="A1:AO1"/>
    <mergeCell ref="A2:V2"/>
    <mergeCell ref="Y2:AE2"/>
    <mergeCell ref="D3:E3"/>
    <mergeCell ref="F3:G3"/>
    <mergeCell ref="I3:N3"/>
    <mergeCell ref="O3:X3"/>
    <mergeCell ref="Y3:AB3"/>
    <mergeCell ref="AC3:AE3"/>
    <mergeCell ref="AF3:AO3"/>
    <mergeCell ref="B9:C9"/>
    <mergeCell ref="B18:C18"/>
    <mergeCell ref="B35:C35"/>
    <mergeCell ref="B54:C54"/>
    <mergeCell ref="B60:C60"/>
    <mergeCell ref="B64:C64"/>
    <mergeCell ref="B71:C71"/>
    <mergeCell ref="B76:C76"/>
    <mergeCell ref="B80:C80"/>
    <mergeCell ref="A81:C81"/>
    <mergeCell ref="A3:A4"/>
    <mergeCell ref="A5:A9"/>
    <mergeCell ref="A10:A18"/>
    <mergeCell ref="A19:A35"/>
    <mergeCell ref="A36:A54"/>
    <mergeCell ref="A55:A60"/>
    <mergeCell ref="A61:A64"/>
    <mergeCell ref="A65:A71"/>
    <mergeCell ref="A72:A76"/>
    <mergeCell ref="A77:A80"/>
    <mergeCell ref="B3:B4"/>
    <mergeCell ref="C3:C4"/>
    <mergeCell ref="H3:H4"/>
  </mergeCells>
  <pageMargins left="0.75" right="0.75" top="1" bottom="1" header="0.5" footer="0.5"/>
  <pageSetup paperSize="9" orientation="portrait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0"/>
  <dimension ref="A1:AO91"/>
  <sheetViews>
    <sheetView workbookViewId="0">
      <selection activeCell="A1" sqref="$A1:$XFD1048576"/>
    </sheetView>
  </sheetViews>
  <sheetFormatPr defaultColWidth="10" defaultRowHeight="13.5"/>
  <cols>
    <col min="1" max="1" width="6.65" style="1" customWidth="1"/>
    <col min="2" max="2" width="6.10833333333333" style="1" customWidth="1"/>
    <col min="3" max="3" width="8.68333333333333" style="1" customWidth="1"/>
    <col min="4" max="7" width="9.63333333333333" style="1" customWidth="1"/>
    <col min="8" max="8" width="6.91666666666667" style="1" customWidth="1"/>
    <col min="9" max="9" width="9.225" style="1" customWidth="1"/>
    <col min="10" max="10" width="10.175" style="1" customWidth="1"/>
    <col min="11" max="11" width="9.63333333333333" style="1" customWidth="1"/>
    <col min="12" max="12" width="9.5" style="1" customWidth="1"/>
    <col min="13" max="13" width="9.225" style="1" customWidth="1"/>
    <col min="14" max="14" width="9.76666666666667" style="1" customWidth="1"/>
    <col min="15" max="15" width="12.2083333333333" style="1" customWidth="1"/>
    <col min="16" max="17" width="10.7666666666667" style="1" customWidth="1"/>
    <col min="18" max="18" width="9.5" style="1" customWidth="1"/>
    <col min="19" max="21" width="10.7666666666667" style="1" customWidth="1"/>
    <col min="22" max="22" width="9.5" style="1" customWidth="1"/>
    <col min="23" max="23" width="6.78333333333333" style="1" customWidth="1"/>
    <col min="24" max="24" width="6.24166666666667" style="1" customWidth="1"/>
    <col min="25" max="25" width="9.74166666666667" style="1" customWidth="1"/>
    <col min="26" max="27" width="9.76666666666667" style="1" customWidth="1"/>
    <col min="28" max="28" width="7.6" style="1" customWidth="1"/>
    <col min="29" max="29" width="6.65" style="1" customWidth="1"/>
    <col min="30" max="30" width="5.83333333333333" style="1" customWidth="1"/>
    <col min="31" max="31" width="6.10833333333333" style="1" customWidth="1"/>
    <col min="32" max="32" width="9.74166666666667" style="1" customWidth="1"/>
    <col min="33" max="33" width="8.95" style="1" customWidth="1"/>
    <col min="34" max="35" width="6.91666666666667" style="1" customWidth="1"/>
    <col min="36" max="37" width="9.74166666666667" style="1" customWidth="1"/>
    <col min="38" max="39" width="7.73333333333333" style="1" customWidth="1"/>
    <col min="40" max="40" width="6.10833333333333" style="1" customWidth="1"/>
    <col min="41" max="41" width="6.50833333333333" style="1" customWidth="1"/>
    <col min="42" max="47" width="9.76666666666667" style="1" customWidth="1"/>
    <col min="48" max="16384" width="10" style="1"/>
  </cols>
  <sheetData>
    <row r="1" s="1" customFormat="1" ht="21.85" customHeight="1" spans="1:41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="1" customFormat="1" ht="19.55" customHeight="1" spans="1:31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Y2" s="14" t="s">
        <v>233</v>
      </c>
      <c r="Z2" s="14"/>
      <c r="AA2" s="14"/>
      <c r="AB2" s="14"/>
      <c r="AC2" s="14"/>
      <c r="AD2" s="14"/>
      <c r="AE2" s="14"/>
    </row>
    <row r="3" s="1" customFormat="1" ht="19.55" customHeight="1" spans="1:41">
      <c r="A3" s="4" t="s">
        <v>49</v>
      </c>
      <c r="B3" s="4" t="s">
        <v>234</v>
      </c>
      <c r="C3" s="4" t="s">
        <v>235</v>
      </c>
      <c r="D3" s="4" t="s">
        <v>236</v>
      </c>
      <c r="E3" s="4"/>
      <c r="F3" s="4" t="s">
        <v>209</v>
      </c>
      <c r="G3" s="4"/>
      <c r="H3" s="5" t="s">
        <v>210</v>
      </c>
      <c r="I3" s="4" t="s">
        <v>237</v>
      </c>
      <c r="J3" s="4"/>
      <c r="K3" s="4"/>
      <c r="L3" s="4"/>
      <c r="M3" s="4"/>
      <c r="N3" s="4"/>
      <c r="O3" s="4" t="s">
        <v>238</v>
      </c>
      <c r="P3" s="4"/>
      <c r="Q3" s="4"/>
      <c r="R3" s="4"/>
      <c r="S3" s="4"/>
      <c r="T3" s="4"/>
      <c r="U3" s="4"/>
      <c r="V3" s="4"/>
      <c r="W3" s="4"/>
      <c r="X3" s="4"/>
      <c r="Y3" s="4" t="s">
        <v>7</v>
      </c>
      <c r="Z3" s="4"/>
      <c r="AA3" s="4"/>
      <c r="AB3" s="4"/>
      <c r="AC3" s="4" t="s">
        <v>8</v>
      </c>
      <c r="AD3" s="4"/>
      <c r="AE3" s="4"/>
      <c r="AF3" s="4" t="s">
        <v>239</v>
      </c>
      <c r="AG3" s="4"/>
      <c r="AH3" s="4"/>
      <c r="AI3" s="4"/>
      <c r="AJ3" s="4"/>
      <c r="AK3" s="4"/>
      <c r="AL3" s="4"/>
      <c r="AM3" s="4"/>
      <c r="AN3" s="4"/>
      <c r="AO3" s="4"/>
    </row>
    <row r="4" s="1" customFormat="1" ht="22.6" customHeight="1" spans="1:41">
      <c r="A4" s="4"/>
      <c r="B4" s="4"/>
      <c r="C4" s="4"/>
      <c r="D4" s="4" t="s">
        <v>214</v>
      </c>
      <c r="E4" s="4" t="s">
        <v>215</v>
      </c>
      <c r="F4" s="4" t="s">
        <v>214</v>
      </c>
      <c r="G4" s="4" t="s">
        <v>215</v>
      </c>
      <c r="H4" s="5"/>
      <c r="I4" s="4" t="s">
        <v>240</v>
      </c>
      <c r="J4" s="4" t="s">
        <v>241</v>
      </c>
      <c r="K4" s="4" t="s">
        <v>242</v>
      </c>
      <c r="L4" s="4" t="s">
        <v>243</v>
      </c>
      <c r="M4" s="4" t="s">
        <v>244</v>
      </c>
      <c r="N4" s="11" t="s">
        <v>245</v>
      </c>
      <c r="O4" s="4" t="s">
        <v>246</v>
      </c>
      <c r="P4" s="4" t="s">
        <v>241</v>
      </c>
      <c r="Q4" s="4" t="s">
        <v>240</v>
      </c>
      <c r="R4" s="4" t="s">
        <v>244</v>
      </c>
      <c r="S4" s="4" t="s">
        <v>247</v>
      </c>
      <c r="T4" s="4" t="s">
        <v>243</v>
      </c>
      <c r="U4" s="4" t="s">
        <v>242</v>
      </c>
      <c r="V4" s="4" t="s">
        <v>245</v>
      </c>
      <c r="W4" s="4" t="s">
        <v>248</v>
      </c>
      <c r="X4" s="4" t="s">
        <v>249</v>
      </c>
      <c r="Y4" s="4" t="s">
        <v>11</v>
      </c>
      <c r="Z4" s="4" t="s">
        <v>12</v>
      </c>
      <c r="AA4" s="4" t="s">
        <v>13</v>
      </c>
      <c r="AB4" s="4" t="s">
        <v>14</v>
      </c>
      <c r="AC4" s="4" t="s">
        <v>11</v>
      </c>
      <c r="AD4" s="4" t="s">
        <v>12</v>
      </c>
      <c r="AE4" s="4" t="s">
        <v>15</v>
      </c>
      <c r="AF4" s="4" t="s">
        <v>241</v>
      </c>
      <c r="AG4" s="4" t="s">
        <v>243</v>
      </c>
      <c r="AH4" s="4" t="s">
        <v>250</v>
      </c>
      <c r="AI4" s="4" t="s">
        <v>251</v>
      </c>
      <c r="AJ4" s="4" t="s">
        <v>240</v>
      </c>
      <c r="AK4" s="4" t="s">
        <v>242</v>
      </c>
      <c r="AL4" s="4" t="s">
        <v>252</v>
      </c>
      <c r="AM4" s="4" t="s">
        <v>253</v>
      </c>
      <c r="AN4" s="4" t="s">
        <v>254</v>
      </c>
      <c r="AO4" s="4" t="s">
        <v>255</v>
      </c>
    </row>
    <row r="5" s="1" customFormat="1" ht="15.9" customHeight="1" spans="1:41">
      <c r="A5" s="23" t="s">
        <v>155</v>
      </c>
      <c r="B5" s="24" t="s">
        <v>172</v>
      </c>
      <c r="C5" s="23" t="s">
        <v>173</v>
      </c>
      <c r="D5" s="25">
        <v>12316.42</v>
      </c>
      <c r="E5" s="26">
        <v>96530.57</v>
      </c>
      <c r="F5" s="25">
        <v>11726.62</v>
      </c>
      <c r="G5" s="26">
        <v>91853.84</v>
      </c>
      <c r="H5" s="27">
        <v>37.1428317528203</v>
      </c>
      <c r="I5" s="26">
        <v>1766</v>
      </c>
      <c r="J5" s="26">
        <v>13074.73</v>
      </c>
      <c r="K5" s="25">
        <v>5429</v>
      </c>
      <c r="L5" s="25">
        <v>19138.09</v>
      </c>
      <c r="M5" s="12">
        <v>7.40358437146093</v>
      </c>
      <c r="N5" s="12">
        <v>3.52515932952662</v>
      </c>
      <c r="O5" s="26">
        <v>17751.62</v>
      </c>
      <c r="P5" s="26">
        <v>20811.41</v>
      </c>
      <c r="Q5" s="26">
        <v>2145.9</v>
      </c>
      <c r="R5" s="12">
        <v>9.69821986113053</v>
      </c>
      <c r="S5" s="25">
        <v>17019.7</v>
      </c>
      <c r="T5" s="25">
        <v>21020.2</v>
      </c>
      <c r="U5" s="25">
        <v>2055.89</v>
      </c>
      <c r="V5" s="12">
        <v>10.2243797090311</v>
      </c>
      <c r="W5" s="15">
        <v>0.309935752000731</v>
      </c>
      <c r="X5" s="15">
        <v>1.90040215300116</v>
      </c>
      <c r="Y5" s="26">
        <v>3059.79</v>
      </c>
      <c r="Z5" s="25">
        <v>4000.5</v>
      </c>
      <c r="AA5" s="17">
        <v>-940.71</v>
      </c>
      <c r="AB5" s="18">
        <v>-0.235148106486689</v>
      </c>
      <c r="AC5" s="15">
        <v>0.147024636965972</v>
      </c>
      <c r="AD5" s="15">
        <v>0.19031693323565</v>
      </c>
      <c r="AE5" s="15">
        <v>-0.0432922962696775</v>
      </c>
      <c r="AF5" s="26">
        <v>0</v>
      </c>
      <c r="AG5" s="25">
        <v>0</v>
      </c>
      <c r="AH5" s="15">
        <v>0</v>
      </c>
      <c r="AI5" s="18">
        <v>0</v>
      </c>
      <c r="AJ5" s="26">
        <v>0</v>
      </c>
      <c r="AK5" s="25">
        <v>0</v>
      </c>
      <c r="AL5" s="15">
        <v>0</v>
      </c>
      <c r="AM5" s="18">
        <v>0</v>
      </c>
      <c r="AN5" s="18">
        <v>0</v>
      </c>
      <c r="AO5" s="18">
        <v>0</v>
      </c>
    </row>
    <row r="6" s="1" customFormat="1" ht="15.9" customHeight="1" spans="1:41">
      <c r="A6" s="23"/>
      <c r="B6" s="24" t="s">
        <v>156</v>
      </c>
      <c r="C6" s="23" t="s">
        <v>157</v>
      </c>
      <c r="D6" s="25">
        <v>4138.9</v>
      </c>
      <c r="E6" s="26">
        <v>32358.99</v>
      </c>
      <c r="F6" s="25">
        <v>4689.5</v>
      </c>
      <c r="G6" s="26">
        <v>33770.45</v>
      </c>
      <c r="H6" s="27">
        <v>48.2779203117113</v>
      </c>
      <c r="I6" s="26">
        <v>1120</v>
      </c>
      <c r="J6" s="26">
        <v>5487.54</v>
      </c>
      <c r="K6" s="25">
        <v>1002</v>
      </c>
      <c r="L6" s="25">
        <v>4082.14</v>
      </c>
      <c r="M6" s="12">
        <v>4.89958928571429</v>
      </c>
      <c r="N6" s="12">
        <v>4.07399201596806</v>
      </c>
      <c r="O6" s="26">
        <v>4794.18</v>
      </c>
      <c r="P6" s="26">
        <v>4982.63</v>
      </c>
      <c r="Q6" s="26">
        <v>664</v>
      </c>
      <c r="R6" s="12">
        <v>7.50396084337349</v>
      </c>
      <c r="S6" s="25">
        <v>6904.98</v>
      </c>
      <c r="T6" s="25">
        <v>7803.43</v>
      </c>
      <c r="U6" s="25">
        <v>826.05</v>
      </c>
      <c r="V6" s="12">
        <v>9.44667998305187</v>
      </c>
      <c r="W6" s="15">
        <v>0.531548953552651</v>
      </c>
      <c r="X6" s="15">
        <v>1.31877724502785</v>
      </c>
      <c r="Y6" s="26">
        <v>188.45</v>
      </c>
      <c r="Z6" s="25">
        <v>898.45</v>
      </c>
      <c r="AA6" s="17">
        <v>-710</v>
      </c>
      <c r="AB6" s="18">
        <v>-0.790249874784351</v>
      </c>
      <c r="AC6" s="15">
        <v>0.0378213915141201</v>
      </c>
      <c r="AD6" s="15">
        <v>0.115135267440087</v>
      </c>
      <c r="AE6" s="15">
        <v>-0.0773138759259672</v>
      </c>
      <c r="AF6" s="26">
        <v>0</v>
      </c>
      <c r="AG6" s="25">
        <v>0</v>
      </c>
      <c r="AH6" s="15">
        <v>0</v>
      </c>
      <c r="AI6" s="18">
        <v>0</v>
      </c>
      <c r="AJ6" s="26">
        <v>0</v>
      </c>
      <c r="AK6" s="25">
        <v>0</v>
      </c>
      <c r="AL6" s="15">
        <v>0</v>
      </c>
      <c r="AM6" s="18">
        <v>0</v>
      </c>
      <c r="AN6" s="18">
        <v>0</v>
      </c>
      <c r="AO6" s="18">
        <v>0</v>
      </c>
    </row>
    <row r="7" s="1" customFormat="1" ht="15.9" customHeight="1" spans="1:41">
      <c r="A7" s="23"/>
      <c r="B7" s="24" t="s">
        <v>162</v>
      </c>
      <c r="C7" s="23" t="s">
        <v>163</v>
      </c>
      <c r="D7" s="25">
        <v>8690.7</v>
      </c>
      <c r="E7" s="26">
        <v>80982.99</v>
      </c>
      <c r="F7" s="25">
        <v>8631</v>
      </c>
      <c r="G7" s="26">
        <v>86529.92</v>
      </c>
      <c r="H7" s="27">
        <v>53.7504799353119</v>
      </c>
      <c r="I7" s="26">
        <v>1984.4</v>
      </c>
      <c r="J7" s="26">
        <v>14699.73</v>
      </c>
      <c r="K7" s="25">
        <v>4373</v>
      </c>
      <c r="L7" s="25">
        <v>18432.2</v>
      </c>
      <c r="M7" s="12">
        <v>7.40764462809917</v>
      </c>
      <c r="N7" s="12">
        <v>4.21500114337983</v>
      </c>
      <c r="O7" s="26">
        <v>10907.72</v>
      </c>
      <c r="P7" s="26">
        <v>19819.48</v>
      </c>
      <c r="Q7" s="26">
        <v>2672.98</v>
      </c>
      <c r="R7" s="12">
        <v>7.41475057800657</v>
      </c>
      <c r="S7" s="25">
        <v>17676.35</v>
      </c>
      <c r="T7" s="25">
        <v>24939.58</v>
      </c>
      <c r="U7" s="25">
        <v>2265.72</v>
      </c>
      <c r="V7" s="12">
        <v>11.0073530709885</v>
      </c>
      <c r="W7" s="15">
        <v>0.000959272516994286</v>
      </c>
      <c r="X7" s="15">
        <v>1.6114709573156</v>
      </c>
      <c r="Y7" s="26">
        <v>8911.76</v>
      </c>
      <c r="Z7" s="25">
        <v>7263.23</v>
      </c>
      <c r="AA7" s="17">
        <v>1648.53</v>
      </c>
      <c r="AB7" s="18">
        <v>0.226969268493494</v>
      </c>
      <c r="AC7" s="15">
        <v>0.449646509393788</v>
      </c>
      <c r="AD7" s="15">
        <v>0.291233052040171</v>
      </c>
      <c r="AE7" s="15">
        <v>0.158413457353618</v>
      </c>
      <c r="AF7" s="26">
        <v>0</v>
      </c>
      <c r="AG7" s="25">
        <v>0</v>
      </c>
      <c r="AH7" s="15">
        <v>0</v>
      </c>
      <c r="AI7" s="18">
        <v>0</v>
      </c>
      <c r="AJ7" s="26">
        <v>0</v>
      </c>
      <c r="AK7" s="25">
        <v>0</v>
      </c>
      <c r="AL7" s="15">
        <v>0</v>
      </c>
      <c r="AM7" s="18">
        <v>0</v>
      </c>
      <c r="AN7" s="18">
        <v>0</v>
      </c>
      <c r="AO7" s="18">
        <v>0</v>
      </c>
    </row>
    <row r="8" s="1" customFormat="1" ht="15.9" customHeight="1" spans="1:41">
      <c r="A8" s="23"/>
      <c r="B8" s="24" t="s">
        <v>174</v>
      </c>
      <c r="C8" s="23" t="s">
        <v>175</v>
      </c>
      <c r="D8" s="25">
        <v>2353.1</v>
      </c>
      <c r="E8" s="26">
        <v>15339.49</v>
      </c>
      <c r="F8" s="25">
        <v>2119.1</v>
      </c>
      <c r="G8" s="26">
        <v>13896.46</v>
      </c>
      <c r="H8" s="27">
        <v>22.5110601947386</v>
      </c>
      <c r="I8" s="26">
        <v>496</v>
      </c>
      <c r="J8" s="26">
        <v>3102.38</v>
      </c>
      <c r="K8" s="25">
        <v>1355</v>
      </c>
      <c r="L8" s="25">
        <v>3438.47</v>
      </c>
      <c r="M8" s="12">
        <v>6.25479838709677</v>
      </c>
      <c r="N8" s="12">
        <v>2.53761623616236</v>
      </c>
      <c r="O8" s="26">
        <v>4545.58</v>
      </c>
      <c r="P8" s="26">
        <v>5133.33</v>
      </c>
      <c r="Q8" s="26">
        <v>686.18</v>
      </c>
      <c r="R8" s="12">
        <v>7.48102538692471</v>
      </c>
      <c r="S8" s="25">
        <v>3200.64</v>
      </c>
      <c r="T8" s="25">
        <v>3566.07</v>
      </c>
      <c r="U8" s="25">
        <v>395.66</v>
      </c>
      <c r="V8" s="12">
        <v>9.01296567760198</v>
      </c>
      <c r="W8" s="15">
        <v>0.196045807384865</v>
      </c>
      <c r="X8" s="15">
        <v>2.5517449601569</v>
      </c>
      <c r="Y8" s="26">
        <v>587.75</v>
      </c>
      <c r="Z8" s="25">
        <v>365.43</v>
      </c>
      <c r="AA8" s="17">
        <v>222.32</v>
      </c>
      <c r="AB8" s="18">
        <v>0.608379169745232</v>
      </c>
      <c r="AC8" s="15">
        <v>0.114496827595343</v>
      </c>
      <c r="AD8" s="15">
        <v>0.102474152217988</v>
      </c>
      <c r="AE8" s="15">
        <v>0.0120226753773547</v>
      </c>
      <c r="AF8" s="26">
        <v>0</v>
      </c>
      <c r="AG8" s="25">
        <v>0</v>
      </c>
      <c r="AH8" s="15">
        <v>0</v>
      </c>
      <c r="AI8" s="18">
        <v>0</v>
      </c>
      <c r="AJ8" s="26">
        <v>0</v>
      </c>
      <c r="AK8" s="25">
        <v>0</v>
      </c>
      <c r="AL8" s="15">
        <v>0</v>
      </c>
      <c r="AM8" s="18">
        <v>0</v>
      </c>
      <c r="AN8" s="18">
        <v>0</v>
      </c>
      <c r="AO8" s="18">
        <v>0</v>
      </c>
    </row>
    <row r="9" s="1" customFormat="1" ht="15.9" customHeight="1" spans="1:41">
      <c r="A9" s="23"/>
      <c r="B9" s="28" t="s">
        <v>256</v>
      </c>
      <c r="C9" s="28"/>
      <c r="D9" s="29">
        <v>27499.12</v>
      </c>
      <c r="E9" s="29">
        <v>225212.04</v>
      </c>
      <c r="F9" s="29">
        <v>27166.22</v>
      </c>
      <c r="G9" s="30">
        <v>226050.67</v>
      </c>
      <c r="H9" s="30">
        <v>41.5646550839362</v>
      </c>
      <c r="I9" s="30">
        <v>5366.4</v>
      </c>
      <c r="J9" s="29">
        <v>36364.38</v>
      </c>
      <c r="K9" s="29">
        <v>12159</v>
      </c>
      <c r="L9" s="29">
        <v>45090.9</v>
      </c>
      <c r="M9" s="31">
        <v>6.77630813953488</v>
      </c>
      <c r="N9" s="31">
        <v>3.70843819393042</v>
      </c>
      <c r="O9" s="29">
        <v>37999.1</v>
      </c>
      <c r="P9" s="29">
        <v>50746.85</v>
      </c>
      <c r="Q9" s="29">
        <v>6169.06</v>
      </c>
      <c r="R9" s="31">
        <v>8.22602633140219</v>
      </c>
      <c r="S9" s="29">
        <v>44801.67</v>
      </c>
      <c r="T9" s="29">
        <v>57329.28</v>
      </c>
      <c r="U9" s="29">
        <v>5543.32</v>
      </c>
      <c r="V9" s="31">
        <v>10.3420477259115</v>
      </c>
      <c r="W9" s="32">
        <v>0.213939236825617</v>
      </c>
      <c r="X9" s="32">
        <v>1.78878794389463</v>
      </c>
      <c r="Y9" s="29">
        <v>12747.75</v>
      </c>
      <c r="Z9" s="29">
        <v>12527.61</v>
      </c>
      <c r="AA9" s="33">
        <v>220.14</v>
      </c>
      <c r="AB9" s="34">
        <v>0.0175723861135524</v>
      </c>
      <c r="AC9" s="32">
        <v>0.251202784015165</v>
      </c>
      <c r="AD9" s="32">
        <v>0.218520274456613</v>
      </c>
      <c r="AE9" s="32">
        <v>0.0326825095585527</v>
      </c>
      <c r="AF9" s="29">
        <v>0</v>
      </c>
      <c r="AG9" s="29">
        <v>0</v>
      </c>
      <c r="AH9" s="32">
        <v>0</v>
      </c>
      <c r="AI9" s="32">
        <v>0</v>
      </c>
      <c r="AJ9" s="29">
        <v>0</v>
      </c>
      <c r="AK9" s="29">
        <v>0</v>
      </c>
      <c r="AL9" s="32">
        <v>0</v>
      </c>
      <c r="AM9" s="32">
        <v>0</v>
      </c>
      <c r="AN9" s="34">
        <v>0</v>
      </c>
      <c r="AO9" s="34">
        <v>0</v>
      </c>
    </row>
    <row r="10" s="1" customFormat="1" ht="15.9" customHeight="1" spans="1:41">
      <c r="A10" s="23" t="s">
        <v>84</v>
      </c>
      <c r="B10" s="24" t="s">
        <v>207</v>
      </c>
      <c r="C10" s="23" t="s">
        <v>208</v>
      </c>
      <c r="D10" s="25">
        <v>8458.66</v>
      </c>
      <c r="E10" s="26">
        <v>57887.19</v>
      </c>
      <c r="F10" s="25">
        <v>7587.23</v>
      </c>
      <c r="G10" s="26">
        <v>52856.4</v>
      </c>
      <c r="H10" s="27">
        <v>23.0524532025212</v>
      </c>
      <c r="I10" s="26">
        <v>1565</v>
      </c>
      <c r="J10" s="26">
        <v>10453.89</v>
      </c>
      <c r="K10" s="25">
        <v>2136.96</v>
      </c>
      <c r="L10" s="25">
        <v>10690.58</v>
      </c>
      <c r="M10" s="12">
        <v>6.67980191693291</v>
      </c>
      <c r="N10" s="12">
        <v>5.00270477687931</v>
      </c>
      <c r="O10" s="26">
        <v>16813.94</v>
      </c>
      <c r="P10" s="26">
        <v>24212.84</v>
      </c>
      <c r="Q10" s="26">
        <v>2713.11</v>
      </c>
      <c r="R10" s="12">
        <v>8.92438566810782</v>
      </c>
      <c r="S10" s="25">
        <v>16458.36</v>
      </c>
      <c r="T10" s="25">
        <v>23837.58</v>
      </c>
      <c r="U10" s="25">
        <v>2790.52</v>
      </c>
      <c r="V10" s="12">
        <v>8.54234336252741</v>
      </c>
      <c r="W10" s="15">
        <v>0.336025495828704</v>
      </c>
      <c r="X10" s="15">
        <v>0.707544966876127</v>
      </c>
      <c r="Y10" s="26">
        <v>7398.9</v>
      </c>
      <c r="Z10" s="25">
        <v>7379.22</v>
      </c>
      <c r="AA10" s="17">
        <v>19.68</v>
      </c>
      <c r="AB10" s="18">
        <v>0.00266694853927651</v>
      </c>
      <c r="AC10" s="15">
        <v>0.305577536546725</v>
      </c>
      <c r="AD10" s="15">
        <v>0.30956246397495</v>
      </c>
      <c r="AE10" s="15">
        <v>-0.00398492742822568</v>
      </c>
      <c r="AF10" s="26">
        <v>0</v>
      </c>
      <c r="AG10" s="25">
        <v>0</v>
      </c>
      <c r="AH10" s="15">
        <v>0</v>
      </c>
      <c r="AI10" s="18">
        <v>0</v>
      </c>
      <c r="AJ10" s="26">
        <v>0</v>
      </c>
      <c r="AK10" s="25">
        <v>0</v>
      </c>
      <c r="AL10" s="15">
        <v>0</v>
      </c>
      <c r="AM10" s="18">
        <v>0</v>
      </c>
      <c r="AN10" s="18">
        <v>0</v>
      </c>
      <c r="AO10" s="18">
        <v>0</v>
      </c>
    </row>
    <row r="11" s="1" customFormat="1" ht="15.9" customHeight="1" spans="1:41">
      <c r="A11" s="23"/>
      <c r="B11" s="24" t="s">
        <v>143</v>
      </c>
      <c r="C11" s="23" t="s">
        <v>144</v>
      </c>
      <c r="D11" s="25">
        <v>7944.82</v>
      </c>
      <c r="E11" s="26">
        <v>41983.3</v>
      </c>
      <c r="F11" s="25">
        <v>7229.42</v>
      </c>
      <c r="G11" s="26">
        <v>39399.95</v>
      </c>
      <c r="H11" s="27">
        <v>40.4557678732987</v>
      </c>
      <c r="I11" s="26">
        <v>560</v>
      </c>
      <c r="J11" s="26">
        <v>3840.04</v>
      </c>
      <c r="K11" s="25">
        <v>1099</v>
      </c>
      <c r="L11" s="25">
        <v>6036.24</v>
      </c>
      <c r="M11" s="12">
        <v>6.85721428571429</v>
      </c>
      <c r="N11" s="12">
        <v>5.49248407643312</v>
      </c>
      <c r="O11" s="26">
        <v>7040.81</v>
      </c>
      <c r="P11" s="26">
        <v>10047.24</v>
      </c>
      <c r="Q11" s="26">
        <v>1247.86</v>
      </c>
      <c r="R11" s="12">
        <v>8.05157629862324</v>
      </c>
      <c r="S11" s="25">
        <v>7329.78</v>
      </c>
      <c r="T11" s="25">
        <v>12612.1</v>
      </c>
      <c r="U11" s="25">
        <v>1395.04</v>
      </c>
      <c r="V11" s="12">
        <v>9.04067266888405</v>
      </c>
      <c r="W11" s="15">
        <v>0.174175979216106</v>
      </c>
      <c r="X11" s="15">
        <v>0.646007988930786</v>
      </c>
      <c r="Y11" s="26">
        <v>3006.43</v>
      </c>
      <c r="Z11" s="25">
        <v>5282.32</v>
      </c>
      <c r="AA11" s="17">
        <v>-2275.89</v>
      </c>
      <c r="AB11" s="18">
        <v>-0.430850459646519</v>
      </c>
      <c r="AC11" s="15">
        <v>0.29922944012485</v>
      </c>
      <c r="AD11" s="15">
        <v>0.418829536714742</v>
      </c>
      <c r="AE11" s="15">
        <v>-0.119600096589892</v>
      </c>
      <c r="AF11" s="26">
        <v>0</v>
      </c>
      <c r="AG11" s="25">
        <v>0</v>
      </c>
      <c r="AH11" s="15">
        <v>0</v>
      </c>
      <c r="AI11" s="18">
        <v>0</v>
      </c>
      <c r="AJ11" s="26">
        <v>0</v>
      </c>
      <c r="AK11" s="25">
        <v>0</v>
      </c>
      <c r="AL11" s="15">
        <v>0</v>
      </c>
      <c r="AM11" s="18">
        <v>0</v>
      </c>
      <c r="AN11" s="18">
        <v>0</v>
      </c>
      <c r="AO11" s="18">
        <v>0</v>
      </c>
    </row>
    <row r="12" s="1" customFormat="1" ht="15.9" customHeight="1" spans="1:41">
      <c r="A12" s="23"/>
      <c r="B12" s="24" t="s">
        <v>106</v>
      </c>
      <c r="C12" s="23" t="s">
        <v>107</v>
      </c>
      <c r="D12" s="25">
        <v>19255.6</v>
      </c>
      <c r="E12" s="26">
        <v>76847.46</v>
      </c>
      <c r="F12" s="25">
        <v>17847.5</v>
      </c>
      <c r="G12" s="26">
        <v>72191.88</v>
      </c>
      <c r="H12" s="27">
        <v>35.0766634658834</v>
      </c>
      <c r="I12" s="26">
        <v>1357</v>
      </c>
      <c r="J12" s="26">
        <v>9657.79</v>
      </c>
      <c r="K12" s="25">
        <v>1758.8</v>
      </c>
      <c r="L12" s="25">
        <v>9569.37</v>
      </c>
      <c r="M12" s="12">
        <v>7.11701547531319</v>
      </c>
      <c r="N12" s="12">
        <v>5.44085171707983</v>
      </c>
      <c r="O12" s="26">
        <v>14871.36</v>
      </c>
      <c r="P12" s="26">
        <v>18273.53</v>
      </c>
      <c r="Q12" s="26">
        <v>2317.08</v>
      </c>
      <c r="R12" s="12">
        <v>7.88644759783866</v>
      </c>
      <c r="S12" s="25">
        <v>10234.47</v>
      </c>
      <c r="T12" s="25">
        <v>14860.09</v>
      </c>
      <c r="U12" s="25">
        <v>1664.86</v>
      </c>
      <c r="V12" s="12">
        <v>8.92572949076799</v>
      </c>
      <c r="W12" s="15">
        <v>0.108111627014779</v>
      </c>
      <c r="X12" s="15">
        <v>0.640502251283287</v>
      </c>
      <c r="Y12" s="26">
        <v>3402.17</v>
      </c>
      <c r="Z12" s="25">
        <v>4625.62</v>
      </c>
      <c r="AA12" s="17">
        <v>-1223.45</v>
      </c>
      <c r="AB12" s="18">
        <v>-0.264494273200133</v>
      </c>
      <c r="AC12" s="15">
        <v>0.1861802289979</v>
      </c>
      <c r="AD12" s="15">
        <v>0.311278060900035</v>
      </c>
      <c r="AE12" s="15">
        <v>-0.125097831902135</v>
      </c>
      <c r="AF12" s="26">
        <v>0</v>
      </c>
      <c r="AG12" s="25">
        <v>0</v>
      </c>
      <c r="AH12" s="15">
        <v>0</v>
      </c>
      <c r="AI12" s="18">
        <v>0</v>
      </c>
      <c r="AJ12" s="26">
        <v>0</v>
      </c>
      <c r="AK12" s="25">
        <v>0</v>
      </c>
      <c r="AL12" s="15">
        <v>0</v>
      </c>
      <c r="AM12" s="18">
        <v>0</v>
      </c>
      <c r="AN12" s="18">
        <v>0</v>
      </c>
      <c r="AO12" s="18">
        <v>0</v>
      </c>
    </row>
    <row r="13" s="1" customFormat="1" ht="15.9" customHeight="1" spans="1:41">
      <c r="A13" s="23"/>
      <c r="B13" s="24" t="s">
        <v>180</v>
      </c>
      <c r="C13" s="23" t="s">
        <v>181</v>
      </c>
      <c r="D13" s="25">
        <v>5580</v>
      </c>
      <c r="E13" s="26">
        <v>34903.35</v>
      </c>
      <c r="F13" s="25">
        <v>5028.5</v>
      </c>
      <c r="G13" s="26">
        <v>32343.98</v>
      </c>
      <c r="H13" s="27">
        <v>42.3002271677537</v>
      </c>
      <c r="I13" s="26">
        <v>454</v>
      </c>
      <c r="J13" s="26">
        <v>3004.72</v>
      </c>
      <c r="K13" s="25">
        <v>782</v>
      </c>
      <c r="L13" s="25">
        <v>3698.5</v>
      </c>
      <c r="M13" s="12">
        <v>6.61832599118943</v>
      </c>
      <c r="N13" s="12">
        <v>4.72953964194373</v>
      </c>
      <c r="O13" s="26">
        <v>5564.17</v>
      </c>
      <c r="P13" s="26">
        <v>6569.58</v>
      </c>
      <c r="Q13" s="26">
        <v>903.61</v>
      </c>
      <c r="R13" s="12">
        <v>7.27037106716393</v>
      </c>
      <c r="S13" s="25">
        <v>5749.59</v>
      </c>
      <c r="T13" s="25">
        <v>6745.61</v>
      </c>
      <c r="U13" s="25">
        <v>862.77</v>
      </c>
      <c r="V13" s="12">
        <v>7.81854955550147</v>
      </c>
      <c r="W13" s="15">
        <v>0.0985211482242688</v>
      </c>
      <c r="X13" s="15">
        <v>0.653131202488075</v>
      </c>
      <c r="Y13" s="26">
        <v>1005.41</v>
      </c>
      <c r="Z13" s="25">
        <v>996.02</v>
      </c>
      <c r="AA13" s="17">
        <v>9.39</v>
      </c>
      <c r="AB13" s="18">
        <v>0.00942752153571213</v>
      </c>
      <c r="AC13" s="15">
        <v>0.15304022479367</v>
      </c>
      <c r="AD13" s="15">
        <v>0.147654548662019</v>
      </c>
      <c r="AE13" s="15">
        <v>0.00538567613165151</v>
      </c>
      <c r="AF13" s="26">
        <v>0</v>
      </c>
      <c r="AG13" s="25">
        <v>0</v>
      </c>
      <c r="AH13" s="15">
        <v>0</v>
      </c>
      <c r="AI13" s="18">
        <v>0</v>
      </c>
      <c r="AJ13" s="26">
        <v>0</v>
      </c>
      <c r="AK13" s="25">
        <v>0</v>
      </c>
      <c r="AL13" s="15">
        <v>0</v>
      </c>
      <c r="AM13" s="18">
        <v>0</v>
      </c>
      <c r="AN13" s="18">
        <v>0</v>
      </c>
      <c r="AO13" s="18">
        <v>0</v>
      </c>
    </row>
    <row r="14" s="1" customFormat="1" ht="15.9" customHeight="1" spans="1:41">
      <c r="A14" s="23"/>
      <c r="B14" s="24" t="s">
        <v>129</v>
      </c>
      <c r="C14" s="23" t="s">
        <v>130</v>
      </c>
      <c r="D14" s="25">
        <v>5485</v>
      </c>
      <c r="E14" s="26">
        <v>33353.62</v>
      </c>
      <c r="F14" s="25">
        <v>5242.5</v>
      </c>
      <c r="G14" s="26">
        <v>35248.75</v>
      </c>
      <c r="H14" s="27">
        <v>30.1703093449336</v>
      </c>
      <c r="I14" s="26">
        <v>1253</v>
      </c>
      <c r="J14" s="26">
        <v>9853.43</v>
      </c>
      <c r="K14" s="25">
        <v>1342</v>
      </c>
      <c r="L14" s="25">
        <v>7369.56</v>
      </c>
      <c r="M14" s="12">
        <v>7.86387071029529</v>
      </c>
      <c r="N14" s="12">
        <v>5.49147540983607</v>
      </c>
      <c r="O14" s="26">
        <v>7958.43</v>
      </c>
      <c r="P14" s="26">
        <v>10659.16</v>
      </c>
      <c r="Q14" s="26">
        <v>1291.78</v>
      </c>
      <c r="R14" s="12">
        <v>8.25152889810959</v>
      </c>
      <c r="S14" s="25">
        <v>5983.08</v>
      </c>
      <c r="T14" s="25">
        <v>9447</v>
      </c>
      <c r="U14" s="25">
        <v>1168</v>
      </c>
      <c r="V14" s="12">
        <v>8.08818493150685</v>
      </c>
      <c r="W14" s="15">
        <v>0.0492961039284097</v>
      </c>
      <c r="X14" s="15">
        <v>0.472861904656749</v>
      </c>
      <c r="Y14" s="26">
        <v>2700.73</v>
      </c>
      <c r="Z14" s="25">
        <v>3463.92</v>
      </c>
      <c r="AA14" s="17">
        <v>-763.19</v>
      </c>
      <c r="AB14" s="18">
        <v>-0.220325527148433</v>
      </c>
      <c r="AC14" s="15">
        <v>0.253371747867562</v>
      </c>
      <c r="AD14" s="15">
        <v>0.36666878374087</v>
      </c>
      <c r="AE14" s="15">
        <v>-0.113297035873308</v>
      </c>
      <c r="AF14" s="26">
        <v>0</v>
      </c>
      <c r="AG14" s="25">
        <v>0</v>
      </c>
      <c r="AH14" s="15">
        <v>0</v>
      </c>
      <c r="AI14" s="18">
        <v>0</v>
      </c>
      <c r="AJ14" s="26">
        <v>0</v>
      </c>
      <c r="AK14" s="25">
        <v>0</v>
      </c>
      <c r="AL14" s="15">
        <v>0</v>
      </c>
      <c r="AM14" s="18">
        <v>0</v>
      </c>
      <c r="AN14" s="18">
        <v>0</v>
      </c>
      <c r="AO14" s="18">
        <v>0</v>
      </c>
    </row>
    <row r="15" s="1" customFormat="1" ht="15.9" customHeight="1" spans="1:41">
      <c r="A15" s="23"/>
      <c r="B15" s="24" t="s">
        <v>193</v>
      </c>
      <c r="C15" s="23" t="s">
        <v>194</v>
      </c>
      <c r="D15" s="25">
        <v>7497.1</v>
      </c>
      <c r="E15" s="26">
        <v>36317.4</v>
      </c>
      <c r="F15" s="25">
        <v>6550.85</v>
      </c>
      <c r="G15" s="26">
        <v>33623.6</v>
      </c>
      <c r="H15" s="27">
        <v>34.6167171507196</v>
      </c>
      <c r="I15" s="26">
        <v>627</v>
      </c>
      <c r="J15" s="26">
        <v>3884.6</v>
      </c>
      <c r="K15" s="25">
        <v>1164</v>
      </c>
      <c r="L15" s="25">
        <v>9098.76</v>
      </c>
      <c r="M15" s="12">
        <v>6.19553429027113</v>
      </c>
      <c r="N15" s="12">
        <v>7.81680412371134</v>
      </c>
      <c r="O15" s="26">
        <v>7071.54</v>
      </c>
      <c r="P15" s="26">
        <v>10904.15</v>
      </c>
      <c r="Q15" s="26">
        <v>1402.24</v>
      </c>
      <c r="R15" s="12">
        <v>7.77623659287996</v>
      </c>
      <c r="S15" s="25">
        <v>7901.38</v>
      </c>
      <c r="T15" s="25">
        <v>11456.95</v>
      </c>
      <c r="U15" s="25">
        <v>1461.36</v>
      </c>
      <c r="V15" s="12">
        <v>7.83992308534516</v>
      </c>
      <c r="W15" s="15">
        <v>0.255135752390397</v>
      </c>
      <c r="X15" s="15">
        <v>0.00295759766624945</v>
      </c>
      <c r="Y15" s="26">
        <v>3832.61</v>
      </c>
      <c r="Z15" s="25">
        <v>3555.57</v>
      </c>
      <c r="AA15" s="17">
        <v>277.04</v>
      </c>
      <c r="AB15" s="18">
        <v>0.0779171834614422</v>
      </c>
      <c r="AC15" s="15">
        <v>0.351481775287391</v>
      </c>
      <c r="AD15" s="15">
        <v>0.310341757623102</v>
      </c>
      <c r="AE15" s="15">
        <v>0.0411400176642884</v>
      </c>
      <c r="AF15" s="26">
        <v>0</v>
      </c>
      <c r="AG15" s="25">
        <v>0</v>
      </c>
      <c r="AH15" s="15">
        <v>0</v>
      </c>
      <c r="AI15" s="18">
        <v>0</v>
      </c>
      <c r="AJ15" s="26">
        <v>0</v>
      </c>
      <c r="AK15" s="25">
        <v>0</v>
      </c>
      <c r="AL15" s="15">
        <v>0</v>
      </c>
      <c r="AM15" s="18">
        <v>0</v>
      </c>
      <c r="AN15" s="18">
        <v>0</v>
      </c>
      <c r="AO15" s="18">
        <v>0</v>
      </c>
    </row>
    <row r="16" s="1" customFormat="1" ht="15.9" customHeight="1" spans="1:41">
      <c r="A16" s="23"/>
      <c r="B16" s="24" t="s">
        <v>85</v>
      </c>
      <c r="C16" s="23" t="s">
        <v>86</v>
      </c>
      <c r="D16" s="25">
        <v>7201.5</v>
      </c>
      <c r="E16" s="26">
        <v>44787.37</v>
      </c>
      <c r="F16" s="25">
        <v>6489.4</v>
      </c>
      <c r="G16" s="26">
        <v>44664.78</v>
      </c>
      <c r="H16" s="27">
        <v>28.5104117530283</v>
      </c>
      <c r="I16" s="26">
        <v>1236</v>
      </c>
      <c r="J16" s="26">
        <v>9977.11</v>
      </c>
      <c r="K16" s="25">
        <v>897</v>
      </c>
      <c r="L16" s="25">
        <v>4235.42</v>
      </c>
      <c r="M16" s="12">
        <v>8.07209546925566</v>
      </c>
      <c r="N16" s="12">
        <v>4.72176142697882</v>
      </c>
      <c r="O16" s="26">
        <v>10981.34</v>
      </c>
      <c r="P16" s="26">
        <v>14759.22</v>
      </c>
      <c r="Q16" s="26">
        <v>1717.02</v>
      </c>
      <c r="R16" s="12">
        <v>8.59583464374323</v>
      </c>
      <c r="S16" s="25">
        <v>9086.65</v>
      </c>
      <c r="T16" s="25">
        <v>15600.43</v>
      </c>
      <c r="U16" s="25">
        <v>1558.31</v>
      </c>
      <c r="V16" s="12">
        <v>10.011121022133</v>
      </c>
      <c r="W16" s="15">
        <v>0.064882678417561</v>
      </c>
      <c r="X16" s="15">
        <v>1.12020898915651</v>
      </c>
      <c r="Y16" s="26">
        <v>3777.88</v>
      </c>
      <c r="Z16" s="25">
        <v>6513.78</v>
      </c>
      <c r="AA16" s="17">
        <v>-2735.9</v>
      </c>
      <c r="AB16" s="18">
        <v>-0.420017255725554</v>
      </c>
      <c r="AC16" s="15">
        <v>0.25596745627479</v>
      </c>
      <c r="AD16" s="15">
        <v>0.417538490926212</v>
      </c>
      <c r="AE16" s="15">
        <v>-0.161571034651422</v>
      </c>
      <c r="AF16" s="26">
        <v>0</v>
      </c>
      <c r="AG16" s="25">
        <v>0</v>
      </c>
      <c r="AH16" s="15">
        <v>0</v>
      </c>
      <c r="AI16" s="18">
        <v>0</v>
      </c>
      <c r="AJ16" s="26">
        <v>0</v>
      </c>
      <c r="AK16" s="25">
        <v>0</v>
      </c>
      <c r="AL16" s="15">
        <v>0</v>
      </c>
      <c r="AM16" s="18">
        <v>0</v>
      </c>
      <c r="AN16" s="18">
        <v>0</v>
      </c>
      <c r="AO16" s="18">
        <v>0</v>
      </c>
    </row>
    <row r="17" s="1" customFormat="1" ht="15.9" customHeight="1" spans="1:41">
      <c r="A17" s="23"/>
      <c r="B17" s="24" t="s">
        <v>87</v>
      </c>
      <c r="C17" s="23" t="s">
        <v>88</v>
      </c>
      <c r="D17" s="25">
        <v>6442.7</v>
      </c>
      <c r="E17" s="26">
        <v>51415.63</v>
      </c>
      <c r="F17" s="25">
        <v>5658.9</v>
      </c>
      <c r="G17" s="26">
        <v>47584.11</v>
      </c>
      <c r="H17" s="27">
        <v>25.8728344978006</v>
      </c>
      <c r="I17" s="26">
        <v>929</v>
      </c>
      <c r="J17" s="26">
        <v>8691.5</v>
      </c>
      <c r="K17" s="25">
        <v>2580.6</v>
      </c>
      <c r="L17" s="25">
        <v>15709.07</v>
      </c>
      <c r="M17" s="12">
        <v>9.35575888051669</v>
      </c>
      <c r="N17" s="12">
        <v>6.0873711539952</v>
      </c>
      <c r="O17" s="26">
        <v>13392.39</v>
      </c>
      <c r="P17" s="26">
        <v>15748.99</v>
      </c>
      <c r="Q17" s="26">
        <v>1704.68</v>
      </c>
      <c r="R17" s="12">
        <v>9.23867822699862</v>
      </c>
      <c r="S17" s="25">
        <v>13810.92</v>
      </c>
      <c r="T17" s="25">
        <v>20893.59</v>
      </c>
      <c r="U17" s="25">
        <v>2104</v>
      </c>
      <c r="V17" s="12">
        <v>9.93041349809886</v>
      </c>
      <c r="W17" s="15">
        <v>-0.0125142871907365</v>
      </c>
      <c r="X17" s="15">
        <v>0.631313952588786</v>
      </c>
      <c r="Y17" s="26">
        <v>2356.6</v>
      </c>
      <c r="Z17" s="25">
        <v>7082.67</v>
      </c>
      <c r="AA17" s="17">
        <v>-4726.07</v>
      </c>
      <c r="AB17" s="18">
        <v>-0.667272370447868</v>
      </c>
      <c r="AC17" s="15">
        <v>0.149634992466184</v>
      </c>
      <c r="AD17" s="15">
        <v>0.338987699098144</v>
      </c>
      <c r="AE17" s="15">
        <v>-0.189352706631961</v>
      </c>
      <c r="AF17" s="26">
        <v>0</v>
      </c>
      <c r="AG17" s="25">
        <v>0</v>
      </c>
      <c r="AH17" s="15">
        <v>0</v>
      </c>
      <c r="AI17" s="18">
        <v>0</v>
      </c>
      <c r="AJ17" s="26">
        <v>0</v>
      </c>
      <c r="AK17" s="25">
        <v>0</v>
      </c>
      <c r="AL17" s="15">
        <v>0</v>
      </c>
      <c r="AM17" s="18">
        <v>0</v>
      </c>
      <c r="AN17" s="18">
        <v>0</v>
      </c>
      <c r="AO17" s="18">
        <v>0</v>
      </c>
    </row>
    <row r="18" s="1" customFormat="1" ht="15.9" customHeight="1" spans="1:41">
      <c r="A18" s="23"/>
      <c r="B18" s="28" t="s">
        <v>256</v>
      </c>
      <c r="C18" s="28"/>
      <c r="D18" s="29">
        <v>67865.38</v>
      </c>
      <c r="E18" s="29">
        <v>377495.32</v>
      </c>
      <c r="F18" s="29">
        <v>61634.3</v>
      </c>
      <c r="G18" s="30">
        <v>357913.45</v>
      </c>
      <c r="H18" s="30">
        <v>30.7540720969417</v>
      </c>
      <c r="I18" s="30">
        <v>7981</v>
      </c>
      <c r="J18" s="29">
        <v>59363.08</v>
      </c>
      <c r="K18" s="29">
        <v>11760.36</v>
      </c>
      <c r="L18" s="29">
        <v>66407.5</v>
      </c>
      <c r="M18" s="31">
        <v>7.43805036962787</v>
      </c>
      <c r="N18" s="31">
        <v>5.64672339962382</v>
      </c>
      <c r="O18" s="29">
        <v>83693.98</v>
      </c>
      <c r="P18" s="29">
        <v>111174.71</v>
      </c>
      <c r="Q18" s="29">
        <v>13297.38</v>
      </c>
      <c r="R18" s="31">
        <v>8.3606477366218</v>
      </c>
      <c r="S18" s="29">
        <v>76554.23</v>
      </c>
      <c r="T18" s="29">
        <v>115453.35</v>
      </c>
      <c r="U18" s="29">
        <v>13004.86</v>
      </c>
      <c r="V18" s="31">
        <v>8.87770802607641</v>
      </c>
      <c r="W18" s="32">
        <v>0.124037526118567</v>
      </c>
      <c r="X18" s="32">
        <v>0.572187514385392</v>
      </c>
      <c r="Y18" s="29">
        <v>27480.73</v>
      </c>
      <c r="Z18" s="29">
        <v>38899.12</v>
      </c>
      <c r="AA18" s="33">
        <v>-11418.39</v>
      </c>
      <c r="AB18" s="34">
        <v>-0.29353851706671</v>
      </c>
      <c r="AC18" s="32">
        <v>0.247185083729924</v>
      </c>
      <c r="AD18" s="32">
        <v>0.336925000443902</v>
      </c>
      <c r="AE18" s="32">
        <v>-0.0897399167139784</v>
      </c>
      <c r="AF18" s="29">
        <v>0</v>
      </c>
      <c r="AG18" s="29">
        <v>0</v>
      </c>
      <c r="AH18" s="32">
        <v>0</v>
      </c>
      <c r="AI18" s="32">
        <v>0</v>
      </c>
      <c r="AJ18" s="29">
        <v>0</v>
      </c>
      <c r="AK18" s="29">
        <v>0</v>
      </c>
      <c r="AL18" s="32">
        <v>0</v>
      </c>
      <c r="AM18" s="32">
        <v>0</v>
      </c>
      <c r="AN18" s="34">
        <v>0</v>
      </c>
      <c r="AO18" s="34">
        <v>0</v>
      </c>
    </row>
    <row r="19" s="1" customFormat="1" ht="15.9" customHeight="1" spans="1:41">
      <c r="A19" s="23" t="s">
        <v>67</v>
      </c>
      <c r="B19" s="24" t="s">
        <v>72</v>
      </c>
      <c r="C19" s="23" t="s">
        <v>73</v>
      </c>
      <c r="D19" s="25">
        <v>11658.5</v>
      </c>
      <c r="E19" s="26">
        <v>57807.8</v>
      </c>
      <c r="F19" s="25">
        <v>10791.4</v>
      </c>
      <c r="G19" s="26">
        <v>52560.71</v>
      </c>
      <c r="H19" s="27">
        <v>26.6822807840363</v>
      </c>
      <c r="I19" s="26">
        <v>1074</v>
      </c>
      <c r="J19" s="26">
        <v>6926.96</v>
      </c>
      <c r="K19" s="25">
        <v>2651</v>
      </c>
      <c r="L19" s="25">
        <v>15740.64</v>
      </c>
      <c r="M19" s="12">
        <v>6.4496834264432</v>
      </c>
      <c r="N19" s="12">
        <v>5.93762353828744</v>
      </c>
      <c r="O19" s="26">
        <v>14477.39</v>
      </c>
      <c r="P19" s="26">
        <v>18473.55</v>
      </c>
      <c r="Q19" s="26">
        <v>1984.71</v>
      </c>
      <c r="R19" s="12">
        <v>9.30793415662742</v>
      </c>
      <c r="S19" s="25">
        <v>14772.53</v>
      </c>
      <c r="T19" s="25">
        <v>23822.78</v>
      </c>
      <c r="U19" s="25">
        <v>2261.95</v>
      </c>
      <c r="V19" s="12">
        <v>10.531965781737</v>
      </c>
      <c r="W19" s="15">
        <v>0.443161398971244</v>
      </c>
      <c r="X19" s="15">
        <v>0.773767857430497</v>
      </c>
      <c r="Y19" s="26">
        <v>3996.16</v>
      </c>
      <c r="Z19" s="25">
        <v>9050.25</v>
      </c>
      <c r="AA19" s="17">
        <v>-5054.09</v>
      </c>
      <c r="AB19" s="18">
        <v>-0.558447556697329</v>
      </c>
      <c r="AC19" s="15">
        <v>0.216317924816833</v>
      </c>
      <c r="AD19" s="15">
        <v>0.379898987439753</v>
      </c>
      <c r="AE19" s="15">
        <v>-0.16358106262292</v>
      </c>
      <c r="AF19" s="26">
        <v>0</v>
      </c>
      <c r="AG19" s="25">
        <v>0</v>
      </c>
      <c r="AH19" s="15">
        <v>0</v>
      </c>
      <c r="AI19" s="18">
        <v>0</v>
      </c>
      <c r="AJ19" s="26">
        <v>0</v>
      </c>
      <c r="AK19" s="25">
        <v>0</v>
      </c>
      <c r="AL19" s="15">
        <v>0</v>
      </c>
      <c r="AM19" s="18">
        <v>0</v>
      </c>
      <c r="AN19" s="18">
        <v>0</v>
      </c>
      <c r="AO19" s="18">
        <v>0</v>
      </c>
    </row>
    <row r="20" s="1" customFormat="1" ht="15.9" customHeight="1" spans="1:41">
      <c r="A20" s="23"/>
      <c r="B20" s="24" t="s">
        <v>112</v>
      </c>
      <c r="C20" s="23" t="s">
        <v>113</v>
      </c>
      <c r="D20" s="25">
        <v>5378</v>
      </c>
      <c r="E20" s="26">
        <v>32296.32</v>
      </c>
      <c r="F20" s="25">
        <v>4977.3</v>
      </c>
      <c r="G20" s="26">
        <v>29394.92</v>
      </c>
      <c r="H20" s="27">
        <v>35.26486128056</v>
      </c>
      <c r="I20" s="26">
        <v>550</v>
      </c>
      <c r="J20" s="26">
        <v>3221.32</v>
      </c>
      <c r="K20" s="25">
        <v>718</v>
      </c>
      <c r="L20" s="25">
        <v>3629.31</v>
      </c>
      <c r="M20" s="12">
        <v>5.85694545454545</v>
      </c>
      <c r="N20" s="12">
        <v>5.05474930362117</v>
      </c>
      <c r="O20" s="26">
        <v>6122.79</v>
      </c>
      <c r="P20" s="26">
        <v>7379.16</v>
      </c>
      <c r="Q20" s="26">
        <v>933.06</v>
      </c>
      <c r="R20" s="12">
        <v>7.90855893511671</v>
      </c>
      <c r="S20" s="25">
        <v>5213.56</v>
      </c>
      <c r="T20" s="25">
        <v>8354.95</v>
      </c>
      <c r="U20" s="25">
        <v>842.21</v>
      </c>
      <c r="V20" s="12">
        <v>9.92026929150687</v>
      </c>
      <c r="W20" s="15">
        <v>0.350287277983619</v>
      </c>
      <c r="X20" s="15">
        <v>0.962564055234172</v>
      </c>
      <c r="Y20" s="26">
        <v>1256.37</v>
      </c>
      <c r="Z20" s="25">
        <v>3141.39</v>
      </c>
      <c r="AA20" s="17">
        <v>-1885.02</v>
      </c>
      <c r="AB20" s="18">
        <v>-0.600059209458233</v>
      </c>
      <c r="AC20" s="15">
        <v>0.170259216496187</v>
      </c>
      <c r="AD20" s="15">
        <v>0.375991478105794</v>
      </c>
      <c r="AE20" s="15">
        <v>-0.205732261609607</v>
      </c>
      <c r="AF20" s="26">
        <v>0</v>
      </c>
      <c r="AG20" s="25">
        <v>0</v>
      </c>
      <c r="AH20" s="15">
        <v>0</v>
      </c>
      <c r="AI20" s="18">
        <v>0</v>
      </c>
      <c r="AJ20" s="26">
        <v>0</v>
      </c>
      <c r="AK20" s="25">
        <v>0</v>
      </c>
      <c r="AL20" s="15">
        <v>0</v>
      </c>
      <c r="AM20" s="18">
        <v>0</v>
      </c>
      <c r="AN20" s="18">
        <v>0</v>
      </c>
      <c r="AO20" s="18">
        <v>0</v>
      </c>
    </row>
    <row r="21" s="1" customFormat="1" ht="15.9" customHeight="1" spans="1:41">
      <c r="A21" s="23"/>
      <c r="B21" s="24" t="s">
        <v>114</v>
      </c>
      <c r="C21" s="23" t="s">
        <v>115</v>
      </c>
      <c r="D21" s="25">
        <v>7598.1</v>
      </c>
      <c r="E21" s="26">
        <v>71365.29</v>
      </c>
      <c r="F21" s="25">
        <v>7011.2</v>
      </c>
      <c r="G21" s="26">
        <v>67005.48</v>
      </c>
      <c r="H21" s="27">
        <v>34.475672218299</v>
      </c>
      <c r="I21" s="26">
        <v>1329</v>
      </c>
      <c r="J21" s="26">
        <v>9471.9</v>
      </c>
      <c r="K21" s="25">
        <v>2990</v>
      </c>
      <c r="L21" s="25">
        <v>11779.12</v>
      </c>
      <c r="M21" s="12">
        <v>7.12708803611738</v>
      </c>
      <c r="N21" s="12">
        <v>3.93950501672241</v>
      </c>
      <c r="O21" s="26">
        <v>14047.52</v>
      </c>
      <c r="P21" s="26">
        <v>17712.11</v>
      </c>
      <c r="Q21" s="26">
        <v>2727.58</v>
      </c>
      <c r="R21" s="12">
        <v>6.49370870881881</v>
      </c>
      <c r="S21" s="25">
        <v>14153.65</v>
      </c>
      <c r="T21" s="25">
        <v>20272.14</v>
      </c>
      <c r="U21" s="25">
        <v>3415.06</v>
      </c>
      <c r="V21" s="12">
        <v>5.93610068344334</v>
      </c>
      <c r="W21" s="15">
        <v>-0.0888693003494342</v>
      </c>
      <c r="X21" s="15">
        <v>0.506813840379891</v>
      </c>
      <c r="Y21" s="26">
        <v>3664.59</v>
      </c>
      <c r="Z21" s="25">
        <v>6118.49</v>
      </c>
      <c r="AA21" s="17">
        <v>-2453.9</v>
      </c>
      <c r="AB21" s="18">
        <v>-0.401063007376003</v>
      </c>
      <c r="AC21" s="15">
        <v>0.206897427805044</v>
      </c>
      <c r="AD21" s="15">
        <v>0.301817667005062</v>
      </c>
      <c r="AE21" s="15">
        <v>-0.094920239200018</v>
      </c>
      <c r="AF21" s="26">
        <v>0</v>
      </c>
      <c r="AG21" s="25">
        <v>0</v>
      </c>
      <c r="AH21" s="15">
        <v>0</v>
      </c>
      <c r="AI21" s="18">
        <v>0</v>
      </c>
      <c r="AJ21" s="26">
        <v>0</v>
      </c>
      <c r="AK21" s="25">
        <v>0</v>
      </c>
      <c r="AL21" s="15">
        <v>0</v>
      </c>
      <c r="AM21" s="18">
        <v>0</v>
      </c>
      <c r="AN21" s="18">
        <v>0</v>
      </c>
      <c r="AO21" s="18">
        <v>0</v>
      </c>
    </row>
    <row r="22" s="1" customFormat="1" ht="15.9" customHeight="1" spans="1:41">
      <c r="A22" s="23"/>
      <c r="B22" s="24" t="s">
        <v>82</v>
      </c>
      <c r="C22" s="23" t="s">
        <v>83</v>
      </c>
      <c r="D22" s="25">
        <v>9474.8</v>
      </c>
      <c r="E22" s="26">
        <v>64012.24</v>
      </c>
      <c r="F22" s="25">
        <v>8267.2</v>
      </c>
      <c r="G22" s="26">
        <v>59084.62</v>
      </c>
      <c r="H22" s="27">
        <v>40.9019069689286</v>
      </c>
      <c r="I22" s="26">
        <v>752</v>
      </c>
      <c r="J22" s="26">
        <v>5263.12</v>
      </c>
      <c r="K22" s="25">
        <v>1507.8</v>
      </c>
      <c r="L22" s="25">
        <v>8622.44</v>
      </c>
      <c r="M22" s="12">
        <v>6.99882978723404</v>
      </c>
      <c r="N22" s="12">
        <v>5.71855683777689</v>
      </c>
      <c r="O22" s="26">
        <v>10533.47</v>
      </c>
      <c r="P22" s="26">
        <v>12205.14</v>
      </c>
      <c r="Q22" s="26">
        <v>1257</v>
      </c>
      <c r="R22" s="12">
        <v>9.70973747016706</v>
      </c>
      <c r="S22" s="25">
        <v>9675.75</v>
      </c>
      <c r="T22" s="25">
        <v>15582.36</v>
      </c>
      <c r="U22" s="25">
        <v>1379</v>
      </c>
      <c r="V22" s="12">
        <v>11.299753444525</v>
      </c>
      <c r="W22" s="15">
        <v>0.387337278565876</v>
      </c>
      <c r="X22" s="15">
        <v>0.975979913302362</v>
      </c>
      <c r="Y22" s="26">
        <v>1671.67</v>
      </c>
      <c r="Z22" s="25">
        <v>5906.61</v>
      </c>
      <c r="AA22" s="17">
        <v>-4234.94</v>
      </c>
      <c r="AB22" s="18">
        <v>-0.716983176475169</v>
      </c>
      <c r="AC22" s="15">
        <v>0.136964426462949</v>
      </c>
      <c r="AD22" s="15">
        <v>0.379057472680647</v>
      </c>
      <c r="AE22" s="15">
        <v>-0.242093046217697</v>
      </c>
      <c r="AF22" s="26">
        <v>0</v>
      </c>
      <c r="AG22" s="25">
        <v>0</v>
      </c>
      <c r="AH22" s="15">
        <v>0</v>
      </c>
      <c r="AI22" s="18">
        <v>0</v>
      </c>
      <c r="AJ22" s="26">
        <v>0</v>
      </c>
      <c r="AK22" s="25">
        <v>0</v>
      </c>
      <c r="AL22" s="15">
        <v>0</v>
      </c>
      <c r="AM22" s="18">
        <v>0</v>
      </c>
      <c r="AN22" s="18">
        <v>0</v>
      </c>
      <c r="AO22" s="18">
        <v>0</v>
      </c>
    </row>
    <row r="23" s="1" customFormat="1" ht="15.9" customHeight="1" spans="1:41">
      <c r="A23" s="23"/>
      <c r="B23" s="24" t="s">
        <v>76</v>
      </c>
      <c r="C23" s="23" t="s">
        <v>77</v>
      </c>
      <c r="D23" s="25">
        <v>7765.6</v>
      </c>
      <c r="E23" s="26">
        <v>53319.39</v>
      </c>
      <c r="F23" s="25">
        <v>8904.1</v>
      </c>
      <c r="G23" s="26">
        <v>52617.92</v>
      </c>
      <c r="H23" s="27">
        <v>50.430488513134</v>
      </c>
      <c r="I23" s="26">
        <v>1120</v>
      </c>
      <c r="J23" s="26">
        <v>5558.66</v>
      </c>
      <c r="K23" s="25">
        <v>2498</v>
      </c>
      <c r="L23" s="25">
        <v>10633.96</v>
      </c>
      <c r="M23" s="12">
        <v>4.96308928571429</v>
      </c>
      <c r="N23" s="12">
        <v>4.25698959167334</v>
      </c>
      <c r="O23" s="26">
        <v>7352.31</v>
      </c>
      <c r="P23" s="26">
        <v>10604.53</v>
      </c>
      <c r="Q23" s="26">
        <v>1280.56</v>
      </c>
      <c r="R23" s="12">
        <v>8.2811660523521</v>
      </c>
      <c r="S23" s="25">
        <v>8928.82</v>
      </c>
      <c r="T23" s="25">
        <v>15198.12</v>
      </c>
      <c r="U23" s="25">
        <v>1389</v>
      </c>
      <c r="V23" s="12">
        <v>10.9417710583153</v>
      </c>
      <c r="W23" s="15">
        <v>0.668550690028595</v>
      </c>
      <c r="X23" s="15">
        <v>1.57030721421481</v>
      </c>
      <c r="Y23" s="26">
        <v>3252.22</v>
      </c>
      <c r="Z23" s="25">
        <v>6269.3</v>
      </c>
      <c r="AA23" s="17">
        <v>-3017.08</v>
      </c>
      <c r="AB23" s="18">
        <v>-0.481246710159029</v>
      </c>
      <c r="AC23" s="15">
        <v>0.306682144328886</v>
      </c>
      <c r="AD23" s="15">
        <v>0.412504967719692</v>
      </c>
      <c r="AE23" s="15">
        <v>-0.105822823390806</v>
      </c>
      <c r="AF23" s="26">
        <v>0</v>
      </c>
      <c r="AG23" s="25">
        <v>0</v>
      </c>
      <c r="AH23" s="15">
        <v>0</v>
      </c>
      <c r="AI23" s="18">
        <v>0</v>
      </c>
      <c r="AJ23" s="26">
        <v>0</v>
      </c>
      <c r="AK23" s="25">
        <v>0</v>
      </c>
      <c r="AL23" s="15">
        <v>0</v>
      </c>
      <c r="AM23" s="18">
        <v>0</v>
      </c>
      <c r="AN23" s="18">
        <v>0</v>
      </c>
      <c r="AO23" s="18">
        <v>0</v>
      </c>
    </row>
    <row r="24" s="1" customFormat="1" ht="15.9" customHeight="1" spans="1:41">
      <c r="A24" s="23"/>
      <c r="B24" s="24" t="s">
        <v>70</v>
      </c>
      <c r="C24" s="23" t="s">
        <v>71</v>
      </c>
      <c r="D24" s="25">
        <v>9929.7</v>
      </c>
      <c r="E24" s="26">
        <v>62606.57</v>
      </c>
      <c r="F24" s="25">
        <v>10040.7</v>
      </c>
      <c r="G24" s="26">
        <v>62049.67</v>
      </c>
      <c r="H24" s="27">
        <v>36.7396108587683</v>
      </c>
      <c r="I24" s="26">
        <v>1763</v>
      </c>
      <c r="J24" s="26">
        <v>11318.08</v>
      </c>
      <c r="K24" s="25">
        <v>1189</v>
      </c>
      <c r="L24" s="25">
        <v>6675.01</v>
      </c>
      <c r="M24" s="12">
        <v>6.4197844583097</v>
      </c>
      <c r="N24" s="12">
        <v>5.61396972245585</v>
      </c>
      <c r="O24" s="26">
        <v>11875.38</v>
      </c>
      <c r="P24" s="26">
        <v>15572.29</v>
      </c>
      <c r="Q24" s="26">
        <v>1688.06</v>
      </c>
      <c r="R24" s="12">
        <v>9.22496238285369</v>
      </c>
      <c r="S24" s="25">
        <v>11419.07</v>
      </c>
      <c r="T24" s="25">
        <v>17572.45</v>
      </c>
      <c r="U24" s="25">
        <v>1759</v>
      </c>
      <c r="V24" s="12">
        <v>9.99002274019329</v>
      </c>
      <c r="W24" s="15">
        <v>0.436958272160212</v>
      </c>
      <c r="X24" s="15">
        <v>0.779493519573727</v>
      </c>
      <c r="Y24" s="26">
        <v>3696.91</v>
      </c>
      <c r="Z24" s="25">
        <v>6153.38</v>
      </c>
      <c r="AA24" s="17">
        <v>-2456.47</v>
      </c>
      <c r="AB24" s="18">
        <v>-0.399206614901079</v>
      </c>
      <c r="AC24" s="15">
        <v>0.237403105130973</v>
      </c>
      <c r="AD24" s="15">
        <v>0.35017200219662</v>
      </c>
      <c r="AE24" s="15">
        <v>-0.112768897065647</v>
      </c>
      <c r="AF24" s="26">
        <v>0</v>
      </c>
      <c r="AG24" s="25">
        <v>0</v>
      </c>
      <c r="AH24" s="15">
        <v>0</v>
      </c>
      <c r="AI24" s="18">
        <v>0</v>
      </c>
      <c r="AJ24" s="26">
        <v>0</v>
      </c>
      <c r="AK24" s="25">
        <v>0</v>
      </c>
      <c r="AL24" s="15">
        <v>0</v>
      </c>
      <c r="AM24" s="18">
        <v>0</v>
      </c>
      <c r="AN24" s="18">
        <v>0</v>
      </c>
      <c r="AO24" s="18">
        <v>0</v>
      </c>
    </row>
    <row r="25" s="1" customFormat="1" ht="15.9" customHeight="1" spans="1:41">
      <c r="A25" s="23"/>
      <c r="B25" s="24" t="s">
        <v>127</v>
      </c>
      <c r="C25" s="23" t="s">
        <v>128</v>
      </c>
      <c r="D25" s="25">
        <v>8208.25</v>
      </c>
      <c r="E25" s="26">
        <v>68982.68</v>
      </c>
      <c r="F25" s="25">
        <v>7825.25</v>
      </c>
      <c r="G25" s="26">
        <v>64762.03</v>
      </c>
      <c r="H25" s="27">
        <v>72.9652675485974</v>
      </c>
      <c r="I25" s="26">
        <v>562</v>
      </c>
      <c r="J25" s="26">
        <v>3826.58</v>
      </c>
      <c r="K25" s="25">
        <v>1150.8</v>
      </c>
      <c r="L25" s="25">
        <v>7334.34</v>
      </c>
      <c r="M25" s="12">
        <v>6.80886120996441</v>
      </c>
      <c r="N25" s="12">
        <v>6.37325338894682</v>
      </c>
      <c r="O25" s="26">
        <v>6415.47</v>
      </c>
      <c r="P25" s="26">
        <v>7984.53</v>
      </c>
      <c r="Q25" s="26">
        <v>1226.01</v>
      </c>
      <c r="R25" s="12">
        <v>6.51261408960775</v>
      </c>
      <c r="S25" s="25">
        <v>6942.55</v>
      </c>
      <c r="T25" s="25">
        <v>8708.8</v>
      </c>
      <c r="U25" s="25">
        <v>934.85</v>
      </c>
      <c r="V25" s="12">
        <v>9.31571909932075</v>
      </c>
      <c r="W25" s="15">
        <v>-0.0435090555118261</v>
      </c>
      <c r="X25" s="15">
        <v>0.461689741612513</v>
      </c>
      <c r="Y25" s="26">
        <v>1569.06</v>
      </c>
      <c r="Z25" s="25">
        <v>1766.25</v>
      </c>
      <c r="AA25" s="17">
        <v>-197.19</v>
      </c>
      <c r="AB25" s="18">
        <v>-0.111643312101911</v>
      </c>
      <c r="AC25" s="15">
        <v>0.196512506058591</v>
      </c>
      <c r="AD25" s="15">
        <v>0.202812098107661</v>
      </c>
      <c r="AE25" s="15">
        <v>-0.00629959204907042</v>
      </c>
      <c r="AF25" s="26">
        <v>0</v>
      </c>
      <c r="AG25" s="25">
        <v>0</v>
      </c>
      <c r="AH25" s="15">
        <v>0</v>
      </c>
      <c r="AI25" s="18">
        <v>0</v>
      </c>
      <c r="AJ25" s="26">
        <v>0</v>
      </c>
      <c r="AK25" s="25">
        <v>0</v>
      </c>
      <c r="AL25" s="15">
        <v>0</v>
      </c>
      <c r="AM25" s="18">
        <v>0</v>
      </c>
      <c r="AN25" s="18">
        <v>0</v>
      </c>
      <c r="AO25" s="18">
        <v>0</v>
      </c>
    </row>
    <row r="26" s="1" customFormat="1" ht="15.9" customHeight="1" spans="1:41">
      <c r="A26" s="23"/>
      <c r="B26" s="24" t="s">
        <v>199</v>
      </c>
      <c r="C26" s="23" t="s">
        <v>200</v>
      </c>
      <c r="D26" s="25">
        <v>5491</v>
      </c>
      <c r="E26" s="26">
        <v>51667.58</v>
      </c>
      <c r="F26" s="25">
        <v>4733.4</v>
      </c>
      <c r="G26" s="26">
        <v>47472.27</v>
      </c>
      <c r="H26" s="27">
        <v>33.1924103777736</v>
      </c>
      <c r="I26" s="26">
        <v>983</v>
      </c>
      <c r="J26" s="26">
        <v>6258.49</v>
      </c>
      <c r="K26" s="25">
        <v>1799</v>
      </c>
      <c r="L26" s="25">
        <v>10181.75</v>
      </c>
      <c r="M26" s="12">
        <v>6.36672431332655</v>
      </c>
      <c r="N26" s="12">
        <v>5.65967204002223</v>
      </c>
      <c r="O26" s="26">
        <v>10453.88</v>
      </c>
      <c r="P26" s="26">
        <v>13589.66</v>
      </c>
      <c r="Q26" s="26">
        <v>1471.3</v>
      </c>
      <c r="R26" s="12">
        <v>9.23649833480595</v>
      </c>
      <c r="S26" s="25">
        <v>8634.22</v>
      </c>
      <c r="T26" s="25">
        <v>11448.8</v>
      </c>
      <c r="U26" s="25">
        <v>1207</v>
      </c>
      <c r="V26" s="12">
        <v>9.48533554266777</v>
      </c>
      <c r="W26" s="15">
        <v>0.450745765051035</v>
      </c>
      <c r="X26" s="15">
        <v>0.675951446584263</v>
      </c>
      <c r="Y26" s="26">
        <v>3135.78</v>
      </c>
      <c r="Z26" s="25">
        <v>2814.58</v>
      </c>
      <c r="AA26" s="17">
        <v>321.2</v>
      </c>
      <c r="AB26" s="18">
        <v>0.114120046330181</v>
      </c>
      <c r="AC26" s="15">
        <v>0.230747494786477</v>
      </c>
      <c r="AD26" s="15">
        <v>0.245840612116554</v>
      </c>
      <c r="AE26" s="15">
        <v>-0.0150931173300763</v>
      </c>
      <c r="AF26" s="26">
        <v>0</v>
      </c>
      <c r="AG26" s="25">
        <v>0</v>
      </c>
      <c r="AH26" s="15">
        <v>0</v>
      </c>
      <c r="AI26" s="18">
        <v>0</v>
      </c>
      <c r="AJ26" s="26">
        <v>0</v>
      </c>
      <c r="AK26" s="25">
        <v>0</v>
      </c>
      <c r="AL26" s="15">
        <v>0</v>
      </c>
      <c r="AM26" s="18">
        <v>0</v>
      </c>
      <c r="AN26" s="18">
        <v>0</v>
      </c>
      <c r="AO26" s="18">
        <v>0</v>
      </c>
    </row>
    <row r="27" s="1" customFormat="1" ht="15.9" customHeight="1" spans="1:41">
      <c r="A27" s="23"/>
      <c r="B27" s="24" t="s">
        <v>135</v>
      </c>
      <c r="C27" s="23" t="s">
        <v>136</v>
      </c>
      <c r="D27" s="25">
        <v>7230.7</v>
      </c>
      <c r="E27" s="26">
        <v>63991.11</v>
      </c>
      <c r="F27" s="25">
        <v>7579.3</v>
      </c>
      <c r="G27" s="26">
        <v>66541.48</v>
      </c>
      <c r="H27" s="27">
        <v>30.7029000360211</v>
      </c>
      <c r="I27" s="26">
        <v>2706</v>
      </c>
      <c r="J27" s="26">
        <v>17109.55</v>
      </c>
      <c r="K27" s="25">
        <v>2864</v>
      </c>
      <c r="L27" s="25">
        <v>13255.57</v>
      </c>
      <c r="M27" s="12">
        <v>6.32281966001478</v>
      </c>
      <c r="N27" s="12">
        <v>4.62834148044693</v>
      </c>
      <c r="O27" s="26">
        <v>14880.16</v>
      </c>
      <c r="P27" s="26">
        <v>24809.06</v>
      </c>
      <c r="Q27" s="26">
        <v>2694.83</v>
      </c>
      <c r="R27" s="12">
        <v>9.20616884924095</v>
      </c>
      <c r="S27" s="25">
        <v>11842.76</v>
      </c>
      <c r="T27" s="25">
        <v>25172.22</v>
      </c>
      <c r="U27" s="25">
        <v>2731.59</v>
      </c>
      <c r="V27" s="12">
        <v>9.21522629677221</v>
      </c>
      <c r="W27" s="15">
        <v>0.45602268359168</v>
      </c>
      <c r="X27" s="15">
        <v>0.991042868315403</v>
      </c>
      <c r="Y27" s="26">
        <v>9928.9</v>
      </c>
      <c r="Z27" s="25">
        <v>13329.46</v>
      </c>
      <c r="AA27" s="17">
        <v>-3400.56</v>
      </c>
      <c r="AB27" s="18">
        <v>-0.255116111230312</v>
      </c>
      <c r="AC27" s="15">
        <v>0.400212664244433</v>
      </c>
      <c r="AD27" s="15">
        <v>0.529530569810688</v>
      </c>
      <c r="AE27" s="15">
        <v>-0.129317905566255</v>
      </c>
      <c r="AF27" s="26">
        <v>0</v>
      </c>
      <c r="AG27" s="25">
        <v>0</v>
      </c>
      <c r="AH27" s="15">
        <v>0</v>
      </c>
      <c r="AI27" s="18">
        <v>0</v>
      </c>
      <c r="AJ27" s="26">
        <v>0</v>
      </c>
      <c r="AK27" s="25">
        <v>0</v>
      </c>
      <c r="AL27" s="15">
        <v>0</v>
      </c>
      <c r="AM27" s="18">
        <v>0</v>
      </c>
      <c r="AN27" s="18">
        <v>0</v>
      </c>
      <c r="AO27" s="18">
        <v>0</v>
      </c>
    </row>
    <row r="28" s="1" customFormat="1" ht="15.9" customHeight="1" spans="1:41">
      <c r="A28" s="23"/>
      <c r="B28" s="24" t="s">
        <v>203</v>
      </c>
      <c r="C28" s="23" t="s">
        <v>204</v>
      </c>
      <c r="D28" s="25">
        <v>13376.2</v>
      </c>
      <c r="E28" s="26">
        <v>78435.61</v>
      </c>
      <c r="F28" s="25">
        <v>12699.9</v>
      </c>
      <c r="G28" s="26">
        <v>76514.71</v>
      </c>
      <c r="H28" s="27">
        <v>45.4252090648369</v>
      </c>
      <c r="I28" s="26">
        <v>1378</v>
      </c>
      <c r="J28" s="26">
        <v>10017.71</v>
      </c>
      <c r="K28" s="25">
        <v>2648.8</v>
      </c>
      <c r="L28" s="25">
        <v>16480.43</v>
      </c>
      <c r="M28" s="12">
        <v>7.26974600870827</v>
      </c>
      <c r="N28" s="12">
        <v>6.22184762911507</v>
      </c>
      <c r="O28" s="26">
        <v>11938.88</v>
      </c>
      <c r="P28" s="26">
        <v>17300.82</v>
      </c>
      <c r="Q28" s="26">
        <v>2331.08</v>
      </c>
      <c r="R28" s="12">
        <v>7.42180448547454</v>
      </c>
      <c r="S28" s="25">
        <v>10566.81</v>
      </c>
      <c r="T28" s="25">
        <v>14875.53</v>
      </c>
      <c r="U28" s="25">
        <v>2005.45</v>
      </c>
      <c r="V28" s="12">
        <v>7.41755217033583</v>
      </c>
      <c r="W28" s="15">
        <v>0.0209166147736281</v>
      </c>
      <c r="X28" s="15">
        <v>0.19217837087901</v>
      </c>
      <c r="Y28" s="26">
        <v>5361.94</v>
      </c>
      <c r="Z28" s="25">
        <v>4308.72</v>
      </c>
      <c r="AA28" s="17">
        <v>1053.22</v>
      </c>
      <c r="AB28" s="18">
        <v>0.244439183794723</v>
      </c>
      <c r="AC28" s="15">
        <v>0.309924038282579</v>
      </c>
      <c r="AD28" s="15">
        <v>0.289651528382518</v>
      </c>
      <c r="AE28" s="15">
        <v>0.0202725099000604</v>
      </c>
      <c r="AF28" s="26">
        <v>0</v>
      </c>
      <c r="AG28" s="25">
        <v>0</v>
      </c>
      <c r="AH28" s="15">
        <v>0</v>
      </c>
      <c r="AI28" s="18">
        <v>0</v>
      </c>
      <c r="AJ28" s="26">
        <v>0</v>
      </c>
      <c r="AK28" s="25">
        <v>0</v>
      </c>
      <c r="AL28" s="15">
        <v>0</v>
      </c>
      <c r="AM28" s="18">
        <v>0</v>
      </c>
      <c r="AN28" s="18">
        <v>0</v>
      </c>
      <c r="AO28" s="18">
        <v>0</v>
      </c>
    </row>
    <row r="29" s="1" customFormat="1" ht="15.9" customHeight="1" spans="1:41">
      <c r="A29" s="23"/>
      <c r="B29" s="24" t="s">
        <v>168</v>
      </c>
      <c r="C29" s="23" t="s">
        <v>169</v>
      </c>
      <c r="D29" s="25">
        <v>7878.4</v>
      </c>
      <c r="E29" s="26">
        <v>44806.08</v>
      </c>
      <c r="F29" s="25">
        <v>7427.9</v>
      </c>
      <c r="G29" s="26">
        <v>43237.93</v>
      </c>
      <c r="H29" s="27">
        <v>41.8582901828891</v>
      </c>
      <c r="I29" s="26">
        <v>746</v>
      </c>
      <c r="J29" s="26">
        <v>5793.46</v>
      </c>
      <c r="K29" s="25">
        <v>2047</v>
      </c>
      <c r="L29" s="25">
        <v>8126.38</v>
      </c>
      <c r="M29" s="12">
        <v>7.76603217158177</v>
      </c>
      <c r="N29" s="12">
        <v>3.96989741084514</v>
      </c>
      <c r="O29" s="26">
        <v>7361.84</v>
      </c>
      <c r="P29" s="26">
        <v>10121.33</v>
      </c>
      <c r="Q29" s="26">
        <v>1674.18</v>
      </c>
      <c r="R29" s="12">
        <v>6.04554468456199</v>
      </c>
      <c r="S29" s="25">
        <v>9543.46</v>
      </c>
      <c r="T29" s="25">
        <v>9032.57</v>
      </c>
      <c r="U29" s="25">
        <v>1007.35</v>
      </c>
      <c r="V29" s="12">
        <v>8.96666501216062</v>
      </c>
      <c r="W29" s="15">
        <v>-0.221540092676354</v>
      </c>
      <c r="X29" s="15">
        <v>1.2586641628736</v>
      </c>
      <c r="Y29" s="26">
        <v>2759.49</v>
      </c>
      <c r="Z29" s="25">
        <v>-510.89</v>
      </c>
      <c r="AA29" s="17">
        <v>3270.38</v>
      </c>
      <c r="AB29" s="18">
        <v>-6.40133884006342</v>
      </c>
      <c r="AC29" s="15">
        <v>0.272641046186618</v>
      </c>
      <c r="AD29" s="15">
        <v>-0.0565608680585924</v>
      </c>
      <c r="AE29" s="15">
        <v>0.32920191424521</v>
      </c>
      <c r="AF29" s="26">
        <v>0</v>
      </c>
      <c r="AG29" s="25">
        <v>0</v>
      </c>
      <c r="AH29" s="15">
        <v>0</v>
      </c>
      <c r="AI29" s="18">
        <v>0</v>
      </c>
      <c r="AJ29" s="26">
        <v>0</v>
      </c>
      <c r="AK29" s="25">
        <v>0</v>
      </c>
      <c r="AL29" s="15">
        <v>0</v>
      </c>
      <c r="AM29" s="18">
        <v>0</v>
      </c>
      <c r="AN29" s="18">
        <v>0</v>
      </c>
      <c r="AO29" s="18">
        <v>0</v>
      </c>
    </row>
    <row r="30" s="1" customFormat="1" ht="15.9" customHeight="1" spans="1:41">
      <c r="A30" s="23"/>
      <c r="B30" s="24" t="s">
        <v>166</v>
      </c>
      <c r="C30" s="23" t="s">
        <v>167</v>
      </c>
      <c r="D30" s="25">
        <v>7973</v>
      </c>
      <c r="E30" s="26">
        <v>40309.2</v>
      </c>
      <c r="F30" s="25">
        <v>7311</v>
      </c>
      <c r="G30" s="26">
        <v>38890.48</v>
      </c>
      <c r="H30" s="27">
        <v>32.8281053298516</v>
      </c>
      <c r="I30" s="26">
        <v>870.6</v>
      </c>
      <c r="J30" s="26">
        <v>6646.21</v>
      </c>
      <c r="K30" s="25">
        <v>2144.2</v>
      </c>
      <c r="L30" s="25">
        <v>9736.68</v>
      </c>
      <c r="M30" s="12">
        <v>7.63405697220308</v>
      </c>
      <c r="N30" s="12">
        <v>4.54093834530361</v>
      </c>
      <c r="O30" s="26">
        <v>8443.95</v>
      </c>
      <c r="P30" s="26">
        <v>12095.89</v>
      </c>
      <c r="Q30" s="26">
        <v>1359.21</v>
      </c>
      <c r="R30" s="12">
        <v>8.89920615651739</v>
      </c>
      <c r="S30" s="25">
        <v>10453.13</v>
      </c>
      <c r="T30" s="25">
        <v>16041.16</v>
      </c>
      <c r="U30" s="25">
        <v>1725</v>
      </c>
      <c r="V30" s="12">
        <v>9.2992231884058</v>
      </c>
      <c r="W30" s="15">
        <v>0.165724357169581</v>
      </c>
      <c r="X30" s="15">
        <v>1.04786378525121</v>
      </c>
      <c r="Y30" s="26">
        <v>3651.94</v>
      </c>
      <c r="Z30" s="25">
        <v>5588.03</v>
      </c>
      <c r="AA30" s="17">
        <v>-1936.09</v>
      </c>
      <c r="AB30" s="18">
        <v>-0.346470938774488</v>
      </c>
      <c r="AC30" s="15">
        <v>0.301915774697025</v>
      </c>
      <c r="AD30" s="15">
        <v>0.348355729884871</v>
      </c>
      <c r="AE30" s="15">
        <v>-0.046439955187846</v>
      </c>
      <c r="AF30" s="26">
        <v>0</v>
      </c>
      <c r="AG30" s="25">
        <v>0</v>
      </c>
      <c r="AH30" s="15">
        <v>0</v>
      </c>
      <c r="AI30" s="18">
        <v>0</v>
      </c>
      <c r="AJ30" s="26">
        <v>0</v>
      </c>
      <c r="AK30" s="25">
        <v>0</v>
      </c>
      <c r="AL30" s="15">
        <v>0</v>
      </c>
      <c r="AM30" s="18">
        <v>0</v>
      </c>
      <c r="AN30" s="18">
        <v>0</v>
      </c>
      <c r="AO30" s="18">
        <v>0</v>
      </c>
    </row>
    <row r="31" s="1" customFormat="1" ht="15.9" customHeight="1" spans="1:41">
      <c r="A31" s="23"/>
      <c r="B31" s="24" t="s">
        <v>116</v>
      </c>
      <c r="C31" s="23" t="s">
        <v>117</v>
      </c>
      <c r="D31" s="25">
        <v>5732</v>
      </c>
      <c r="E31" s="26">
        <v>57227.25</v>
      </c>
      <c r="F31" s="25">
        <v>5553</v>
      </c>
      <c r="G31" s="26">
        <v>52755.77</v>
      </c>
      <c r="H31" s="27">
        <v>28.9272184026554</v>
      </c>
      <c r="I31" s="26">
        <v>1253</v>
      </c>
      <c r="J31" s="26">
        <v>8835.5</v>
      </c>
      <c r="K31" s="25">
        <v>1945</v>
      </c>
      <c r="L31" s="25">
        <v>14583.6</v>
      </c>
      <c r="M31" s="12">
        <v>7.05147645650439</v>
      </c>
      <c r="N31" s="12">
        <v>7.49799485861183</v>
      </c>
      <c r="O31" s="26">
        <v>13307.21</v>
      </c>
      <c r="P31" s="26">
        <v>16327.96</v>
      </c>
      <c r="Q31" s="26">
        <v>2113.82</v>
      </c>
      <c r="R31" s="12">
        <v>7.72438523620743</v>
      </c>
      <c r="S31" s="25">
        <v>17829.39</v>
      </c>
      <c r="T31" s="25">
        <v>20705.35</v>
      </c>
      <c r="U31" s="25">
        <v>2426.63</v>
      </c>
      <c r="V31" s="12">
        <v>8.53255337649333</v>
      </c>
      <c r="W31" s="15">
        <v>0.0954280686964989</v>
      </c>
      <c r="X31" s="15">
        <v>0.137978024443863</v>
      </c>
      <c r="Y31" s="26">
        <v>3020.75</v>
      </c>
      <c r="Z31" s="25">
        <v>2875.96</v>
      </c>
      <c r="AA31" s="17">
        <v>144.79</v>
      </c>
      <c r="AB31" s="18">
        <v>0.0503449283022017</v>
      </c>
      <c r="AC31" s="15">
        <v>0.185004740334984</v>
      </c>
      <c r="AD31" s="15">
        <v>0.138899366588828</v>
      </c>
      <c r="AE31" s="15">
        <v>0.0461053737461552</v>
      </c>
      <c r="AF31" s="26">
        <v>0</v>
      </c>
      <c r="AG31" s="25">
        <v>0</v>
      </c>
      <c r="AH31" s="15">
        <v>0</v>
      </c>
      <c r="AI31" s="18">
        <v>0</v>
      </c>
      <c r="AJ31" s="26">
        <v>0</v>
      </c>
      <c r="AK31" s="25">
        <v>0</v>
      </c>
      <c r="AL31" s="15">
        <v>0</v>
      </c>
      <c r="AM31" s="18">
        <v>0</v>
      </c>
      <c r="AN31" s="18">
        <v>0</v>
      </c>
      <c r="AO31" s="18">
        <v>0</v>
      </c>
    </row>
    <row r="32" s="1" customFormat="1" ht="15.9" customHeight="1" spans="1:41">
      <c r="A32" s="23"/>
      <c r="B32" s="24" t="s">
        <v>68</v>
      </c>
      <c r="C32" s="23" t="s">
        <v>69</v>
      </c>
      <c r="D32" s="25">
        <v>7913.5</v>
      </c>
      <c r="E32" s="26">
        <v>56617.27</v>
      </c>
      <c r="F32" s="25">
        <v>6902</v>
      </c>
      <c r="G32" s="26">
        <v>53805.62</v>
      </c>
      <c r="H32" s="27">
        <v>33.0524329210618</v>
      </c>
      <c r="I32" s="26">
        <v>1044</v>
      </c>
      <c r="J32" s="26">
        <v>8665.63</v>
      </c>
      <c r="K32" s="25">
        <v>783</v>
      </c>
      <c r="L32" s="25">
        <v>4073.36</v>
      </c>
      <c r="M32" s="12">
        <v>8.30041187739464</v>
      </c>
      <c r="N32" s="12">
        <v>5.20224776500639</v>
      </c>
      <c r="O32" s="26">
        <v>11692.94</v>
      </c>
      <c r="P32" s="26">
        <v>16402.24</v>
      </c>
      <c r="Q32" s="26">
        <v>1831.07</v>
      </c>
      <c r="R32" s="12">
        <v>8.95773509478065</v>
      </c>
      <c r="S32" s="25">
        <v>4719.16</v>
      </c>
      <c r="T32" s="25">
        <v>6509.81</v>
      </c>
      <c r="U32" s="25">
        <v>773</v>
      </c>
      <c r="V32" s="12">
        <v>8.42148771021992</v>
      </c>
      <c r="W32" s="15">
        <v>0.0791916385711132</v>
      </c>
      <c r="X32" s="15">
        <v>0.618817113415509</v>
      </c>
      <c r="Y32" s="26">
        <v>4709.3</v>
      </c>
      <c r="Z32" s="25">
        <v>1790.65</v>
      </c>
      <c r="AA32" s="17">
        <v>2918.65</v>
      </c>
      <c r="AB32" s="18">
        <v>1.62993884902131</v>
      </c>
      <c r="AC32" s="15">
        <v>0.287113223559709</v>
      </c>
      <c r="AD32" s="15">
        <v>0.275069472073686</v>
      </c>
      <c r="AE32" s="15">
        <v>0.0120437514860232</v>
      </c>
      <c r="AF32" s="26">
        <v>0</v>
      </c>
      <c r="AG32" s="25">
        <v>0</v>
      </c>
      <c r="AH32" s="15">
        <v>0</v>
      </c>
      <c r="AI32" s="18">
        <v>0</v>
      </c>
      <c r="AJ32" s="26">
        <v>0</v>
      </c>
      <c r="AK32" s="25">
        <v>0</v>
      </c>
      <c r="AL32" s="15">
        <v>0</v>
      </c>
      <c r="AM32" s="18">
        <v>0</v>
      </c>
      <c r="AN32" s="18">
        <v>0</v>
      </c>
      <c r="AO32" s="18">
        <v>0</v>
      </c>
    </row>
    <row r="33" s="1" customFormat="1" ht="15.9" customHeight="1" spans="1:41">
      <c r="A33" s="23"/>
      <c r="B33" s="24" t="s">
        <v>191</v>
      </c>
      <c r="C33" s="23" t="s">
        <v>192</v>
      </c>
      <c r="D33" s="25">
        <v>799</v>
      </c>
      <c r="E33" s="26">
        <v>5704.07</v>
      </c>
      <c r="F33" s="25">
        <v>1076</v>
      </c>
      <c r="G33" s="26">
        <v>7545.41</v>
      </c>
      <c r="H33" s="27">
        <v>12.746187675224</v>
      </c>
      <c r="I33" s="26">
        <v>833</v>
      </c>
      <c r="J33" s="26">
        <v>5479.54</v>
      </c>
      <c r="K33" s="25">
        <v>365</v>
      </c>
      <c r="L33" s="25">
        <v>2160.67</v>
      </c>
      <c r="M33" s="12">
        <v>6.57807923169268</v>
      </c>
      <c r="N33" s="12">
        <v>5.91964383561644</v>
      </c>
      <c r="O33" s="26">
        <v>3638.2</v>
      </c>
      <c r="P33" s="26">
        <v>4289.97</v>
      </c>
      <c r="Q33" s="26">
        <v>541</v>
      </c>
      <c r="R33" s="12">
        <v>7.92970425138632</v>
      </c>
      <c r="S33" s="25">
        <v>2508.72</v>
      </c>
      <c r="T33" s="25">
        <v>2703.16</v>
      </c>
      <c r="U33" s="25">
        <v>352</v>
      </c>
      <c r="V33" s="12">
        <v>7.67943181818182</v>
      </c>
      <c r="W33" s="15">
        <v>0.205474116696804</v>
      </c>
      <c r="X33" s="15">
        <v>0.297279368731164</v>
      </c>
      <c r="Y33" s="26">
        <v>651.77</v>
      </c>
      <c r="Z33" s="25">
        <v>194.44</v>
      </c>
      <c r="AA33" s="17">
        <v>457.33</v>
      </c>
      <c r="AB33" s="18">
        <v>2.35203661797984</v>
      </c>
      <c r="AC33" s="15">
        <v>0.151928801366909</v>
      </c>
      <c r="AD33" s="15">
        <v>0.0719306293375161</v>
      </c>
      <c r="AE33" s="15">
        <v>0.0799981720293932</v>
      </c>
      <c r="AF33" s="26">
        <v>0</v>
      </c>
      <c r="AG33" s="25">
        <v>0</v>
      </c>
      <c r="AH33" s="15">
        <v>0</v>
      </c>
      <c r="AI33" s="18">
        <v>0</v>
      </c>
      <c r="AJ33" s="26">
        <v>0</v>
      </c>
      <c r="AK33" s="25">
        <v>0</v>
      </c>
      <c r="AL33" s="15">
        <v>0</v>
      </c>
      <c r="AM33" s="18">
        <v>0</v>
      </c>
      <c r="AN33" s="18">
        <v>0</v>
      </c>
      <c r="AO33" s="18">
        <v>0</v>
      </c>
    </row>
    <row r="34" s="1" customFormat="1" ht="15.9" customHeight="1" spans="1:41">
      <c r="A34" s="23"/>
      <c r="B34" s="24" t="s">
        <v>80</v>
      </c>
      <c r="C34" s="23" t="s">
        <v>81</v>
      </c>
      <c r="D34" s="25">
        <v>8126.5</v>
      </c>
      <c r="E34" s="26">
        <v>56985.83</v>
      </c>
      <c r="F34" s="25">
        <v>7474.5</v>
      </c>
      <c r="G34" s="26">
        <v>52100.2</v>
      </c>
      <c r="H34" s="27">
        <v>25.0126999028451</v>
      </c>
      <c r="I34" s="26">
        <v>1528</v>
      </c>
      <c r="J34" s="26">
        <v>10378.38</v>
      </c>
      <c r="K34" s="25">
        <v>4961</v>
      </c>
      <c r="L34" s="25">
        <v>20083.04</v>
      </c>
      <c r="M34" s="12">
        <v>6.7921335078534</v>
      </c>
      <c r="N34" s="12">
        <v>4.04818383390445</v>
      </c>
      <c r="O34" s="26">
        <v>15264.29</v>
      </c>
      <c r="P34" s="26">
        <v>23787.16</v>
      </c>
      <c r="Q34" s="26">
        <v>2551.29</v>
      </c>
      <c r="R34" s="12">
        <v>9.32358140391723</v>
      </c>
      <c r="S34" s="25">
        <v>19281.62</v>
      </c>
      <c r="T34" s="25">
        <v>29417.96</v>
      </c>
      <c r="U34" s="25">
        <v>3206.66</v>
      </c>
      <c r="V34" s="12">
        <v>9.17401907280473</v>
      </c>
      <c r="W34" s="15">
        <v>0.372702905962735</v>
      </c>
      <c r="X34" s="15">
        <v>1.26620614310305</v>
      </c>
      <c r="Y34" s="26">
        <v>8522.87</v>
      </c>
      <c r="Z34" s="25">
        <v>10136.34</v>
      </c>
      <c r="AA34" s="17">
        <v>-1613.47</v>
      </c>
      <c r="AB34" s="18">
        <v>-0.159176783730617</v>
      </c>
      <c r="AC34" s="15">
        <v>0.358297081282507</v>
      </c>
      <c r="AD34" s="15">
        <v>0.344562981253629</v>
      </c>
      <c r="AE34" s="15">
        <v>0.0137341000288783</v>
      </c>
      <c r="AF34" s="26">
        <v>0</v>
      </c>
      <c r="AG34" s="25">
        <v>0</v>
      </c>
      <c r="AH34" s="15">
        <v>0</v>
      </c>
      <c r="AI34" s="18">
        <v>0</v>
      </c>
      <c r="AJ34" s="26">
        <v>0</v>
      </c>
      <c r="AK34" s="25">
        <v>0</v>
      </c>
      <c r="AL34" s="15">
        <v>0</v>
      </c>
      <c r="AM34" s="18">
        <v>0</v>
      </c>
      <c r="AN34" s="18">
        <v>0</v>
      </c>
      <c r="AO34" s="18">
        <v>0</v>
      </c>
    </row>
    <row r="35" s="1" customFormat="1" ht="15.9" customHeight="1" spans="1:41">
      <c r="A35" s="23"/>
      <c r="B35" s="28" t="s">
        <v>256</v>
      </c>
      <c r="C35" s="28"/>
      <c r="D35" s="29">
        <v>124533.25</v>
      </c>
      <c r="E35" s="29">
        <v>866134.29</v>
      </c>
      <c r="F35" s="29">
        <v>118574.15</v>
      </c>
      <c r="G35" s="30">
        <v>826339.22</v>
      </c>
      <c r="H35" s="30">
        <v>35.300695929959</v>
      </c>
      <c r="I35" s="30">
        <v>18491.6</v>
      </c>
      <c r="J35" s="29">
        <v>124771.09</v>
      </c>
      <c r="K35" s="29">
        <v>32261.6</v>
      </c>
      <c r="L35" s="29">
        <v>163096.3</v>
      </c>
      <c r="M35" s="31">
        <v>6.7474469488849</v>
      </c>
      <c r="N35" s="31">
        <v>5.05543122473777</v>
      </c>
      <c r="O35" s="29">
        <v>167805.68</v>
      </c>
      <c r="P35" s="29">
        <v>228655.4</v>
      </c>
      <c r="Q35" s="29">
        <v>27664.76</v>
      </c>
      <c r="R35" s="31">
        <v>8.26522261534168</v>
      </c>
      <c r="S35" s="29">
        <v>166485.2</v>
      </c>
      <c r="T35" s="29">
        <v>245418.16</v>
      </c>
      <c r="U35" s="29">
        <v>27415.75</v>
      </c>
      <c r="V35" s="31">
        <v>8.95172154692102</v>
      </c>
      <c r="W35" s="32">
        <v>0.224940733577404</v>
      </c>
      <c r="X35" s="32">
        <v>0.77071374309624</v>
      </c>
      <c r="Y35" s="29">
        <v>60849.72</v>
      </c>
      <c r="Z35" s="29">
        <v>78932.96</v>
      </c>
      <c r="AA35" s="33">
        <v>-18083.24</v>
      </c>
      <c r="AB35" s="34">
        <v>-0.229096184914388</v>
      </c>
      <c r="AC35" s="32">
        <v>0.266119759253444</v>
      </c>
      <c r="AD35" s="32">
        <v>0.32162640287092</v>
      </c>
      <c r="AE35" s="32">
        <v>-0.0555066436174761</v>
      </c>
      <c r="AF35" s="29">
        <v>0</v>
      </c>
      <c r="AG35" s="29">
        <v>0</v>
      </c>
      <c r="AH35" s="32">
        <v>0</v>
      </c>
      <c r="AI35" s="32">
        <v>0</v>
      </c>
      <c r="AJ35" s="29">
        <v>0</v>
      </c>
      <c r="AK35" s="29">
        <v>0</v>
      </c>
      <c r="AL35" s="32">
        <v>0</v>
      </c>
      <c r="AM35" s="32">
        <v>0</v>
      </c>
      <c r="AN35" s="34">
        <v>0</v>
      </c>
      <c r="AO35" s="34">
        <v>0</v>
      </c>
    </row>
    <row r="36" s="1" customFormat="1" ht="15.9" customHeight="1" spans="1:41">
      <c r="A36" s="23" t="s">
        <v>62</v>
      </c>
      <c r="B36" s="24" t="s">
        <v>63</v>
      </c>
      <c r="C36" s="23" t="s">
        <v>64</v>
      </c>
      <c r="D36" s="25">
        <v>12355.3</v>
      </c>
      <c r="E36" s="26">
        <v>67402.71</v>
      </c>
      <c r="F36" s="25">
        <v>12207</v>
      </c>
      <c r="G36" s="26">
        <v>68932.36</v>
      </c>
      <c r="H36" s="27">
        <v>27.4342058890323</v>
      </c>
      <c r="I36" s="26">
        <v>2799</v>
      </c>
      <c r="J36" s="26">
        <v>16237.92</v>
      </c>
      <c r="K36" s="25">
        <v>3666</v>
      </c>
      <c r="L36" s="25">
        <v>16951.86</v>
      </c>
      <c r="M36" s="12">
        <v>5.80132904608789</v>
      </c>
      <c r="N36" s="12">
        <v>4.62407528641571</v>
      </c>
      <c r="O36" s="26">
        <v>17393.35</v>
      </c>
      <c r="P36" s="26">
        <v>28264.51</v>
      </c>
      <c r="Q36" s="26">
        <v>3096</v>
      </c>
      <c r="R36" s="12">
        <v>9.12936369509044</v>
      </c>
      <c r="S36" s="25">
        <v>19721.74</v>
      </c>
      <c r="T36" s="25">
        <v>34001.09</v>
      </c>
      <c r="U36" s="25">
        <v>3401.41</v>
      </c>
      <c r="V36" s="12">
        <v>9.99617511561382</v>
      </c>
      <c r="W36" s="15">
        <v>0.573667623843333</v>
      </c>
      <c r="X36" s="15">
        <v>1.16176737973534</v>
      </c>
      <c r="Y36" s="26">
        <v>10871.16</v>
      </c>
      <c r="Z36" s="25">
        <v>14279.35</v>
      </c>
      <c r="AA36" s="17">
        <v>-3408.19</v>
      </c>
      <c r="AB36" s="18">
        <v>-0.238679631775956</v>
      </c>
      <c r="AC36" s="15">
        <v>0.384622270118958</v>
      </c>
      <c r="AD36" s="15">
        <v>0.419967418691577</v>
      </c>
      <c r="AE36" s="15">
        <v>-0.0353451485726189</v>
      </c>
      <c r="AF36" s="26">
        <v>0</v>
      </c>
      <c r="AG36" s="25">
        <v>0</v>
      </c>
      <c r="AH36" s="15">
        <v>0</v>
      </c>
      <c r="AI36" s="18">
        <v>0</v>
      </c>
      <c r="AJ36" s="26">
        <v>0</v>
      </c>
      <c r="AK36" s="25">
        <v>0</v>
      </c>
      <c r="AL36" s="15">
        <v>0</v>
      </c>
      <c r="AM36" s="18">
        <v>0</v>
      </c>
      <c r="AN36" s="18">
        <v>0</v>
      </c>
      <c r="AO36" s="18">
        <v>0</v>
      </c>
    </row>
    <row r="37" s="1" customFormat="1" ht="15.9" customHeight="1" spans="1:41">
      <c r="A37" s="23"/>
      <c r="B37" s="24" t="s">
        <v>92</v>
      </c>
      <c r="C37" s="23" t="s">
        <v>93</v>
      </c>
      <c r="D37" s="25">
        <v>9745.82</v>
      </c>
      <c r="E37" s="26">
        <v>63033.81</v>
      </c>
      <c r="F37" s="25">
        <v>9005.7</v>
      </c>
      <c r="G37" s="26">
        <v>58974.29</v>
      </c>
      <c r="H37" s="27">
        <v>38.4720969684739</v>
      </c>
      <c r="I37" s="26">
        <v>958</v>
      </c>
      <c r="J37" s="26">
        <v>6748.54</v>
      </c>
      <c r="K37" s="25">
        <v>3667.4</v>
      </c>
      <c r="L37" s="25">
        <v>13536.23</v>
      </c>
      <c r="M37" s="12">
        <v>7.04440501043841</v>
      </c>
      <c r="N37" s="12">
        <v>3.69096089872934</v>
      </c>
      <c r="O37" s="26">
        <v>11099.69</v>
      </c>
      <c r="P37" s="26">
        <v>14750.45</v>
      </c>
      <c r="Q37" s="26">
        <v>1694.11</v>
      </c>
      <c r="R37" s="12">
        <v>8.70690214921109</v>
      </c>
      <c r="S37" s="25">
        <v>9832.29</v>
      </c>
      <c r="T37" s="25">
        <v>15843.33</v>
      </c>
      <c r="U37" s="25">
        <v>1725.43</v>
      </c>
      <c r="V37" s="12">
        <v>9.18225022168387</v>
      </c>
      <c r="W37" s="15">
        <v>0.236002492234502</v>
      </c>
      <c r="X37" s="15">
        <v>1.48776686440785</v>
      </c>
      <c r="Y37" s="26">
        <v>3650.76</v>
      </c>
      <c r="Z37" s="25">
        <v>6011.04</v>
      </c>
      <c r="AA37" s="17">
        <v>-2360.28</v>
      </c>
      <c r="AB37" s="18">
        <v>-0.392657510181266</v>
      </c>
      <c r="AC37" s="15">
        <v>0.247501601646051</v>
      </c>
      <c r="AD37" s="15">
        <v>0.37940508718811</v>
      </c>
      <c r="AE37" s="15">
        <v>-0.131903485542059</v>
      </c>
      <c r="AF37" s="26">
        <v>0</v>
      </c>
      <c r="AG37" s="25">
        <v>0</v>
      </c>
      <c r="AH37" s="15">
        <v>0</v>
      </c>
      <c r="AI37" s="18">
        <v>0</v>
      </c>
      <c r="AJ37" s="26">
        <v>0</v>
      </c>
      <c r="AK37" s="25">
        <v>0</v>
      </c>
      <c r="AL37" s="15">
        <v>0</v>
      </c>
      <c r="AM37" s="18">
        <v>0</v>
      </c>
      <c r="AN37" s="18">
        <v>0</v>
      </c>
      <c r="AO37" s="18">
        <v>0</v>
      </c>
    </row>
    <row r="38" s="1" customFormat="1" ht="15.9" customHeight="1" spans="1:41">
      <c r="A38" s="23"/>
      <c r="B38" s="24" t="s">
        <v>145</v>
      </c>
      <c r="C38" s="23" t="s">
        <v>146</v>
      </c>
      <c r="D38" s="25">
        <v>7160.3</v>
      </c>
      <c r="E38" s="26">
        <v>42906.94</v>
      </c>
      <c r="F38" s="25">
        <v>6406.4</v>
      </c>
      <c r="G38" s="26">
        <v>40617.4</v>
      </c>
      <c r="H38" s="27">
        <v>30.0854796116425</v>
      </c>
      <c r="I38" s="26">
        <v>964</v>
      </c>
      <c r="J38" s="26">
        <v>7427.22</v>
      </c>
      <c r="K38" s="25">
        <v>1134</v>
      </c>
      <c r="L38" s="25">
        <v>5078.1</v>
      </c>
      <c r="M38" s="12">
        <v>7.70458506224066</v>
      </c>
      <c r="N38" s="12">
        <v>4.47804232804233</v>
      </c>
      <c r="O38" s="26">
        <v>9716.82</v>
      </c>
      <c r="P38" s="26">
        <v>11000.54</v>
      </c>
      <c r="Q38" s="26">
        <v>1592.83</v>
      </c>
      <c r="R38" s="12">
        <v>6.90628629546154</v>
      </c>
      <c r="S38" s="25">
        <v>6507.53</v>
      </c>
      <c r="T38" s="25">
        <v>10150.89</v>
      </c>
      <c r="U38" s="25">
        <v>1119.66</v>
      </c>
      <c r="V38" s="12">
        <v>9.06604683564654</v>
      </c>
      <c r="W38" s="15">
        <v>-0.103613466569602</v>
      </c>
      <c r="X38" s="15">
        <v>1.02455585979464</v>
      </c>
      <c r="Y38" s="26">
        <v>1283.72</v>
      </c>
      <c r="Z38" s="25">
        <v>3643.36</v>
      </c>
      <c r="AA38" s="17">
        <v>-2359.64</v>
      </c>
      <c r="AB38" s="18">
        <v>-0.647654911949409</v>
      </c>
      <c r="AC38" s="15">
        <v>0.116696089464699</v>
      </c>
      <c r="AD38" s="15">
        <v>0.358920252312851</v>
      </c>
      <c r="AE38" s="15">
        <v>-0.242224162848152</v>
      </c>
      <c r="AF38" s="26">
        <v>0</v>
      </c>
      <c r="AG38" s="25">
        <v>0</v>
      </c>
      <c r="AH38" s="15">
        <v>0</v>
      </c>
      <c r="AI38" s="18">
        <v>0</v>
      </c>
      <c r="AJ38" s="26">
        <v>0</v>
      </c>
      <c r="AK38" s="25">
        <v>0</v>
      </c>
      <c r="AL38" s="15">
        <v>0</v>
      </c>
      <c r="AM38" s="18">
        <v>0</v>
      </c>
      <c r="AN38" s="18">
        <v>0</v>
      </c>
      <c r="AO38" s="18">
        <v>0</v>
      </c>
    </row>
    <row r="39" s="1" customFormat="1" ht="15.9" customHeight="1" spans="1:41">
      <c r="A39" s="23"/>
      <c r="B39" s="24" t="s">
        <v>99</v>
      </c>
      <c r="C39" s="23" t="s">
        <v>100</v>
      </c>
      <c r="D39" s="25">
        <v>8313.02</v>
      </c>
      <c r="E39" s="26">
        <v>57806.63</v>
      </c>
      <c r="F39" s="25">
        <v>7709.12</v>
      </c>
      <c r="G39" s="26">
        <v>53949.84</v>
      </c>
      <c r="H39" s="27">
        <v>34.8245536171368</v>
      </c>
      <c r="I39" s="26">
        <v>1082.4</v>
      </c>
      <c r="J39" s="26">
        <v>7375.07</v>
      </c>
      <c r="K39" s="25">
        <v>1778</v>
      </c>
      <c r="L39" s="25">
        <v>7220.55</v>
      </c>
      <c r="M39" s="12">
        <v>6.81362712490761</v>
      </c>
      <c r="N39" s="12">
        <v>4.06105174353206</v>
      </c>
      <c r="O39" s="26">
        <v>11231.95</v>
      </c>
      <c r="P39" s="26">
        <v>12131.36</v>
      </c>
      <c r="Q39" s="26">
        <v>1379.86</v>
      </c>
      <c r="R39" s="12">
        <v>8.7917324946009</v>
      </c>
      <c r="S39" s="25">
        <v>8891.22</v>
      </c>
      <c r="T39" s="25">
        <v>12472.54</v>
      </c>
      <c r="U39" s="25">
        <v>1455.15</v>
      </c>
      <c r="V39" s="12">
        <v>8.57130879978009</v>
      </c>
      <c r="W39" s="15">
        <v>0.290316058309415</v>
      </c>
      <c r="X39" s="15">
        <v>1.11061304831474</v>
      </c>
      <c r="Y39" s="26">
        <v>899.41</v>
      </c>
      <c r="Z39" s="25">
        <v>3581.32</v>
      </c>
      <c r="AA39" s="17">
        <v>-2681.91</v>
      </c>
      <c r="AB39" s="18">
        <v>-0.748860755252253</v>
      </c>
      <c r="AC39" s="15">
        <v>0.074139255615199</v>
      </c>
      <c r="AD39" s="15">
        <v>0.287136381202225</v>
      </c>
      <c r="AE39" s="15">
        <v>-0.212997125587026</v>
      </c>
      <c r="AF39" s="26">
        <v>0</v>
      </c>
      <c r="AG39" s="25">
        <v>0</v>
      </c>
      <c r="AH39" s="15">
        <v>0</v>
      </c>
      <c r="AI39" s="18">
        <v>0</v>
      </c>
      <c r="AJ39" s="26">
        <v>0</v>
      </c>
      <c r="AK39" s="25">
        <v>0</v>
      </c>
      <c r="AL39" s="15">
        <v>0</v>
      </c>
      <c r="AM39" s="18">
        <v>0</v>
      </c>
      <c r="AN39" s="18">
        <v>0</v>
      </c>
      <c r="AO39" s="18">
        <v>0</v>
      </c>
    </row>
    <row r="40" s="1" customFormat="1" ht="15.9" customHeight="1" spans="1:41">
      <c r="A40" s="23"/>
      <c r="B40" s="24" t="s">
        <v>108</v>
      </c>
      <c r="C40" s="23" t="s">
        <v>109</v>
      </c>
      <c r="D40" s="25">
        <v>11041.9</v>
      </c>
      <c r="E40" s="26">
        <v>61946.45</v>
      </c>
      <c r="F40" s="25">
        <v>11036.5</v>
      </c>
      <c r="G40" s="26">
        <v>60679.75</v>
      </c>
      <c r="H40" s="27">
        <v>45.3038753929332</v>
      </c>
      <c r="I40" s="26">
        <v>1095</v>
      </c>
      <c r="J40" s="26">
        <v>6876.6</v>
      </c>
      <c r="K40" s="25">
        <v>2899</v>
      </c>
      <c r="L40" s="25">
        <v>11087.3</v>
      </c>
      <c r="M40" s="12">
        <v>6.28</v>
      </c>
      <c r="N40" s="12">
        <v>3.82452569851673</v>
      </c>
      <c r="O40" s="26">
        <v>9473.62</v>
      </c>
      <c r="P40" s="26">
        <v>12367.25</v>
      </c>
      <c r="Q40" s="26">
        <v>1412.88</v>
      </c>
      <c r="R40" s="12">
        <v>8.75322037257233</v>
      </c>
      <c r="S40" s="25">
        <v>11798.78</v>
      </c>
      <c r="T40" s="25">
        <v>15220.27</v>
      </c>
      <c r="U40" s="25">
        <v>1784.87</v>
      </c>
      <c r="V40" s="12">
        <v>8.52738294665718</v>
      </c>
      <c r="W40" s="15">
        <v>0.393824900091136</v>
      </c>
      <c r="X40" s="15">
        <v>1.22965764093685</v>
      </c>
      <c r="Y40" s="26">
        <v>2893.63</v>
      </c>
      <c r="Z40" s="25">
        <v>3421.49</v>
      </c>
      <c r="AA40" s="17">
        <v>-527.86</v>
      </c>
      <c r="AB40" s="18">
        <v>-0.154277814636313</v>
      </c>
      <c r="AC40" s="15">
        <v>0.233975216802442</v>
      </c>
      <c r="AD40" s="15">
        <v>0.224798246023231</v>
      </c>
      <c r="AE40" s="15">
        <v>0.00917697077921107</v>
      </c>
      <c r="AF40" s="26">
        <v>0</v>
      </c>
      <c r="AG40" s="25">
        <v>0</v>
      </c>
      <c r="AH40" s="15">
        <v>0</v>
      </c>
      <c r="AI40" s="18">
        <v>0</v>
      </c>
      <c r="AJ40" s="26">
        <v>0</v>
      </c>
      <c r="AK40" s="25">
        <v>0</v>
      </c>
      <c r="AL40" s="15">
        <v>0</v>
      </c>
      <c r="AM40" s="18">
        <v>0</v>
      </c>
      <c r="AN40" s="18">
        <v>0</v>
      </c>
      <c r="AO40" s="18">
        <v>0</v>
      </c>
    </row>
    <row r="41" s="1" customFormat="1" ht="15.9" customHeight="1" spans="1:41">
      <c r="A41" s="23"/>
      <c r="B41" s="24" t="s">
        <v>123</v>
      </c>
      <c r="C41" s="23" t="s">
        <v>124</v>
      </c>
      <c r="D41" s="25">
        <v>10144.9</v>
      </c>
      <c r="E41" s="26">
        <v>56466.81</v>
      </c>
      <c r="F41" s="25">
        <v>9411.9</v>
      </c>
      <c r="G41" s="26">
        <v>50813.91</v>
      </c>
      <c r="H41" s="27">
        <v>33.0410264578107</v>
      </c>
      <c r="I41" s="26">
        <v>1019</v>
      </c>
      <c r="J41" s="26">
        <v>5710.89</v>
      </c>
      <c r="K41" s="25">
        <v>2678</v>
      </c>
      <c r="L41" s="25">
        <v>8490</v>
      </c>
      <c r="M41" s="12">
        <v>5.60440628066732</v>
      </c>
      <c r="N41" s="12">
        <v>3.17027632561613</v>
      </c>
      <c r="O41" s="26">
        <v>11364.13</v>
      </c>
      <c r="P41" s="26">
        <v>15580.99</v>
      </c>
      <c r="Q41" s="26">
        <v>2041.58</v>
      </c>
      <c r="R41" s="12">
        <v>7.63182926948736</v>
      </c>
      <c r="S41" s="25">
        <v>9447.96</v>
      </c>
      <c r="T41" s="25">
        <v>14755.61</v>
      </c>
      <c r="U41" s="25">
        <v>2091.85</v>
      </c>
      <c r="V41" s="12">
        <v>7.05385663407988</v>
      </c>
      <c r="W41" s="15">
        <v>0.36175517749556</v>
      </c>
      <c r="X41" s="15">
        <v>1.22499741649775</v>
      </c>
      <c r="Y41" s="26">
        <v>4216.86</v>
      </c>
      <c r="Z41" s="25">
        <v>5307.65</v>
      </c>
      <c r="AA41" s="17">
        <v>-1090.79</v>
      </c>
      <c r="AB41" s="18">
        <v>-0.205512797565778</v>
      </c>
      <c r="AC41" s="15">
        <v>0.270641339221705</v>
      </c>
      <c r="AD41" s="15">
        <v>0.359703868562533</v>
      </c>
      <c r="AE41" s="15">
        <v>-0.0890625293408277</v>
      </c>
      <c r="AF41" s="26">
        <v>0</v>
      </c>
      <c r="AG41" s="25">
        <v>0</v>
      </c>
      <c r="AH41" s="15">
        <v>0</v>
      </c>
      <c r="AI41" s="18">
        <v>0</v>
      </c>
      <c r="AJ41" s="26">
        <v>0</v>
      </c>
      <c r="AK41" s="25">
        <v>0</v>
      </c>
      <c r="AL41" s="15">
        <v>0</v>
      </c>
      <c r="AM41" s="18">
        <v>0</v>
      </c>
      <c r="AN41" s="18">
        <v>0</v>
      </c>
      <c r="AO41" s="18">
        <v>0</v>
      </c>
    </row>
    <row r="42" s="1" customFormat="1" ht="15.9" customHeight="1" spans="1:41">
      <c r="A42" s="23"/>
      <c r="B42" s="24" t="s">
        <v>74</v>
      </c>
      <c r="C42" s="23" t="s">
        <v>75</v>
      </c>
      <c r="D42" s="25">
        <v>8626</v>
      </c>
      <c r="E42" s="26">
        <v>62807.42</v>
      </c>
      <c r="F42" s="25">
        <v>8439</v>
      </c>
      <c r="G42" s="26">
        <v>59258.22</v>
      </c>
      <c r="H42" s="27">
        <v>30.2313499636641</v>
      </c>
      <c r="I42" s="26">
        <v>1806</v>
      </c>
      <c r="J42" s="26">
        <v>10063.57</v>
      </c>
      <c r="K42" s="25">
        <v>4492</v>
      </c>
      <c r="L42" s="25">
        <v>22791.71</v>
      </c>
      <c r="M42" s="12">
        <v>5.57229789590255</v>
      </c>
      <c r="N42" s="12">
        <v>5.0738446126447</v>
      </c>
      <c r="O42" s="26">
        <v>14132.01</v>
      </c>
      <c r="P42" s="26">
        <v>17578.08</v>
      </c>
      <c r="Q42" s="26">
        <v>1912.45</v>
      </c>
      <c r="R42" s="12">
        <v>9.19139323903893</v>
      </c>
      <c r="S42" s="25">
        <v>14035.71</v>
      </c>
      <c r="T42" s="25">
        <v>20945.63</v>
      </c>
      <c r="U42" s="25">
        <v>1922</v>
      </c>
      <c r="V42" s="12">
        <v>10.8978303850156</v>
      </c>
      <c r="W42" s="15">
        <v>0.649479875402497</v>
      </c>
      <c r="X42" s="15">
        <v>1.14784472466042</v>
      </c>
      <c r="Y42" s="26">
        <v>3446.07</v>
      </c>
      <c r="Z42" s="25">
        <v>6909.92</v>
      </c>
      <c r="AA42" s="17">
        <v>-3463.85</v>
      </c>
      <c r="AB42" s="18">
        <v>-0.501286556139579</v>
      </c>
      <c r="AC42" s="15">
        <v>0.196043595204937</v>
      </c>
      <c r="AD42" s="15">
        <v>0.329897930976533</v>
      </c>
      <c r="AE42" s="15">
        <v>-0.133854335771596</v>
      </c>
      <c r="AF42" s="26">
        <v>0</v>
      </c>
      <c r="AG42" s="25">
        <v>0</v>
      </c>
      <c r="AH42" s="15">
        <v>0</v>
      </c>
      <c r="AI42" s="18">
        <v>0</v>
      </c>
      <c r="AJ42" s="26">
        <v>0</v>
      </c>
      <c r="AK42" s="25">
        <v>0</v>
      </c>
      <c r="AL42" s="15">
        <v>0</v>
      </c>
      <c r="AM42" s="18">
        <v>0</v>
      </c>
      <c r="AN42" s="18">
        <v>0</v>
      </c>
      <c r="AO42" s="18">
        <v>0</v>
      </c>
    </row>
    <row r="43" s="1" customFormat="1" ht="15.9" customHeight="1" spans="1:41">
      <c r="A43" s="23"/>
      <c r="B43" s="24" t="s">
        <v>78</v>
      </c>
      <c r="C43" s="23" t="s">
        <v>79</v>
      </c>
      <c r="D43" s="25">
        <v>6968.5</v>
      </c>
      <c r="E43" s="26">
        <v>76343.76</v>
      </c>
      <c r="F43" s="25">
        <v>6756.5</v>
      </c>
      <c r="G43" s="26">
        <v>74390.34</v>
      </c>
      <c r="H43" s="27">
        <v>42.3817543820187</v>
      </c>
      <c r="I43" s="26">
        <v>1307</v>
      </c>
      <c r="J43" s="26">
        <v>9317.71</v>
      </c>
      <c r="K43" s="25">
        <v>1962</v>
      </c>
      <c r="L43" s="25">
        <v>11753.63</v>
      </c>
      <c r="M43" s="12">
        <v>7.1290818668707</v>
      </c>
      <c r="N43" s="12">
        <v>5.9906371049949</v>
      </c>
      <c r="O43" s="26">
        <v>12448.03</v>
      </c>
      <c r="P43" s="26">
        <v>17493.54</v>
      </c>
      <c r="Q43" s="26">
        <v>1916.55</v>
      </c>
      <c r="R43" s="12">
        <v>9.12761994208343</v>
      </c>
      <c r="S43" s="25">
        <v>11267.64</v>
      </c>
      <c r="T43" s="25">
        <v>22291.2</v>
      </c>
      <c r="U43" s="25">
        <v>1986.36</v>
      </c>
      <c r="V43" s="12">
        <v>11.2221349604301</v>
      </c>
      <c r="W43" s="15">
        <v>0.280335969278186</v>
      </c>
      <c r="X43" s="15">
        <v>0.873279045908704</v>
      </c>
      <c r="Y43" s="26">
        <v>5045.51</v>
      </c>
      <c r="Z43" s="25">
        <v>11023.56</v>
      </c>
      <c r="AA43" s="17">
        <v>-5978.05</v>
      </c>
      <c r="AB43" s="18">
        <v>-0.542297588074996</v>
      </c>
      <c r="AC43" s="15">
        <v>0.288421325815129</v>
      </c>
      <c r="AD43" s="15">
        <v>0.49452519379845</v>
      </c>
      <c r="AE43" s="15">
        <v>-0.20610386798332</v>
      </c>
      <c r="AF43" s="26">
        <v>0</v>
      </c>
      <c r="AG43" s="25">
        <v>0</v>
      </c>
      <c r="AH43" s="15">
        <v>0</v>
      </c>
      <c r="AI43" s="18">
        <v>0</v>
      </c>
      <c r="AJ43" s="26">
        <v>0</v>
      </c>
      <c r="AK43" s="25">
        <v>0</v>
      </c>
      <c r="AL43" s="15">
        <v>0</v>
      </c>
      <c r="AM43" s="18">
        <v>0</v>
      </c>
      <c r="AN43" s="18">
        <v>0</v>
      </c>
      <c r="AO43" s="18">
        <v>0</v>
      </c>
    </row>
    <row r="44" s="1" customFormat="1" ht="15.9" customHeight="1" spans="1:41">
      <c r="A44" s="23"/>
      <c r="B44" s="24" t="s">
        <v>65</v>
      </c>
      <c r="C44" s="23" t="s">
        <v>66</v>
      </c>
      <c r="D44" s="25">
        <v>7920.44</v>
      </c>
      <c r="E44" s="26">
        <v>68928.12</v>
      </c>
      <c r="F44" s="25">
        <v>7315.74</v>
      </c>
      <c r="G44" s="26">
        <v>64961.14</v>
      </c>
      <c r="H44" s="27">
        <v>40.3901702616931</v>
      </c>
      <c r="I44" s="26">
        <v>1021</v>
      </c>
      <c r="J44" s="26">
        <v>7710.86</v>
      </c>
      <c r="K44" s="25">
        <v>1627</v>
      </c>
      <c r="L44" s="25">
        <v>11362.37</v>
      </c>
      <c r="M44" s="12">
        <v>7.5522624877571</v>
      </c>
      <c r="N44" s="12">
        <v>6.98363245236632</v>
      </c>
      <c r="O44" s="26">
        <v>11602.14</v>
      </c>
      <c r="P44" s="26">
        <v>12065.28</v>
      </c>
      <c r="Q44" s="26">
        <v>1242.79</v>
      </c>
      <c r="R44" s="12">
        <v>9.70822101883665</v>
      </c>
      <c r="S44" s="25">
        <v>13922.13</v>
      </c>
      <c r="T44" s="25">
        <v>18509.94</v>
      </c>
      <c r="U44" s="25">
        <v>1829.87</v>
      </c>
      <c r="V44" s="12">
        <v>10.1154398946373</v>
      </c>
      <c r="W44" s="15">
        <v>0.285471874762636</v>
      </c>
      <c r="X44" s="15">
        <v>0.448449637582206</v>
      </c>
      <c r="Y44" s="26">
        <v>463.14</v>
      </c>
      <c r="Z44" s="25">
        <v>4587.81</v>
      </c>
      <c r="AA44" s="17">
        <v>-4124.67</v>
      </c>
      <c r="AB44" s="18">
        <v>-0.899049873469041</v>
      </c>
      <c r="AC44" s="15">
        <v>0.0383861791852323</v>
      </c>
      <c r="AD44" s="15">
        <v>0.247856557071498</v>
      </c>
      <c r="AE44" s="15">
        <v>-0.209470377886265</v>
      </c>
      <c r="AF44" s="26">
        <v>0</v>
      </c>
      <c r="AG44" s="25">
        <v>0</v>
      </c>
      <c r="AH44" s="15">
        <v>0</v>
      </c>
      <c r="AI44" s="18">
        <v>0</v>
      </c>
      <c r="AJ44" s="26">
        <v>0</v>
      </c>
      <c r="AK44" s="25">
        <v>0</v>
      </c>
      <c r="AL44" s="15">
        <v>0</v>
      </c>
      <c r="AM44" s="18">
        <v>0</v>
      </c>
      <c r="AN44" s="18">
        <v>0</v>
      </c>
      <c r="AO44" s="18">
        <v>0</v>
      </c>
    </row>
    <row r="45" s="1" customFormat="1" ht="15.9" customHeight="1" spans="1:41">
      <c r="A45" s="23"/>
      <c r="B45" s="24" t="s">
        <v>97</v>
      </c>
      <c r="C45" s="23" t="s">
        <v>98</v>
      </c>
      <c r="D45" s="25">
        <v>10488.1</v>
      </c>
      <c r="E45" s="26">
        <v>52112.08</v>
      </c>
      <c r="F45" s="25">
        <v>11897</v>
      </c>
      <c r="G45" s="26">
        <v>50477.69</v>
      </c>
      <c r="H45" s="27">
        <v>41.9990543129645</v>
      </c>
      <c r="I45" s="26">
        <v>1258</v>
      </c>
      <c r="J45" s="26">
        <v>6914.78</v>
      </c>
      <c r="K45" s="25">
        <v>1683</v>
      </c>
      <c r="L45" s="25">
        <v>9640.74</v>
      </c>
      <c r="M45" s="12">
        <v>5.49664546899841</v>
      </c>
      <c r="N45" s="12">
        <v>5.72830659536542</v>
      </c>
      <c r="O45" s="26">
        <v>8549.34</v>
      </c>
      <c r="P45" s="26">
        <v>9469.27</v>
      </c>
      <c r="Q45" s="26">
        <v>1186.3</v>
      </c>
      <c r="R45" s="12">
        <v>7.98218831661468</v>
      </c>
      <c r="S45" s="25">
        <v>9914.48</v>
      </c>
      <c r="T45" s="25">
        <v>13390.76</v>
      </c>
      <c r="U45" s="25">
        <v>1916.44</v>
      </c>
      <c r="V45" s="12">
        <v>6.98730980359416</v>
      </c>
      <c r="W45" s="15">
        <v>0.452192680360224</v>
      </c>
      <c r="X45" s="15">
        <v>0.219786281908752</v>
      </c>
      <c r="Y45" s="26">
        <v>919.93</v>
      </c>
      <c r="Z45" s="25">
        <v>3476.28</v>
      </c>
      <c r="AA45" s="17">
        <v>-2556.35</v>
      </c>
      <c r="AB45" s="18">
        <v>-0.735369417883485</v>
      </c>
      <c r="AC45" s="15">
        <v>0.0971489882535824</v>
      </c>
      <c r="AD45" s="15">
        <v>0.259602890351257</v>
      </c>
      <c r="AE45" s="15">
        <v>-0.162453902097675</v>
      </c>
      <c r="AF45" s="26">
        <v>0</v>
      </c>
      <c r="AG45" s="25">
        <v>0</v>
      </c>
      <c r="AH45" s="15">
        <v>0</v>
      </c>
      <c r="AI45" s="18">
        <v>0</v>
      </c>
      <c r="AJ45" s="26">
        <v>0</v>
      </c>
      <c r="AK45" s="25">
        <v>0</v>
      </c>
      <c r="AL45" s="15">
        <v>0</v>
      </c>
      <c r="AM45" s="18">
        <v>0</v>
      </c>
      <c r="AN45" s="18">
        <v>0</v>
      </c>
      <c r="AO45" s="18">
        <v>0</v>
      </c>
    </row>
    <row r="46" s="1" customFormat="1" ht="15.9" customHeight="1" spans="1:41">
      <c r="A46" s="23"/>
      <c r="B46" s="24" t="s">
        <v>178</v>
      </c>
      <c r="C46" s="23" t="s">
        <v>179</v>
      </c>
      <c r="D46" s="25">
        <v>311</v>
      </c>
      <c r="E46" s="26">
        <v>2839.87</v>
      </c>
      <c r="F46" s="25">
        <v>293</v>
      </c>
      <c r="G46" s="26">
        <v>2626.25</v>
      </c>
      <c r="H46" s="27">
        <v>39.3958650796919</v>
      </c>
      <c r="I46" s="26">
        <v>42</v>
      </c>
      <c r="J46" s="26">
        <v>272</v>
      </c>
      <c r="K46" s="25">
        <v>28</v>
      </c>
      <c r="L46" s="25">
        <v>143.15</v>
      </c>
      <c r="M46" s="12">
        <v>6.47619047619048</v>
      </c>
      <c r="N46" s="12">
        <v>5.1125</v>
      </c>
      <c r="O46" s="26">
        <v>485.62</v>
      </c>
      <c r="P46" s="26">
        <v>537.94</v>
      </c>
      <c r="Q46" s="26">
        <v>70</v>
      </c>
      <c r="R46" s="12">
        <v>7.68485714285714</v>
      </c>
      <c r="S46" s="25">
        <v>143.15</v>
      </c>
      <c r="T46" s="25">
        <v>257.23</v>
      </c>
      <c r="U46" s="25">
        <v>37</v>
      </c>
      <c r="V46" s="12">
        <v>6.95216216216216</v>
      </c>
      <c r="W46" s="15">
        <v>0.186632352941176</v>
      </c>
      <c r="X46" s="15">
        <v>0.35983611973832</v>
      </c>
      <c r="Y46" s="26">
        <v>52.32</v>
      </c>
      <c r="Z46" s="25">
        <v>114.08</v>
      </c>
      <c r="AA46" s="17">
        <v>-61.76</v>
      </c>
      <c r="AB46" s="18">
        <v>-0.541374474053296</v>
      </c>
      <c r="AC46" s="15">
        <v>0.0972599174629141</v>
      </c>
      <c r="AD46" s="15">
        <v>0.443494149204992</v>
      </c>
      <c r="AE46" s="15">
        <v>-0.346234231742078</v>
      </c>
      <c r="AF46" s="26">
        <v>0</v>
      </c>
      <c r="AG46" s="25">
        <v>0</v>
      </c>
      <c r="AH46" s="15">
        <v>0</v>
      </c>
      <c r="AI46" s="18">
        <v>0</v>
      </c>
      <c r="AJ46" s="26">
        <v>0</v>
      </c>
      <c r="AK46" s="25">
        <v>0</v>
      </c>
      <c r="AL46" s="15">
        <v>0</v>
      </c>
      <c r="AM46" s="18">
        <v>0</v>
      </c>
      <c r="AN46" s="18">
        <v>0</v>
      </c>
      <c r="AO46" s="18">
        <v>0</v>
      </c>
    </row>
    <row r="47" s="1" customFormat="1" ht="15.9" customHeight="1" spans="1:41">
      <c r="A47" s="23"/>
      <c r="B47" s="24" t="s">
        <v>133</v>
      </c>
      <c r="C47" s="23" t="s">
        <v>134</v>
      </c>
      <c r="D47" s="25">
        <v>3803.2</v>
      </c>
      <c r="E47" s="26">
        <v>24585.33</v>
      </c>
      <c r="F47" s="25">
        <v>3556.8</v>
      </c>
      <c r="G47" s="26">
        <v>22995.48</v>
      </c>
      <c r="H47" s="27">
        <v>23.5451319964032</v>
      </c>
      <c r="I47" s="26">
        <v>665.7</v>
      </c>
      <c r="J47" s="26">
        <v>4249.77</v>
      </c>
      <c r="K47" s="25">
        <v>1463</v>
      </c>
      <c r="L47" s="25">
        <v>5120.91</v>
      </c>
      <c r="M47" s="12">
        <v>6.38391167192429</v>
      </c>
      <c r="N47" s="12">
        <v>3.50028024606972</v>
      </c>
      <c r="O47" s="26">
        <v>7072.92</v>
      </c>
      <c r="P47" s="26">
        <v>7157.94</v>
      </c>
      <c r="Q47" s="26">
        <v>881</v>
      </c>
      <c r="R47" s="12">
        <v>8.12479001135074</v>
      </c>
      <c r="S47" s="25">
        <v>5735.72</v>
      </c>
      <c r="T47" s="25">
        <v>8274.6</v>
      </c>
      <c r="U47" s="25">
        <v>963.35</v>
      </c>
      <c r="V47" s="12">
        <v>8.58940156744693</v>
      </c>
      <c r="W47" s="15">
        <v>0.272697748479609</v>
      </c>
      <c r="X47" s="15">
        <v>1.45391824757218</v>
      </c>
      <c r="Y47" s="26">
        <v>85.02</v>
      </c>
      <c r="Z47" s="25">
        <v>2538.88</v>
      </c>
      <c r="AA47" s="17">
        <v>-2453.86</v>
      </c>
      <c r="AB47" s="18">
        <v>-0.966512793042602</v>
      </c>
      <c r="AC47" s="15">
        <v>0.0118777190085416</v>
      </c>
      <c r="AD47" s="15">
        <v>0.306828124622338</v>
      </c>
      <c r="AE47" s="15">
        <v>-0.294950405613797</v>
      </c>
      <c r="AF47" s="26">
        <v>0</v>
      </c>
      <c r="AG47" s="25">
        <v>0</v>
      </c>
      <c r="AH47" s="15">
        <v>0</v>
      </c>
      <c r="AI47" s="18">
        <v>0</v>
      </c>
      <c r="AJ47" s="26">
        <v>0</v>
      </c>
      <c r="AK47" s="25">
        <v>0</v>
      </c>
      <c r="AL47" s="15">
        <v>0</v>
      </c>
      <c r="AM47" s="18">
        <v>0</v>
      </c>
      <c r="AN47" s="18">
        <v>0</v>
      </c>
      <c r="AO47" s="18">
        <v>0</v>
      </c>
    </row>
    <row r="48" s="1" customFormat="1" ht="15.9" customHeight="1" spans="1:41">
      <c r="A48" s="23"/>
      <c r="B48" s="24" t="s">
        <v>104</v>
      </c>
      <c r="C48" s="23" t="s">
        <v>105</v>
      </c>
      <c r="D48" s="25">
        <v>15696</v>
      </c>
      <c r="E48" s="26">
        <v>93802.23</v>
      </c>
      <c r="F48" s="25">
        <v>15294</v>
      </c>
      <c r="G48" s="26">
        <v>90568.39</v>
      </c>
      <c r="H48" s="27">
        <v>52.3704930379321</v>
      </c>
      <c r="I48" s="26">
        <v>1066</v>
      </c>
      <c r="J48" s="26">
        <v>9087.75</v>
      </c>
      <c r="K48" s="25">
        <v>2770.2</v>
      </c>
      <c r="L48" s="25">
        <v>16362.65</v>
      </c>
      <c r="M48" s="12">
        <v>8.52509380863039</v>
      </c>
      <c r="N48" s="12">
        <v>5.9066673886362</v>
      </c>
      <c r="O48" s="26">
        <v>12321.77</v>
      </c>
      <c r="P48" s="26">
        <v>17883.13</v>
      </c>
      <c r="Q48" s="26">
        <v>2068.25</v>
      </c>
      <c r="R48" s="12">
        <v>8.64650308231597</v>
      </c>
      <c r="S48" s="25">
        <v>13852.05</v>
      </c>
      <c r="T48" s="25">
        <v>21630.1</v>
      </c>
      <c r="U48" s="25">
        <v>4409.79</v>
      </c>
      <c r="V48" s="12">
        <v>4.90501815279186</v>
      </c>
      <c r="W48" s="15">
        <v>0.0142414003189812</v>
      </c>
      <c r="X48" s="15">
        <v>-0.169579421006744</v>
      </c>
      <c r="Y48" s="26">
        <v>5561.36</v>
      </c>
      <c r="Z48" s="25">
        <v>7778.05</v>
      </c>
      <c r="AA48" s="17">
        <v>-2216.69</v>
      </c>
      <c r="AB48" s="18">
        <v>-0.284993025244116</v>
      </c>
      <c r="AC48" s="15">
        <v>0.310983591798527</v>
      </c>
      <c r="AD48" s="15">
        <v>0.359593806778517</v>
      </c>
      <c r="AE48" s="15">
        <v>-0.0486102149799895</v>
      </c>
      <c r="AF48" s="26">
        <v>0</v>
      </c>
      <c r="AG48" s="25">
        <v>0</v>
      </c>
      <c r="AH48" s="15">
        <v>0</v>
      </c>
      <c r="AI48" s="18">
        <v>0</v>
      </c>
      <c r="AJ48" s="26">
        <v>0</v>
      </c>
      <c r="AK48" s="25">
        <v>0</v>
      </c>
      <c r="AL48" s="15">
        <v>0</v>
      </c>
      <c r="AM48" s="18">
        <v>0</v>
      </c>
      <c r="AN48" s="18">
        <v>0</v>
      </c>
      <c r="AO48" s="18">
        <v>0</v>
      </c>
    </row>
    <row r="49" s="1" customFormat="1" ht="15.9" customHeight="1" spans="1:41">
      <c r="A49" s="23"/>
      <c r="B49" s="24" t="s">
        <v>184</v>
      </c>
      <c r="C49" s="23" t="s">
        <v>185</v>
      </c>
      <c r="D49" s="25">
        <v>486</v>
      </c>
      <c r="E49" s="26">
        <v>2865.45</v>
      </c>
      <c r="F49" s="25">
        <v>782</v>
      </c>
      <c r="G49" s="26">
        <v>4720.42</v>
      </c>
      <c r="H49" s="27">
        <v>7.1798786341474</v>
      </c>
      <c r="I49" s="26">
        <v>957</v>
      </c>
      <c r="J49" s="26">
        <v>5552.88</v>
      </c>
      <c r="K49" s="25">
        <v>226</v>
      </c>
      <c r="L49" s="25">
        <v>1217.23</v>
      </c>
      <c r="M49" s="12">
        <v>5.80238244514107</v>
      </c>
      <c r="N49" s="12">
        <v>5.38597345132743</v>
      </c>
      <c r="O49" s="26">
        <v>3697.91</v>
      </c>
      <c r="P49" s="26">
        <v>5182.8</v>
      </c>
      <c r="Q49" s="26">
        <v>651</v>
      </c>
      <c r="R49" s="12">
        <v>7.96129032258064</v>
      </c>
      <c r="S49" s="25">
        <v>1237.31</v>
      </c>
      <c r="T49" s="25">
        <v>2325.24</v>
      </c>
      <c r="U49" s="25">
        <v>278</v>
      </c>
      <c r="V49" s="12">
        <v>8.3641726618705</v>
      </c>
      <c r="W49" s="15">
        <v>0.372072661161357</v>
      </c>
      <c r="X49" s="15">
        <v>0.55295467708053</v>
      </c>
      <c r="Y49" s="26">
        <v>1484.89</v>
      </c>
      <c r="Z49" s="25">
        <v>1087.93</v>
      </c>
      <c r="AA49" s="17">
        <v>396.96</v>
      </c>
      <c r="AB49" s="18">
        <v>0.36487641668122</v>
      </c>
      <c r="AC49" s="15">
        <v>0.286503434436984</v>
      </c>
      <c r="AD49" s="15">
        <v>0.467878584576216</v>
      </c>
      <c r="AE49" s="15">
        <v>-0.181375150139232</v>
      </c>
      <c r="AF49" s="26">
        <v>0</v>
      </c>
      <c r="AG49" s="25">
        <v>0</v>
      </c>
      <c r="AH49" s="15">
        <v>0</v>
      </c>
      <c r="AI49" s="18">
        <v>0</v>
      </c>
      <c r="AJ49" s="26">
        <v>0</v>
      </c>
      <c r="AK49" s="25">
        <v>0</v>
      </c>
      <c r="AL49" s="15">
        <v>0</v>
      </c>
      <c r="AM49" s="18">
        <v>0</v>
      </c>
      <c r="AN49" s="18">
        <v>0</v>
      </c>
      <c r="AO49" s="18">
        <v>0</v>
      </c>
    </row>
    <row r="50" s="1" customFormat="1" ht="15.9" customHeight="1" spans="1:41">
      <c r="A50" s="23"/>
      <c r="B50" s="24" t="s">
        <v>139</v>
      </c>
      <c r="C50" s="23" t="s">
        <v>140</v>
      </c>
      <c r="D50" s="25">
        <v>3235.8</v>
      </c>
      <c r="E50" s="26">
        <v>25875.14</v>
      </c>
      <c r="F50" s="25">
        <v>3123</v>
      </c>
      <c r="G50" s="26">
        <v>24468.74</v>
      </c>
      <c r="H50" s="27">
        <v>30.1846123274741</v>
      </c>
      <c r="I50" s="26">
        <v>738.6</v>
      </c>
      <c r="J50" s="26">
        <v>3845.05</v>
      </c>
      <c r="K50" s="25">
        <v>800</v>
      </c>
      <c r="L50" s="25">
        <v>3815.13</v>
      </c>
      <c r="M50" s="12">
        <v>5.20586244245871</v>
      </c>
      <c r="N50" s="12">
        <v>4.7689125</v>
      </c>
      <c r="O50" s="26">
        <v>5837.53</v>
      </c>
      <c r="P50" s="26">
        <v>6674.94</v>
      </c>
      <c r="Q50" s="26">
        <v>839.14</v>
      </c>
      <c r="R50" s="12">
        <v>7.95450103677575</v>
      </c>
      <c r="S50" s="25">
        <v>5352.87</v>
      </c>
      <c r="T50" s="25">
        <v>6209.82</v>
      </c>
      <c r="U50" s="25">
        <v>771</v>
      </c>
      <c r="V50" s="12">
        <v>8.05424124513619</v>
      </c>
      <c r="W50" s="15">
        <v>0.527989093968236</v>
      </c>
      <c r="X50" s="15">
        <v>0.688905226324909</v>
      </c>
      <c r="Y50" s="26">
        <v>837.41</v>
      </c>
      <c r="Z50" s="25">
        <v>856.95</v>
      </c>
      <c r="AA50" s="17">
        <v>-19.54</v>
      </c>
      <c r="AB50" s="18">
        <v>-0.0228017970710076</v>
      </c>
      <c r="AC50" s="15">
        <v>0.125455809340608</v>
      </c>
      <c r="AD50" s="15">
        <v>0.13799916905804</v>
      </c>
      <c r="AE50" s="15">
        <v>-0.012543359717432</v>
      </c>
      <c r="AF50" s="26">
        <v>0</v>
      </c>
      <c r="AG50" s="25">
        <v>0</v>
      </c>
      <c r="AH50" s="15">
        <v>0</v>
      </c>
      <c r="AI50" s="18">
        <v>0</v>
      </c>
      <c r="AJ50" s="26">
        <v>0</v>
      </c>
      <c r="AK50" s="25">
        <v>0</v>
      </c>
      <c r="AL50" s="15">
        <v>0</v>
      </c>
      <c r="AM50" s="18">
        <v>0</v>
      </c>
      <c r="AN50" s="18">
        <v>0</v>
      </c>
      <c r="AO50" s="18">
        <v>0</v>
      </c>
    </row>
    <row r="51" s="1" customFormat="1" ht="15.9" customHeight="1" spans="1:41">
      <c r="A51" s="23"/>
      <c r="B51" s="24" t="s">
        <v>153</v>
      </c>
      <c r="C51" s="23" t="s">
        <v>154</v>
      </c>
      <c r="D51" s="25">
        <v>3148.8</v>
      </c>
      <c r="E51" s="26">
        <v>25923.9</v>
      </c>
      <c r="F51" s="25">
        <v>3108.9</v>
      </c>
      <c r="G51" s="26">
        <v>25404.85</v>
      </c>
      <c r="H51" s="27">
        <v>32.2623477353581</v>
      </c>
      <c r="I51" s="26">
        <v>765</v>
      </c>
      <c r="J51" s="26">
        <v>5049.32</v>
      </c>
      <c r="K51" s="25">
        <v>1894</v>
      </c>
      <c r="L51" s="25">
        <v>10302.73</v>
      </c>
      <c r="M51" s="12">
        <v>6.60041830065359</v>
      </c>
      <c r="N51" s="12">
        <v>5.43966737064414</v>
      </c>
      <c r="O51" s="26">
        <v>5568.43</v>
      </c>
      <c r="P51" s="26">
        <v>9541.68</v>
      </c>
      <c r="Q51" s="26">
        <v>1193.36</v>
      </c>
      <c r="R51" s="12">
        <v>7.99564255547362</v>
      </c>
      <c r="S51" s="25">
        <v>5688.9</v>
      </c>
      <c r="T51" s="25">
        <v>9819.83</v>
      </c>
      <c r="U51" s="25">
        <v>1055.94</v>
      </c>
      <c r="V51" s="12">
        <v>9.29960982631589</v>
      </c>
      <c r="W51" s="15">
        <v>0.211384217070283</v>
      </c>
      <c r="X51" s="15">
        <v>0.709591633580837</v>
      </c>
      <c r="Y51" s="26">
        <v>3973.25</v>
      </c>
      <c r="Z51" s="25">
        <v>4130.93</v>
      </c>
      <c r="AA51" s="17">
        <v>-157.68</v>
      </c>
      <c r="AB51" s="18">
        <v>-0.0381705814429196</v>
      </c>
      <c r="AC51" s="15">
        <v>0.416409898466517</v>
      </c>
      <c r="AD51" s="15">
        <v>0.420672251963629</v>
      </c>
      <c r="AE51" s="15">
        <v>-0.00426235349711127</v>
      </c>
      <c r="AF51" s="26">
        <v>0</v>
      </c>
      <c r="AG51" s="25">
        <v>0</v>
      </c>
      <c r="AH51" s="15">
        <v>0</v>
      </c>
      <c r="AI51" s="18">
        <v>0</v>
      </c>
      <c r="AJ51" s="26">
        <v>0</v>
      </c>
      <c r="AK51" s="25">
        <v>0</v>
      </c>
      <c r="AL51" s="15">
        <v>0</v>
      </c>
      <c r="AM51" s="18">
        <v>0</v>
      </c>
      <c r="AN51" s="18">
        <v>0</v>
      </c>
      <c r="AO51" s="18">
        <v>0</v>
      </c>
    </row>
    <row r="52" s="1" customFormat="1" ht="15.9" customHeight="1" spans="1:41">
      <c r="A52" s="23"/>
      <c r="B52" s="24" t="s">
        <v>110</v>
      </c>
      <c r="C52" s="23" t="s">
        <v>111</v>
      </c>
      <c r="D52" s="25">
        <v>5403</v>
      </c>
      <c r="E52" s="26">
        <v>36759.47</v>
      </c>
      <c r="F52" s="25">
        <v>4420.5</v>
      </c>
      <c r="G52" s="26">
        <v>34364.24</v>
      </c>
      <c r="H52" s="27">
        <v>35.6272564636511</v>
      </c>
      <c r="I52" s="26">
        <v>530</v>
      </c>
      <c r="J52" s="26">
        <v>4591.84</v>
      </c>
      <c r="K52" s="25">
        <v>1481</v>
      </c>
      <c r="L52" s="25">
        <v>7024.69</v>
      </c>
      <c r="M52" s="12">
        <v>8.66384905660377</v>
      </c>
      <c r="N52" s="12">
        <v>4.74320729237002</v>
      </c>
      <c r="O52" s="26">
        <v>6987.15</v>
      </c>
      <c r="P52" s="26">
        <v>8072.08</v>
      </c>
      <c r="Q52" s="26">
        <v>813.51</v>
      </c>
      <c r="R52" s="12">
        <v>9.92253322024314</v>
      </c>
      <c r="S52" s="25">
        <v>7606.74</v>
      </c>
      <c r="T52" s="25">
        <v>11777.72</v>
      </c>
      <c r="U52" s="25">
        <v>1107.01</v>
      </c>
      <c r="V52" s="12">
        <v>10.6392173512434</v>
      </c>
      <c r="W52" s="15">
        <v>0.145280019932939</v>
      </c>
      <c r="X52" s="15">
        <v>1.24304288120779</v>
      </c>
      <c r="Y52" s="26">
        <v>1084.93</v>
      </c>
      <c r="Z52" s="25">
        <v>4170.98</v>
      </c>
      <c r="AA52" s="17">
        <v>-3086.05</v>
      </c>
      <c r="AB52" s="18">
        <v>-0.739886069940398</v>
      </c>
      <c r="AC52" s="15">
        <v>0.134405258619835</v>
      </c>
      <c r="AD52" s="15">
        <v>0.354141548618918</v>
      </c>
      <c r="AE52" s="15">
        <v>-0.219736289999082</v>
      </c>
      <c r="AF52" s="26">
        <v>0</v>
      </c>
      <c r="AG52" s="25">
        <v>0</v>
      </c>
      <c r="AH52" s="15">
        <v>0</v>
      </c>
      <c r="AI52" s="18">
        <v>0</v>
      </c>
      <c r="AJ52" s="26">
        <v>0</v>
      </c>
      <c r="AK52" s="25">
        <v>0</v>
      </c>
      <c r="AL52" s="15">
        <v>0</v>
      </c>
      <c r="AM52" s="18">
        <v>0</v>
      </c>
      <c r="AN52" s="18">
        <v>0</v>
      </c>
      <c r="AO52" s="18">
        <v>0</v>
      </c>
    </row>
    <row r="53" s="1" customFormat="1" ht="15.9" customHeight="1" spans="1:41">
      <c r="A53" s="23"/>
      <c r="B53" s="24" t="s">
        <v>151</v>
      </c>
      <c r="C53" s="23" t="s">
        <v>152</v>
      </c>
      <c r="D53" s="25">
        <v>2058</v>
      </c>
      <c r="E53" s="26">
        <v>13340.31</v>
      </c>
      <c r="F53" s="25">
        <v>1829.5</v>
      </c>
      <c r="G53" s="26">
        <v>11302.75</v>
      </c>
      <c r="H53" s="27">
        <v>16.0693650557067</v>
      </c>
      <c r="I53" s="26">
        <v>539</v>
      </c>
      <c r="J53" s="26">
        <v>3329.74</v>
      </c>
      <c r="K53" s="25">
        <v>623</v>
      </c>
      <c r="L53" s="25">
        <v>3109.68</v>
      </c>
      <c r="M53" s="12">
        <v>6.17762523191095</v>
      </c>
      <c r="N53" s="12">
        <v>4.9914606741573</v>
      </c>
      <c r="O53" s="26">
        <v>5367.4</v>
      </c>
      <c r="P53" s="26">
        <v>6417.66</v>
      </c>
      <c r="Q53" s="26">
        <v>778</v>
      </c>
      <c r="R53" s="12">
        <v>8.24892030848329</v>
      </c>
      <c r="S53" s="25">
        <v>3929.99</v>
      </c>
      <c r="T53" s="25">
        <v>5760.98</v>
      </c>
      <c r="U53" s="25">
        <v>661.06</v>
      </c>
      <c r="V53" s="12">
        <v>8.71476114119747</v>
      </c>
      <c r="W53" s="15">
        <v>0.33528985634689</v>
      </c>
      <c r="X53" s="15">
        <v>0.74593404818696</v>
      </c>
      <c r="Y53" s="26">
        <v>1050.26</v>
      </c>
      <c r="Z53" s="25">
        <v>1830.99</v>
      </c>
      <c r="AA53" s="17">
        <v>-780.73</v>
      </c>
      <c r="AB53" s="18">
        <v>-0.426397741112731</v>
      </c>
      <c r="AC53" s="15">
        <v>0.163651549006959</v>
      </c>
      <c r="AD53" s="15">
        <v>0.317826133748078</v>
      </c>
      <c r="AE53" s="15">
        <v>-0.154174584741119</v>
      </c>
      <c r="AF53" s="26">
        <v>0</v>
      </c>
      <c r="AG53" s="25">
        <v>0</v>
      </c>
      <c r="AH53" s="15">
        <v>0</v>
      </c>
      <c r="AI53" s="18">
        <v>0</v>
      </c>
      <c r="AJ53" s="26">
        <v>0</v>
      </c>
      <c r="AK53" s="25">
        <v>0</v>
      </c>
      <c r="AL53" s="15">
        <v>0</v>
      </c>
      <c r="AM53" s="18">
        <v>0</v>
      </c>
      <c r="AN53" s="18">
        <v>0</v>
      </c>
      <c r="AO53" s="18">
        <v>0</v>
      </c>
    </row>
    <row r="54" s="1" customFormat="1" ht="15.9" customHeight="1" spans="1:41">
      <c r="A54" s="23"/>
      <c r="B54" s="24" t="s">
        <v>158</v>
      </c>
      <c r="C54" s="23" t="s">
        <v>159</v>
      </c>
      <c r="D54" s="25">
        <v>4268.5</v>
      </c>
      <c r="E54" s="26">
        <v>35475</v>
      </c>
      <c r="F54" s="25">
        <v>3762.2</v>
      </c>
      <c r="G54" s="26">
        <v>32677.84</v>
      </c>
      <c r="H54" s="27">
        <v>32.9823027815841</v>
      </c>
      <c r="I54" s="26">
        <v>669</v>
      </c>
      <c r="J54" s="26">
        <v>4335.28</v>
      </c>
      <c r="K54" s="25">
        <v>1142</v>
      </c>
      <c r="L54" s="25">
        <v>7181.89</v>
      </c>
      <c r="M54" s="12">
        <v>6.48023916292975</v>
      </c>
      <c r="N54" s="12">
        <v>6.2888704028021</v>
      </c>
      <c r="O54" s="26">
        <v>7232.21</v>
      </c>
      <c r="P54" s="26">
        <v>9284.3</v>
      </c>
      <c r="Q54" s="26">
        <v>1154</v>
      </c>
      <c r="R54" s="12">
        <v>8.04532062391681</v>
      </c>
      <c r="S54" s="25">
        <v>6323.43</v>
      </c>
      <c r="T54" s="25">
        <v>9714.49</v>
      </c>
      <c r="U54" s="25">
        <v>1228</v>
      </c>
      <c r="V54" s="12">
        <v>7.91082247557003</v>
      </c>
      <c r="W54" s="15">
        <v>0.24151600298028</v>
      </c>
      <c r="X54" s="15">
        <v>0.257908331525682</v>
      </c>
      <c r="Y54" s="26">
        <v>2052.09</v>
      </c>
      <c r="Z54" s="25">
        <v>3391.06</v>
      </c>
      <c r="AA54" s="17">
        <v>-1338.97</v>
      </c>
      <c r="AB54" s="18">
        <v>-0.394852936839808</v>
      </c>
      <c r="AC54" s="15">
        <v>0.221027971952651</v>
      </c>
      <c r="AD54" s="15">
        <v>0.349072365095852</v>
      </c>
      <c r="AE54" s="15">
        <v>-0.1280443931432</v>
      </c>
      <c r="AF54" s="26">
        <v>0</v>
      </c>
      <c r="AG54" s="25">
        <v>0</v>
      </c>
      <c r="AH54" s="15">
        <v>0</v>
      </c>
      <c r="AI54" s="18">
        <v>0</v>
      </c>
      <c r="AJ54" s="26">
        <v>0</v>
      </c>
      <c r="AK54" s="25">
        <v>0</v>
      </c>
      <c r="AL54" s="15">
        <v>0</v>
      </c>
      <c r="AM54" s="18">
        <v>0</v>
      </c>
      <c r="AN54" s="18">
        <v>0</v>
      </c>
      <c r="AO54" s="18">
        <v>0</v>
      </c>
    </row>
    <row r="55" s="1" customFormat="1" ht="15.9" customHeight="1" spans="1:41">
      <c r="A55" s="23"/>
      <c r="B55" s="28" t="s">
        <v>256</v>
      </c>
      <c r="C55" s="28"/>
      <c r="D55" s="29">
        <v>131174.58</v>
      </c>
      <c r="E55" s="29">
        <v>871221.43</v>
      </c>
      <c r="F55" s="29">
        <v>126354.76</v>
      </c>
      <c r="G55" s="30">
        <v>832183.9</v>
      </c>
      <c r="H55" s="30">
        <v>34.7467564200491</v>
      </c>
      <c r="I55" s="30">
        <v>19281.7</v>
      </c>
      <c r="J55" s="29">
        <v>124696.79</v>
      </c>
      <c r="K55" s="29">
        <v>36013.6</v>
      </c>
      <c r="L55" s="29">
        <v>172190.55</v>
      </c>
      <c r="M55" s="31">
        <v>6.46710559753549</v>
      </c>
      <c r="N55" s="31">
        <v>4.78126457782615</v>
      </c>
      <c r="O55" s="29">
        <v>171582.02</v>
      </c>
      <c r="P55" s="29">
        <v>221453.74</v>
      </c>
      <c r="Q55" s="29">
        <v>25923.61</v>
      </c>
      <c r="R55" s="31">
        <v>8.54255020809216</v>
      </c>
      <c r="S55" s="29">
        <v>165209.64</v>
      </c>
      <c r="T55" s="29">
        <v>253351.27</v>
      </c>
      <c r="U55" s="29">
        <v>29744.19</v>
      </c>
      <c r="V55" s="31">
        <v>8.51767252697081</v>
      </c>
      <c r="W55" s="32">
        <v>0.320923259912068</v>
      </c>
      <c r="X55" s="32">
        <v>0.781468560947834</v>
      </c>
      <c r="Y55" s="29">
        <v>49871.72</v>
      </c>
      <c r="Z55" s="29">
        <v>88141.63</v>
      </c>
      <c r="AA55" s="33">
        <v>-38269.91</v>
      </c>
      <c r="AB55" s="34">
        <v>-0.434186547264896</v>
      </c>
      <c r="AC55" s="32">
        <v>0.225201525158257</v>
      </c>
      <c r="AD55" s="32">
        <v>0.34790285440448</v>
      </c>
      <c r="AE55" s="32">
        <v>-0.122701329246223</v>
      </c>
      <c r="AF55" s="29">
        <v>0</v>
      </c>
      <c r="AG55" s="29">
        <v>0</v>
      </c>
      <c r="AH55" s="32">
        <v>0</v>
      </c>
      <c r="AI55" s="32">
        <v>0</v>
      </c>
      <c r="AJ55" s="29">
        <v>0</v>
      </c>
      <c r="AK55" s="29">
        <v>0</v>
      </c>
      <c r="AL55" s="32">
        <v>0</v>
      </c>
      <c r="AM55" s="32">
        <v>0</v>
      </c>
      <c r="AN55" s="34">
        <v>0</v>
      </c>
      <c r="AO55" s="34">
        <v>0</v>
      </c>
    </row>
    <row r="56" s="1" customFormat="1" ht="15.9" customHeight="1" spans="1:41">
      <c r="A56" s="23" t="s">
        <v>94</v>
      </c>
      <c r="B56" s="24" t="s">
        <v>121</v>
      </c>
      <c r="C56" s="23" t="s">
        <v>122</v>
      </c>
      <c r="D56" s="25">
        <v>6300.4</v>
      </c>
      <c r="E56" s="26">
        <v>39977.14</v>
      </c>
      <c r="F56" s="25">
        <v>6785.4</v>
      </c>
      <c r="G56" s="26">
        <v>44545.99</v>
      </c>
      <c r="H56" s="27">
        <v>41.9981764363492</v>
      </c>
      <c r="I56" s="26">
        <v>1665</v>
      </c>
      <c r="J56" s="26">
        <v>10132.03</v>
      </c>
      <c r="K56" s="25">
        <v>1933</v>
      </c>
      <c r="L56" s="25">
        <v>6385.44</v>
      </c>
      <c r="M56" s="12">
        <v>6.0853033033033</v>
      </c>
      <c r="N56" s="12">
        <v>3.30338334195551</v>
      </c>
      <c r="O56" s="26">
        <v>7043.9</v>
      </c>
      <c r="P56" s="26">
        <v>10508.74</v>
      </c>
      <c r="Q56" s="26">
        <v>1255.06</v>
      </c>
      <c r="R56" s="12">
        <v>8.37309770050834</v>
      </c>
      <c r="S56" s="25">
        <v>7891.94</v>
      </c>
      <c r="T56" s="25">
        <v>11160.06</v>
      </c>
      <c r="U56" s="25">
        <v>1621.99</v>
      </c>
      <c r="V56" s="12">
        <v>6.88047398565959</v>
      </c>
      <c r="W56" s="15">
        <v>0.375954045867056</v>
      </c>
      <c r="X56" s="15">
        <v>1.08285665737678</v>
      </c>
      <c r="Y56" s="26">
        <v>3464.84</v>
      </c>
      <c r="Z56" s="25">
        <v>3268.12</v>
      </c>
      <c r="AA56" s="17">
        <v>196.72</v>
      </c>
      <c r="AB56" s="18">
        <v>0.0601936281409495</v>
      </c>
      <c r="AC56" s="15">
        <v>0.329710317316824</v>
      </c>
      <c r="AD56" s="15">
        <v>0.29284071949434</v>
      </c>
      <c r="AE56" s="15">
        <v>0.0368695978224843</v>
      </c>
      <c r="AF56" s="26">
        <v>0</v>
      </c>
      <c r="AG56" s="25">
        <v>0</v>
      </c>
      <c r="AH56" s="15">
        <v>0</v>
      </c>
      <c r="AI56" s="18">
        <v>0</v>
      </c>
      <c r="AJ56" s="26">
        <v>0</v>
      </c>
      <c r="AK56" s="25">
        <v>0</v>
      </c>
      <c r="AL56" s="15">
        <v>0</v>
      </c>
      <c r="AM56" s="18">
        <v>0</v>
      </c>
      <c r="AN56" s="18">
        <v>0</v>
      </c>
      <c r="AO56" s="18">
        <v>0</v>
      </c>
    </row>
    <row r="57" s="1" customFormat="1" ht="15.9" customHeight="1" spans="1:41">
      <c r="A57" s="23"/>
      <c r="B57" s="24" t="s">
        <v>95</v>
      </c>
      <c r="C57" s="23" t="s">
        <v>96</v>
      </c>
      <c r="D57" s="25">
        <v>4843.1</v>
      </c>
      <c r="E57" s="26">
        <v>31527.07</v>
      </c>
      <c r="F57" s="25">
        <v>4748.9</v>
      </c>
      <c r="G57" s="26">
        <v>30413.59</v>
      </c>
      <c r="H57" s="27">
        <v>42.1851249350563</v>
      </c>
      <c r="I57" s="26">
        <v>547</v>
      </c>
      <c r="J57" s="26">
        <v>3727</v>
      </c>
      <c r="K57" s="25">
        <v>833.4</v>
      </c>
      <c r="L57" s="25">
        <v>5132.77</v>
      </c>
      <c r="M57" s="12">
        <v>6.81352833638026</v>
      </c>
      <c r="N57" s="12">
        <v>6.15883129349652</v>
      </c>
      <c r="O57" s="26">
        <v>5139.07</v>
      </c>
      <c r="P57" s="26">
        <v>6503.36</v>
      </c>
      <c r="Q57" s="26">
        <v>1327.53</v>
      </c>
      <c r="R57" s="12">
        <v>4.89884221072217</v>
      </c>
      <c r="S57" s="25">
        <v>4741.19</v>
      </c>
      <c r="T57" s="25">
        <v>6773.33</v>
      </c>
      <c r="U57" s="25">
        <v>907.19</v>
      </c>
      <c r="V57" s="12">
        <v>7.46627498098524</v>
      </c>
      <c r="W57" s="15">
        <v>-0.281012425740535</v>
      </c>
      <c r="X57" s="15">
        <v>0.212287628152654</v>
      </c>
      <c r="Y57" s="26">
        <v>1364.29</v>
      </c>
      <c r="Z57" s="25">
        <v>2032.14</v>
      </c>
      <c r="AA57" s="17">
        <v>-667.85</v>
      </c>
      <c r="AB57" s="18">
        <v>-0.32864369580836</v>
      </c>
      <c r="AC57" s="15">
        <v>0.209782327904345</v>
      </c>
      <c r="AD57" s="15">
        <v>0.300020816939378</v>
      </c>
      <c r="AE57" s="15">
        <v>-0.0902384890350336</v>
      </c>
      <c r="AF57" s="26">
        <v>0</v>
      </c>
      <c r="AG57" s="25">
        <v>0</v>
      </c>
      <c r="AH57" s="15">
        <v>0</v>
      </c>
      <c r="AI57" s="18">
        <v>0</v>
      </c>
      <c r="AJ57" s="26">
        <v>0</v>
      </c>
      <c r="AK57" s="25">
        <v>0</v>
      </c>
      <c r="AL57" s="15">
        <v>0</v>
      </c>
      <c r="AM57" s="18">
        <v>0</v>
      </c>
      <c r="AN57" s="18">
        <v>0</v>
      </c>
      <c r="AO57" s="18">
        <v>0</v>
      </c>
    </row>
    <row r="58" s="1" customFormat="1" ht="15.9" customHeight="1" spans="1:41">
      <c r="A58" s="23"/>
      <c r="B58" s="24" t="s">
        <v>205</v>
      </c>
      <c r="C58" s="23" t="s">
        <v>206</v>
      </c>
      <c r="D58" s="25">
        <v>8363.8</v>
      </c>
      <c r="E58" s="26">
        <v>53725.15</v>
      </c>
      <c r="F58" s="25">
        <v>8339</v>
      </c>
      <c r="G58" s="26">
        <v>50713.58</v>
      </c>
      <c r="H58" s="27">
        <v>28.2946784086546</v>
      </c>
      <c r="I58" s="26">
        <v>2126.5</v>
      </c>
      <c r="J58" s="26">
        <v>9482.17</v>
      </c>
      <c r="K58" s="25">
        <v>1814</v>
      </c>
      <c r="L58" s="25">
        <v>8259.56</v>
      </c>
      <c r="M58" s="12">
        <v>4.45905008229485</v>
      </c>
      <c r="N58" s="12">
        <v>4.55323042998897</v>
      </c>
      <c r="O58" s="26">
        <v>12918.88</v>
      </c>
      <c r="P58" s="26">
        <v>19234.56</v>
      </c>
      <c r="Q58" s="26">
        <v>2091.27</v>
      </c>
      <c r="R58" s="12">
        <v>9.19754981422772</v>
      </c>
      <c r="S58" s="25">
        <v>13761.31</v>
      </c>
      <c r="T58" s="25">
        <v>18360.76</v>
      </c>
      <c r="U58" s="25">
        <v>1963.63</v>
      </c>
      <c r="V58" s="12">
        <v>9.35041733931545</v>
      </c>
      <c r="W58" s="15">
        <v>1.06267021999766</v>
      </c>
      <c r="X58" s="15">
        <v>1.05357876854436</v>
      </c>
      <c r="Y58" s="26">
        <v>6315.68</v>
      </c>
      <c r="Z58" s="25">
        <v>4599.45</v>
      </c>
      <c r="AA58" s="17">
        <v>1716.23</v>
      </c>
      <c r="AB58" s="18">
        <v>0.373138092598028</v>
      </c>
      <c r="AC58" s="15">
        <v>0.328350635522726</v>
      </c>
      <c r="AD58" s="15">
        <v>0.250504336421804</v>
      </c>
      <c r="AE58" s="15">
        <v>0.0778462991009219</v>
      </c>
      <c r="AF58" s="26">
        <v>0</v>
      </c>
      <c r="AG58" s="25">
        <v>0</v>
      </c>
      <c r="AH58" s="15">
        <v>0</v>
      </c>
      <c r="AI58" s="18">
        <v>0</v>
      </c>
      <c r="AJ58" s="26">
        <v>0</v>
      </c>
      <c r="AK58" s="25">
        <v>0</v>
      </c>
      <c r="AL58" s="15">
        <v>0</v>
      </c>
      <c r="AM58" s="18">
        <v>0</v>
      </c>
      <c r="AN58" s="18">
        <v>0</v>
      </c>
      <c r="AO58" s="18">
        <v>0</v>
      </c>
    </row>
    <row r="59" s="1" customFormat="1" ht="15.9" customHeight="1" spans="1:41">
      <c r="A59" s="23"/>
      <c r="B59" s="24" t="s">
        <v>164</v>
      </c>
      <c r="C59" s="23" t="s">
        <v>165</v>
      </c>
      <c r="D59" s="25">
        <v>7442.8</v>
      </c>
      <c r="E59" s="26">
        <v>50806.8</v>
      </c>
      <c r="F59" s="25">
        <v>6605.5</v>
      </c>
      <c r="G59" s="26">
        <v>50037.92</v>
      </c>
      <c r="H59" s="27">
        <v>48.0810858673234</v>
      </c>
      <c r="I59" s="26">
        <v>925</v>
      </c>
      <c r="J59" s="26">
        <v>5907.16</v>
      </c>
      <c r="K59" s="25">
        <v>1571</v>
      </c>
      <c r="L59" s="25">
        <v>7300.42</v>
      </c>
      <c r="M59" s="12">
        <v>6.38611891891892</v>
      </c>
      <c r="N59" s="12">
        <v>4.64698917886696</v>
      </c>
      <c r="O59" s="26">
        <v>7340.86</v>
      </c>
      <c r="P59" s="26">
        <v>10336.59</v>
      </c>
      <c r="Q59" s="26">
        <v>1604.22</v>
      </c>
      <c r="R59" s="12">
        <v>6.44337435015148</v>
      </c>
      <c r="S59" s="25">
        <v>6584.53</v>
      </c>
      <c r="T59" s="25">
        <v>11615.58</v>
      </c>
      <c r="U59" s="25">
        <v>1265.17</v>
      </c>
      <c r="V59" s="12">
        <v>9.18104286380486</v>
      </c>
      <c r="W59" s="15">
        <v>0.00896560680430441</v>
      </c>
      <c r="X59" s="15">
        <v>0.975697061133119</v>
      </c>
      <c r="Y59" s="26">
        <v>2995.73</v>
      </c>
      <c r="Z59" s="25">
        <v>5031.05</v>
      </c>
      <c r="AA59" s="17">
        <v>-2035.32</v>
      </c>
      <c r="AB59" s="18">
        <v>-0.404551733733515</v>
      </c>
      <c r="AC59" s="15">
        <v>0.289818015419011</v>
      </c>
      <c r="AD59" s="15">
        <v>0.433129469212902</v>
      </c>
      <c r="AE59" s="15">
        <v>-0.14331145379389</v>
      </c>
      <c r="AF59" s="26">
        <v>0</v>
      </c>
      <c r="AG59" s="25">
        <v>0</v>
      </c>
      <c r="AH59" s="15">
        <v>0</v>
      </c>
      <c r="AI59" s="18">
        <v>0</v>
      </c>
      <c r="AJ59" s="26">
        <v>0</v>
      </c>
      <c r="AK59" s="25">
        <v>0</v>
      </c>
      <c r="AL59" s="15">
        <v>0</v>
      </c>
      <c r="AM59" s="18">
        <v>0</v>
      </c>
      <c r="AN59" s="18">
        <v>0</v>
      </c>
      <c r="AO59" s="18">
        <v>0</v>
      </c>
    </row>
    <row r="60" s="1" customFormat="1" ht="15.9" customHeight="1" spans="1:41">
      <c r="A60" s="23"/>
      <c r="B60" s="24" t="s">
        <v>201</v>
      </c>
      <c r="C60" s="23" t="s">
        <v>202</v>
      </c>
      <c r="D60" s="25">
        <v>3429.1</v>
      </c>
      <c r="E60" s="26">
        <v>20203.39</v>
      </c>
      <c r="F60" s="25">
        <v>3272.2</v>
      </c>
      <c r="G60" s="26">
        <v>20761.66</v>
      </c>
      <c r="H60" s="27">
        <v>32.6131858308445</v>
      </c>
      <c r="I60" s="26">
        <v>526.8</v>
      </c>
      <c r="J60" s="26">
        <v>4452.96</v>
      </c>
      <c r="K60" s="25">
        <v>1541.2</v>
      </c>
      <c r="L60" s="25">
        <v>5689.53</v>
      </c>
      <c r="M60" s="12">
        <v>8.45284738041002</v>
      </c>
      <c r="N60" s="12">
        <v>3.69162341032961</v>
      </c>
      <c r="O60" s="26">
        <v>4396.31</v>
      </c>
      <c r="P60" s="26">
        <v>5317.94</v>
      </c>
      <c r="Q60" s="26">
        <v>977.71</v>
      </c>
      <c r="R60" s="12">
        <v>5.4391793067474</v>
      </c>
      <c r="S60" s="25">
        <v>6223.06</v>
      </c>
      <c r="T60" s="25">
        <v>6184.66</v>
      </c>
      <c r="U60" s="25">
        <v>1019</v>
      </c>
      <c r="V60" s="12">
        <v>6.06934249263984</v>
      </c>
      <c r="W60" s="15">
        <v>-0.356526971094613</v>
      </c>
      <c r="X60" s="15">
        <v>0.644084950717638</v>
      </c>
      <c r="Y60" s="26">
        <v>921.63</v>
      </c>
      <c r="Z60" s="25">
        <v>-38.4</v>
      </c>
      <c r="AA60" s="17">
        <v>960.03</v>
      </c>
      <c r="AB60" s="18">
        <v>-25.00078125</v>
      </c>
      <c r="AC60" s="15">
        <v>0.173305828948803</v>
      </c>
      <c r="AD60" s="15">
        <v>-0.00620891043323319</v>
      </c>
      <c r="AE60" s="15">
        <v>0.179514739382037</v>
      </c>
      <c r="AF60" s="26">
        <v>0</v>
      </c>
      <c r="AG60" s="25">
        <v>0</v>
      </c>
      <c r="AH60" s="15">
        <v>0</v>
      </c>
      <c r="AI60" s="18">
        <v>0</v>
      </c>
      <c r="AJ60" s="26">
        <v>0</v>
      </c>
      <c r="AK60" s="25">
        <v>0</v>
      </c>
      <c r="AL60" s="15">
        <v>0</v>
      </c>
      <c r="AM60" s="18">
        <v>0</v>
      </c>
      <c r="AN60" s="18">
        <v>0</v>
      </c>
      <c r="AO60" s="18">
        <v>0</v>
      </c>
    </row>
    <row r="61" s="1" customFormat="1" ht="15.9" customHeight="1" spans="1:41">
      <c r="A61" s="23"/>
      <c r="B61" s="28" t="s">
        <v>256</v>
      </c>
      <c r="C61" s="28"/>
      <c r="D61" s="29">
        <v>30379.2</v>
      </c>
      <c r="E61" s="29">
        <v>196239.55</v>
      </c>
      <c r="F61" s="29">
        <v>29751</v>
      </c>
      <c r="G61" s="30">
        <v>196472.74</v>
      </c>
      <c r="H61" s="30">
        <v>37.3107920623296</v>
      </c>
      <c r="I61" s="30">
        <v>5790.3</v>
      </c>
      <c r="J61" s="29">
        <v>33701.32</v>
      </c>
      <c r="K61" s="29">
        <v>7692.6</v>
      </c>
      <c r="L61" s="29">
        <v>32767.72</v>
      </c>
      <c r="M61" s="31">
        <v>5.82030637445383</v>
      </c>
      <c r="N61" s="31">
        <v>4.25964173361412</v>
      </c>
      <c r="O61" s="29">
        <v>36839.02</v>
      </c>
      <c r="P61" s="29">
        <v>51901.19</v>
      </c>
      <c r="Q61" s="29">
        <v>7255.79</v>
      </c>
      <c r="R61" s="31">
        <v>7.15307223610386</v>
      </c>
      <c r="S61" s="29">
        <v>39202.03</v>
      </c>
      <c r="T61" s="29">
        <v>54094.39</v>
      </c>
      <c r="U61" s="29">
        <v>6776.98</v>
      </c>
      <c r="V61" s="31">
        <v>7.98207903815564</v>
      </c>
      <c r="W61" s="32">
        <v>0.228985516552828</v>
      </c>
      <c r="X61" s="32">
        <v>0.873885067649384</v>
      </c>
      <c r="Y61" s="29">
        <v>15062.17</v>
      </c>
      <c r="Z61" s="29">
        <v>14892.36</v>
      </c>
      <c r="AA61" s="33">
        <v>169.81</v>
      </c>
      <c r="AB61" s="34">
        <v>0.011402490941664</v>
      </c>
      <c r="AC61" s="32">
        <v>0.290208567472152</v>
      </c>
      <c r="AD61" s="32">
        <v>0.275303224604252</v>
      </c>
      <c r="AE61" s="32">
        <v>0.0149053428679004</v>
      </c>
      <c r="AF61" s="29">
        <v>0</v>
      </c>
      <c r="AG61" s="29">
        <v>0</v>
      </c>
      <c r="AH61" s="32">
        <v>0</v>
      </c>
      <c r="AI61" s="32">
        <v>0</v>
      </c>
      <c r="AJ61" s="29">
        <v>0</v>
      </c>
      <c r="AK61" s="29">
        <v>0</v>
      </c>
      <c r="AL61" s="32">
        <v>0</v>
      </c>
      <c r="AM61" s="32">
        <v>0</v>
      </c>
      <c r="AN61" s="34">
        <v>0</v>
      </c>
      <c r="AO61" s="34">
        <v>0</v>
      </c>
    </row>
    <row r="62" s="1" customFormat="1" ht="15.9" customHeight="1" spans="1:41">
      <c r="A62" s="23" t="s">
        <v>186</v>
      </c>
      <c r="B62" s="24" t="s">
        <v>197</v>
      </c>
      <c r="C62" s="23" t="s">
        <v>198</v>
      </c>
      <c r="D62" s="25">
        <v>6815.9</v>
      </c>
      <c r="E62" s="26">
        <v>69089.71</v>
      </c>
      <c r="F62" s="25">
        <v>6024.8</v>
      </c>
      <c r="G62" s="26">
        <v>60693.53</v>
      </c>
      <c r="H62" s="27">
        <v>29.2542167448726</v>
      </c>
      <c r="I62" s="26">
        <v>1056</v>
      </c>
      <c r="J62" s="26">
        <v>7130.86</v>
      </c>
      <c r="K62" s="25">
        <v>2923</v>
      </c>
      <c r="L62" s="25">
        <v>17602.4</v>
      </c>
      <c r="M62" s="12">
        <v>6.75270833333333</v>
      </c>
      <c r="N62" s="12">
        <v>6.02203215874102</v>
      </c>
      <c r="O62" s="26">
        <v>15527.38</v>
      </c>
      <c r="P62" s="26">
        <v>23487.93</v>
      </c>
      <c r="Q62" s="26">
        <v>2282.07</v>
      </c>
      <c r="R62" s="12">
        <v>10.2923792872261</v>
      </c>
      <c r="S62" s="25">
        <v>15780.41</v>
      </c>
      <c r="T62" s="25">
        <v>24325.18</v>
      </c>
      <c r="U62" s="25">
        <v>2644.37</v>
      </c>
      <c r="V62" s="12">
        <v>9.19885643839553</v>
      </c>
      <c r="W62" s="15">
        <v>0.524185375580327</v>
      </c>
      <c r="X62" s="15">
        <v>0.527533595954537</v>
      </c>
      <c r="Y62" s="26">
        <v>7960.55</v>
      </c>
      <c r="Z62" s="25">
        <v>8544.77</v>
      </c>
      <c r="AA62" s="17">
        <v>-584.22</v>
      </c>
      <c r="AB62" s="18">
        <v>-0.0683716472181229</v>
      </c>
      <c r="AC62" s="15">
        <v>0.33892088404555</v>
      </c>
      <c r="AD62" s="15">
        <v>0.351272631898305</v>
      </c>
      <c r="AE62" s="15">
        <v>-0.0123517478527544</v>
      </c>
      <c r="AF62" s="26">
        <v>0</v>
      </c>
      <c r="AG62" s="25">
        <v>0</v>
      </c>
      <c r="AH62" s="15">
        <v>0</v>
      </c>
      <c r="AI62" s="18">
        <v>0</v>
      </c>
      <c r="AJ62" s="26">
        <v>0</v>
      </c>
      <c r="AK62" s="25">
        <v>0</v>
      </c>
      <c r="AL62" s="15">
        <v>0</v>
      </c>
      <c r="AM62" s="18">
        <v>0</v>
      </c>
      <c r="AN62" s="18">
        <v>0</v>
      </c>
      <c r="AO62" s="18">
        <v>0</v>
      </c>
    </row>
    <row r="63" s="1" customFormat="1" ht="15.9" customHeight="1" spans="1:41">
      <c r="A63" s="23"/>
      <c r="B63" s="24" t="s">
        <v>187</v>
      </c>
      <c r="C63" s="23" t="s">
        <v>188</v>
      </c>
      <c r="D63" s="25">
        <v>6433.1</v>
      </c>
      <c r="E63" s="26">
        <v>47249.16</v>
      </c>
      <c r="F63" s="25">
        <v>5522.8</v>
      </c>
      <c r="G63" s="26">
        <v>44907.41</v>
      </c>
      <c r="H63" s="27">
        <v>33.4837884720792</v>
      </c>
      <c r="I63" s="26">
        <v>1055.3</v>
      </c>
      <c r="J63" s="26">
        <v>7291.05</v>
      </c>
      <c r="K63" s="25">
        <v>1685</v>
      </c>
      <c r="L63" s="25">
        <v>7034.31</v>
      </c>
      <c r="M63" s="12">
        <v>6.90898322751824</v>
      </c>
      <c r="N63" s="12">
        <v>4.1746646884273</v>
      </c>
      <c r="O63" s="26">
        <v>9632.96</v>
      </c>
      <c r="P63" s="26">
        <v>11667.78</v>
      </c>
      <c r="Q63" s="26">
        <v>1329.6</v>
      </c>
      <c r="R63" s="12">
        <v>8.77540613718411</v>
      </c>
      <c r="S63" s="25">
        <v>10669.82</v>
      </c>
      <c r="T63" s="25">
        <v>14401.06</v>
      </c>
      <c r="U63" s="25">
        <v>1187.87</v>
      </c>
      <c r="V63" s="12">
        <v>12.1234310151784</v>
      </c>
      <c r="W63" s="15">
        <v>0.270144368310517</v>
      </c>
      <c r="X63" s="15">
        <v>1.90404904824718</v>
      </c>
      <c r="Y63" s="26">
        <v>2034.82</v>
      </c>
      <c r="Z63" s="25">
        <v>3731.24</v>
      </c>
      <c r="AA63" s="17">
        <v>-1696.42</v>
      </c>
      <c r="AB63" s="18">
        <v>-0.454653144799048</v>
      </c>
      <c r="AC63" s="15">
        <v>0.174396500448243</v>
      </c>
      <c r="AD63" s="15">
        <v>0.259094816631554</v>
      </c>
      <c r="AE63" s="15">
        <v>-0.0846983161833106</v>
      </c>
      <c r="AF63" s="26">
        <v>0</v>
      </c>
      <c r="AG63" s="25">
        <v>0</v>
      </c>
      <c r="AH63" s="15">
        <v>0</v>
      </c>
      <c r="AI63" s="18">
        <v>0</v>
      </c>
      <c r="AJ63" s="26">
        <v>0</v>
      </c>
      <c r="AK63" s="25">
        <v>0</v>
      </c>
      <c r="AL63" s="15">
        <v>0</v>
      </c>
      <c r="AM63" s="18">
        <v>0</v>
      </c>
      <c r="AN63" s="18">
        <v>0</v>
      </c>
      <c r="AO63" s="18">
        <v>0</v>
      </c>
    </row>
    <row r="64" s="1" customFormat="1" ht="15.9" customHeight="1" spans="1:41">
      <c r="A64" s="23"/>
      <c r="B64" s="24" t="s">
        <v>189</v>
      </c>
      <c r="C64" s="23" t="s">
        <v>190</v>
      </c>
      <c r="D64" s="25">
        <v>6530</v>
      </c>
      <c r="E64" s="26">
        <v>33340.73</v>
      </c>
      <c r="F64" s="25">
        <v>5351</v>
      </c>
      <c r="G64" s="26">
        <v>31795.63</v>
      </c>
      <c r="H64" s="27">
        <v>29.320702738158</v>
      </c>
      <c r="I64" s="26">
        <v>794</v>
      </c>
      <c r="J64" s="26">
        <v>5415.14</v>
      </c>
      <c r="K64" s="25">
        <v>1942</v>
      </c>
      <c r="L64" s="25">
        <v>10057.07</v>
      </c>
      <c r="M64" s="12">
        <v>6.82007556675063</v>
      </c>
      <c r="N64" s="12">
        <v>5.17871781668383</v>
      </c>
      <c r="O64" s="26">
        <v>7775.3</v>
      </c>
      <c r="P64" s="26">
        <v>12091.35</v>
      </c>
      <c r="Q64" s="26">
        <v>3743.79</v>
      </c>
      <c r="R64" s="12">
        <v>3.22970839710561</v>
      </c>
      <c r="S64" s="25">
        <v>7914.94</v>
      </c>
      <c r="T64" s="25">
        <v>12441.59</v>
      </c>
      <c r="U64" s="25">
        <v>1358.37</v>
      </c>
      <c r="V64" s="12">
        <v>9.15920551837864</v>
      </c>
      <c r="W64" s="15">
        <v>-0.526440966013464</v>
      </c>
      <c r="X64" s="15">
        <v>0.768624173510906</v>
      </c>
      <c r="Y64" s="26">
        <v>4316.05</v>
      </c>
      <c r="Z64" s="25">
        <v>4526.65</v>
      </c>
      <c r="AA64" s="17">
        <v>-210.6</v>
      </c>
      <c r="AB64" s="18">
        <v>-0.0465244717395867</v>
      </c>
      <c r="AC64" s="15">
        <v>0.356953524627109</v>
      </c>
      <c r="AD64" s="15">
        <v>0.363832114705596</v>
      </c>
      <c r="AE64" s="15">
        <v>-0.00687859007848685</v>
      </c>
      <c r="AF64" s="26">
        <v>0</v>
      </c>
      <c r="AG64" s="25">
        <v>0</v>
      </c>
      <c r="AH64" s="15">
        <v>0</v>
      </c>
      <c r="AI64" s="18">
        <v>0</v>
      </c>
      <c r="AJ64" s="26">
        <v>0</v>
      </c>
      <c r="AK64" s="25">
        <v>0</v>
      </c>
      <c r="AL64" s="15">
        <v>0</v>
      </c>
      <c r="AM64" s="18">
        <v>0</v>
      </c>
      <c r="AN64" s="18">
        <v>0</v>
      </c>
      <c r="AO64" s="18">
        <v>0</v>
      </c>
    </row>
    <row r="65" s="1" customFormat="1" ht="15.9" customHeight="1" spans="1:41">
      <c r="A65" s="23"/>
      <c r="B65" s="28" t="s">
        <v>256</v>
      </c>
      <c r="C65" s="28"/>
      <c r="D65" s="29">
        <v>19779</v>
      </c>
      <c r="E65" s="29">
        <v>149679.6</v>
      </c>
      <c r="F65" s="29">
        <v>16898.6</v>
      </c>
      <c r="G65" s="30">
        <v>137396.57</v>
      </c>
      <c r="H65" s="30">
        <v>30.5069704125986</v>
      </c>
      <c r="I65" s="30">
        <v>2905.3</v>
      </c>
      <c r="J65" s="29">
        <v>19837.05</v>
      </c>
      <c r="K65" s="29">
        <v>6550</v>
      </c>
      <c r="L65" s="29">
        <v>34693.78</v>
      </c>
      <c r="M65" s="31">
        <v>6.82788352321619</v>
      </c>
      <c r="N65" s="31">
        <v>5.29676030534351</v>
      </c>
      <c r="O65" s="29">
        <v>32935.64</v>
      </c>
      <c r="P65" s="29">
        <v>47247.06</v>
      </c>
      <c r="Q65" s="29">
        <v>7355.46</v>
      </c>
      <c r="R65" s="31">
        <v>6.42339976017815</v>
      </c>
      <c r="S65" s="29">
        <v>34365.17</v>
      </c>
      <c r="T65" s="29">
        <v>51167.83</v>
      </c>
      <c r="U65" s="29">
        <v>5190.61</v>
      </c>
      <c r="V65" s="31">
        <v>9.85776816212353</v>
      </c>
      <c r="W65" s="32">
        <v>-0.0592399916698506</v>
      </c>
      <c r="X65" s="32">
        <v>0.861093875095452</v>
      </c>
      <c r="Y65" s="29">
        <v>14311.42</v>
      </c>
      <c r="Z65" s="29">
        <v>16802.66</v>
      </c>
      <c r="AA65" s="33">
        <v>-2491.24</v>
      </c>
      <c r="AB65" s="34">
        <v>-0.148264620006594</v>
      </c>
      <c r="AC65" s="32">
        <v>0.302906043254332</v>
      </c>
      <c r="AD65" s="32">
        <v>0.328383283012002</v>
      </c>
      <c r="AE65" s="32">
        <v>-0.0254772397576702</v>
      </c>
      <c r="AF65" s="29">
        <v>0</v>
      </c>
      <c r="AG65" s="29">
        <v>0</v>
      </c>
      <c r="AH65" s="32">
        <v>0</v>
      </c>
      <c r="AI65" s="32">
        <v>0</v>
      </c>
      <c r="AJ65" s="29">
        <v>0</v>
      </c>
      <c r="AK65" s="29">
        <v>0</v>
      </c>
      <c r="AL65" s="32">
        <v>0</v>
      </c>
      <c r="AM65" s="32">
        <v>0</v>
      </c>
      <c r="AN65" s="34">
        <v>0</v>
      </c>
      <c r="AO65" s="34">
        <v>0</v>
      </c>
    </row>
    <row r="66" s="1" customFormat="1" ht="15.9" customHeight="1" spans="1:41">
      <c r="A66" s="23" t="s">
        <v>101</v>
      </c>
      <c r="B66" s="24" t="s">
        <v>182</v>
      </c>
      <c r="C66" s="23" t="s">
        <v>183</v>
      </c>
      <c r="D66" s="25">
        <v>8045.3</v>
      </c>
      <c r="E66" s="26">
        <v>43372.5</v>
      </c>
      <c r="F66" s="25">
        <v>6674.1</v>
      </c>
      <c r="G66" s="26">
        <v>42238</v>
      </c>
      <c r="H66" s="27">
        <v>48.6154963169679</v>
      </c>
      <c r="I66" s="26">
        <v>524</v>
      </c>
      <c r="J66" s="26">
        <v>4647.68</v>
      </c>
      <c r="K66" s="25">
        <v>1079</v>
      </c>
      <c r="L66" s="25">
        <v>4155.06</v>
      </c>
      <c r="M66" s="12">
        <v>8.86961832061069</v>
      </c>
      <c r="N66" s="12">
        <v>3.85084337349398</v>
      </c>
      <c r="O66" s="26">
        <v>6163.4</v>
      </c>
      <c r="P66" s="26">
        <v>8810.01</v>
      </c>
      <c r="Q66" s="26">
        <v>1027.89</v>
      </c>
      <c r="R66" s="12">
        <v>8.57096576481919</v>
      </c>
      <c r="S66" s="25">
        <v>4483.77</v>
      </c>
      <c r="T66" s="25">
        <v>7462.02</v>
      </c>
      <c r="U66" s="25">
        <v>750.61</v>
      </c>
      <c r="V66" s="12">
        <v>9.94127443013016</v>
      </c>
      <c r="W66" s="15">
        <v>-0.0336714100873432</v>
      </c>
      <c r="X66" s="15">
        <v>1.58158368594207</v>
      </c>
      <c r="Y66" s="26">
        <v>2646.61</v>
      </c>
      <c r="Z66" s="25">
        <v>2978.25</v>
      </c>
      <c r="AA66" s="17">
        <v>-331.64</v>
      </c>
      <c r="AB66" s="18">
        <v>-0.111353983043734</v>
      </c>
      <c r="AC66" s="15">
        <v>0.30040942064765</v>
      </c>
      <c r="AD66" s="15">
        <v>0.399121149501073</v>
      </c>
      <c r="AE66" s="15">
        <v>-0.0987117288534238</v>
      </c>
      <c r="AF66" s="26">
        <v>0</v>
      </c>
      <c r="AG66" s="25">
        <v>0</v>
      </c>
      <c r="AH66" s="15">
        <v>0</v>
      </c>
      <c r="AI66" s="18">
        <v>0</v>
      </c>
      <c r="AJ66" s="26">
        <v>0</v>
      </c>
      <c r="AK66" s="25">
        <v>0</v>
      </c>
      <c r="AL66" s="15">
        <v>0</v>
      </c>
      <c r="AM66" s="18">
        <v>0</v>
      </c>
      <c r="AN66" s="18">
        <v>0</v>
      </c>
      <c r="AO66" s="18">
        <v>0</v>
      </c>
    </row>
    <row r="67" s="1" customFormat="1" ht="15.9" customHeight="1" spans="1:41">
      <c r="A67" s="23"/>
      <c r="B67" s="24" t="s">
        <v>141</v>
      </c>
      <c r="C67" s="23" t="s">
        <v>142</v>
      </c>
      <c r="D67" s="25">
        <v>6990.3</v>
      </c>
      <c r="E67" s="26">
        <v>45297.29</v>
      </c>
      <c r="F67" s="25">
        <v>5809.3</v>
      </c>
      <c r="G67" s="26">
        <v>40838.88</v>
      </c>
      <c r="H67" s="27">
        <v>22.9647636807109</v>
      </c>
      <c r="I67" s="26">
        <v>1232</v>
      </c>
      <c r="J67" s="26">
        <v>6667.48</v>
      </c>
      <c r="K67" s="25">
        <v>1609</v>
      </c>
      <c r="L67" s="25">
        <v>6024.7</v>
      </c>
      <c r="M67" s="12">
        <v>5.41191558441558</v>
      </c>
      <c r="N67" s="12">
        <v>3.74437538844002</v>
      </c>
      <c r="O67" s="26">
        <v>13127.79</v>
      </c>
      <c r="P67" s="26">
        <v>18416.43</v>
      </c>
      <c r="Q67" s="26">
        <v>1809.54</v>
      </c>
      <c r="R67" s="12">
        <v>10.1774097284393</v>
      </c>
      <c r="S67" s="25">
        <v>13337.49</v>
      </c>
      <c r="T67" s="25">
        <v>21718.39</v>
      </c>
      <c r="U67" s="25">
        <v>2127.05</v>
      </c>
      <c r="V67" s="12">
        <v>10.2105686279119</v>
      </c>
      <c r="W67" s="15">
        <v>0.880555889996998</v>
      </c>
      <c r="X67" s="15">
        <v>1.72690838088374</v>
      </c>
      <c r="Y67" s="26">
        <v>5288.64</v>
      </c>
      <c r="Z67" s="25">
        <v>8380.9</v>
      </c>
      <c r="AA67" s="17">
        <v>-3092.26</v>
      </c>
      <c r="AB67" s="18">
        <v>-0.368965146941259</v>
      </c>
      <c r="AC67" s="15">
        <v>0.287169663175762</v>
      </c>
      <c r="AD67" s="15">
        <v>0.385889561795326</v>
      </c>
      <c r="AE67" s="15">
        <v>-0.0987198986195644</v>
      </c>
      <c r="AF67" s="26">
        <v>0</v>
      </c>
      <c r="AG67" s="25">
        <v>0</v>
      </c>
      <c r="AH67" s="15">
        <v>0</v>
      </c>
      <c r="AI67" s="18">
        <v>0</v>
      </c>
      <c r="AJ67" s="26">
        <v>0</v>
      </c>
      <c r="AK67" s="25">
        <v>0</v>
      </c>
      <c r="AL67" s="15">
        <v>0</v>
      </c>
      <c r="AM67" s="18">
        <v>0</v>
      </c>
      <c r="AN67" s="18">
        <v>0</v>
      </c>
      <c r="AO67" s="18">
        <v>0</v>
      </c>
    </row>
    <row r="68" s="1" customFormat="1" ht="15.9" customHeight="1" spans="1:41">
      <c r="A68" s="23"/>
      <c r="B68" s="24" t="s">
        <v>147</v>
      </c>
      <c r="C68" s="23" t="s">
        <v>148</v>
      </c>
      <c r="D68" s="25">
        <v>8041.02</v>
      </c>
      <c r="E68" s="26">
        <v>63619.06</v>
      </c>
      <c r="F68" s="25">
        <v>7701.12</v>
      </c>
      <c r="G68" s="26">
        <v>62451.59</v>
      </c>
      <c r="H68" s="27">
        <v>52.9084890321374</v>
      </c>
      <c r="I68" s="26">
        <v>870.87</v>
      </c>
      <c r="J68" s="26">
        <v>7172.15</v>
      </c>
      <c r="K68" s="25">
        <v>1954.8</v>
      </c>
      <c r="L68" s="25">
        <v>10528.68</v>
      </c>
      <c r="M68" s="12">
        <v>8.23561495975289</v>
      </c>
      <c r="N68" s="12">
        <v>5.38606507059546</v>
      </c>
      <c r="O68" s="26">
        <v>8339.82</v>
      </c>
      <c r="P68" s="26">
        <v>11881.47</v>
      </c>
      <c r="Q68" s="26">
        <v>1415.24</v>
      </c>
      <c r="R68" s="12">
        <v>8.39537463610412</v>
      </c>
      <c r="S68" s="25">
        <v>9748.18</v>
      </c>
      <c r="T68" s="25">
        <v>14897.04</v>
      </c>
      <c r="U68" s="25">
        <v>1521.21</v>
      </c>
      <c r="V68" s="12">
        <v>9.7928885558207</v>
      </c>
      <c r="W68" s="15">
        <v>0.0193986335121265</v>
      </c>
      <c r="X68" s="15">
        <v>0.818189796718895</v>
      </c>
      <c r="Y68" s="26">
        <v>3541.65</v>
      </c>
      <c r="Z68" s="25">
        <v>5148.86</v>
      </c>
      <c r="AA68" s="17">
        <v>-1607.21</v>
      </c>
      <c r="AB68" s="18">
        <v>-0.312148708646186</v>
      </c>
      <c r="AC68" s="15">
        <v>0.298081803009224</v>
      </c>
      <c r="AD68" s="15">
        <v>0.34562973584014</v>
      </c>
      <c r="AE68" s="15">
        <v>-0.0475479328309164</v>
      </c>
      <c r="AF68" s="26">
        <v>0</v>
      </c>
      <c r="AG68" s="25">
        <v>0</v>
      </c>
      <c r="AH68" s="15">
        <v>0</v>
      </c>
      <c r="AI68" s="18">
        <v>0</v>
      </c>
      <c r="AJ68" s="26">
        <v>0</v>
      </c>
      <c r="AK68" s="25">
        <v>0</v>
      </c>
      <c r="AL68" s="15">
        <v>0</v>
      </c>
      <c r="AM68" s="18">
        <v>0</v>
      </c>
      <c r="AN68" s="18">
        <v>0</v>
      </c>
      <c r="AO68" s="18">
        <v>0</v>
      </c>
    </row>
    <row r="69" s="1" customFormat="1" ht="15.9" customHeight="1" spans="1:41">
      <c r="A69" s="23"/>
      <c r="B69" s="24" t="s">
        <v>102</v>
      </c>
      <c r="C69" s="23" t="s">
        <v>103</v>
      </c>
      <c r="D69" s="25">
        <v>7971.7</v>
      </c>
      <c r="E69" s="26">
        <v>71142.89</v>
      </c>
      <c r="F69" s="25">
        <v>7621.7</v>
      </c>
      <c r="G69" s="26">
        <v>68270.96</v>
      </c>
      <c r="H69" s="27">
        <v>36.5344654473249</v>
      </c>
      <c r="I69" s="26">
        <v>1492</v>
      </c>
      <c r="J69" s="26">
        <v>8730.02</v>
      </c>
      <c r="K69" s="25">
        <v>1804</v>
      </c>
      <c r="L69" s="25">
        <v>8322.48</v>
      </c>
      <c r="M69" s="12">
        <v>5.85121983914209</v>
      </c>
      <c r="N69" s="12">
        <v>4.61334811529933</v>
      </c>
      <c r="O69" s="26">
        <v>13355.84</v>
      </c>
      <c r="P69" s="26">
        <v>16806.49</v>
      </c>
      <c r="Q69" s="26">
        <v>1802.16</v>
      </c>
      <c r="R69" s="12">
        <v>9.32574799129933</v>
      </c>
      <c r="S69" s="25">
        <v>12313</v>
      </c>
      <c r="T69" s="25">
        <v>19045.49</v>
      </c>
      <c r="U69" s="25">
        <v>2024.99</v>
      </c>
      <c r="V69" s="12">
        <v>9.40522669247749</v>
      </c>
      <c r="W69" s="15">
        <v>0.593812614749863</v>
      </c>
      <c r="X69" s="15">
        <v>1.03869867554255</v>
      </c>
      <c r="Y69" s="26">
        <v>3450.65</v>
      </c>
      <c r="Z69" s="25">
        <v>6732.49</v>
      </c>
      <c r="AA69" s="17">
        <v>-3281.84</v>
      </c>
      <c r="AB69" s="18">
        <v>-0.487463033736404</v>
      </c>
      <c r="AC69" s="15">
        <v>0.205316517607186</v>
      </c>
      <c r="AD69" s="15">
        <v>0.353495236930108</v>
      </c>
      <c r="AE69" s="15">
        <v>-0.148178719322922</v>
      </c>
      <c r="AF69" s="26">
        <v>0</v>
      </c>
      <c r="AG69" s="25">
        <v>0</v>
      </c>
      <c r="AH69" s="15">
        <v>0</v>
      </c>
      <c r="AI69" s="18">
        <v>0</v>
      </c>
      <c r="AJ69" s="26">
        <v>0</v>
      </c>
      <c r="AK69" s="25">
        <v>0</v>
      </c>
      <c r="AL69" s="15">
        <v>0</v>
      </c>
      <c r="AM69" s="18">
        <v>0</v>
      </c>
      <c r="AN69" s="18">
        <v>0</v>
      </c>
      <c r="AO69" s="18">
        <v>0</v>
      </c>
    </row>
    <row r="70" s="1" customFormat="1" ht="15.9" customHeight="1" spans="1:41">
      <c r="A70" s="23"/>
      <c r="B70" s="24" t="s">
        <v>131</v>
      </c>
      <c r="C70" s="23" t="s">
        <v>132</v>
      </c>
      <c r="D70" s="25">
        <v>10541.1</v>
      </c>
      <c r="E70" s="26">
        <v>61441.78</v>
      </c>
      <c r="F70" s="25">
        <v>9057.5</v>
      </c>
      <c r="G70" s="26">
        <v>54154.17</v>
      </c>
      <c r="H70" s="27">
        <v>32.3816838585337</v>
      </c>
      <c r="I70" s="26">
        <v>827</v>
      </c>
      <c r="J70" s="26">
        <v>5206.4</v>
      </c>
      <c r="K70" s="25">
        <v>2282</v>
      </c>
      <c r="L70" s="25">
        <v>14235.85</v>
      </c>
      <c r="M70" s="12">
        <v>6.29552599758162</v>
      </c>
      <c r="N70" s="12">
        <v>6.23832164767748</v>
      </c>
      <c r="O70" s="26">
        <v>12494.28</v>
      </c>
      <c r="P70" s="26">
        <v>14186.99</v>
      </c>
      <c r="Q70" s="26">
        <v>1418.31</v>
      </c>
      <c r="R70" s="12">
        <v>10.00274270082</v>
      </c>
      <c r="S70" s="25">
        <v>8497.97</v>
      </c>
      <c r="T70" s="25">
        <v>11362.9</v>
      </c>
      <c r="U70" s="25">
        <v>1361.44</v>
      </c>
      <c r="V70" s="12">
        <v>8.34623633799506</v>
      </c>
      <c r="W70" s="15">
        <v>0.588865283800348</v>
      </c>
      <c r="X70" s="15">
        <v>0.337897724639185</v>
      </c>
      <c r="Y70" s="26">
        <v>1692.71</v>
      </c>
      <c r="Z70" s="25">
        <v>2864.93</v>
      </c>
      <c r="AA70" s="17">
        <v>-1172.22</v>
      </c>
      <c r="AB70" s="18">
        <v>-0.409161829433878</v>
      </c>
      <c r="AC70" s="15">
        <v>0.119314244952594</v>
      </c>
      <c r="AD70" s="15">
        <v>0.252130178035537</v>
      </c>
      <c r="AE70" s="15">
        <v>-0.132815933082943</v>
      </c>
      <c r="AF70" s="26">
        <v>0</v>
      </c>
      <c r="AG70" s="25">
        <v>0</v>
      </c>
      <c r="AH70" s="15">
        <v>0</v>
      </c>
      <c r="AI70" s="18">
        <v>0</v>
      </c>
      <c r="AJ70" s="26">
        <v>0</v>
      </c>
      <c r="AK70" s="25">
        <v>0</v>
      </c>
      <c r="AL70" s="15">
        <v>0</v>
      </c>
      <c r="AM70" s="18">
        <v>0</v>
      </c>
      <c r="AN70" s="18">
        <v>0</v>
      </c>
      <c r="AO70" s="18">
        <v>0</v>
      </c>
    </row>
    <row r="71" s="1" customFormat="1" ht="15.9" customHeight="1" spans="1:41">
      <c r="A71" s="23"/>
      <c r="B71" s="24" t="s">
        <v>170</v>
      </c>
      <c r="C71" s="23" t="s">
        <v>171</v>
      </c>
      <c r="D71" s="25">
        <v>9000.07</v>
      </c>
      <c r="E71" s="26">
        <v>42531.43</v>
      </c>
      <c r="F71" s="25">
        <v>7737.8</v>
      </c>
      <c r="G71" s="26">
        <v>36352.79</v>
      </c>
      <c r="H71" s="27">
        <v>48.3257666456627</v>
      </c>
      <c r="I71" s="26">
        <v>-48.87</v>
      </c>
      <c r="J71" s="26">
        <v>-645.17</v>
      </c>
      <c r="K71" s="25"/>
      <c r="L71" s="25"/>
      <c r="M71" s="12">
        <v>13.2017597708205</v>
      </c>
      <c r="N71" s="12">
        <v>0</v>
      </c>
      <c r="O71" s="26">
        <v>5713.2</v>
      </c>
      <c r="P71" s="26">
        <v>5553.65</v>
      </c>
      <c r="Q71" s="26">
        <v>675.84</v>
      </c>
      <c r="R71" s="12">
        <v>8.21740352746212</v>
      </c>
      <c r="S71" s="25"/>
      <c r="T71" s="25"/>
      <c r="U71" s="25"/>
      <c r="V71" s="12">
        <v>0</v>
      </c>
      <c r="W71" s="15">
        <v>-0.377552411942474</v>
      </c>
      <c r="X71" s="15">
        <v>0</v>
      </c>
      <c r="Y71" s="26">
        <v>-159.55</v>
      </c>
      <c r="Z71" s="25"/>
      <c r="AA71" s="17">
        <v>-159.55</v>
      </c>
      <c r="AB71" s="18" t="e">
        <v>#DIV/0!</v>
      </c>
      <c r="AC71" s="15">
        <v>-0.0287288539969209</v>
      </c>
      <c r="AD71" s="15">
        <v>0</v>
      </c>
      <c r="AE71" s="15">
        <v>-0.0287288539969209</v>
      </c>
      <c r="AF71" s="26">
        <v>0</v>
      </c>
      <c r="AG71" s="25"/>
      <c r="AH71" s="15">
        <v>0</v>
      </c>
      <c r="AI71" s="18">
        <v>0</v>
      </c>
      <c r="AJ71" s="26">
        <v>0</v>
      </c>
      <c r="AK71" s="25"/>
      <c r="AL71" s="15">
        <v>0</v>
      </c>
      <c r="AM71" s="18">
        <v>0</v>
      </c>
      <c r="AN71" s="18">
        <v>0</v>
      </c>
      <c r="AO71" s="18">
        <v>0</v>
      </c>
    </row>
    <row r="72" s="1" customFormat="1" ht="15.9" customHeight="1" spans="1:41">
      <c r="A72" s="23"/>
      <c r="B72" s="28" t="s">
        <v>256</v>
      </c>
      <c r="C72" s="28"/>
      <c r="D72" s="29">
        <v>50589.49</v>
      </c>
      <c r="E72" s="29">
        <v>327404.95</v>
      </c>
      <c r="F72" s="29">
        <v>44601.52</v>
      </c>
      <c r="G72" s="30">
        <v>304306.39</v>
      </c>
      <c r="H72" s="30">
        <v>37.3513762213374</v>
      </c>
      <c r="I72" s="30">
        <v>4897</v>
      </c>
      <c r="J72" s="29">
        <v>31778.56</v>
      </c>
      <c r="K72" s="29">
        <v>8728.8</v>
      </c>
      <c r="L72" s="29">
        <v>43266.77</v>
      </c>
      <c r="M72" s="31">
        <v>6.4893935062283</v>
      </c>
      <c r="N72" s="31">
        <v>4.95678329209055</v>
      </c>
      <c r="O72" s="29">
        <v>59194.33</v>
      </c>
      <c r="P72" s="29">
        <v>75655.04</v>
      </c>
      <c r="Q72" s="29">
        <v>8148.98</v>
      </c>
      <c r="R72" s="31">
        <v>9.28398891640426</v>
      </c>
      <c r="S72" s="29">
        <v>48380.41</v>
      </c>
      <c r="T72" s="29">
        <v>74485.84</v>
      </c>
      <c r="U72" s="29">
        <v>7785.3</v>
      </c>
      <c r="V72" s="31">
        <v>9.56749772006217</v>
      </c>
      <c r="W72" s="32">
        <v>0.43064046085259</v>
      </c>
      <c r="X72" s="32">
        <v>0.930182773035257</v>
      </c>
      <c r="Y72" s="29">
        <v>16460.71</v>
      </c>
      <c r="Z72" s="29">
        <v>26105.43</v>
      </c>
      <c r="AA72" s="33">
        <v>-9644.72</v>
      </c>
      <c r="AB72" s="34">
        <v>-0.369452638780514</v>
      </c>
      <c r="AC72" s="32">
        <v>0.217575854827385</v>
      </c>
      <c r="AD72" s="32">
        <v>0.350475070160986</v>
      </c>
      <c r="AE72" s="32">
        <v>-0.132899215333601</v>
      </c>
      <c r="AF72" s="29">
        <v>0</v>
      </c>
      <c r="AG72" s="29">
        <v>0</v>
      </c>
      <c r="AH72" s="32">
        <v>0</v>
      </c>
      <c r="AI72" s="32">
        <v>0</v>
      </c>
      <c r="AJ72" s="29">
        <v>0</v>
      </c>
      <c r="AK72" s="29">
        <v>0</v>
      </c>
      <c r="AL72" s="32">
        <v>0</v>
      </c>
      <c r="AM72" s="32">
        <v>0</v>
      </c>
      <c r="AN72" s="34">
        <v>0</v>
      </c>
      <c r="AO72" s="34">
        <v>0</v>
      </c>
    </row>
    <row r="73" s="1" customFormat="1" ht="15.9" customHeight="1" spans="1:41">
      <c r="A73" s="23" t="s">
        <v>118</v>
      </c>
      <c r="B73" s="24" t="s">
        <v>119</v>
      </c>
      <c r="C73" s="23" t="s">
        <v>120</v>
      </c>
      <c r="D73" s="25">
        <v>9115.5</v>
      </c>
      <c r="E73" s="26">
        <v>58120.78</v>
      </c>
      <c r="F73" s="25">
        <v>8730.6</v>
      </c>
      <c r="G73" s="26">
        <v>54192.08</v>
      </c>
      <c r="H73" s="27">
        <v>31.6063150717644</v>
      </c>
      <c r="I73" s="26">
        <v>1362</v>
      </c>
      <c r="J73" s="26">
        <v>7610.09</v>
      </c>
      <c r="K73" s="25">
        <v>3026.8</v>
      </c>
      <c r="L73" s="25">
        <v>12659.69</v>
      </c>
      <c r="M73" s="12">
        <v>5.5874375917768</v>
      </c>
      <c r="N73" s="12">
        <v>4.18253270781023</v>
      </c>
      <c r="O73" s="26">
        <v>12437.23</v>
      </c>
      <c r="P73" s="26">
        <v>16581.94</v>
      </c>
      <c r="Q73" s="26">
        <v>1856.66</v>
      </c>
      <c r="R73" s="12">
        <v>8.93105899841651</v>
      </c>
      <c r="S73" s="25">
        <v>12550.26</v>
      </c>
      <c r="T73" s="25">
        <v>17981.71</v>
      </c>
      <c r="U73" s="25">
        <v>1705</v>
      </c>
      <c r="V73" s="12">
        <v>10.5464574780059</v>
      </c>
      <c r="W73" s="15">
        <v>0.598417673883395</v>
      </c>
      <c r="X73" s="15">
        <v>1.52154811803671</v>
      </c>
      <c r="Y73" s="26">
        <v>4144.71</v>
      </c>
      <c r="Z73" s="25">
        <v>5431.45</v>
      </c>
      <c r="AA73" s="17">
        <v>-1286.74</v>
      </c>
      <c r="AB73" s="18">
        <v>-0.236905430409927</v>
      </c>
      <c r="AC73" s="15">
        <v>0.249953262404761</v>
      </c>
      <c r="AD73" s="15">
        <v>0.302054142792871</v>
      </c>
      <c r="AE73" s="15">
        <v>-0.0521008803881104</v>
      </c>
      <c r="AF73" s="26">
        <v>0</v>
      </c>
      <c r="AG73" s="25">
        <v>0</v>
      </c>
      <c r="AH73" s="15">
        <v>0</v>
      </c>
      <c r="AI73" s="18">
        <v>0</v>
      </c>
      <c r="AJ73" s="26">
        <v>0</v>
      </c>
      <c r="AK73" s="25">
        <v>0</v>
      </c>
      <c r="AL73" s="15">
        <v>0</v>
      </c>
      <c r="AM73" s="18">
        <v>0</v>
      </c>
      <c r="AN73" s="18">
        <v>0</v>
      </c>
      <c r="AO73" s="18">
        <v>0</v>
      </c>
    </row>
    <row r="74" s="1" customFormat="1" ht="15.9" customHeight="1" spans="1:41">
      <c r="A74" s="23"/>
      <c r="B74" s="24" t="s">
        <v>137</v>
      </c>
      <c r="C74" s="23" t="s">
        <v>138</v>
      </c>
      <c r="D74" s="25">
        <v>4473.38</v>
      </c>
      <c r="E74" s="26">
        <v>22723.86</v>
      </c>
      <c r="F74" s="25">
        <v>4058.93</v>
      </c>
      <c r="G74" s="26">
        <v>22934.72</v>
      </c>
      <c r="H74" s="27">
        <v>29.1808847482634</v>
      </c>
      <c r="I74" s="26">
        <v>762</v>
      </c>
      <c r="J74" s="26">
        <v>5382.14</v>
      </c>
      <c r="K74" s="25">
        <v>1996</v>
      </c>
      <c r="L74" s="25">
        <v>7119.73</v>
      </c>
      <c r="M74" s="12">
        <v>7.06317585301837</v>
      </c>
      <c r="N74" s="12">
        <v>3.56699899799599</v>
      </c>
      <c r="O74" s="26">
        <v>5476.36</v>
      </c>
      <c r="P74" s="26">
        <v>8172.16</v>
      </c>
      <c r="Q74" s="26">
        <v>1033.72</v>
      </c>
      <c r="R74" s="12">
        <v>7.90558371706071</v>
      </c>
      <c r="S74" s="25">
        <v>5770.06</v>
      </c>
      <c r="T74" s="25">
        <v>7689.64</v>
      </c>
      <c r="U74" s="25">
        <v>984.94</v>
      </c>
      <c r="V74" s="12">
        <v>7.80721668324974</v>
      </c>
      <c r="W74" s="15">
        <v>0.119267576168636</v>
      </c>
      <c r="X74" s="15">
        <v>1.18873531717726</v>
      </c>
      <c r="Y74" s="26">
        <v>2695.8</v>
      </c>
      <c r="Z74" s="25">
        <v>1919.58</v>
      </c>
      <c r="AA74" s="17">
        <v>776.22</v>
      </c>
      <c r="AB74" s="18">
        <v>0.40436970587316</v>
      </c>
      <c r="AC74" s="15">
        <v>0.329876067037356</v>
      </c>
      <c r="AD74" s="15">
        <v>0.249631972368017</v>
      </c>
      <c r="AE74" s="15">
        <v>0.0802440946693389</v>
      </c>
      <c r="AF74" s="26">
        <v>0</v>
      </c>
      <c r="AG74" s="25">
        <v>0</v>
      </c>
      <c r="AH74" s="15">
        <v>0</v>
      </c>
      <c r="AI74" s="18">
        <v>0</v>
      </c>
      <c r="AJ74" s="26">
        <v>0</v>
      </c>
      <c r="AK74" s="25">
        <v>0</v>
      </c>
      <c r="AL74" s="15">
        <v>0</v>
      </c>
      <c r="AM74" s="18">
        <v>0</v>
      </c>
      <c r="AN74" s="18">
        <v>0</v>
      </c>
      <c r="AO74" s="18">
        <v>0</v>
      </c>
    </row>
    <row r="75" s="1" customFormat="1" ht="15.9" customHeight="1" spans="1:41">
      <c r="A75" s="23"/>
      <c r="B75" s="24" t="s">
        <v>195</v>
      </c>
      <c r="C75" s="23" t="s">
        <v>196</v>
      </c>
      <c r="D75" s="25">
        <v>3830.5</v>
      </c>
      <c r="E75" s="26">
        <v>27864.93</v>
      </c>
      <c r="F75" s="25">
        <v>3625.2</v>
      </c>
      <c r="G75" s="26">
        <v>26787.48</v>
      </c>
      <c r="H75" s="27">
        <v>33.4749275055432</v>
      </c>
      <c r="I75" s="26">
        <v>673</v>
      </c>
      <c r="J75" s="26">
        <v>4217.03</v>
      </c>
      <c r="K75" s="25">
        <v>1578</v>
      </c>
      <c r="L75" s="25">
        <v>5538.31</v>
      </c>
      <c r="M75" s="12">
        <v>6.26601783060921</v>
      </c>
      <c r="N75" s="12">
        <v>3.50970215462611</v>
      </c>
      <c r="O75" s="26">
        <v>5714.23</v>
      </c>
      <c r="P75" s="26">
        <v>7588.34</v>
      </c>
      <c r="Q75" s="26">
        <v>1128</v>
      </c>
      <c r="R75" s="12">
        <v>6.72725177304965</v>
      </c>
      <c r="S75" s="25">
        <v>6216.21</v>
      </c>
      <c r="T75" s="25">
        <v>9538.54</v>
      </c>
      <c r="U75" s="25">
        <v>1072.09</v>
      </c>
      <c r="V75" s="12">
        <v>8.89714482925874</v>
      </c>
      <c r="W75" s="15">
        <v>0.073608782309448</v>
      </c>
      <c r="X75" s="15">
        <v>1.53501420840839</v>
      </c>
      <c r="Y75" s="26">
        <v>1874.11</v>
      </c>
      <c r="Z75" s="25">
        <v>3322.33</v>
      </c>
      <c r="AA75" s="17">
        <v>-1448.22</v>
      </c>
      <c r="AB75" s="18">
        <v>-0.435904922148011</v>
      </c>
      <c r="AC75" s="15">
        <v>0.246972328598877</v>
      </c>
      <c r="AD75" s="15">
        <v>0.348305925225454</v>
      </c>
      <c r="AE75" s="15">
        <v>-0.101333596626577</v>
      </c>
      <c r="AF75" s="26">
        <v>0</v>
      </c>
      <c r="AG75" s="25">
        <v>0</v>
      </c>
      <c r="AH75" s="15">
        <v>0</v>
      </c>
      <c r="AI75" s="18">
        <v>0</v>
      </c>
      <c r="AJ75" s="26">
        <v>0</v>
      </c>
      <c r="AK75" s="25">
        <v>0</v>
      </c>
      <c r="AL75" s="15">
        <v>0</v>
      </c>
      <c r="AM75" s="18">
        <v>0</v>
      </c>
      <c r="AN75" s="18">
        <v>0</v>
      </c>
      <c r="AO75" s="18">
        <v>0</v>
      </c>
    </row>
    <row r="76" s="1" customFormat="1" ht="15.9" customHeight="1" spans="1:41">
      <c r="A76" s="23"/>
      <c r="B76" s="24" t="s">
        <v>149</v>
      </c>
      <c r="C76" s="23" t="s">
        <v>150</v>
      </c>
      <c r="D76" s="25">
        <v>585</v>
      </c>
      <c r="E76" s="26">
        <v>4372.39</v>
      </c>
      <c r="F76" s="25">
        <v>565</v>
      </c>
      <c r="G76" s="26">
        <v>4123.33</v>
      </c>
      <c r="H76" s="27">
        <v>14.0996434193805</v>
      </c>
      <c r="I76" s="26">
        <v>299</v>
      </c>
      <c r="J76" s="26">
        <v>1859.86</v>
      </c>
      <c r="K76" s="25">
        <v>353</v>
      </c>
      <c r="L76" s="25">
        <v>1896.88</v>
      </c>
      <c r="M76" s="12">
        <v>6.22026755852843</v>
      </c>
      <c r="N76" s="12">
        <v>5.37359773371105</v>
      </c>
      <c r="O76" s="26">
        <v>2108.92</v>
      </c>
      <c r="P76" s="26">
        <v>2331.76</v>
      </c>
      <c r="Q76" s="26">
        <v>337</v>
      </c>
      <c r="R76" s="12">
        <v>6.91916913946588</v>
      </c>
      <c r="S76" s="25">
        <v>1633.37</v>
      </c>
      <c r="T76" s="25">
        <v>2107.06</v>
      </c>
      <c r="U76" s="25">
        <v>315</v>
      </c>
      <c r="V76" s="12">
        <v>6.68907936507937</v>
      </c>
      <c r="W76" s="15">
        <v>0.112358765014731</v>
      </c>
      <c r="X76" s="15">
        <v>0.244804634912602</v>
      </c>
      <c r="Y76" s="26">
        <v>222.84</v>
      </c>
      <c r="Z76" s="25">
        <v>473.69</v>
      </c>
      <c r="AA76" s="17">
        <v>-250.85</v>
      </c>
      <c r="AB76" s="18">
        <v>-0.529565749751947</v>
      </c>
      <c r="AC76" s="15">
        <v>0.0955672968058462</v>
      </c>
      <c r="AD76" s="15">
        <v>0.22481087391911</v>
      </c>
      <c r="AE76" s="15">
        <v>-0.129243577113264</v>
      </c>
      <c r="AF76" s="26">
        <v>0</v>
      </c>
      <c r="AG76" s="25">
        <v>0</v>
      </c>
      <c r="AH76" s="15">
        <v>0</v>
      </c>
      <c r="AI76" s="18">
        <v>0</v>
      </c>
      <c r="AJ76" s="26">
        <v>0</v>
      </c>
      <c r="AK76" s="25">
        <v>0</v>
      </c>
      <c r="AL76" s="15">
        <v>0</v>
      </c>
      <c r="AM76" s="18">
        <v>0</v>
      </c>
      <c r="AN76" s="18">
        <v>0</v>
      </c>
      <c r="AO76" s="18">
        <v>0</v>
      </c>
    </row>
    <row r="77" s="1" customFormat="1" ht="15.9" customHeight="1" spans="1:41">
      <c r="A77" s="23"/>
      <c r="B77" s="28" t="s">
        <v>256</v>
      </c>
      <c r="C77" s="28"/>
      <c r="D77" s="29">
        <v>18004.38</v>
      </c>
      <c r="E77" s="29">
        <v>113081.96</v>
      </c>
      <c r="F77" s="29">
        <v>16979.73</v>
      </c>
      <c r="G77" s="30">
        <v>108037.61</v>
      </c>
      <c r="H77" s="30">
        <v>30.0705720693452</v>
      </c>
      <c r="I77" s="30">
        <v>3096</v>
      </c>
      <c r="J77" s="29">
        <v>19069.12</v>
      </c>
      <c r="K77" s="29">
        <v>6953.8</v>
      </c>
      <c r="L77" s="29">
        <v>27214.61</v>
      </c>
      <c r="M77" s="31">
        <v>6.15927648578811</v>
      </c>
      <c r="N77" s="31">
        <v>3.9136313957836</v>
      </c>
      <c r="O77" s="29">
        <v>25736.74</v>
      </c>
      <c r="P77" s="29">
        <v>34674.2</v>
      </c>
      <c r="Q77" s="29">
        <v>4355.38</v>
      </c>
      <c r="R77" s="31">
        <v>7.96123415178469</v>
      </c>
      <c r="S77" s="29">
        <v>26169.9</v>
      </c>
      <c r="T77" s="29">
        <v>37316.95</v>
      </c>
      <c r="U77" s="29">
        <v>4077.03</v>
      </c>
      <c r="V77" s="31">
        <v>9.15297410124527</v>
      </c>
      <c r="W77" s="32">
        <v>0.292559957351225</v>
      </c>
      <c r="X77" s="32">
        <v>1.33874199576034</v>
      </c>
      <c r="Y77" s="29">
        <v>8937.46</v>
      </c>
      <c r="Z77" s="29">
        <v>11147.05</v>
      </c>
      <c r="AA77" s="33">
        <v>-2209.59</v>
      </c>
      <c r="AB77" s="34">
        <v>-0.19822195109917</v>
      </c>
      <c r="AC77" s="32">
        <v>0.257755333937048</v>
      </c>
      <c r="AD77" s="32">
        <v>0.298712783333043</v>
      </c>
      <c r="AE77" s="32">
        <v>-0.0409574493959947</v>
      </c>
      <c r="AF77" s="29">
        <v>0</v>
      </c>
      <c r="AG77" s="29">
        <v>0</v>
      </c>
      <c r="AH77" s="32">
        <v>0</v>
      </c>
      <c r="AI77" s="32">
        <v>0</v>
      </c>
      <c r="AJ77" s="29">
        <v>0</v>
      </c>
      <c r="AK77" s="29">
        <v>0</v>
      </c>
      <c r="AL77" s="32">
        <v>0</v>
      </c>
      <c r="AM77" s="32">
        <v>0</v>
      </c>
      <c r="AN77" s="34">
        <v>0</v>
      </c>
      <c r="AO77" s="34">
        <v>0</v>
      </c>
    </row>
    <row r="78" s="1" customFormat="1" ht="15.9" customHeight="1" spans="1:41">
      <c r="A78" s="23" t="s">
        <v>89</v>
      </c>
      <c r="B78" s="24" t="s">
        <v>90</v>
      </c>
      <c r="C78" s="23" t="s">
        <v>91</v>
      </c>
      <c r="D78" s="25">
        <v>4707</v>
      </c>
      <c r="E78" s="26">
        <v>39793.78</v>
      </c>
      <c r="F78" s="25">
        <v>4196</v>
      </c>
      <c r="G78" s="26">
        <v>40659.15</v>
      </c>
      <c r="H78" s="27">
        <v>30.7164367722054</v>
      </c>
      <c r="I78" s="26">
        <v>894</v>
      </c>
      <c r="J78" s="26">
        <v>5941.92</v>
      </c>
      <c r="K78" s="25">
        <v>2320.2</v>
      </c>
      <c r="L78" s="25">
        <v>9613.89</v>
      </c>
      <c r="M78" s="12">
        <v>6.64644295302013</v>
      </c>
      <c r="N78" s="12">
        <v>4.14356089992242</v>
      </c>
      <c r="O78" s="26">
        <v>9167.25</v>
      </c>
      <c r="P78" s="26">
        <v>11693.91</v>
      </c>
      <c r="Q78" s="26">
        <v>1252.2</v>
      </c>
      <c r="R78" s="12">
        <v>9.33869190225204</v>
      </c>
      <c r="S78" s="25">
        <v>8757.52</v>
      </c>
      <c r="T78" s="25">
        <v>15829.94</v>
      </c>
      <c r="U78" s="25">
        <v>1538.31</v>
      </c>
      <c r="V78" s="12">
        <v>10.2904746117493</v>
      </c>
      <c r="W78" s="15">
        <v>0.405066133608887</v>
      </c>
      <c r="X78" s="15">
        <v>1.48348578922586</v>
      </c>
      <c r="Y78" s="26">
        <v>2526.66</v>
      </c>
      <c r="Z78" s="25">
        <v>7072.42</v>
      </c>
      <c r="AA78" s="17">
        <v>-4545.76</v>
      </c>
      <c r="AB78" s="18">
        <v>-0.642744633378674</v>
      </c>
      <c r="AC78" s="15">
        <v>0.216066311439031</v>
      </c>
      <c r="AD78" s="15">
        <v>0.446774908812036</v>
      </c>
      <c r="AE78" s="15">
        <v>-0.230708597373005</v>
      </c>
      <c r="AF78" s="26">
        <v>0</v>
      </c>
      <c r="AG78" s="25">
        <v>0</v>
      </c>
      <c r="AH78" s="15">
        <v>0</v>
      </c>
      <c r="AI78" s="18">
        <v>0</v>
      </c>
      <c r="AJ78" s="26">
        <v>0</v>
      </c>
      <c r="AK78" s="25">
        <v>0</v>
      </c>
      <c r="AL78" s="15">
        <v>0</v>
      </c>
      <c r="AM78" s="18">
        <v>0</v>
      </c>
      <c r="AN78" s="18">
        <v>0</v>
      </c>
      <c r="AO78" s="18">
        <v>0</v>
      </c>
    </row>
    <row r="79" s="1" customFormat="1" ht="15.9" customHeight="1" spans="1:41">
      <c r="A79" s="23"/>
      <c r="B79" s="24" t="s">
        <v>160</v>
      </c>
      <c r="C79" s="23" t="s">
        <v>161</v>
      </c>
      <c r="D79" s="25">
        <v>283</v>
      </c>
      <c r="E79" s="26">
        <v>2230.07</v>
      </c>
      <c r="F79" s="25">
        <v>333</v>
      </c>
      <c r="G79" s="26">
        <v>2553.2</v>
      </c>
      <c r="H79" s="27">
        <v>9.24752674867569</v>
      </c>
      <c r="I79" s="26">
        <v>331</v>
      </c>
      <c r="J79" s="26">
        <v>2133.5</v>
      </c>
      <c r="K79" s="25">
        <v>222</v>
      </c>
      <c r="L79" s="25">
        <v>1169.11</v>
      </c>
      <c r="M79" s="12">
        <v>6.44561933534743</v>
      </c>
      <c r="N79" s="12">
        <v>5.26626126126126</v>
      </c>
      <c r="O79" s="26">
        <v>1810.37</v>
      </c>
      <c r="P79" s="26">
        <v>1903.91</v>
      </c>
      <c r="Q79" s="26">
        <v>266</v>
      </c>
      <c r="R79" s="12">
        <v>7.15755639097744</v>
      </c>
      <c r="S79" s="25">
        <v>1312.71</v>
      </c>
      <c r="T79" s="25">
        <v>2158.67</v>
      </c>
      <c r="U79" s="25">
        <v>292</v>
      </c>
      <c r="V79" s="12">
        <v>7.39270547945205</v>
      </c>
      <c r="W79" s="15">
        <v>0.110452854658324</v>
      </c>
      <c r="X79" s="15">
        <v>0.403786313040138</v>
      </c>
      <c r="Y79" s="26">
        <v>93.54</v>
      </c>
      <c r="Z79" s="25">
        <v>845.96</v>
      </c>
      <c r="AA79" s="17">
        <v>-752.42</v>
      </c>
      <c r="AB79" s="18">
        <v>-0.889427396094378</v>
      </c>
      <c r="AC79" s="15">
        <v>0.0491304736043195</v>
      </c>
      <c r="AD79" s="15">
        <v>0.391889450448656</v>
      </c>
      <c r="AE79" s="15">
        <v>-0.342758976844336</v>
      </c>
      <c r="AF79" s="26">
        <v>0</v>
      </c>
      <c r="AG79" s="25">
        <v>0</v>
      </c>
      <c r="AH79" s="15">
        <v>0</v>
      </c>
      <c r="AI79" s="18">
        <v>0</v>
      </c>
      <c r="AJ79" s="26">
        <v>0</v>
      </c>
      <c r="AK79" s="25">
        <v>0</v>
      </c>
      <c r="AL79" s="15">
        <v>0</v>
      </c>
      <c r="AM79" s="18">
        <v>0</v>
      </c>
      <c r="AN79" s="18">
        <v>0</v>
      </c>
      <c r="AO79" s="18">
        <v>0</v>
      </c>
    </row>
    <row r="80" s="1" customFormat="1" ht="15.9" customHeight="1" spans="1:41">
      <c r="A80" s="23"/>
      <c r="B80" s="24" t="s">
        <v>125</v>
      </c>
      <c r="C80" s="23" t="s">
        <v>126</v>
      </c>
      <c r="D80" s="25">
        <v>8932</v>
      </c>
      <c r="E80" s="26">
        <v>65057.54</v>
      </c>
      <c r="F80" s="25">
        <v>8075.5</v>
      </c>
      <c r="G80" s="26">
        <v>64634.52</v>
      </c>
      <c r="H80" s="27">
        <v>38.0657451053235</v>
      </c>
      <c r="I80" s="26">
        <v>1330</v>
      </c>
      <c r="J80" s="26">
        <v>9378.54</v>
      </c>
      <c r="K80" s="25">
        <v>3439.1</v>
      </c>
      <c r="L80" s="25">
        <v>19844.34</v>
      </c>
      <c r="M80" s="12">
        <v>7.05153383458647</v>
      </c>
      <c r="N80" s="12">
        <v>5.77021313715798</v>
      </c>
      <c r="O80" s="26">
        <v>11924.69</v>
      </c>
      <c r="P80" s="26">
        <v>18781.92</v>
      </c>
      <c r="Q80" s="26">
        <v>2005.59</v>
      </c>
      <c r="R80" s="12">
        <v>9.36478542473786</v>
      </c>
      <c r="S80" s="25">
        <v>13337.57</v>
      </c>
      <c r="T80" s="25">
        <v>20543.37</v>
      </c>
      <c r="U80" s="25">
        <v>2226.91</v>
      </c>
      <c r="V80" s="12">
        <v>9.22505624385359</v>
      </c>
      <c r="W80" s="15">
        <v>0.328049420794852</v>
      </c>
      <c r="X80" s="15">
        <v>0.598737520534162</v>
      </c>
      <c r="Y80" s="26">
        <v>6857.23</v>
      </c>
      <c r="Z80" s="25">
        <v>7205.8</v>
      </c>
      <c r="AA80" s="17">
        <v>-348.57</v>
      </c>
      <c r="AB80" s="18">
        <v>-0.0483735324322074</v>
      </c>
      <c r="AC80" s="15">
        <v>0.365097391533986</v>
      </c>
      <c r="AD80" s="15">
        <v>0.350760366969976</v>
      </c>
      <c r="AE80" s="15">
        <v>0.0143370245640097</v>
      </c>
      <c r="AF80" s="26">
        <v>0</v>
      </c>
      <c r="AG80" s="25">
        <v>0</v>
      </c>
      <c r="AH80" s="15">
        <v>0</v>
      </c>
      <c r="AI80" s="18">
        <v>0</v>
      </c>
      <c r="AJ80" s="26">
        <v>0</v>
      </c>
      <c r="AK80" s="25">
        <v>0</v>
      </c>
      <c r="AL80" s="15">
        <v>0</v>
      </c>
      <c r="AM80" s="18">
        <v>0</v>
      </c>
      <c r="AN80" s="18">
        <v>0</v>
      </c>
      <c r="AO80" s="18">
        <v>0</v>
      </c>
    </row>
    <row r="81" s="1" customFormat="1" ht="15.9" customHeight="1" spans="1:41">
      <c r="A81" s="23"/>
      <c r="B81" s="28" t="s">
        <v>256</v>
      </c>
      <c r="C81" s="28"/>
      <c r="D81" s="29">
        <v>13922</v>
      </c>
      <c r="E81" s="29">
        <v>107081.39</v>
      </c>
      <c r="F81" s="29">
        <v>12604.5</v>
      </c>
      <c r="G81" s="30">
        <v>107846.87</v>
      </c>
      <c r="H81" s="30">
        <v>32.8459840950542</v>
      </c>
      <c r="I81" s="30">
        <v>2555</v>
      </c>
      <c r="J81" s="29">
        <v>17453.96</v>
      </c>
      <c r="K81" s="29">
        <v>5981.3</v>
      </c>
      <c r="L81" s="29">
        <v>30627.34</v>
      </c>
      <c r="M81" s="31">
        <v>6.83129549902153</v>
      </c>
      <c r="N81" s="31">
        <v>5.12051560697507</v>
      </c>
      <c r="O81" s="29">
        <v>22902.31</v>
      </c>
      <c r="P81" s="29">
        <v>32379.74</v>
      </c>
      <c r="Q81" s="29">
        <v>3523.79</v>
      </c>
      <c r="R81" s="31">
        <v>9.1888960465862</v>
      </c>
      <c r="S81" s="29">
        <v>23407.8</v>
      </c>
      <c r="T81" s="29">
        <v>38531.98</v>
      </c>
      <c r="U81" s="29">
        <v>4057.22</v>
      </c>
      <c r="V81" s="31">
        <v>9.49713843469174</v>
      </c>
      <c r="W81" s="32">
        <v>0.345117635139977</v>
      </c>
      <c r="X81" s="32">
        <v>0.854723071589687</v>
      </c>
      <c r="Y81" s="29">
        <v>9477.43</v>
      </c>
      <c r="Z81" s="29">
        <v>15124.18</v>
      </c>
      <c r="AA81" s="33">
        <v>-5646.75</v>
      </c>
      <c r="AB81" s="34">
        <v>-0.373359084591694</v>
      </c>
      <c r="AC81" s="32">
        <v>0.292696297129007</v>
      </c>
      <c r="AD81" s="32">
        <v>0.39250980614025</v>
      </c>
      <c r="AE81" s="32">
        <v>-0.099813509011243</v>
      </c>
      <c r="AF81" s="29">
        <v>0</v>
      </c>
      <c r="AG81" s="29">
        <v>0</v>
      </c>
      <c r="AH81" s="32">
        <v>0</v>
      </c>
      <c r="AI81" s="32">
        <v>0</v>
      </c>
      <c r="AJ81" s="29">
        <v>0</v>
      </c>
      <c r="AK81" s="29">
        <v>0</v>
      </c>
      <c r="AL81" s="32">
        <v>0</v>
      </c>
      <c r="AM81" s="32">
        <v>0</v>
      </c>
      <c r="AN81" s="34">
        <v>0</v>
      </c>
      <c r="AO81" s="34">
        <v>0</v>
      </c>
    </row>
    <row r="82" s="1" customFormat="1" ht="15.9" customHeight="1" spans="1:41">
      <c r="A82" s="9" t="s">
        <v>61</v>
      </c>
      <c r="B82" s="9"/>
      <c r="C82" s="9"/>
      <c r="D82" s="10">
        <v>483746.4</v>
      </c>
      <c r="E82" s="10">
        <v>3233550.53</v>
      </c>
      <c r="F82" s="10">
        <v>454564.78</v>
      </c>
      <c r="G82" s="10">
        <v>3096547.42</v>
      </c>
      <c r="H82" s="10">
        <v>34.6887907400665</v>
      </c>
      <c r="I82" s="10">
        <v>70364.3</v>
      </c>
      <c r="J82" s="10">
        <v>467035.35</v>
      </c>
      <c r="K82" s="10">
        <v>128101.06</v>
      </c>
      <c r="L82" s="10">
        <v>615355.47</v>
      </c>
      <c r="M82" s="13">
        <v>6.63739069386038</v>
      </c>
      <c r="N82" s="13">
        <v>4.80367196024764</v>
      </c>
      <c r="O82" s="10">
        <v>638688.82</v>
      </c>
      <c r="P82" s="10">
        <v>853887.93</v>
      </c>
      <c r="Q82" s="10">
        <v>103694.21</v>
      </c>
      <c r="R82" s="13">
        <v>8.23467317992007</v>
      </c>
      <c r="S82" s="10">
        <v>624576.05</v>
      </c>
      <c r="T82" s="10">
        <v>927149.05</v>
      </c>
      <c r="U82" s="10">
        <v>103595.26</v>
      </c>
      <c r="V82" s="13">
        <v>8.94972463025818</v>
      </c>
      <c r="W82" s="16">
        <v>0.240649158642595</v>
      </c>
      <c r="X82" s="16">
        <v>0.863100708025202</v>
      </c>
      <c r="Y82" s="10">
        <v>215199.11</v>
      </c>
      <c r="Z82" s="10">
        <v>302573</v>
      </c>
      <c r="AA82" s="19">
        <v>-87373.89</v>
      </c>
      <c r="AB82" s="20">
        <v>-0.288769619232384</v>
      </c>
      <c r="AC82" s="16">
        <v>0.252022662974051</v>
      </c>
      <c r="AD82" s="16">
        <v>0.326347743116385</v>
      </c>
      <c r="AE82" s="16">
        <v>-0.0743250801423336</v>
      </c>
      <c r="AF82" s="10">
        <v>0</v>
      </c>
      <c r="AG82" s="10">
        <v>0</v>
      </c>
      <c r="AH82" s="16">
        <v>0</v>
      </c>
      <c r="AI82" s="16">
        <v>0</v>
      </c>
      <c r="AJ82" s="10">
        <v>0</v>
      </c>
      <c r="AK82" s="10">
        <v>0</v>
      </c>
      <c r="AL82" s="16">
        <v>0</v>
      </c>
      <c r="AM82" s="16">
        <v>0</v>
      </c>
      <c r="AN82" s="20">
        <v>0</v>
      </c>
      <c r="AO82" s="20">
        <v>0</v>
      </c>
    </row>
    <row r="83" s="1" customFormat="1" ht="14.3" customHeight="1"/>
    <row r="84" s="1" customFormat="1" ht="14.3" customHeight="1"/>
    <row r="85" s="1" customFormat="1" ht="14.3" customHeight="1"/>
    <row r="86" s="1" customFormat="1" ht="14.3" customHeight="1"/>
    <row r="87" s="1" customFormat="1" ht="14.3" customHeight="1"/>
    <row r="88" s="1" customFormat="1" ht="14.3" customHeight="1"/>
    <row r="89" s="1" customFormat="1" ht="14.3" customHeight="1"/>
    <row r="90" s="1" customFormat="1" ht="14.3" customHeight="1"/>
    <row r="91" s="1" customFormat="1" ht="14.3" customHeight="1" spans="29:29">
      <c r="AC91" s="21"/>
    </row>
  </sheetData>
  <mergeCells count="33">
    <mergeCell ref="A1:AO1"/>
    <mergeCell ref="A2:V2"/>
    <mergeCell ref="Y2:AE2"/>
    <mergeCell ref="D3:E3"/>
    <mergeCell ref="F3:G3"/>
    <mergeCell ref="I3:N3"/>
    <mergeCell ref="O3:X3"/>
    <mergeCell ref="Y3:AB3"/>
    <mergeCell ref="AC3:AE3"/>
    <mergeCell ref="AF3:AO3"/>
    <mergeCell ref="B9:C9"/>
    <mergeCell ref="B18:C18"/>
    <mergeCell ref="B35:C35"/>
    <mergeCell ref="B55:C55"/>
    <mergeCell ref="B61:C61"/>
    <mergeCell ref="B65:C65"/>
    <mergeCell ref="B72:C72"/>
    <mergeCell ref="B77:C77"/>
    <mergeCell ref="B81:C81"/>
    <mergeCell ref="A82:C82"/>
    <mergeCell ref="A3:A4"/>
    <mergeCell ref="A5:A9"/>
    <mergeCell ref="A10:A18"/>
    <mergeCell ref="A19:A35"/>
    <mergeCell ref="A36:A55"/>
    <mergeCell ref="A56:A61"/>
    <mergeCell ref="A62:A65"/>
    <mergeCell ref="A66:A72"/>
    <mergeCell ref="A73:A77"/>
    <mergeCell ref="A78:A81"/>
    <mergeCell ref="B3:B4"/>
    <mergeCell ref="C3:C4"/>
    <mergeCell ref="H3:H4"/>
  </mergeCells>
  <pageMargins left="0.75" right="0.75" top="1" bottom="1" header="0.5" footer="0.5"/>
  <pageSetup paperSize="9" orientation="portrait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1"/>
  <dimension ref="A1:AO91"/>
  <sheetViews>
    <sheetView workbookViewId="0">
      <selection activeCell="F15" sqref="F15"/>
    </sheetView>
  </sheetViews>
  <sheetFormatPr defaultColWidth="10" defaultRowHeight="13.5"/>
  <cols>
    <col min="1" max="1" width="6.65" style="1" customWidth="1"/>
    <col min="2" max="2" width="6.10833333333333" style="1" customWidth="1"/>
    <col min="3" max="3" width="8.68333333333333" style="1" customWidth="1"/>
    <col min="4" max="7" width="9.63333333333333" style="1" customWidth="1"/>
    <col min="8" max="8" width="6.91666666666667" style="1" customWidth="1"/>
    <col min="9" max="9" width="9.225" style="1" customWidth="1"/>
    <col min="10" max="10" width="10.175" style="1" customWidth="1"/>
    <col min="11" max="11" width="9.63333333333333" style="1" customWidth="1"/>
    <col min="12" max="12" width="9.5" style="1" customWidth="1"/>
    <col min="13" max="13" width="9.225" style="1" customWidth="1"/>
    <col min="14" max="14" width="9.76666666666667" style="1" customWidth="1"/>
    <col min="15" max="15" width="12.2083333333333" style="1" customWidth="1"/>
    <col min="16" max="17" width="10.7666666666667" style="1" customWidth="1"/>
    <col min="18" max="18" width="9.5" style="1" customWidth="1"/>
    <col min="19" max="21" width="10.7666666666667" style="1" customWidth="1"/>
    <col min="22" max="22" width="9.5" style="1" customWidth="1"/>
    <col min="23" max="23" width="6.78333333333333" style="1" customWidth="1"/>
    <col min="24" max="24" width="6.24166666666667" style="1" customWidth="1"/>
    <col min="25" max="25" width="9.74166666666667" style="1" customWidth="1"/>
    <col min="26" max="27" width="9.76666666666667" style="1" customWidth="1"/>
    <col min="28" max="28" width="7.6" style="1" customWidth="1"/>
    <col min="29" max="29" width="6.65" style="1" customWidth="1"/>
    <col min="30" max="30" width="5.83333333333333" style="1" customWidth="1"/>
    <col min="31" max="31" width="6.10833333333333" style="1" customWidth="1"/>
    <col min="32" max="32" width="9.74166666666667" style="1" customWidth="1"/>
    <col min="33" max="33" width="8.95" style="1" customWidth="1"/>
    <col min="34" max="35" width="6.91666666666667" style="1" customWidth="1"/>
    <col min="36" max="37" width="9.74166666666667" style="1" customWidth="1"/>
    <col min="38" max="39" width="7.73333333333333" style="1" customWidth="1"/>
    <col min="40" max="40" width="6.10833333333333" style="1" customWidth="1"/>
    <col min="41" max="41" width="6.50833333333333" style="1" customWidth="1"/>
    <col min="42" max="47" width="9.76666666666667" style="1" customWidth="1"/>
    <col min="48" max="16384" width="10" style="1"/>
  </cols>
  <sheetData>
    <row r="1" s="1" customFormat="1" ht="21.85" customHeight="1" spans="1:41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="1" customFormat="1" ht="19.55" customHeight="1" spans="1:31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Y2" s="14" t="s">
        <v>233</v>
      </c>
      <c r="Z2" s="14"/>
      <c r="AA2" s="14"/>
      <c r="AB2" s="14"/>
      <c r="AC2" s="14"/>
      <c r="AD2" s="14"/>
      <c r="AE2" s="14"/>
    </row>
    <row r="3" s="1" customFormat="1" ht="19.55" customHeight="1" spans="1:41">
      <c r="A3" s="4" t="s">
        <v>49</v>
      </c>
      <c r="B3" s="4" t="s">
        <v>234</v>
      </c>
      <c r="C3" s="4" t="s">
        <v>235</v>
      </c>
      <c r="D3" s="4" t="s">
        <v>236</v>
      </c>
      <c r="E3" s="4"/>
      <c r="F3" s="4" t="s">
        <v>209</v>
      </c>
      <c r="G3" s="4"/>
      <c r="H3" s="5" t="s">
        <v>210</v>
      </c>
      <c r="I3" s="4" t="s">
        <v>237</v>
      </c>
      <c r="J3" s="4"/>
      <c r="K3" s="4"/>
      <c r="L3" s="4"/>
      <c r="M3" s="4"/>
      <c r="N3" s="4"/>
      <c r="O3" s="4" t="s">
        <v>238</v>
      </c>
      <c r="P3" s="4"/>
      <c r="Q3" s="4"/>
      <c r="R3" s="4"/>
      <c r="S3" s="4"/>
      <c r="T3" s="4"/>
      <c r="U3" s="4"/>
      <c r="V3" s="4"/>
      <c r="W3" s="4"/>
      <c r="X3" s="4"/>
      <c r="Y3" s="4" t="s">
        <v>7</v>
      </c>
      <c r="Z3" s="4"/>
      <c r="AA3" s="4"/>
      <c r="AB3" s="4"/>
      <c r="AC3" s="4" t="s">
        <v>8</v>
      </c>
      <c r="AD3" s="4"/>
      <c r="AE3" s="4"/>
      <c r="AF3" s="4" t="s">
        <v>239</v>
      </c>
      <c r="AG3" s="4"/>
      <c r="AH3" s="4"/>
      <c r="AI3" s="4"/>
      <c r="AJ3" s="4"/>
      <c r="AK3" s="4"/>
      <c r="AL3" s="4"/>
      <c r="AM3" s="4"/>
      <c r="AN3" s="4"/>
      <c r="AO3" s="4"/>
    </row>
    <row r="4" s="1" customFormat="1" ht="22.6" customHeight="1" spans="1:41">
      <c r="A4" s="4"/>
      <c r="B4" s="4"/>
      <c r="C4" s="4"/>
      <c r="D4" s="4" t="s">
        <v>214</v>
      </c>
      <c r="E4" s="4" t="s">
        <v>215</v>
      </c>
      <c r="F4" s="4" t="s">
        <v>214</v>
      </c>
      <c r="G4" s="4" t="s">
        <v>215</v>
      </c>
      <c r="H4" s="5"/>
      <c r="I4" s="4" t="s">
        <v>240</v>
      </c>
      <c r="J4" s="4" t="s">
        <v>241</v>
      </c>
      <c r="K4" s="4" t="s">
        <v>242</v>
      </c>
      <c r="L4" s="4" t="s">
        <v>243</v>
      </c>
      <c r="M4" s="4" t="s">
        <v>244</v>
      </c>
      <c r="N4" s="11" t="s">
        <v>245</v>
      </c>
      <c r="O4" s="4" t="s">
        <v>246</v>
      </c>
      <c r="P4" s="4" t="s">
        <v>241</v>
      </c>
      <c r="Q4" s="4" t="s">
        <v>240</v>
      </c>
      <c r="R4" s="4" t="s">
        <v>244</v>
      </c>
      <c r="S4" s="4" t="s">
        <v>247</v>
      </c>
      <c r="T4" s="4" t="s">
        <v>243</v>
      </c>
      <c r="U4" s="4" t="s">
        <v>242</v>
      </c>
      <c r="V4" s="4" t="s">
        <v>245</v>
      </c>
      <c r="W4" s="4" t="s">
        <v>248</v>
      </c>
      <c r="X4" s="4" t="s">
        <v>249</v>
      </c>
      <c r="Y4" s="4" t="s">
        <v>11</v>
      </c>
      <c r="Z4" s="4" t="s">
        <v>12</v>
      </c>
      <c r="AA4" s="4" t="s">
        <v>13</v>
      </c>
      <c r="AB4" s="4" t="s">
        <v>14</v>
      </c>
      <c r="AC4" s="4" t="s">
        <v>11</v>
      </c>
      <c r="AD4" s="4" t="s">
        <v>12</v>
      </c>
      <c r="AE4" s="4" t="s">
        <v>15</v>
      </c>
      <c r="AF4" s="4" t="s">
        <v>241</v>
      </c>
      <c r="AG4" s="4" t="s">
        <v>243</v>
      </c>
      <c r="AH4" s="4" t="s">
        <v>250</v>
      </c>
      <c r="AI4" s="4" t="s">
        <v>251</v>
      </c>
      <c r="AJ4" s="4" t="s">
        <v>240</v>
      </c>
      <c r="AK4" s="4" t="s">
        <v>242</v>
      </c>
      <c r="AL4" s="4" t="s">
        <v>252</v>
      </c>
      <c r="AM4" s="4" t="s">
        <v>253</v>
      </c>
      <c r="AN4" s="4" t="s">
        <v>254</v>
      </c>
      <c r="AO4" s="4" t="s">
        <v>255</v>
      </c>
    </row>
    <row r="5" s="1" customFormat="1" ht="15.9" customHeight="1" spans="1:41">
      <c r="A5" s="23" t="s">
        <v>155</v>
      </c>
      <c r="B5" s="24" t="s">
        <v>172</v>
      </c>
      <c r="C5" s="23" t="s">
        <v>173</v>
      </c>
      <c r="D5" s="25">
        <v>3810.95</v>
      </c>
      <c r="E5" s="26">
        <v>18414.68</v>
      </c>
      <c r="F5" s="25">
        <v>3852.84</v>
      </c>
      <c r="G5" s="26">
        <v>19517.92</v>
      </c>
      <c r="H5" s="27">
        <v>19.1939401299411</v>
      </c>
      <c r="I5" s="26">
        <v>3147.56</v>
      </c>
      <c r="J5" s="26">
        <v>7207.93</v>
      </c>
      <c r="K5" s="25">
        <v>4176.97</v>
      </c>
      <c r="L5" s="25">
        <v>10017.73</v>
      </c>
      <c r="M5" s="12">
        <v>2.29000559163288</v>
      </c>
      <c r="N5" s="12">
        <v>2.39832462287256</v>
      </c>
      <c r="O5" s="26">
        <v>6916.98</v>
      </c>
      <c r="P5" s="26">
        <v>8083.08</v>
      </c>
      <c r="Q5" s="26">
        <v>2675.68</v>
      </c>
      <c r="R5" s="12">
        <v>3.02094420857502</v>
      </c>
      <c r="S5" s="25">
        <v>5711.13</v>
      </c>
      <c r="T5" s="25">
        <v>7170.36</v>
      </c>
      <c r="U5" s="25">
        <v>2846.89</v>
      </c>
      <c r="V5" s="12">
        <v>2.51866422657707</v>
      </c>
      <c r="W5" s="15">
        <v>0.319186389593459</v>
      </c>
      <c r="X5" s="15">
        <v>0.0501765284635972</v>
      </c>
      <c r="Y5" s="26">
        <v>1166.1</v>
      </c>
      <c r="Z5" s="25">
        <v>1459.23</v>
      </c>
      <c r="AA5" s="17">
        <v>-293.13</v>
      </c>
      <c r="AB5" s="18">
        <v>-0.200879916120146</v>
      </c>
      <c r="AC5" s="15">
        <v>0.144264315087813</v>
      </c>
      <c r="AD5" s="15">
        <v>0.203508610446337</v>
      </c>
      <c r="AE5" s="15">
        <v>-0.0592442953585244</v>
      </c>
      <c r="AF5" s="26">
        <v>0</v>
      </c>
      <c r="AG5" s="25">
        <v>0</v>
      </c>
      <c r="AH5" s="15">
        <v>0</v>
      </c>
      <c r="AI5" s="18">
        <v>0</v>
      </c>
      <c r="AJ5" s="26">
        <v>0</v>
      </c>
      <c r="AK5" s="25">
        <v>0</v>
      </c>
      <c r="AL5" s="15">
        <v>0</v>
      </c>
      <c r="AM5" s="18">
        <v>0</v>
      </c>
      <c r="AN5" s="18">
        <v>0</v>
      </c>
      <c r="AO5" s="18">
        <v>0</v>
      </c>
    </row>
    <row r="6" s="1" customFormat="1" ht="15.9" customHeight="1" spans="1:41">
      <c r="A6" s="23"/>
      <c r="B6" s="24" t="s">
        <v>156</v>
      </c>
      <c r="C6" s="23" t="s">
        <v>157</v>
      </c>
      <c r="D6" s="25">
        <v>1547.6</v>
      </c>
      <c r="E6" s="26">
        <v>7407.58</v>
      </c>
      <c r="F6" s="25">
        <v>1542.81</v>
      </c>
      <c r="G6" s="26">
        <v>6500.95</v>
      </c>
      <c r="H6" s="27">
        <v>17.2703826955075</v>
      </c>
      <c r="I6" s="26">
        <v>893.1</v>
      </c>
      <c r="J6" s="26">
        <v>1776.47</v>
      </c>
      <c r="K6" s="25">
        <v>947.37</v>
      </c>
      <c r="L6" s="25">
        <v>3639.11</v>
      </c>
      <c r="M6" s="12">
        <v>1.98910536334117</v>
      </c>
      <c r="N6" s="12">
        <v>3.84127637565048</v>
      </c>
      <c r="O6" s="26">
        <v>2818.69</v>
      </c>
      <c r="P6" s="26">
        <v>2198.19</v>
      </c>
      <c r="Q6" s="26">
        <v>965.33</v>
      </c>
      <c r="R6" s="12">
        <v>2.2771383879088</v>
      </c>
      <c r="S6" s="25">
        <v>2354.35</v>
      </c>
      <c r="T6" s="25">
        <v>2810.72</v>
      </c>
      <c r="U6" s="25">
        <v>1036.32</v>
      </c>
      <c r="V6" s="12">
        <v>2.71221244403273</v>
      </c>
      <c r="W6" s="15">
        <v>0.144805312919074</v>
      </c>
      <c r="X6" s="15">
        <v>-0.293929366492552</v>
      </c>
      <c r="Y6" s="26">
        <v>-620.5</v>
      </c>
      <c r="Z6" s="25">
        <v>456.37</v>
      </c>
      <c r="AA6" s="17">
        <v>-1076.87</v>
      </c>
      <c r="AB6" s="18">
        <v>-2.35964239542476</v>
      </c>
      <c r="AC6" s="15">
        <v>-0.282277692101229</v>
      </c>
      <c r="AD6" s="15">
        <v>0.162367649570217</v>
      </c>
      <c r="AE6" s="15">
        <v>-0.444645341671446</v>
      </c>
      <c r="AF6" s="26">
        <v>0</v>
      </c>
      <c r="AG6" s="25">
        <v>0</v>
      </c>
      <c r="AH6" s="15">
        <v>0</v>
      </c>
      <c r="AI6" s="18">
        <v>0</v>
      </c>
      <c r="AJ6" s="26">
        <v>0</v>
      </c>
      <c r="AK6" s="25">
        <v>0</v>
      </c>
      <c r="AL6" s="15">
        <v>0</v>
      </c>
      <c r="AM6" s="18">
        <v>0</v>
      </c>
      <c r="AN6" s="18">
        <v>0</v>
      </c>
      <c r="AO6" s="18">
        <v>0</v>
      </c>
    </row>
    <row r="7" s="1" customFormat="1" ht="15.9" customHeight="1" spans="1:41">
      <c r="A7" s="23"/>
      <c r="B7" s="24" t="s">
        <v>162</v>
      </c>
      <c r="C7" s="23" t="s">
        <v>163</v>
      </c>
      <c r="D7" s="25">
        <v>6633.03</v>
      </c>
      <c r="E7" s="26">
        <v>16299.68</v>
      </c>
      <c r="F7" s="25">
        <v>9000.72</v>
      </c>
      <c r="G7" s="26">
        <v>33590.19</v>
      </c>
      <c r="H7" s="27">
        <v>18.4186146473804</v>
      </c>
      <c r="I7" s="26">
        <v>5292.98</v>
      </c>
      <c r="J7" s="26">
        <v>25811.22</v>
      </c>
      <c r="K7" s="25">
        <v>4290.69</v>
      </c>
      <c r="L7" s="25">
        <v>6575.48</v>
      </c>
      <c r="M7" s="12">
        <v>4.87650057245635</v>
      </c>
      <c r="N7" s="12">
        <v>1.53249943482284</v>
      </c>
      <c r="O7" s="26">
        <v>9480.33</v>
      </c>
      <c r="P7" s="26">
        <v>12237.17</v>
      </c>
      <c r="Q7" s="26">
        <v>3799.35</v>
      </c>
      <c r="R7" s="12">
        <v>3.22085883111585</v>
      </c>
      <c r="S7" s="25">
        <v>10770.76</v>
      </c>
      <c r="T7" s="25">
        <v>13279.76</v>
      </c>
      <c r="U7" s="25">
        <v>4882.38</v>
      </c>
      <c r="V7" s="12">
        <v>2.71993576903068</v>
      </c>
      <c r="W7" s="15">
        <v>-0.339514312925946</v>
      </c>
      <c r="X7" s="15">
        <v>0.774836392905497</v>
      </c>
      <c r="Y7" s="26">
        <v>2756.84</v>
      </c>
      <c r="Z7" s="25">
        <v>2509</v>
      </c>
      <c r="AA7" s="17">
        <v>247.84</v>
      </c>
      <c r="AB7" s="18">
        <v>0.0987803905938621</v>
      </c>
      <c r="AC7" s="15">
        <v>0.225284113892346</v>
      </c>
      <c r="AD7" s="15">
        <v>0.188934137363928</v>
      </c>
      <c r="AE7" s="15">
        <v>0.0363499765284178</v>
      </c>
      <c r="AF7" s="26">
        <v>0</v>
      </c>
      <c r="AG7" s="25">
        <v>0</v>
      </c>
      <c r="AH7" s="15">
        <v>0</v>
      </c>
      <c r="AI7" s="18">
        <v>0</v>
      </c>
      <c r="AJ7" s="26">
        <v>0</v>
      </c>
      <c r="AK7" s="25">
        <v>0</v>
      </c>
      <c r="AL7" s="15">
        <v>0</v>
      </c>
      <c r="AM7" s="18">
        <v>0</v>
      </c>
      <c r="AN7" s="18">
        <v>0</v>
      </c>
      <c r="AO7" s="18">
        <v>0</v>
      </c>
    </row>
    <row r="8" s="1" customFormat="1" ht="15.9" customHeight="1" spans="1:41">
      <c r="A8" s="23"/>
      <c r="B8" s="24" t="s">
        <v>174</v>
      </c>
      <c r="C8" s="23" t="s">
        <v>175</v>
      </c>
      <c r="D8" s="25">
        <v>1124.1</v>
      </c>
      <c r="E8" s="26">
        <v>4434.59</v>
      </c>
      <c r="F8" s="25">
        <v>962.2</v>
      </c>
      <c r="G8" s="26">
        <v>3406.91</v>
      </c>
      <c r="H8" s="27">
        <v>5.08278314335188</v>
      </c>
      <c r="I8" s="26">
        <v>1951.16</v>
      </c>
      <c r="J8" s="26">
        <v>3873.32</v>
      </c>
      <c r="K8" s="25">
        <v>2121.88</v>
      </c>
      <c r="L8" s="25">
        <v>3048.72</v>
      </c>
      <c r="M8" s="12">
        <v>1.98513704667992</v>
      </c>
      <c r="N8" s="12">
        <v>1.436801327125</v>
      </c>
      <c r="O8" s="26">
        <v>5399.65</v>
      </c>
      <c r="P8" s="26">
        <v>6292.48</v>
      </c>
      <c r="Q8" s="26">
        <v>2196.69</v>
      </c>
      <c r="R8" s="12">
        <v>2.86452799439156</v>
      </c>
      <c r="S8" s="25">
        <v>3474.6</v>
      </c>
      <c r="T8" s="25">
        <v>4321.69</v>
      </c>
      <c r="U8" s="25">
        <v>2248.51</v>
      </c>
      <c r="V8" s="12">
        <v>1.92202391806129</v>
      </c>
      <c r="W8" s="15">
        <v>0.442987525310855</v>
      </c>
      <c r="X8" s="15">
        <v>0.337710288664062</v>
      </c>
      <c r="Y8" s="26">
        <v>892.83</v>
      </c>
      <c r="Z8" s="25">
        <v>847.09</v>
      </c>
      <c r="AA8" s="17">
        <v>45.74</v>
      </c>
      <c r="AB8" s="18">
        <v>0.0539966237353764</v>
      </c>
      <c r="AC8" s="15">
        <v>0.141888412835639</v>
      </c>
      <c r="AD8" s="15">
        <v>0.196008968713628</v>
      </c>
      <c r="AE8" s="15">
        <v>-0.0541205558779895</v>
      </c>
      <c r="AF8" s="26">
        <v>0</v>
      </c>
      <c r="AG8" s="25">
        <v>0</v>
      </c>
      <c r="AH8" s="15">
        <v>0</v>
      </c>
      <c r="AI8" s="18">
        <v>0</v>
      </c>
      <c r="AJ8" s="26">
        <v>0</v>
      </c>
      <c r="AK8" s="25">
        <v>0</v>
      </c>
      <c r="AL8" s="15">
        <v>0</v>
      </c>
      <c r="AM8" s="18">
        <v>0</v>
      </c>
      <c r="AN8" s="18">
        <v>0</v>
      </c>
      <c r="AO8" s="18">
        <v>0</v>
      </c>
    </row>
    <row r="9" s="1" customFormat="1" ht="15.9" customHeight="1" spans="1:41">
      <c r="A9" s="23"/>
      <c r="B9" s="28" t="s">
        <v>256</v>
      </c>
      <c r="C9" s="28"/>
      <c r="D9" s="29">
        <v>13115.68</v>
      </c>
      <c r="E9" s="29">
        <v>46556.53</v>
      </c>
      <c r="F9" s="29">
        <v>15358.57</v>
      </c>
      <c r="G9" s="30">
        <v>63015.97</v>
      </c>
      <c r="H9" s="30">
        <v>15.5796718754126</v>
      </c>
      <c r="I9" s="30">
        <v>11284.8</v>
      </c>
      <c r="J9" s="29">
        <v>38668.94</v>
      </c>
      <c r="K9" s="29">
        <v>11536.91</v>
      </c>
      <c r="L9" s="29">
        <v>23281.04</v>
      </c>
      <c r="M9" s="31">
        <v>3.42663937331632</v>
      </c>
      <c r="N9" s="31">
        <v>2.01796148188726</v>
      </c>
      <c r="O9" s="29">
        <v>24615.65</v>
      </c>
      <c r="P9" s="29">
        <v>28810.92</v>
      </c>
      <c r="Q9" s="29">
        <v>9637.05</v>
      </c>
      <c r="R9" s="31">
        <v>2.98959951437421</v>
      </c>
      <c r="S9" s="29">
        <v>22310.84</v>
      </c>
      <c r="T9" s="29">
        <v>27582.53</v>
      </c>
      <c r="U9" s="29">
        <v>11014.1</v>
      </c>
      <c r="V9" s="31">
        <v>2.5042926793837</v>
      </c>
      <c r="W9" s="32">
        <v>-0.127541830735208</v>
      </c>
      <c r="X9" s="32">
        <v>0.241001229142194</v>
      </c>
      <c r="Y9" s="29">
        <v>4195.27</v>
      </c>
      <c r="Z9" s="29">
        <v>5271.69</v>
      </c>
      <c r="AA9" s="33">
        <v>-1076.42</v>
      </c>
      <c r="AB9" s="34">
        <v>-0.204188789553255</v>
      </c>
      <c r="AC9" s="32">
        <v>0.145613885290716</v>
      </c>
      <c r="AD9" s="32">
        <v>0.191124236971735</v>
      </c>
      <c r="AE9" s="32">
        <v>-0.0455103516810192</v>
      </c>
      <c r="AF9" s="29">
        <v>0</v>
      </c>
      <c r="AG9" s="29">
        <v>0</v>
      </c>
      <c r="AH9" s="32">
        <v>0</v>
      </c>
      <c r="AI9" s="32">
        <v>0</v>
      </c>
      <c r="AJ9" s="29">
        <v>0</v>
      </c>
      <c r="AK9" s="29">
        <v>0</v>
      </c>
      <c r="AL9" s="32">
        <v>0</v>
      </c>
      <c r="AM9" s="32">
        <v>0</v>
      </c>
      <c r="AN9" s="34">
        <v>0</v>
      </c>
      <c r="AO9" s="34">
        <v>0</v>
      </c>
    </row>
    <row r="10" s="1" customFormat="1" ht="15.9" customHeight="1" spans="1:41">
      <c r="A10" s="23" t="s">
        <v>84</v>
      </c>
      <c r="B10" s="24" t="s">
        <v>207</v>
      </c>
      <c r="C10" s="23" t="s">
        <v>208</v>
      </c>
      <c r="D10" s="25">
        <v>11534.2</v>
      </c>
      <c r="E10" s="26">
        <v>33589.12</v>
      </c>
      <c r="F10" s="25">
        <v>10408.9</v>
      </c>
      <c r="G10" s="26">
        <v>31910.7</v>
      </c>
      <c r="H10" s="27">
        <v>13.639219780939</v>
      </c>
      <c r="I10" s="26">
        <v>7900.09</v>
      </c>
      <c r="J10" s="26">
        <v>14319.98</v>
      </c>
      <c r="K10" s="25">
        <v>5672.68</v>
      </c>
      <c r="L10" s="25">
        <v>9792.87</v>
      </c>
      <c r="M10" s="12">
        <v>1.81263504592986</v>
      </c>
      <c r="N10" s="12">
        <v>1.72632159755177</v>
      </c>
      <c r="O10" s="26">
        <v>16808.1</v>
      </c>
      <c r="P10" s="26">
        <v>20494.3</v>
      </c>
      <c r="Q10" s="26">
        <v>9059.55</v>
      </c>
      <c r="R10" s="12">
        <v>2.26217637741389</v>
      </c>
      <c r="S10" s="25">
        <v>12781.76</v>
      </c>
      <c r="T10" s="25">
        <v>17655.99</v>
      </c>
      <c r="U10" s="25">
        <v>7394.15</v>
      </c>
      <c r="V10" s="12">
        <v>2.38783227281026</v>
      </c>
      <c r="W10" s="15">
        <v>0.248004325246522</v>
      </c>
      <c r="X10" s="15">
        <v>0.383190870227555</v>
      </c>
      <c r="Y10" s="26">
        <v>3686.2</v>
      </c>
      <c r="Z10" s="25">
        <v>4874.23</v>
      </c>
      <c r="AA10" s="17">
        <v>-1188.03</v>
      </c>
      <c r="AB10" s="18">
        <v>-0.243736959478728</v>
      </c>
      <c r="AC10" s="15">
        <v>0.179864645291618</v>
      </c>
      <c r="AD10" s="15">
        <v>0.276066649335438</v>
      </c>
      <c r="AE10" s="15">
        <v>-0.0962020040438203</v>
      </c>
      <c r="AF10" s="26">
        <v>0</v>
      </c>
      <c r="AG10" s="25">
        <v>0</v>
      </c>
      <c r="AH10" s="15">
        <v>0</v>
      </c>
      <c r="AI10" s="18">
        <v>0</v>
      </c>
      <c r="AJ10" s="26">
        <v>0</v>
      </c>
      <c r="AK10" s="25">
        <v>0</v>
      </c>
      <c r="AL10" s="15">
        <v>0</v>
      </c>
      <c r="AM10" s="18">
        <v>0</v>
      </c>
      <c r="AN10" s="18">
        <v>0</v>
      </c>
      <c r="AO10" s="18">
        <v>0</v>
      </c>
    </row>
    <row r="11" s="1" customFormat="1" ht="15.9" customHeight="1" spans="1:41">
      <c r="A11" s="23"/>
      <c r="B11" s="24" t="s">
        <v>143</v>
      </c>
      <c r="C11" s="23" t="s">
        <v>144</v>
      </c>
      <c r="D11" s="25">
        <v>4680.27</v>
      </c>
      <c r="E11" s="26">
        <v>12229.05</v>
      </c>
      <c r="F11" s="25">
        <v>4739.6</v>
      </c>
      <c r="G11" s="26">
        <v>11130.89</v>
      </c>
      <c r="H11" s="27">
        <v>12.4280876109464</v>
      </c>
      <c r="I11" s="26">
        <v>3201.85</v>
      </c>
      <c r="J11" s="26">
        <v>5514.68</v>
      </c>
      <c r="K11" s="25">
        <v>1351.04</v>
      </c>
      <c r="L11" s="25">
        <v>3228.72</v>
      </c>
      <c r="M11" s="12">
        <v>1.72234177116355</v>
      </c>
      <c r="N11" s="12">
        <v>2.38980341070583</v>
      </c>
      <c r="O11" s="26">
        <v>6578.63</v>
      </c>
      <c r="P11" s="26">
        <v>7538.2</v>
      </c>
      <c r="Q11" s="26">
        <v>3685.69</v>
      </c>
      <c r="R11" s="12">
        <v>2.04526153854502</v>
      </c>
      <c r="S11" s="25">
        <v>4085.18</v>
      </c>
      <c r="T11" s="25">
        <v>5628.95</v>
      </c>
      <c r="U11" s="25">
        <v>1782.86</v>
      </c>
      <c r="V11" s="12">
        <v>3.15725856208564</v>
      </c>
      <c r="W11" s="15">
        <v>0.187488785784556</v>
      </c>
      <c r="X11" s="15">
        <v>0.321137357132294</v>
      </c>
      <c r="Y11" s="26">
        <v>959.57</v>
      </c>
      <c r="Z11" s="25">
        <v>1543.77</v>
      </c>
      <c r="AA11" s="17">
        <v>-584.2</v>
      </c>
      <c r="AB11" s="18">
        <v>-0.37842424713526</v>
      </c>
      <c r="AC11" s="15">
        <v>0.127294314292537</v>
      </c>
      <c r="AD11" s="15">
        <v>0.274255411755301</v>
      </c>
      <c r="AE11" s="15">
        <v>-0.146961097462764</v>
      </c>
      <c r="AF11" s="26">
        <v>0</v>
      </c>
      <c r="AG11" s="25">
        <v>0</v>
      </c>
      <c r="AH11" s="15">
        <v>0</v>
      </c>
      <c r="AI11" s="18">
        <v>0</v>
      </c>
      <c r="AJ11" s="26">
        <v>0</v>
      </c>
      <c r="AK11" s="25">
        <v>0</v>
      </c>
      <c r="AL11" s="15">
        <v>0</v>
      </c>
      <c r="AM11" s="18">
        <v>0</v>
      </c>
      <c r="AN11" s="18">
        <v>0</v>
      </c>
      <c r="AO11" s="18">
        <v>0</v>
      </c>
    </row>
    <row r="12" s="1" customFormat="1" ht="15.9" customHeight="1" spans="1:41">
      <c r="A12" s="23"/>
      <c r="B12" s="24" t="s">
        <v>106</v>
      </c>
      <c r="C12" s="23" t="s">
        <v>107</v>
      </c>
      <c r="D12" s="25">
        <v>5779.54</v>
      </c>
      <c r="E12" s="26">
        <v>26514.5</v>
      </c>
      <c r="F12" s="25">
        <v>4634.35</v>
      </c>
      <c r="G12" s="26">
        <v>23381.27</v>
      </c>
      <c r="H12" s="27">
        <v>18.4134510249248</v>
      </c>
      <c r="I12" s="26">
        <v>3018.38</v>
      </c>
      <c r="J12" s="26">
        <v>6540.9</v>
      </c>
      <c r="K12" s="25">
        <v>3527.09</v>
      </c>
      <c r="L12" s="25">
        <v>9401.22</v>
      </c>
      <c r="M12" s="12">
        <v>2.1670233701522</v>
      </c>
      <c r="N12" s="12">
        <v>2.66543241028723</v>
      </c>
      <c r="O12" s="26">
        <v>9484.11</v>
      </c>
      <c r="P12" s="26">
        <v>11503.88</v>
      </c>
      <c r="Q12" s="26">
        <v>4267.35</v>
      </c>
      <c r="R12" s="12">
        <v>2.69579012736241</v>
      </c>
      <c r="S12" s="25">
        <v>8380.57</v>
      </c>
      <c r="T12" s="25">
        <v>11060.22</v>
      </c>
      <c r="U12" s="25">
        <v>3912.02</v>
      </c>
      <c r="V12" s="12">
        <v>2.82724014703401</v>
      </c>
      <c r="W12" s="15">
        <v>0.244006024343464</v>
      </c>
      <c r="X12" s="15">
        <v>0.0607059988174085</v>
      </c>
      <c r="Y12" s="26">
        <v>2019.77</v>
      </c>
      <c r="Z12" s="25">
        <v>2679.65</v>
      </c>
      <c r="AA12" s="17">
        <v>-659.88</v>
      </c>
      <c r="AB12" s="18">
        <v>-0.246256040900864</v>
      </c>
      <c r="AC12" s="15">
        <v>0.175572937130777</v>
      </c>
      <c r="AD12" s="15">
        <v>0.242278182531631</v>
      </c>
      <c r="AE12" s="15">
        <v>-0.0667052454008546</v>
      </c>
      <c r="AF12" s="26">
        <v>0</v>
      </c>
      <c r="AG12" s="25">
        <v>0</v>
      </c>
      <c r="AH12" s="15">
        <v>0</v>
      </c>
      <c r="AI12" s="18">
        <v>0</v>
      </c>
      <c r="AJ12" s="26">
        <v>0</v>
      </c>
      <c r="AK12" s="25">
        <v>0</v>
      </c>
      <c r="AL12" s="15">
        <v>0</v>
      </c>
      <c r="AM12" s="18">
        <v>0</v>
      </c>
      <c r="AN12" s="18">
        <v>0</v>
      </c>
      <c r="AO12" s="18">
        <v>0</v>
      </c>
    </row>
    <row r="13" s="1" customFormat="1" ht="15.9" customHeight="1" spans="1:41">
      <c r="A13" s="23"/>
      <c r="B13" s="24" t="s">
        <v>180</v>
      </c>
      <c r="C13" s="23" t="s">
        <v>181</v>
      </c>
      <c r="D13" s="25">
        <v>4697.4</v>
      </c>
      <c r="E13" s="26">
        <v>12843.92</v>
      </c>
      <c r="F13" s="25">
        <v>4626.55</v>
      </c>
      <c r="G13" s="26">
        <v>12684.94</v>
      </c>
      <c r="H13" s="27">
        <v>20.5683593839921</v>
      </c>
      <c r="I13" s="26">
        <v>3381.2</v>
      </c>
      <c r="J13" s="26">
        <v>4142.7</v>
      </c>
      <c r="K13" s="25">
        <v>2274.34</v>
      </c>
      <c r="L13" s="25">
        <v>3161.08</v>
      </c>
      <c r="M13" s="12">
        <v>1.22521589968059</v>
      </c>
      <c r="N13" s="12">
        <v>1.38988893481186</v>
      </c>
      <c r="O13" s="26">
        <v>4344.1</v>
      </c>
      <c r="P13" s="26">
        <v>5212.07</v>
      </c>
      <c r="Q13" s="26">
        <v>3453.66</v>
      </c>
      <c r="R13" s="12">
        <v>1.50914392267913</v>
      </c>
      <c r="S13" s="25">
        <v>4225.5</v>
      </c>
      <c r="T13" s="25">
        <v>5779.9</v>
      </c>
      <c r="U13" s="25">
        <v>2573.84</v>
      </c>
      <c r="V13" s="12">
        <v>2.24563298417928</v>
      </c>
      <c r="W13" s="15">
        <v>0.231737135530613</v>
      </c>
      <c r="X13" s="15">
        <v>0.615692396661364</v>
      </c>
      <c r="Y13" s="26">
        <v>867.97</v>
      </c>
      <c r="Z13" s="25">
        <v>1554.4</v>
      </c>
      <c r="AA13" s="17">
        <v>-686.43</v>
      </c>
      <c r="AB13" s="18">
        <v>-0.44160447761194</v>
      </c>
      <c r="AC13" s="15">
        <v>0.166530764168555</v>
      </c>
      <c r="AD13" s="15">
        <v>0.268931988442707</v>
      </c>
      <c r="AE13" s="15">
        <v>-0.102401224274152</v>
      </c>
      <c r="AF13" s="26">
        <v>0</v>
      </c>
      <c r="AG13" s="25">
        <v>0</v>
      </c>
      <c r="AH13" s="15">
        <v>0</v>
      </c>
      <c r="AI13" s="18">
        <v>0</v>
      </c>
      <c r="AJ13" s="26">
        <v>0</v>
      </c>
      <c r="AK13" s="25">
        <v>0</v>
      </c>
      <c r="AL13" s="15">
        <v>0</v>
      </c>
      <c r="AM13" s="18">
        <v>0</v>
      </c>
      <c r="AN13" s="18">
        <v>0</v>
      </c>
      <c r="AO13" s="18">
        <v>0</v>
      </c>
    </row>
    <row r="14" s="1" customFormat="1" ht="15.9" customHeight="1" spans="1:41">
      <c r="A14" s="23"/>
      <c r="B14" s="24" t="s">
        <v>129</v>
      </c>
      <c r="C14" s="23" t="s">
        <v>130</v>
      </c>
      <c r="D14" s="25">
        <v>3658.7</v>
      </c>
      <c r="E14" s="26">
        <v>19781.28</v>
      </c>
      <c r="F14" s="25">
        <v>3661.4</v>
      </c>
      <c r="G14" s="26">
        <v>23154.63</v>
      </c>
      <c r="H14" s="27">
        <v>19.7279757239684</v>
      </c>
      <c r="I14" s="26">
        <v>2741.45</v>
      </c>
      <c r="J14" s="26">
        <v>10990.7</v>
      </c>
      <c r="K14" s="25">
        <v>3854.74</v>
      </c>
      <c r="L14" s="25">
        <v>9336.35</v>
      </c>
      <c r="M14" s="12">
        <v>4.00908278465775</v>
      </c>
      <c r="N14" s="12">
        <v>2.42204402890986</v>
      </c>
      <c r="O14" s="26">
        <v>7617.39</v>
      </c>
      <c r="P14" s="26">
        <v>9771.2</v>
      </c>
      <c r="Q14" s="26">
        <v>3934.11</v>
      </c>
      <c r="R14" s="12">
        <v>2.48371296176263</v>
      </c>
      <c r="S14" s="25">
        <v>9488.26</v>
      </c>
      <c r="T14" s="25">
        <v>14035.89</v>
      </c>
      <c r="U14" s="25">
        <v>4515.41</v>
      </c>
      <c r="V14" s="12">
        <v>3.10844197979807</v>
      </c>
      <c r="W14" s="15">
        <v>-0.380478504642636</v>
      </c>
      <c r="X14" s="15">
        <v>0.283396149159662</v>
      </c>
      <c r="Y14" s="26">
        <v>2153.81</v>
      </c>
      <c r="Z14" s="25">
        <v>4547.63</v>
      </c>
      <c r="AA14" s="17">
        <v>-2393.82</v>
      </c>
      <c r="AB14" s="18">
        <v>-0.526388470478029</v>
      </c>
      <c r="AC14" s="15">
        <v>0.220424308170951</v>
      </c>
      <c r="AD14" s="15">
        <v>0.324000116843321</v>
      </c>
      <c r="AE14" s="15">
        <v>-0.10357580867237</v>
      </c>
      <c r="AF14" s="26">
        <v>0</v>
      </c>
      <c r="AG14" s="25">
        <v>0</v>
      </c>
      <c r="AH14" s="15">
        <v>0</v>
      </c>
      <c r="AI14" s="18">
        <v>0</v>
      </c>
      <c r="AJ14" s="26">
        <v>0</v>
      </c>
      <c r="AK14" s="25">
        <v>0</v>
      </c>
      <c r="AL14" s="15">
        <v>0</v>
      </c>
      <c r="AM14" s="18">
        <v>0</v>
      </c>
      <c r="AN14" s="18">
        <v>0</v>
      </c>
      <c r="AO14" s="18">
        <v>0</v>
      </c>
    </row>
    <row r="15" s="1" customFormat="1" ht="15.9" customHeight="1" spans="1:41">
      <c r="A15" s="23"/>
      <c r="B15" s="24" t="s">
        <v>193</v>
      </c>
      <c r="C15" s="23" t="s">
        <v>194</v>
      </c>
      <c r="D15" s="25">
        <v>5549.9</v>
      </c>
      <c r="E15" s="26">
        <v>25784.81</v>
      </c>
      <c r="F15" s="25">
        <v>5441.3</v>
      </c>
      <c r="G15" s="26">
        <v>25547.81</v>
      </c>
      <c r="H15" s="27">
        <v>20.8756714487724</v>
      </c>
      <c r="I15" s="26">
        <v>4137.74</v>
      </c>
      <c r="J15" s="26">
        <v>8369.36</v>
      </c>
      <c r="K15" s="25">
        <v>2746.25</v>
      </c>
      <c r="L15" s="25">
        <v>5406.04</v>
      </c>
      <c r="M15" s="12">
        <v>2.02268871412897</v>
      </c>
      <c r="N15" s="12">
        <v>1.96851706873009</v>
      </c>
      <c r="O15" s="26">
        <v>8606.39</v>
      </c>
      <c r="P15" s="26">
        <v>10478.27</v>
      </c>
      <c r="Q15" s="26">
        <v>5101.51</v>
      </c>
      <c r="R15" s="12">
        <v>2.05395461343798</v>
      </c>
      <c r="S15" s="25">
        <v>6178.62</v>
      </c>
      <c r="T15" s="25">
        <v>8386.35</v>
      </c>
      <c r="U15" s="25">
        <v>2987.38</v>
      </c>
      <c r="V15" s="12">
        <v>2.80725920371697</v>
      </c>
      <c r="W15" s="15">
        <v>0.0154575931979119</v>
      </c>
      <c r="X15" s="15">
        <v>0.426078162242182</v>
      </c>
      <c r="Y15" s="26">
        <v>1871.88</v>
      </c>
      <c r="Z15" s="25">
        <v>2207.73</v>
      </c>
      <c r="AA15" s="17">
        <v>-335.85</v>
      </c>
      <c r="AB15" s="18">
        <v>-0.152124580451414</v>
      </c>
      <c r="AC15" s="15">
        <v>0.178643993712703</v>
      </c>
      <c r="AD15" s="15">
        <v>0.263252785776887</v>
      </c>
      <c r="AE15" s="15">
        <v>-0.0846087920641849</v>
      </c>
      <c r="AF15" s="26">
        <v>0</v>
      </c>
      <c r="AG15" s="25">
        <v>0</v>
      </c>
      <c r="AH15" s="15">
        <v>0</v>
      </c>
      <c r="AI15" s="18">
        <v>0</v>
      </c>
      <c r="AJ15" s="26">
        <v>0</v>
      </c>
      <c r="AK15" s="25">
        <v>0</v>
      </c>
      <c r="AL15" s="15">
        <v>0</v>
      </c>
      <c r="AM15" s="18">
        <v>0</v>
      </c>
      <c r="AN15" s="18">
        <v>0</v>
      </c>
      <c r="AO15" s="18">
        <v>0</v>
      </c>
    </row>
    <row r="16" s="1" customFormat="1" ht="15.9" customHeight="1" spans="1:41">
      <c r="A16" s="23"/>
      <c r="B16" s="24" t="s">
        <v>85</v>
      </c>
      <c r="C16" s="23" t="s">
        <v>86</v>
      </c>
      <c r="D16" s="25">
        <v>7983.95</v>
      </c>
      <c r="E16" s="26">
        <v>19387.14</v>
      </c>
      <c r="F16" s="25">
        <v>7575.12</v>
      </c>
      <c r="G16" s="26">
        <v>19454.66</v>
      </c>
      <c r="H16" s="27">
        <v>9.38976277339492</v>
      </c>
      <c r="I16" s="26">
        <v>5911.67</v>
      </c>
      <c r="J16" s="26">
        <v>13231.94</v>
      </c>
      <c r="K16" s="25">
        <v>4078.84</v>
      </c>
      <c r="L16" s="25">
        <v>8540.32</v>
      </c>
      <c r="M16" s="12">
        <v>2.23827446389937</v>
      </c>
      <c r="N16" s="12">
        <v>2.09381098547626</v>
      </c>
      <c r="O16" s="26">
        <v>14478.14</v>
      </c>
      <c r="P16" s="26">
        <v>17684.25</v>
      </c>
      <c r="Q16" s="26">
        <v>7253.8</v>
      </c>
      <c r="R16" s="12">
        <v>2.43792908544487</v>
      </c>
      <c r="S16" s="25">
        <v>9909.31</v>
      </c>
      <c r="T16" s="25">
        <v>14233.22</v>
      </c>
      <c r="U16" s="25">
        <v>4754.73</v>
      </c>
      <c r="V16" s="12">
        <v>2.99348648608859</v>
      </c>
      <c r="W16" s="15">
        <v>0.0892002409738766</v>
      </c>
      <c r="X16" s="15">
        <v>0.429683245934296</v>
      </c>
      <c r="Y16" s="26">
        <v>3206.11</v>
      </c>
      <c r="Z16" s="25">
        <v>4323.91</v>
      </c>
      <c r="AA16" s="17">
        <v>-1117.8</v>
      </c>
      <c r="AB16" s="18">
        <v>-0.258516019066077</v>
      </c>
      <c r="AC16" s="15">
        <v>0.181297482222882</v>
      </c>
      <c r="AD16" s="15">
        <v>0.303790006758836</v>
      </c>
      <c r="AE16" s="15">
        <v>-0.122492524535954</v>
      </c>
      <c r="AF16" s="26">
        <v>0</v>
      </c>
      <c r="AG16" s="25">
        <v>0</v>
      </c>
      <c r="AH16" s="15">
        <v>0</v>
      </c>
      <c r="AI16" s="18">
        <v>0</v>
      </c>
      <c r="AJ16" s="26">
        <v>0</v>
      </c>
      <c r="AK16" s="25">
        <v>0</v>
      </c>
      <c r="AL16" s="15">
        <v>0</v>
      </c>
      <c r="AM16" s="18">
        <v>0</v>
      </c>
      <c r="AN16" s="18">
        <v>0</v>
      </c>
      <c r="AO16" s="18">
        <v>0</v>
      </c>
    </row>
    <row r="17" s="1" customFormat="1" ht="15.9" customHeight="1" spans="1:41">
      <c r="A17" s="23"/>
      <c r="B17" s="24" t="s">
        <v>87</v>
      </c>
      <c r="C17" s="23" t="s">
        <v>88</v>
      </c>
      <c r="D17" s="25">
        <v>3777</v>
      </c>
      <c r="E17" s="26">
        <v>9966.51</v>
      </c>
      <c r="F17" s="25">
        <v>3005</v>
      </c>
      <c r="G17" s="26">
        <v>9522.84</v>
      </c>
      <c r="H17" s="27">
        <v>17.0280223469823</v>
      </c>
      <c r="I17" s="26">
        <v>1284.44</v>
      </c>
      <c r="J17" s="26">
        <v>3538.36</v>
      </c>
      <c r="K17" s="25">
        <v>2517.79</v>
      </c>
      <c r="L17" s="25">
        <v>3866.48</v>
      </c>
      <c r="M17" s="12">
        <v>2.75478807885148</v>
      </c>
      <c r="N17" s="12">
        <v>1.53566421345704</v>
      </c>
      <c r="O17" s="26">
        <v>4005.91</v>
      </c>
      <c r="P17" s="26">
        <v>4493.57</v>
      </c>
      <c r="Q17" s="26">
        <v>3437.4</v>
      </c>
      <c r="R17" s="12">
        <v>1.30725839297143</v>
      </c>
      <c r="S17" s="25">
        <v>4014.52</v>
      </c>
      <c r="T17" s="25">
        <v>4934.32</v>
      </c>
      <c r="U17" s="25">
        <v>1751.22</v>
      </c>
      <c r="V17" s="12">
        <v>2.81764712600359</v>
      </c>
      <c r="W17" s="15">
        <v>-0.525459543328484</v>
      </c>
      <c r="X17" s="15">
        <v>0.834806789995181</v>
      </c>
      <c r="Y17" s="26">
        <v>487.66</v>
      </c>
      <c r="Z17" s="25">
        <v>919.8</v>
      </c>
      <c r="AA17" s="17">
        <v>-432.14</v>
      </c>
      <c r="AB17" s="18">
        <v>-0.46981952598391</v>
      </c>
      <c r="AC17" s="15">
        <v>0.108523957566033</v>
      </c>
      <c r="AD17" s="15">
        <v>0.186408664213103</v>
      </c>
      <c r="AE17" s="15">
        <v>-0.0778847066470701</v>
      </c>
      <c r="AF17" s="26">
        <v>0</v>
      </c>
      <c r="AG17" s="25">
        <v>0</v>
      </c>
      <c r="AH17" s="15">
        <v>0</v>
      </c>
      <c r="AI17" s="18">
        <v>0</v>
      </c>
      <c r="AJ17" s="26">
        <v>0</v>
      </c>
      <c r="AK17" s="25">
        <v>0</v>
      </c>
      <c r="AL17" s="15">
        <v>0</v>
      </c>
      <c r="AM17" s="18">
        <v>0</v>
      </c>
      <c r="AN17" s="18">
        <v>0</v>
      </c>
      <c r="AO17" s="18">
        <v>0</v>
      </c>
    </row>
    <row r="18" s="1" customFormat="1" ht="15.9" customHeight="1" spans="1:41">
      <c r="A18" s="23"/>
      <c r="B18" s="28" t="s">
        <v>256</v>
      </c>
      <c r="C18" s="28"/>
      <c r="D18" s="29">
        <v>47660.96</v>
      </c>
      <c r="E18" s="29">
        <v>160096.33</v>
      </c>
      <c r="F18" s="29">
        <v>44092.22</v>
      </c>
      <c r="G18" s="30">
        <v>156787.74</v>
      </c>
      <c r="H18" s="30">
        <v>15.4206275008596</v>
      </c>
      <c r="I18" s="30">
        <v>31576.82</v>
      </c>
      <c r="J18" s="29">
        <v>66648.62</v>
      </c>
      <c r="K18" s="29">
        <v>26022.77</v>
      </c>
      <c r="L18" s="29">
        <v>52733.08</v>
      </c>
      <c r="M18" s="31">
        <v>2.11068182293214</v>
      </c>
      <c r="N18" s="31">
        <v>2.02642070771098</v>
      </c>
      <c r="O18" s="29">
        <v>71922.77</v>
      </c>
      <c r="P18" s="29">
        <v>87175.74</v>
      </c>
      <c r="Q18" s="29">
        <v>40193.07</v>
      </c>
      <c r="R18" s="31">
        <v>2.1689246429795</v>
      </c>
      <c r="S18" s="29">
        <v>59063.72</v>
      </c>
      <c r="T18" s="29">
        <v>81714.84</v>
      </c>
      <c r="U18" s="29">
        <v>29671.61</v>
      </c>
      <c r="V18" s="31">
        <v>2.75397391648111</v>
      </c>
      <c r="W18" s="32">
        <v>0.0275943154551124</v>
      </c>
      <c r="X18" s="32">
        <v>0.359033642916118</v>
      </c>
      <c r="Y18" s="29">
        <v>15252.97</v>
      </c>
      <c r="Z18" s="29">
        <v>22651.12</v>
      </c>
      <c r="AA18" s="33">
        <v>-7398.15</v>
      </c>
      <c r="AB18" s="34">
        <v>-0.326612988673408</v>
      </c>
      <c r="AC18" s="32">
        <v>0.17496805877415</v>
      </c>
      <c r="AD18" s="32">
        <v>0.277197140690724</v>
      </c>
      <c r="AE18" s="32">
        <v>-0.102229081916574</v>
      </c>
      <c r="AF18" s="29">
        <v>0</v>
      </c>
      <c r="AG18" s="29">
        <v>0</v>
      </c>
      <c r="AH18" s="32">
        <v>0</v>
      </c>
      <c r="AI18" s="32">
        <v>0</v>
      </c>
      <c r="AJ18" s="29">
        <v>0</v>
      </c>
      <c r="AK18" s="29">
        <v>0</v>
      </c>
      <c r="AL18" s="32">
        <v>0</v>
      </c>
      <c r="AM18" s="32">
        <v>0</v>
      </c>
      <c r="AN18" s="34">
        <v>0</v>
      </c>
      <c r="AO18" s="34">
        <v>0</v>
      </c>
    </row>
    <row r="19" s="1" customFormat="1" ht="15.9" customHeight="1" spans="1:41">
      <c r="A19" s="23" t="s">
        <v>67</v>
      </c>
      <c r="B19" s="24" t="s">
        <v>72</v>
      </c>
      <c r="C19" s="23" t="s">
        <v>73</v>
      </c>
      <c r="D19" s="25">
        <v>5208.9</v>
      </c>
      <c r="E19" s="26">
        <v>18813.45</v>
      </c>
      <c r="F19" s="25">
        <v>4763.8</v>
      </c>
      <c r="G19" s="26">
        <v>16911.56</v>
      </c>
      <c r="H19" s="27">
        <v>16.143895114258</v>
      </c>
      <c r="I19" s="26">
        <v>2361.88</v>
      </c>
      <c r="J19" s="26">
        <v>6281.94</v>
      </c>
      <c r="K19" s="25">
        <v>1841.96</v>
      </c>
      <c r="L19" s="25">
        <v>4065.23</v>
      </c>
      <c r="M19" s="12">
        <v>2.6597202228733</v>
      </c>
      <c r="N19" s="12">
        <v>2.20701318161089</v>
      </c>
      <c r="O19" s="26">
        <v>7745.19</v>
      </c>
      <c r="P19" s="26">
        <v>9725.72</v>
      </c>
      <c r="Q19" s="26">
        <v>3484.37</v>
      </c>
      <c r="R19" s="12">
        <v>2.79124203227556</v>
      </c>
      <c r="S19" s="25">
        <v>9033.84</v>
      </c>
      <c r="T19" s="25">
        <v>13038.88</v>
      </c>
      <c r="U19" s="25">
        <v>2699.88</v>
      </c>
      <c r="V19" s="12">
        <v>4.82942945612398</v>
      </c>
      <c r="W19" s="15">
        <v>0.0494494903152536</v>
      </c>
      <c r="X19" s="15">
        <v>1.18821957945851</v>
      </c>
      <c r="Y19" s="26">
        <v>1980.53</v>
      </c>
      <c r="Z19" s="25">
        <v>4005.04</v>
      </c>
      <c r="AA19" s="17">
        <v>-2024.51</v>
      </c>
      <c r="AB19" s="18">
        <v>-0.505490581866848</v>
      </c>
      <c r="AC19" s="15">
        <v>0.203638393866984</v>
      </c>
      <c r="AD19" s="15">
        <v>0.307161351281705</v>
      </c>
      <c r="AE19" s="15">
        <v>-0.103522957414722</v>
      </c>
      <c r="AF19" s="26">
        <v>0</v>
      </c>
      <c r="AG19" s="25">
        <v>0</v>
      </c>
      <c r="AH19" s="15">
        <v>0</v>
      </c>
      <c r="AI19" s="18">
        <v>0</v>
      </c>
      <c r="AJ19" s="26">
        <v>0</v>
      </c>
      <c r="AK19" s="25">
        <v>0</v>
      </c>
      <c r="AL19" s="15">
        <v>0</v>
      </c>
      <c r="AM19" s="18">
        <v>0</v>
      </c>
      <c r="AN19" s="18">
        <v>0</v>
      </c>
      <c r="AO19" s="18">
        <v>0</v>
      </c>
    </row>
    <row r="20" s="1" customFormat="1" ht="15.9" customHeight="1" spans="1:41">
      <c r="A20" s="23"/>
      <c r="B20" s="24" t="s">
        <v>112</v>
      </c>
      <c r="C20" s="23" t="s">
        <v>113</v>
      </c>
      <c r="D20" s="25">
        <v>4462.84</v>
      </c>
      <c r="E20" s="26">
        <v>23446.96</v>
      </c>
      <c r="F20" s="25">
        <v>4445.44</v>
      </c>
      <c r="G20" s="26">
        <v>23057.9</v>
      </c>
      <c r="H20" s="27">
        <v>24.8532263063949</v>
      </c>
      <c r="I20" s="26">
        <v>3485.32</v>
      </c>
      <c r="J20" s="26">
        <v>6160.08</v>
      </c>
      <c r="K20" s="25">
        <v>3807.36</v>
      </c>
      <c r="L20" s="25">
        <v>5755.19</v>
      </c>
      <c r="M20" s="12">
        <v>1.76743598866101</v>
      </c>
      <c r="N20" s="12">
        <v>1.51159596150614</v>
      </c>
      <c r="O20" s="26">
        <v>6549.13</v>
      </c>
      <c r="P20" s="26">
        <v>9025.8</v>
      </c>
      <c r="Q20" s="26">
        <v>4050.63</v>
      </c>
      <c r="R20" s="12">
        <v>2.2282459765518</v>
      </c>
      <c r="S20" s="25">
        <v>6635.6</v>
      </c>
      <c r="T20" s="25">
        <v>9559.72</v>
      </c>
      <c r="U20" s="25">
        <v>3643.73</v>
      </c>
      <c r="V20" s="12">
        <v>2.62360822563692</v>
      </c>
      <c r="W20" s="15">
        <v>0.260722306690092</v>
      </c>
      <c r="X20" s="15">
        <v>0.735654429125879</v>
      </c>
      <c r="Y20" s="26">
        <v>2476.67</v>
      </c>
      <c r="Z20" s="25">
        <v>2924.12</v>
      </c>
      <c r="AA20" s="17">
        <v>-447.45</v>
      </c>
      <c r="AB20" s="18">
        <v>-0.153020395879786</v>
      </c>
      <c r="AC20" s="15">
        <v>0.274398945245851</v>
      </c>
      <c r="AD20" s="15">
        <v>0.305879251693564</v>
      </c>
      <c r="AE20" s="15">
        <v>-0.0314803064477135</v>
      </c>
      <c r="AF20" s="26">
        <v>0</v>
      </c>
      <c r="AG20" s="25">
        <v>0</v>
      </c>
      <c r="AH20" s="15">
        <v>0</v>
      </c>
      <c r="AI20" s="18">
        <v>0</v>
      </c>
      <c r="AJ20" s="26">
        <v>0</v>
      </c>
      <c r="AK20" s="25">
        <v>0</v>
      </c>
      <c r="AL20" s="15">
        <v>0</v>
      </c>
      <c r="AM20" s="18">
        <v>0</v>
      </c>
      <c r="AN20" s="18">
        <v>0</v>
      </c>
      <c r="AO20" s="18">
        <v>0</v>
      </c>
    </row>
    <row r="21" s="1" customFormat="1" ht="15.9" customHeight="1" spans="1:41">
      <c r="A21" s="23"/>
      <c r="B21" s="24" t="s">
        <v>114</v>
      </c>
      <c r="C21" s="23" t="s">
        <v>115</v>
      </c>
      <c r="D21" s="25">
        <v>5250.5</v>
      </c>
      <c r="E21" s="26">
        <v>22392.88</v>
      </c>
      <c r="F21" s="25">
        <v>6199</v>
      </c>
      <c r="G21" s="26">
        <v>23064.26</v>
      </c>
      <c r="H21" s="27">
        <v>22.3681236643797</v>
      </c>
      <c r="I21" s="26">
        <v>3616.26</v>
      </c>
      <c r="J21" s="26">
        <v>7302.1</v>
      </c>
      <c r="K21" s="25">
        <v>1919.35</v>
      </c>
      <c r="L21" s="25">
        <v>4612.69</v>
      </c>
      <c r="M21" s="12">
        <v>2.01924087316731</v>
      </c>
      <c r="N21" s="12">
        <v>2.4032563107302</v>
      </c>
      <c r="O21" s="26">
        <v>7112.8</v>
      </c>
      <c r="P21" s="26">
        <v>10622.59</v>
      </c>
      <c r="Q21" s="26">
        <v>4105.78</v>
      </c>
      <c r="R21" s="12">
        <v>2.58722824895635</v>
      </c>
      <c r="S21" s="25">
        <v>7845.35</v>
      </c>
      <c r="T21" s="25">
        <v>12623.45</v>
      </c>
      <c r="U21" s="25">
        <v>4596.77</v>
      </c>
      <c r="V21" s="12">
        <v>2.74615654035333</v>
      </c>
      <c r="W21" s="15">
        <v>0.281287578582995</v>
      </c>
      <c r="X21" s="15">
        <v>0.142681505960117</v>
      </c>
      <c r="Y21" s="26">
        <v>3509.79</v>
      </c>
      <c r="Z21" s="25">
        <v>4778.1</v>
      </c>
      <c r="AA21" s="17">
        <v>-1268.31</v>
      </c>
      <c r="AB21" s="18">
        <v>-0.265442330633515</v>
      </c>
      <c r="AC21" s="15">
        <v>0.330408120806696</v>
      </c>
      <c r="AD21" s="15">
        <v>0.378509836851257</v>
      </c>
      <c r="AE21" s="15">
        <v>-0.0481017160445611</v>
      </c>
      <c r="AF21" s="26">
        <v>0</v>
      </c>
      <c r="AG21" s="25">
        <v>0</v>
      </c>
      <c r="AH21" s="15">
        <v>0</v>
      </c>
      <c r="AI21" s="18">
        <v>0</v>
      </c>
      <c r="AJ21" s="26">
        <v>0</v>
      </c>
      <c r="AK21" s="25">
        <v>0</v>
      </c>
      <c r="AL21" s="15">
        <v>0</v>
      </c>
      <c r="AM21" s="18">
        <v>0</v>
      </c>
      <c r="AN21" s="18">
        <v>0</v>
      </c>
      <c r="AO21" s="18">
        <v>0</v>
      </c>
    </row>
    <row r="22" s="1" customFormat="1" ht="15.9" customHeight="1" spans="1:41">
      <c r="A22" s="23"/>
      <c r="B22" s="24" t="s">
        <v>82</v>
      </c>
      <c r="C22" s="23" t="s">
        <v>83</v>
      </c>
      <c r="D22" s="25">
        <v>6074.6</v>
      </c>
      <c r="E22" s="26">
        <v>25755.43</v>
      </c>
      <c r="F22" s="25">
        <v>5983.7</v>
      </c>
      <c r="G22" s="26">
        <v>24453.32</v>
      </c>
      <c r="H22" s="27">
        <v>31.7696469248292</v>
      </c>
      <c r="I22" s="26">
        <v>1795.26</v>
      </c>
      <c r="J22" s="26">
        <v>3201.39</v>
      </c>
      <c r="K22" s="25">
        <v>1555.47</v>
      </c>
      <c r="L22" s="25">
        <v>2802.99</v>
      </c>
      <c r="M22" s="12">
        <v>1.78324588081949</v>
      </c>
      <c r="N22" s="12">
        <v>1.80202125402611</v>
      </c>
      <c r="O22" s="26">
        <v>5531.4</v>
      </c>
      <c r="P22" s="26">
        <v>7307.1</v>
      </c>
      <c r="Q22" s="26">
        <v>2993.49</v>
      </c>
      <c r="R22" s="12">
        <v>2.4409969634106</v>
      </c>
      <c r="S22" s="25">
        <v>4308.94</v>
      </c>
      <c r="T22" s="25">
        <v>6527.29</v>
      </c>
      <c r="U22" s="25">
        <v>2129.5</v>
      </c>
      <c r="V22" s="12">
        <v>3.06517492369101</v>
      </c>
      <c r="W22" s="15">
        <v>0.368850470743182</v>
      </c>
      <c r="X22" s="15">
        <v>0.700964911952469</v>
      </c>
      <c r="Y22" s="26">
        <v>1775.7</v>
      </c>
      <c r="Z22" s="25">
        <v>2218.35</v>
      </c>
      <c r="AA22" s="17">
        <v>-442.65</v>
      </c>
      <c r="AB22" s="18">
        <v>-0.199540198796403</v>
      </c>
      <c r="AC22" s="15">
        <v>0.243010222933859</v>
      </c>
      <c r="AD22" s="15">
        <v>0.33985773575251</v>
      </c>
      <c r="AE22" s="15">
        <v>-0.096847512818651</v>
      </c>
      <c r="AF22" s="26">
        <v>0</v>
      </c>
      <c r="AG22" s="25">
        <v>0</v>
      </c>
      <c r="AH22" s="15">
        <v>0</v>
      </c>
      <c r="AI22" s="18">
        <v>0</v>
      </c>
      <c r="AJ22" s="26">
        <v>0</v>
      </c>
      <c r="AK22" s="25">
        <v>0</v>
      </c>
      <c r="AL22" s="15">
        <v>0</v>
      </c>
      <c r="AM22" s="18">
        <v>0</v>
      </c>
      <c r="AN22" s="18">
        <v>0</v>
      </c>
      <c r="AO22" s="18">
        <v>0</v>
      </c>
    </row>
    <row r="23" s="1" customFormat="1" ht="15.9" customHeight="1" spans="1:41">
      <c r="A23" s="23"/>
      <c r="B23" s="24" t="s">
        <v>76</v>
      </c>
      <c r="C23" s="23" t="s">
        <v>77</v>
      </c>
      <c r="D23" s="25">
        <v>5657.94</v>
      </c>
      <c r="E23" s="26">
        <v>24980.6</v>
      </c>
      <c r="F23" s="25">
        <v>5194.22</v>
      </c>
      <c r="G23" s="26">
        <v>22324.23</v>
      </c>
      <c r="H23" s="27">
        <v>26.9291983221187</v>
      </c>
      <c r="I23" s="26">
        <v>2053.82</v>
      </c>
      <c r="J23" s="26">
        <v>4583.92</v>
      </c>
      <c r="K23" s="25">
        <v>2864.74</v>
      </c>
      <c r="L23" s="25">
        <v>6569.09</v>
      </c>
      <c r="M23" s="12">
        <v>2.23189958224187</v>
      </c>
      <c r="N23" s="12">
        <v>2.29308418914107</v>
      </c>
      <c r="O23" s="26">
        <v>6148.23</v>
      </c>
      <c r="P23" s="26">
        <v>8653.99</v>
      </c>
      <c r="Q23" s="26">
        <v>2933.13</v>
      </c>
      <c r="R23" s="12">
        <v>2.95042838196739</v>
      </c>
      <c r="S23" s="25">
        <v>5967.7</v>
      </c>
      <c r="T23" s="25">
        <v>10360.09</v>
      </c>
      <c r="U23" s="25">
        <v>3005.54</v>
      </c>
      <c r="V23" s="12">
        <v>3.44699787725334</v>
      </c>
      <c r="W23" s="15">
        <v>0.321935989164789</v>
      </c>
      <c r="X23" s="15">
        <v>0.503214706889802</v>
      </c>
      <c r="Y23" s="26">
        <v>2505.76</v>
      </c>
      <c r="Z23" s="25">
        <v>4392.39</v>
      </c>
      <c r="AA23" s="17">
        <v>-1886.63</v>
      </c>
      <c r="AB23" s="18">
        <v>-0.429522424010618</v>
      </c>
      <c r="AC23" s="15">
        <v>0.289549675929831</v>
      </c>
      <c r="AD23" s="15">
        <v>0.423972185569816</v>
      </c>
      <c r="AE23" s="15">
        <v>-0.134422509639985</v>
      </c>
      <c r="AF23" s="26">
        <v>0</v>
      </c>
      <c r="AG23" s="25">
        <v>0</v>
      </c>
      <c r="AH23" s="15">
        <v>0</v>
      </c>
      <c r="AI23" s="18">
        <v>0</v>
      </c>
      <c r="AJ23" s="26">
        <v>0</v>
      </c>
      <c r="AK23" s="25">
        <v>0</v>
      </c>
      <c r="AL23" s="15">
        <v>0</v>
      </c>
      <c r="AM23" s="18">
        <v>0</v>
      </c>
      <c r="AN23" s="18">
        <v>0</v>
      </c>
      <c r="AO23" s="18">
        <v>0</v>
      </c>
    </row>
    <row r="24" s="1" customFormat="1" ht="15.9" customHeight="1" spans="1:41">
      <c r="A24" s="23"/>
      <c r="B24" s="24" t="s">
        <v>70</v>
      </c>
      <c r="C24" s="23" t="s">
        <v>71</v>
      </c>
      <c r="D24" s="25">
        <v>6783.5</v>
      </c>
      <c r="E24" s="26">
        <v>35371.73</v>
      </c>
      <c r="F24" s="25">
        <v>6867</v>
      </c>
      <c r="G24" s="26">
        <v>33485.97</v>
      </c>
      <c r="H24" s="27">
        <v>27.0931175044855</v>
      </c>
      <c r="I24" s="26">
        <v>3527.85</v>
      </c>
      <c r="J24" s="26">
        <v>6856.74</v>
      </c>
      <c r="K24" s="25">
        <v>3140.17</v>
      </c>
      <c r="L24" s="25">
        <v>8194.15</v>
      </c>
      <c r="M24" s="12">
        <v>1.94360304434712</v>
      </c>
      <c r="N24" s="12">
        <v>2.60946063429687</v>
      </c>
      <c r="O24" s="26">
        <v>8895.32</v>
      </c>
      <c r="P24" s="26">
        <v>13931.36</v>
      </c>
      <c r="Q24" s="26">
        <v>4361.32</v>
      </c>
      <c r="R24" s="12">
        <v>3.19429897370521</v>
      </c>
      <c r="S24" s="25">
        <v>8433.24</v>
      </c>
      <c r="T24" s="25">
        <v>15481.52</v>
      </c>
      <c r="U24" s="25">
        <v>5818.35</v>
      </c>
      <c r="V24" s="12">
        <v>2.66080933598013</v>
      </c>
      <c r="W24" s="15">
        <v>0.643493501924518</v>
      </c>
      <c r="X24" s="15">
        <v>0.0196778985696784</v>
      </c>
      <c r="Y24" s="26">
        <v>5036.04</v>
      </c>
      <c r="Z24" s="25">
        <v>7048.28</v>
      </c>
      <c r="AA24" s="17">
        <v>-2012.24</v>
      </c>
      <c r="AB24" s="18">
        <v>-0.285493765854932</v>
      </c>
      <c r="AC24" s="15">
        <v>0.361489474107338</v>
      </c>
      <c r="AD24" s="15">
        <v>0.455270541910613</v>
      </c>
      <c r="AE24" s="15">
        <v>-0.0937810678032757</v>
      </c>
      <c r="AF24" s="26">
        <v>0</v>
      </c>
      <c r="AG24" s="25">
        <v>0</v>
      </c>
      <c r="AH24" s="15">
        <v>0</v>
      </c>
      <c r="AI24" s="18">
        <v>0</v>
      </c>
      <c r="AJ24" s="26">
        <v>0</v>
      </c>
      <c r="AK24" s="25">
        <v>0</v>
      </c>
      <c r="AL24" s="15">
        <v>0</v>
      </c>
      <c r="AM24" s="18">
        <v>0</v>
      </c>
      <c r="AN24" s="18">
        <v>0</v>
      </c>
      <c r="AO24" s="18">
        <v>0</v>
      </c>
    </row>
    <row r="25" s="1" customFormat="1" ht="15.9" customHeight="1" spans="1:41">
      <c r="A25" s="23"/>
      <c r="B25" s="24" t="s">
        <v>127</v>
      </c>
      <c r="C25" s="23" t="s">
        <v>128</v>
      </c>
      <c r="D25" s="25">
        <v>1226.4</v>
      </c>
      <c r="E25" s="26">
        <v>5209.63</v>
      </c>
      <c r="F25" s="25">
        <v>1338.6</v>
      </c>
      <c r="G25" s="26">
        <v>6879.69</v>
      </c>
      <c r="H25" s="27">
        <v>18.9954792571077</v>
      </c>
      <c r="I25" s="26">
        <v>1154.96</v>
      </c>
      <c r="J25" s="26">
        <v>3402.58</v>
      </c>
      <c r="K25" s="25">
        <v>849.92</v>
      </c>
      <c r="L25" s="25">
        <v>1292.21</v>
      </c>
      <c r="M25" s="12">
        <v>2.94605873796495</v>
      </c>
      <c r="N25" s="12">
        <v>1.52039015436747</v>
      </c>
      <c r="O25" s="26">
        <v>2227.51</v>
      </c>
      <c r="P25" s="26">
        <v>2713.11</v>
      </c>
      <c r="Q25" s="26">
        <v>1323.86</v>
      </c>
      <c r="R25" s="12">
        <v>2.049393440394</v>
      </c>
      <c r="S25" s="25">
        <v>2153.59</v>
      </c>
      <c r="T25" s="25">
        <v>2747.88</v>
      </c>
      <c r="U25" s="25">
        <v>646.4</v>
      </c>
      <c r="V25" s="12">
        <v>4.25105198019802</v>
      </c>
      <c r="W25" s="15">
        <v>-0.304360970817011</v>
      </c>
      <c r="X25" s="15">
        <v>1.79602703818257</v>
      </c>
      <c r="Y25" s="26">
        <v>485.6</v>
      </c>
      <c r="Z25" s="25">
        <v>594.29</v>
      </c>
      <c r="AA25" s="17">
        <v>-108.69</v>
      </c>
      <c r="AB25" s="18">
        <v>-0.182890508001144</v>
      </c>
      <c r="AC25" s="15">
        <v>0.178982790966824</v>
      </c>
      <c r="AD25" s="15">
        <v>0.216272180735694</v>
      </c>
      <c r="AE25" s="15">
        <v>-0.0372893897688704</v>
      </c>
      <c r="AF25" s="26">
        <v>0</v>
      </c>
      <c r="AG25" s="25">
        <v>0</v>
      </c>
      <c r="AH25" s="15">
        <v>0</v>
      </c>
      <c r="AI25" s="18">
        <v>0</v>
      </c>
      <c r="AJ25" s="26">
        <v>0</v>
      </c>
      <c r="AK25" s="25">
        <v>0</v>
      </c>
      <c r="AL25" s="15">
        <v>0</v>
      </c>
      <c r="AM25" s="18">
        <v>0</v>
      </c>
      <c r="AN25" s="18">
        <v>0</v>
      </c>
      <c r="AO25" s="18">
        <v>0</v>
      </c>
    </row>
    <row r="26" s="1" customFormat="1" ht="15.9" customHeight="1" spans="1:41">
      <c r="A26" s="23"/>
      <c r="B26" s="24" t="s">
        <v>199</v>
      </c>
      <c r="C26" s="23" t="s">
        <v>200</v>
      </c>
      <c r="D26" s="25">
        <v>5708.7</v>
      </c>
      <c r="E26" s="26">
        <v>28412.38</v>
      </c>
      <c r="F26" s="25">
        <v>4914.5</v>
      </c>
      <c r="G26" s="26">
        <v>25599.96</v>
      </c>
      <c r="H26" s="27">
        <v>24.0153345435652</v>
      </c>
      <c r="I26" s="26">
        <v>2525.56</v>
      </c>
      <c r="J26" s="26">
        <v>5263.27</v>
      </c>
      <c r="K26" s="25">
        <v>2216.06</v>
      </c>
      <c r="L26" s="25">
        <v>3576.38</v>
      </c>
      <c r="M26" s="12">
        <v>2.0840011720173</v>
      </c>
      <c r="N26" s="12">
        <v>1.61384619550012</v>
      </c>
      <c r="O26" s="26">
        <v>7871.77</v>
      </c>
      <c r="P26" s="26">
        <v>11061.24</v>
      </c>
      <c r="Q26" s="26">
        <v>3160.7</v>
      </c>
      <c r="R26" s="12">
        <v>3.49961717341095</v>
      </c>
      <c r="S26" s="25">
        <v>6518.74</v>
      </c>
      <c r="T26" s="25">
        <v>9529.6</v>
      </c>
      <c r="U26" s="25">
        <v>1891.06</v>
      </c>
      <c r="V26" s="12">
        <v>5.03929013357588</v>
      </c>
      <c r="W26" s="15">
        <v>0.679277929591255</v>
      </c>
      <c r="X26" s="15">
        <v>2.12253432057336</v>
      </c>
      <c r="Y26" s="26">
        <v>3189.47</v>
      </c>
      <c r="Z26" s="25">
        <v>3010.86</v>
      </c>
      <c r="AA26" s="17">
        <v>178.61</v>
      </c>
      <c r="AB26" s="18">
        <v>0.059321921311519</v>
      </c>
      <c r="AC26" s="15">
        <v>0.288346514495662</v>
      </c>
      <c r="AD26" s="15">
        <v>0.315948203492277</v>
      </c>
      <c r="AE26" s="15">
        <v>-0.0276016889966144</v>
      </c>
      <c r="AF26" s="26">
        <v>0</v>
      </c>
      <c r="AG26" s="25">
        <v>0</v>
      </c>
      <c r="AH26" s="15">
        <v>0</v>
      </c>
      <c r="AI26" s="18">
        <v>0</v>
      </c>
      <c r="AJ26" s="26">
        <v>0</v>
      </c>
      <c r="AK26" s="25">
        <v>0</v>
      </c>
      <c r="AL26" s="15">
        <v>0</v>
      </c>
      <c r="AM26" s="18">
        <v>0</v>
      </c>
      <c r="AN26" s="18">
        <v>0</v>
      </c>
      <c r="AO26" s="18">
        <v>0</v>
      </c>
    </row>
    <row r="27" s="1" customFormat="1" ht="15.9" customHeight="1" spans="1:41">
      <c r="A27" s="23"/>
      <c r="B27" s="24" t="s">
        <v>135</v>
      </c>
      <c r="C27" s="23" t="s">
        <v>136</v>
      </c>
      <c r="D27" s="25">
        <v>2888.6</v>
      </c>
      <c r="E27" s="26">
        <v>18875.34</v>
      </c>
      <c r="F27" s="25">
        <v>3101.1</v>
      </c>
      <c r="G27" s="26">
        <v>18481.64</v>
      </c>
      <c r="H27" s="27">
        <v>11.9128775350851</v>
      </c>
      <c r="I27" s="26">
        <v>4890.33</v>
      </c>
      <c r="J27" s="26">
        <v>10671.77</v>
      </c>
      <c r="K27" s="25">
        <v>3311.99</v>
      </c>
      <c r="L27" s="25">
        <v>5751.57</v>
      </c>
      <c r="M27" s="12">
        <v>2.18221878687123</v>
      </c>
      <c r="N27" s="12">
        <v>1.736590388256</v>
      </c>
      <c r="O27" s="26">
        <v>10975.47</v>
      </c>
      <c r="P27" s="26">
        <v>17746.9</v>
      </c>
      <c r="Q27" s="26">
        <v>4669.31</v>
      </c>
      <c r="R27" s="12">
        <v>3.80075428703599</v>
      </c>
      <c r="S27" s="25">
        <v>10308.32</v>
      </c>
      <c r="T27" s="25">
        <v>18659.06</v>
      </c>
      <c r="U27" s="25">
        <v>4171.24</v>
      </c>
      <c r="V27" s="12">
        <v>4.47326454483559</v>
      </c>
      <c r="W27" s="15">
        <v>0.741692588251124</v>
      </c>
      <c r="X27" s="15">
        <v>1.57588926846931</v>
      </c>
      <c r="Y27" s="26">
        <v>6771.43</v>
      </c>
      <c r="Z27" s="25">
        <v>8350.74</v>
      </c>
      <c r="AA27" s="17">
        <v>-1579.31</v>
      </c>
      <c r="AB27" s="18">
        <v>-0.18912216162879</v>
      </c>
      <c r="AC27" s="15">
        <v>0.381555651973021</v>
      </c>
      <c r="AD27" s="15">
        <v>0.447543445382565</v>
      </c>
      <c r="AE27" s="15">
        <v>-0.0659877934095442</v>
      </c>
      <c r="AF27" s="26">
        <v>0</v>
      </c>
      <c r="AG27" s="25">
        <v>0</v>
      </c>
      <c r="AH27" s="15">
        <v>0</v>
      </c>
      <c r="AI27" s="18">
        <v>0</v>
      </c>
      <c r="AJ27" s="26">
        <v>0</v>
      </c>
      <c r="AK27" s="25">
        <v>0</v>
      </c>
      <c r="AL27" s="15">
        <v>0</v>
      </c>
      <c r="AM27" s="18">
        <v>0</v>
      </c>
      <c r="AN27" s="18">
        <v>0</v>
      </c>
      <c r="AO27" s="18">
        <v>0</v>
      </c>
    </row>
    <row r="28" s="1" customFormat="1" ht="15.9" customHeight="1" spans="1:41">
      <c r="A28" s="23"/>
      <c r="B28" s="24" t="s">
        <v>203</v>
      </c>
      <c r="C28" s="23" t="s">
        <v>204</v>
      </c>
      <c r="D28" s="25">
        <v>3250.49</v>
      </c>
      <c r="E28" s="26">
        <v>12369.12</v>
      </c>
      <c r="F28" s="25">
        <v>2810.56</v>
      </c>
      <c r="G28" s="26">
        <v>13703.68</v>
      </c>
      <c r="H28" s="27">
        <v>12.3390664719563</v>
      </c>
      <c r="I28" s="26">
        <v>2238.4</v>
      </c>
      <c r="J28" s="26">
        <v>7245.33</v>
      </c>
      <c r="K28" s="25">
        <v>3039.06</v>
      </c>
      <c r="L28" s="25">
        <v>7918.28</v>
      </c>
      <c r="M28" s="12">
        <v>3.2368343459614</v>
      </c>
      <c r="N28" s="12">
        <v>2.60550301738037</v>
      </c>
      <c r="O28" s="26">
        <v>7395.6</v>
      </c>
      <c r="P28" s="26">
        <v>10455.57</v>
      </c>
      <c r="Q28" s="26">
        <v>3934.17</v>
      </c>
      <c r="R28" s="12">
        <v>2.65763045318326</v>
      </c>
      <c r="S28" s="25">
        <v>4950.58</v>
      </c>
      <c r="T28" s="25">
        <v>7539.38</v>
      </c>
      <c r="U28" s="25">
        <v>3657.91</v>
      </c>
      <c r="V28" s="12">
        <v>2.06111686728214</v>
      </c>
      <c r="W28" s="15">
        <v>-0.178941469000664</v>
      </c>
      <c r="X28" s="15">
        <v>-0.208937063771116</v>
      </c>
      <c r="Y28" s="26">
        <v>3059.97</v>
      </c>
      <c r="Z28" s="25">
        <v>2588.8</v>
      </c>
      <c r="AA28" s="17">
        <v>471.17</v>
      </c>
      <c r="AB28" s="18">
        <v>0.182003244746601</v>
      </c>
      <c r="AC28" s="15">
        <v>0.292664101526746</v>
      </c>
      <c r="AD28" s="15">
        <v>0.343370409768443</v>
      </c>
      <c r="AE28" s="15">
        <v>-0.0507063082416965</v>
      </c>
      <c r="AF28" s="26">
        <v>0</v>
      </c>
      <c r="AG28" s="25">
        <v>0</v>
      </c>
      <c r="AH28" s="15">
        <v>0</v>
      </c>
      <c r="AI28" s="18">
        <v>0</v>
      </c>
      <c r="AJ28" s="26">
        <v>0</v>
      </c>
      <c r="AK28" s="25">
        <v>0</v>
      </c>
      <c r="AL28" s="15">
        <v>0</v>
      </c>
      <c r="AM28" s="18">
        <v>0</v>
      </c>
      <c r="AN28" s="18">
        <v>0</v>
      </c>
      <c r="AO28" s="18">
        <v>0</v>
      </c>
    </row>
    <row r="29" s="1" customFormat="1" ht="15.9" customHeight="1" spans="1:41">
      <c r="A29" s="23"/>
      <c r="B29" s="24" t="s">
        <v>168</v>
      </c>
      <c r="C29" s="23" t="s">
        <v>169</v>
      </c>
      <c r="D29" s="25">
        <v>4402.7</v>
      </c>
      <c r="E29" s="26">
        <v>24538.47</v>
      </c>
      <c r="F29" s="25">
        <v>5954.7</v>
      </c>
      <c r="G29" s="26">
        <v>27336.39</v>
      </c>
      <c r="H29" s="27">
        <v>30.0416319196251</v>
      </c>
      <c r="I29" s="26">
        <v>4450.63</v>
      </c>
      <c r="J29" s="26">
        <v>8841.61</v>
      </c>
      <c r="K29" s="25">
        <v>2650.3</v>
      </c>
      <c r="L29" s="25">
        <v>3951.19</v>
      </c>
      <c r="M29" s="12">
        <v>1.98659740306429</v>
      </c>
      <c r="N29" s="12">
        <v>1.49084631928461</v>
      </c>
      <c r="O29" s="26">
        <v>6043.68</v>
      </c>
      <c r="P29" s="26">
        <v>8421.15</v>
      </c>
      <c r="Q29" s="26">
        <v>3408.89</v>
      </c>
      <c r="R29" s="12">
        <v>2.4703495859356</v>
      </c>
      <c r="S29" s="25">
        <v>3583.99</v>
      </c>
      <c r="T29" s="25">
        <v>6708.42</v>
      </c>
      <c r="U29" s="25">
        <v>2762.32</v>
      </c>
      <c r="V29" s="12">
        <v>2.42854557039011</v>
      </c>
      <c r="W29" s="15">
        <v>0.243507910624032</v>
      </c>
      <c r="X29" s="15">
        <v>0.628971101163169</v>
      </c>
      <c r="Y29" s="26">
        <v>2377.47</v>
      </c>
      <c r="Z29" s="25">
        <v>3124.43</v>
      </c>
      <c r="AA29" s="17">
        <v>-746.96</v>
      </c>
      <c r="AB29" s="18">
        <v>-0.239070806515108</v>
      </c>
      <c r="AC29" s="15">
        <v>0.28232129815999</v>
      </c>
      <c r="AD29" s="15">
        <v>0.465747523261811</v>
      </c>
      <c r="AE29" s="15">
        <v>-0.183426225101821</v>
      </c>
      <c r="AF29" s="26">
        <v>0</v>
      </c>
      <c r="AG29" s="25">
        <v>0</v>
      </c>
      <c r="AH29" s="15">
        <v>0</v>
      </c>
      <c r="AI29" s="18">
        <v>0</v>
      </c>
      <c r="AJ29" s="26">
        <v>0</v>
      </c>
      <c r="AK29" s="25">
        <v>0</v>
      </c>
      <c r="AL29" s="15">
        <v>0</v>
      </c>
      <c r="AM29" s="18">
        <v>0</v>
      </c>
      <c r="AN29" s="18">
        <v>0</v>
      </c>
      <c r="AO29" s="18">
        <v>0</v>
      </c>
    </row>
    <row r="30" s="1" customFormat="1" ht="15.9" customHeight="1" spans="1:41">
      <c r="A30" s="23"/>
      <c r="B30" s="24" t="s">
        <v>166</v>
      </c>
      <c r="C30" s="23" t="s">
        <v>167</v>
      </c>
      <c r="D30" s="25">
        <v>2624.56</v>
      </c>
      <c r="E30" s="26">
        <v>13123.09</v>
      </c>
      <c r="F30" s="25">
        <v>2755.4</v>
      </c>
      <c r="G30" s="26">
        <v>13191.99</v>
      </c>
      <c r="H30" s="27">
        <v>11.1742672037271</v>
      </c>
      <c r="I30" s="26">
        <v>3995.66</v>
      </c>
      <c r="J30" s="26">
        <v>8221.68</v>
      </c>
      <c r="K30" s="25">
        <v>2389.7</v>
      </c>
      <c r="L30" s="25">
        <v>6195.32</v>
      </c>
      <c r="M30" s="12">
        <v>2.05765255302003</v>
      </c>
      <c r="N30" s="12">
        <v>2.59250952002343</v>
      </c>
      <c r="O30" s="26">
        <v>8242.4</v>
      </c>
      <c r="P30" s="26">
        <v>12809.79</v>
      </c>
      <c r="Q30" s="26">
        <v>3787.66</v>
      </c>
      <c r="R30" s="12">
        <v>3.38197990315921</v>
      </c>
      <c r="S30" s="25">
        <v>8561.55</v>
      </c>
      <c r="T30" s="25">
        <v>15053.35</v>
      </c>
      <c r="U30" s="25">
        <v>3753.01</v>
      </c>
      <c r="V30" s="12">
        <v>4.01100716491563</v>
      </c>
      <c r="W30" s="15">
        <v>0.643610772963326</v>
      </c>
      <c r="X30" s="15">
        <v>0.547152337893584</v>
      </c>
      <c r="Y30" s="26">
        <v>4567.39</v>
      </c>
      <c r="Z30" s="25">
        <v>6491.8</v>
      </c>
      <c r="AA30" s="17">
        <v>-1924.41</v>
      </c>
      <c r="AB30" s="18">
        <v>-0.296437043655073</v>
      </c>
      <c r="AC30" s="15">
        <v>0.35655463516576</v>
      </c>
      <c r="AD30" s="15">
        <v>0.431252844051324</v>
      </c>
      <c r="AE30" s="15">
        <v>-0.0746982088855642</v>
      </c>
      <c r="AF30" s="26">
        <v>0</v>
      </c>
      <c r="AG30" s="25">
        <v>0</v>
      </c>
      <c r="AH30" s="15">
        <v>0</v>
      </c>
      <c r="AI30" s="18">
        <v>0</v>
      </c>
      <c r="AJ30" s="26">
        <v>0</v>
      </c>
      <c r="AK30" s="25">
        <v>0</v>
      </c>
      <c r="AL30" s="15">
        <v>0</v>
      </c>
      <c r="AM30" s="18">
        <v>0</v>
      </c>
      <c r="AN30" s="18">
        <v>0</v>
      </c>
      <c r="AO30" s="18">
        <v>0</v>
      </c>
    </row>
    <row r="31" s="1" customFormat="1" ht="15.9" customHeight="1" spans="1:41">
      <c r="A31" s="23"/>
      <c r="B31" s="24" t="s">
        <v>116</v>
      </c>
      <c r="C31" s="23" t="s">
        <v>117</v>
      </c>
      <c r="D31" s="25">
        <v>6544.1</v>
      </c>
      <c r="E31" s="26">
        <v>23214.11</v>
      </c>
      <c r="F31" s="25">
        <v>5949.9</v>
      </c>
      <c r="G31" s="26">
        <v>23923.69</v>
      </c>
      <c r="H31" s="27">
        <v>18.7759819184967</v>
      </c>
      <c r="I31" s="26">
        <v>2963.66</v>
      </c>
      <c r="J31" s="26">
        <v>9496.45</v>
      </c>
      <c r="K31" s="25">
        <v>2785.11</v>
      </c>
      <c r="L31" s="25">
        <v>5856.74</v>
      </c>
      <c r="M31" s="12">
        <v>3.20429806388047</v>
      </c>
      <c r="N31" s="12">
        <v>2.10287564943575</v>
      </c>
      <c r="O31" s="26">
        <v>8786.88</v>
      </c>
      <c r="P31" s="26">
        <v>12869.68</v>
      </c>
      <c r="Q31" s="26">
        <v>3598.31</v>
      </c>
      <c r="R31" s="12">
        <v>3.57659012147369</v>
      </c>
      <c r="S31" s="25">
        <v>9086.22</v>
      </c>
      <c r="T31" s="25">
        <v>12964.73</v>
      </c>
      <c r="U31" s="25">
        <v>3735.77</v>
      </c>
      <c r="V31" s="12">
        <v>3.47043046011933</v>
      </c>
      <c r="W31" s="15">
        <v>0.116185214412409</v>
      </c>
      <c r="X31" s="15">
        <v>0.650326048071616</v>
      </c>
      <c r="Y31" s="26">
        <v>4082.8</v>
      </c>
      <c r="Z31" s="25">
        <v>3878.51</v>
      </c>
      <c r="AA31" s="17">
        <v>204.29</v>
      </c>
      <c r="AB31" s="18">
        <v>0.0526722891007114</v>
      </c>
      <c r="AC31" s="15">
        <v>0.317241765141014</v>
      </c>
      <c r="AD31" s="15">
        <v>0.299158563271275</v>
      </c>
      <c r="AE31" s="15">
        <v>0.0180832018697384</v>
      </c>
      <c r="AF31" s="26">
        <v>0</v>
      </c>
      <c r="AG31" s="25">
        <v>0</v>
      </c>
      <c r="AH31" s="15">
        <v>0</v>
      </c>
      <c r="AI31" s="18">
        <v>0</v>
      </c>
      <c r="AJ31" s="26">
        <v>0</v>
      </c>
      <c r="AK31" s="25">
        <v>0</v>
      </c>
      <c r="AL31" s="15">
        <v>0</v>
      </c>
      <c r="AM31" s="18">
        <v>0</v>
      </c>
      <c r="AN31" s="18">
        <v>0</v>
      </c>
      <c r="AO31" s="18">
        <v>0</v>
      </c>
    </row>
    <row r="32" s="1" customFormat="1" ht="15.9" customHeight="1" spans="1:41">
      <c r="A32" s="23"/>
      <c r="B32" s="24" t="s">
        <v>68</v>
      </c>
      <c r="C32" s="23" t="s">
        <v>69</v>
      </c>
      <c r="D32" s="25">
        <v>2518.05</v>
      </c>
      <c r="E32" s="26">
        <v>10750.12</v>
      </c>
      <c r="F32" s="25">
        <v>3820.3</v>
      </c>
      <c r="G32" s="26">
        <v>12934.6</v>
      </c>
      <c r="H32" s="27">
        <v>8.34665128160206</v>
      </c>
      <c r="I32" s="26">
        <v>6165.64</v>
      </c>
      <c r="J32" s="26">
        <v>12331.79</v>
      </c>
      <c r="K32" s="25">
        <v>3380.56</v>
      </c>
      <c r="L32" s="25">
        <v>8441.14</v>
      </c>
      <c r="M32" s="12">
        <v>2.00008271647388</v>
      </c>
      <c r="N32" s="12">
        <v>2.49696499988168</v>
      </c>
      <c r="O32" s="26">
        <v>9931.71</v>
      </c>
      <c r="P32" s="26">
        <v>15127.2</v>
      </c>
      <c r="Q32" s="26">
        <v>5453.05</v>
      </c>
      <c r="R32" s="12">
        <v>2.77408056042031</v>
      </c>
      <c r="S32" s="25">
        <v>9736.04</v>
      </c>
      <c r="T32" s="25">
        <v>17310.75</v>
      </c>
      <c r="U32" s="25">
        <v>4334.18</v>
      </c>
      <c r="V32" s="12">
        <v>3.99400809380321</v>
      </c>
      <c r="W32" s="15">
        <v>0.386982917042044</v>
      </c>
      <c r="X32" s="15">
        <v>0.599545085330581</v>
      </c>
      <c r="Y32" s="26">
        <v>5195.49</v>
      </c>
      <c r="Z32" s="25">
        <v>7574.71</v>
      </c>
      <c r="AA32" s="17">
        <v>-2379.22</v>
      </c>
      <c r="AB32" s="18">
        <v>-0.314100473813519</v>
      </c>
      <c r="AC32" s="15">
        <v>0.343453514199587</v>
      </c>
      <c r="AD32" s="15">
        <v>0.437572606617275</v>
      </c>
      <c r="AE32" s="15">
        <v>-0.0941190924176879</v>
      </c>
      <c r="AF32" s="26">
        <v>0</v>
      </c>
      <c r="AG32" s="25">
        <v>0</v>
      </c>
      <c r="AH32" s="15">
        <v>0</v>
      </c>
      <c r="AI32" s="18">
        <v>0</v>
      </c>
      <c r="AJ32" s="26">
        <v>0</v>
      </c>
      <c r="AK32" s="25">
        <v>0</v>
      </c>
      <c r="AL32" s="15">
        <v>0</v>
      </c>
      <c r="AM32" s="18">
        <v>0</v>
      </c>
      <c r="AN32" s="18">
        <v>0</v>
      </c>
      <c r="AO32" s="18">
        <v>0</v>
      </c>
    </row>
    <row r="33" s="1" customFormat="1" ht="15.9" customHeight="1" spans="1:41">
      <c r="A33" s="23"/>
      <c r="B33" s="24" t="s">
        <v>191</v>
      </c>
      <c r="C33" s="23" t="s">
        <v>192</v>
      </c>
      <c r="D33" s="25">
        <v>1474</v>
      </c>
      <c r="E33" s="26">
        <v>4456.95</v>
      </c>
      <c r="F33" s="25">
        <v>1600.5</v>
      </c>
      <c r="G33" s="26">
        <v>4267.15</v>
      </c>
      <c r="H33" s="27">
        <v>12.2448910027109</v>
      </c>
      <c r="I33" s="26">
        <v>1299.42</v>
      </c>
      <c r="J33" s="26">
        <v>2283.94</v>
      </c>
      <c r="K33" s="25">
        <v>1064.81</v>
      </c>
      <c r="L33" s="25">
        <v>3026.54</v>
      </c>
      <c r="M33" s="12">
        <v>1.75766111034154</v>
      </c>
      <c r="N33" s="12">
        <v>2.84232867835576</v>
      </c>
      <c r="O33" s="26">
        <v>2493.64</v>
      </c>
      <c r="P33" s="26">
        <v>3480.21</v>
      </c>
      <c r="Q33" s="26">
        <v>1262.83</v>
      </c>
      <c r="R33" s="12">
        <v>2.75588163094003</v>
      </c>
      <c r="S33" s="25">
        <v>2585.31</v>
      </c>
      <c r="T33" s="25">
        <v>2709.97</v>
      </c>
      <c r="U33" s="25">
        <v>1363.65</v>
      </c>
      <c r="V33" s="12">
        <v>1.98729146041873</v>
      </c>
      <c r="W33" s="15">
        <v>0.567925474783092</v>
      </c>
      <c r="X33" s="15">
        <v>-0.300822781140026</v>
      </c>
      <c r="Y33" s="26">
        <v>986.57</v>
      </c>
      <c r="Z33" s="25">
        <v>124.66</v>
      </c>
      <c r="AA33" s="17">
        <v>861.91</v>
      </c>
      <c r="AB33" s="18">
        <v>6.91408631477619</v>
      </c>
      <c r="AC33" s="15">
        <v>0.283480019883858</v>
      </c>
      <c r="AD33" s="15">
        <v>0.0460005092307295</v>
      </c>
      <c r="AE33" s="15">
        <v>0.237479510653128</v>
      </c>
      <c r="AF33" s="26">
        <v>0</v>
      </c>
      <c r="AG33" s="25">
        <v>0</v>
      </c>
      <c r="AH33" s="15">
        <v>0</v>
      </c>
      <c r="AI33" s="18">
        <v>0</v>
      </c>
      <c r="AJ33" s="26">
        <v>0</v>
      </c>
      <c r="AK33" s="25">
        <v>0</v>
      </c>
      <c r="AL33" s="15">
        <v>0</v>
      </c>
      <c r="AM33" s="18">
        <v>0</v>
      </c>
      <c r="AN33" s="18">
        <v>0</v>
      </c>
      <c r="AO33" s="18">
        <v>0</v>
      </c>
    </row>
    <row r="34" s="1" customFormat="1" ht="15.9" customHeight="1" spans="1:41">
      <c r="A34" s="23"/>
      <c r="B34" s="24" t="s">
        <v>80</v>
      </c>
      <c r="C34" s="23" t="s">
        <v>81</v>
      </c>
      <c r="D34" s="25">
        <v>5768.4</v>
      </c>
      <c r="E34" s="26">
        <v>22046.73</v>
      </c>
      <c r="F34" s="25">
        <v>4867.4</v>
      </c>
      <c r="G34" s="26">
        <v>21358.76</v>
      </c>
      <c r="H34" s="27">
        <v>13.0477126018606</v>
      </c>
      <c r="I34" s="26">
        <v>4169.94</v>
      </c>
      <c r="J34" s="26">
        <v>13146.59</v>
      </c>
      <c r="K34" s="25">
        <v>4958.91</v>
      </c>
      <c r="L34" s="25">
        <v>8326.31</v>
      </c>
      <c r="M34" s="12">
        <v>3.15270483508156</v>
      </c>
      <c r="N34" s="12">
        <v>1.679060519348</v>
      </c>
      <c r="O34" s="26">
        <v>11643.36</v>
      </c>
      <c r="P34" s="26">
        <v>20315.91</v>
      </c>
      <c r="Q34" s="26">
        <v>6046.48</v>
      </c>
      <c r="R34" s="12">
        <v>3.35995653669573</v>
      </c>
      <c r="S34" s="25">
        <v>12994.21</v>
      </c>
      <c r="T34" s="25">
        <v>22509.59</v>
      </c>
      <c r="U34" s="25">
        <v>6845.04</v>
      </c>
      <c r="V34" s="12">
        <v>3.28845266061265</v>
      </c>
      <c r="W34" s="15">
        <v>0.0657377434474639</v>
      </c>
      <c r="X34" s="15">
        <v>0.958507524129977</v>
      </c>
      <c r="Y34" s="26">
        <v>8672.55</v>
      </c>
      <c r="Z34" s="25">
        <v>9515.38</v>
      </c>
      <c r="AA34" s="17">
        <v>-842.83</v>
      </c>
      <c r="AB34" s="18">
        <v>-0.0885755482177275</v>
      </c>
      <c r="AC34" s="15">
        <v>0.426884643611829</v>
      </c>
      <c r="AD34" s="15">
        <v>0.422725602731991</v>
      </c>
      <c r="AE34" s="15">
        <v>0.00415904087983823</v>
      </c>
      <c r="AF34" s="26">
        <v>0</v>
      </c>
      <c r="AG34" s="25">
        <v>0</v>
      </c>
      <c r="AH34" s="15">
        <v>0</v>
      </c>
      <c r="AI34" s="18">
        <v>0</v>
      </c>
      <c r="AJ34" s="26">
        <v>0</v>
      </c>
      <c r="AK34" s="25">
        <v>0</v>
      </c>
      <c r="AL34" s="15">
        <v>0</v>
      </c>
      <c r="AM34" s="18">
        <v>0</v>
      </c>
      <c r="AN34" s="18">
        <v>0</v>
      </c>
      <c r="AO34" s="18">
        <v>0</v>
      </c>
    </row>
    <row r="35" s="1" customFormat="1" ht="15.9" customHeight="1" spans="1:41">
      <c r="A35" s="23"/>
      <c r="B35" s="28" t="s">
        <v>256</v>
      </c>
      <c r="C35" s="28"/>
      <c r="D35" s="29">
        <v>69844.28</v>
      </c>
      <c r="E35" s="29">
        <v>313756.99</v>
      </c>
      <c r="F35" s="29">
        <v>70566.12</v>
      </c>
      <c r="G35" s="30">
        <v>310974.79</v>
      </c>
      <c r="H35" s="30">
        <v>18.5941421886083</v>
      </c>
      <c r="I35" s="30">
        <v>50694.59</v>
      </c>
      <c r="J35" s="29">
        <v>115291.18</v>
      </c>
      <c r="K35" s="29">
        <v>41775.47</v>
      </c>
      <c r="L35" s="29">
        <v>86335.02</v>
      </c>
      <c r="M35" s="31">
        <v>2.27423044549724</v>
      </c>
      <c r="N35" s="31">
        <v>2.06664389413213</v>
      </c>
      <c r="O35" s="29">
        <v>117594.09</v>
      </c>
      <c r="P35" s="29">
        <v>174267.32</v>
      </c>
      <c r="Q35" s="29">
        <v>58573.98</v>
      </c>
      <c r="R35" s="31">
        <v>2.97516610617889</v>
      </c>
      <c r="S35" s="29">
        <v>112703.22</v>
      </c>
      <c r="T35" s="29">
        <v>183323.68</v>
      </c>
      <c r="U35" s="29">
        <v>55054.35</v>
      </c>
      <c r="V35" s="31">
        <v>3.32986730385519</v>
      </c>
      <c r="W35" s="32">
        <v>0.308207843259433</v>
      </c>
      <c r="X35" s="32">
        <v>0.611243869013795</v>
      </c>
      <c r="Y35" s="29">
        <v>56673.23</v>
      </c>
      <c r="Z35" s="29">
        <v>70620.46</v>
      </c>
      <c r="AA35" s="33">
        <v>-13947.23</v>
      </c>
      <c r="AB35" s="34">
        <v>-0.197495598301116</v>
      </c>
      <c r="AC35" s="32">
        <v>0.32520859332662</v>
      </c>
      <c r="AD35" s="32">
        <v>0.385222792821964</v>
      </c>
      <c r="AE35" s="32">
        <v>-0.0600141994953436</v>
      </c>
      <c r="AF35" s="29">
        <v>0</v>
      </c>
      <c r="AG35" s="29">
        <v>0</v>
      </c>
      <c r="AH35" s="32">
        <v>0</v>
      </c>
      <c r="AI35" s="32">
        <v>0</v>
      </c>
      <c r="AJ35" s="29">
        <v>0</v>
      </c>
      <c r="AK35" s="29">
        <v>0</v>
      </c>
      <c r="AL35" s="32">
        <v>0</v>
      </c>
      <c r="AM35" s="32">
        <v>0</v>
      </c>
      <c r="AN35" s="34">
        <v>0</v>
      </c>
      <c r="AO35" s="34">
        <v>0</v>
      </c>
    </row>
    <row r="36" s="1" customFormat="1" ht="15.9" customHeight="1" spans="1:41">
      <c r="A36" s="23" t="s">
        <v>62</v>
      </c>
      <c r="B36" s="24" t="s">
        <v>63</v>
      </c>
      <c r="C36" s="23" t="s">
        <v>64</v>
      </c>
      <c r="D36" s="25">
        <v>9609.95</v>
      </c>
      <c r="E36" s="26">
        <v>33488.08</v>
      </c>
      <c r="F36" s="25">
        <v>9505.95</v>
      </c>
      <c r="G36" s="26">
        <v>31547.43</v>
      </c>
      <c r="H36" s="27">
        <v>17.5281942033762</v>
      </c>
      <c r="I36" s="26">
        <v>7194.88</v>
      </c>
      <c r="J36" s="26">
        <v>10700.48</v>
      </c>
      <c r="K36" s="25">
        <v>6405.48</v>
      </c>
      <c r="L36" s="25">
        <v>11946.27</v>
      </c>
      <c r="M36" s="12">
        <v>1.48723536737235</v>
      </c>
      <c r="N36" s="12">
        <v>1.865007774593</v>
      </c>
      <c r="O36" s="26">
        <v>12986.18</v>
      </c>
      <c r="P36" s="26">
        <v>20391.93</v>
      </c>
      <c r="Q36" s="26">
        <v>7528.93</v>
      </c>
      <c r="R36" s="12">
        <v>2.70847650330127</v>
      </c>
      <c r="S36" s="25">
        <v>13605.33</v>
      </c>
      <c r="T36" s="25">
        <v>24510.19</v>
      </c>
      <c r="U36" s="25">
        <v>7268.61</v>
      </c>
      <c r="V36" s="12">
        <v>3.37206013254254</v>
      </c>
      <c r="W36" s="15">
        <v>0.821148530166143</v>
      </c>
      <c r="X36" s="15">
        <v>0.808067600832608</v>
      </c>
      <c r="Y36" s="26">
        <v>7405.75</v>
      </c>
      <c r="Z36" s="25">
        <v>10904.86</v>
      </c>
      <c r="AA36" s="17">
        <v>-3499.11</v>
      </c>
      <c r="AB36" s="18">
        <v>-0.32087619648487</v>
      </c>
      <c r="AC36" s="15">
        <v>0.363170626811685</v>
      </c>
      <c r="AD36" s="15">
        <v>0.444911279757521</v>
      </c>
      <c r="AE36" s="15">
        <v>-0.0817406529458364</v>
      </c>
      <c r="AF36" s="26">
        <v>0</v>
      </c>
      <c r="AG36" s="25">
        <v>0</v>
      </c>
      <c r="AH36" s="15">
        <v>0</v>
      </c>
      <c r="AI36" s="18">
        <v>0</v>
      </c>
      <c r="AJ36" s="26">
        <v>0</v>
      </c>
      <c r="AK36" s="25">
        <v>0</v>
      </c>
      <c r="AL36" s="15">
        <v>0</v>
      </c>
      <c r="AM36" s="18">
        <v>0</v>
      </c>
      <c r="AN36" s="18">
        <v>0</v>
      </c>
      <c r="AO36" s="18">
        <v>0</v>
      </c>
    </row>
    <row r="37" s="1" customFormat="1" ht="15.9" customHeight="1" spans="1:41">
      <c r="A37" s="23"/>
      <c r="B37" s="24" t="s">
        <v>92</v>
      </c>
      <c r="C37" s="23" t="s">
        <v>93</v>
      </c>
      <c r="D37" s="25">
        <v>5909.8</v>
      </c>
      <c r="E37" s="26">
        <v>24478.85</v>
      </c>
      <c r="F37" s="25">
        <v>5598.87</v>
      </c>
      <c r="G37" s="26">
        <v>23556.92</v>
      </c>
      <c r="H37" s="27">
        <v>19.5595394599072</v>
      </c>
      <c r="I37" s="26">
        <v>3746.67</v>
      </c>
      <c r="J37" s="26">
        <v>7430.57</v>
      </c>
      <c r="K37" s="25">
        <v>3116.3</v>
      </c>
      <c r="L37" s="25">
        <v>5685.57</v>
      </c>
      <c r="M37" s="12">
        <v>1.98324645618643</v>
      </c>
      <c r="N37" s="12">
        <v>1.82446170137663</v>
      </c>
      <c r="O37" s="26">
        <v>8595.56</v>
      </c>
      <c r="P37" s="26">
        <v>11186.39</v>
      </c>
      <c r="Q37" s="26">
        <v>3966.74</v>
      </c>
      <c r="R37" s="12">
        <v>2.82004618402013</v>
      </c>
      <c r="S37" s="25">
        <v>9589.58</v>
      </c>
      <c r="T37" s="25">
        <v>15722.28</v>
      </c>
      <c r="U37" s="25">
        <v>4754.88</v>
      </c>
      <c r="V37" s="12">
        <v>3.30655663234403</v>
      </c>
      <c r="W37" s="15">
        <v>0.421934311403121</v>
      </c>
      <c r="X37" s="15">
        <v>0.812346419685926</v>
      </c>
      <c r="Y37" s="26">
        <v>2590.83</v>
      </c>
      <c r="Z37" s="25">
        <v>6132.7</v>
      </c>
      <c r="AA37" s="17">
        <v>-3541.87</v>
      </c>
      <c r="AB37" s="18">
        <v>-0.5775384414695</v>
      </c>
      <c r="AC37" s="15">
        <v>0.231605549243322</v>
      </c>
      <c r="AD37" s="15">
        <v>0.390064290929814</v>
      </c>
      <c r="AE37" s="15">
        <v>-0.158458741686493</v>
      </c>
      <c r="AF37" s="26">
        <v>0</v>
      </c>
      <c r="AG37" s="25">
        <v>0</v>
      </c>
      <c r="AH37" s="15">
        <v>0</v>
      </c>
      <c r="AI37" s="18">
        <v>0</v>
      </c>
      <c r="AJ37" s="26">
        <v>0</v>
      </c>
      <c r="AK37" s="25">
        <v>0</v>
      </c>
      <c r="AL37" s="15">
        <v>0</v>
      </c>
      <c r="AM37" s="18">
        <v>0</v>
      </c>
      <c r="AN37" s="18">
        <v>0</v>
      </c>
      <c r="AO37" s="18">
        <v>0</v>
      </c>
    </row>
    <row r="38" s="1" customFormat="1" ht="15.9" customHeight="1" spans="1:41">
      <c r="A38" s="23"/>
      <c r="B38" s="24" t="s">
        <v>145</v>
      </c>
      <c r="C38" s="23" t="s">
        <v>146</v>
      </c>
      <c r="D38" s="25">
        <v>5747.65</v>
      </c>
      <c r="E38" s="26">
        <v>29055.21</v>
      </c>
      <c r="F38" s="25">
        <v>5647.1</v>
      </c>
      <c r="G38" s="26">
        <v>28059.07</v>
      </c>
      <c r="H38" s="27">
        <v>28.3630154187553</v>
      </c>
      <c r="I38" s="26">
        <v>3205.69</v>
      </c>
      <c r="J38" s="26">
        <v>6051.78</v>
      </c>
      <c r="K38" s="25">
        <v>1936.16</v>
      </c>
      <c r="L38" s="25">
        <v>5776.01</v>
      </c>
      <c r="M38" s="12">
        <v>1.88782446212828</v>
      </c>
      <c r="N38" s="12">
        <v>2.98322969176101</v>
      </c>
      <c r="O38" s="26">
        <v>7047.91</v>
      </c>
      <c r="P38" s="26">
        <v>9304.19</v>
      </c>
      <c r="Q38" s="26">
        <v>3240.86</v>
      </c>
      <c r="R38" s="12">
        <v>2.87090155082293</v>
      </c>
      <c r="S38" s="25">
        <v>6809.45</v>
      </c>
      <c r="T38" s="25">
        <v>10300.65</v>
      </c>
      <c r="U38" s="25">
        <v>3353.99</v>
      </c>
      <c r="V38" s="12">
        <v>3.07116300287121</v>
      </c>
      <c r="W38" s="15">
        <v>0.520746027194901</v>
      </c>
      <c r="X38" s="15">
        <v>0.0294758768837167</v>
      </c>
      <c r="Y38" s="26">
        <v>2256.28</v>
      </c>
      <c r="Z38" s="25">
        <v>3491.2</v>
      </c>
      <c r="AA38" s="17">
        <v>-1234.92</v>
      </c>
      <c r="AB38" s="18">
        <v>-0.353723648029331</v>
      </c>
      <c r="AC38" s="15">
        <v>0.242501496637536</v>
      </c>
      <c r="AD38" s="15">
        <v>0.338930067520011</v>
      </c>
      <c r="AE38" s="15">
        <v>-0.0964285708824744</v>
      </c>
      <c r="AF38" s="26">
        <v>0</v>
      </c>
      <c r="AG38" s="25">
        <v>0</v>
      </c>
      <c r="AH38" s="15">
        <v>0</v>
      </c>
      <c r="AI38" s="18">
        <v>0</v>
      </c>
      <c r="AJ38" s="26">
        <v>0</v>
      </c>
      <c r="AK38" s="25">
        <v>0</v>
      </c>
      <c r="AL38" s="15">
        <v>0</v>
      </c>
      <c r="AM38" s="18">
        <v>0</v>
      </c>
      <c r="AN38" s="18">
        <v>0</v>
      </c>
      <c r="AO38" s="18">
        <v>0</v>
      </c>
    </row>
    <row r="39" s="1" customFormat="1" ht="15.9" customHeight="1" spans="1:41">
      <c r="A39" s="23"/>
      <c r="B39" s="24" t="s">
        <v>99</v>
      </c>
      <c r="C39" s="23" t="s">
        <v>100</v>
      </c>
      <c r="D39" s="25">
        <v>5653</v>
      </c>
      <c r="E39" s="26">
        <v>27563.43</v>
      </c>
      <c r="F39" s="25">
        <v>6470.6</v>
      </c>
      <c r="G39" s="26">
        <v>27343.18</v>
      </c>
      <c r="H39" s="27">
        <v>26.376792726564</v>
      </c>
      <c r="I39" s="26">
        <v>3738.36</v>
      </c>
      <c r="J39" s="26">
        <v>7065.44</v>
      </c>
      <c r="K39" s="25">
        <v>2838.61</v>
      </c>
      <c r="L39" s="25">
        <v>5442.34</v>
      </c>
      <c r="M39" s="12">
        <v>1.88998384318257</v>
      </c>
      <c r="N39" s="12">
        <v>1.91725527635004</v>
      </c>
      <c r="O39" s="26">
        <v>7285.69</v>
      </c>
      <c r="P39" s="26">
        <v>7986.36</v>
      </c>
      <c r="Q39" s="26">
        <v>3384.87</v>
      </c>
      <c r="R39" s="12">
        <v>2.35942887023726</v>
      </c>
      <c r="S39" s="25">
        <v>7446.01</v>
      </c>
      <c r="T39" s="25">
        <v>8755.69</v>
      </c>
      <c r="U39" s="25">
        <v>3221.88</v>
      </c>
      <c r="V39" s="12">
        <v>2.7175717283077</v>
      </c>
      <c r="W39" s="15">
        <v>0.248385735543741</v>
      </c>
      <c r="X39" s="15">
        <v>0.417428217217504</v>
      </c>
      <c r="Y39" s="26">
        <v>700.67</v>
      </c>
      <c r="Z39" s="25">
        <v>1309.68</v>
      </c>
      <c r="AA39" s="17">
        <v>-609.01</v>
      </c>
      <c r="AB39" s="18">
        <v>-0.465006719198583</v>
      </c>
      <c r="AC39" s="15">
        <v>0.0877333353367492</v>
      </c>
      <c r="AD39" s="15">
        <v>0.149580444259676</v>
      </c>
      <c r="AE39" s="15">
        <v>-0.0618471089229266</v>
      </c>
      <c r="AF39" s="26">
        <v>0</v>
      </c>
      <c r="AG39" s="25">
        <v>0</v>
      </c>
      <c r="AH39" s="15">
        <v>0</v>
      </c>
      <c r="AI39" s="18">
        <v>0</v>
      </c>
      <c r="AJ39" s="26">
        <v>0</v>
      </c>
      <c r="AK39" s="25">
        <v>0</v>
      </c>
      <c r="AL39" s="15">
        <v>0</v>
      </c>
      <c r="AM39" s="18">
        <v>0</v>
      </c>
      <c r="AN39" s="18">
        <v>0</v>
      </c>
      <c r="AO39" s="18">
        <v>0</v>
      </c>
    </row>
    <row r="40" s="1" customFormat="1" ht="15.9" customHeight="1" spans="1:41">
      <c r="A40" s="23"/>
      <c r="B40" s="24" t="s">
        <v>108</v>
      </c>
      <c r="C40" s="23" t="s">
        <v>109</v>
      </c>
      <c r="D40" s="25">
        <v>5507.04</v>
      </c>
      <c r="E40" s="26">
        <v>28035.83</v>
      </c>
      <c r="F40" s="25">
        <v>5561.9</v>
      </c>
      <c r="G40" s="26">
        <v>29983.11</v>
      </c>
      <c r="H40" s="27">
        <v>28.7736901617602</v>
      </c>
      <c r="I40" s="26">
        <v>3300.97</v>
      </c>
      <c r="J40" s="26">
        <v>9526.92</v>
      </c>
      <c r="K40" s="25">
        <v>2381.63</v>
      </c>
      <c r="L40" s="25">
        <v>6463.59</v>
      </c>
      <c r="M40" s="12">
        <v>2.88609711690806</v>
      </c>
      <c r="N40" s="12">
        <v>2.71393541398118</v>
      </c>
      <c r="O40" s="26">
        <v>7057.36</v>
      </c>
      <c r="P40" s="26">
        <v>9304.96</v>
      </c>
      <c r="Q40" s="26">
        <v>4058.15</v>
      </c>
      <c r="R40" s="12">
        <v>2.29290686642928</v>
      </c>
      <c r="S40" s="25">
        <v>8491.56</v>
      </c>
      <c r="T40" s="25">
        <v>12602.09</v>
      </c>
      <c r="U40" s="25">
        <v>3829.02</v>
      </c>
      <c r="V40" s="12">
        <v>3.29120506030264</v>
      </c>
      <c r="W40" s="15">
        <v>-0.205533710907925</v>
      </c>
      <c r="X40" s="15">
        <v>0.212705742129152</v>
      </c>
      <c r="Y40" s="26">
        <v>2247.6</v>
      </c>
      <c r="Z40" s="25">
        <v>4110.53</v>
      </c>
      <c r="AA40" s="17">
        <v>-1862.93</v>
      </c>
      <c r="AB40" s="18">
        <v>-0.453209196867557</v>
      </c>
      <c r="AC40" s="15">
        <v>0.241548593438338</v>
      </c>
      <c r="AD40" s="15">
        <v>0.326178435481734</v>
      </c>
      <c r="AE40" s="15">
        <v>-0.0846298420433953</v>
      </c>
      <c r="AF40" s="26">
        <v>0</v>
      </c>
      <c r="AG40" s="25">
        <v>0</v>
      </c>
      <c r="AH40" s="15">
        <v>0</v>
      </c>
      <c r="AI40" s="18">
        <v>0</v>
      </c>
      <c r="AJ40" s="26">
        <v>0</v>
      </c>
      <c r="AK40" s="25">
        <v>0</v>
      </c>
      <c r="AL40" s="15">
        <v>0</v>
      </c>
      <c r="AM40" s="18">
        <v>0</v>
      </c>
      <c r="AN40" s="18">
        <v>0</v>
      </c>
      <c r="AO40" s="18">
        <v>0</v>
      </c>
    </row>
    <row r="41" s="1" customFormat="1" ht="15.9" customHeight="1" spans="1:41">
      <c r="A41" s="23"/>
      <c r="B41" s="24" t="s">
        <v>123</v>
      </c>
      <c r="C41" s="23" t="s">
        <v>124</v>
      </c>
      <c r="D41" s="25">
        <v>3156.3</v>
      </c>
      <c r="E41" s="26">
        <v>13191.21</v>
      </c>
      <c r="F41" s="25">
        <v>3482.1</v>
      </c>
      <c r="G41" s="26">
        <v>9879.19</v>
      </c>
      <c r="H41" s="27">
        <v>9.74798965157985</v>
      </c>
      <c r="I41" s="26">
        <v>3433.46</v>
      </c>
      <c r="J41" s="26">
        <v>4971.39</v>
      </c>
      <c r="K41" s="25">
        <v>2176.97</v>
      </c>
      <c r="L41" s="25">
        <v>5346.67</v>
      </c>
      <c r="M41" s="12">
        <v>1.4479242513383</v>
      </c>
      <c r="N41" s="12">
        <v>2.4560145523365</v>
      </c>
      <c r="O41" s="26">
        <v>8283.39</v>
      </c>
      <c r="P41" s="26">
        <v>10486.13</v>
      </c>
      <c r="Q41" s="26">
        <v>4195.49</v>
      </c>
      <c r="R41" s="12">
        <v>2.49938147868306</v>
      </c>
      <c r="S41" s="25">
        <v>6421.42</v>
      </c>
      <c r="T41" s="25">
        <v>10269.56</v>
      </c>
      <c r="U41" s="25">
        <v>4261.55</v>
      </c>
      <c r="V41" s="12">
        <v>2.40981802395842</v>
      </c>
      <c r="W41" s="15">
        <v>0.726182482524836</v>
      </c>
      <c r="X41" s="15">
        <v>-0.0188095499410364</v>
      </c>
      <c r="Y41" s="26">
        <v>2202.74</v>
      </c>
      <c r="Z41" s="25">
        <v>3848.14</v>
      </c>
      <c r="AA41" s="17">
        <v>-1645.4</v>
      </c>
      <c r="AB41" s="18">
        <v>-0.427583196037566</v>
      </c>
      <c r="AC41" s="15">
        <v>0.210062244126289</v>
      </c>
      <c r="AD41" s="15">
        <v>0.374713230167602</v>
      </c>
      <c r="AE41" s="15">
        <v>-0.164650986041313</v>
      </c>
      <c r="AF41" s="26">
        <v>0</v>
      </c>
      <c r="AG41" s="25">
        <v>0</v>
      </c>
      <c r="AH41" s="15">
        <v>0</v>
      </c>
      <c r="AI41" s="18">
        <v>0</v>
      </c>
      <c r="AJ41" s="26">
        <v>0</v>
      </c>
      <c r="AK41" s="25">
        <v>0</v>
      </c>
      <c r="AL41" s="15">
        <v>0</v>
      </c>
      <c r="AM41" s="18">
        <v>0</v>
      </c>
      <c r="AN41" s="18">
        <v>0</v>
      </c>
      <c r="AO41" s="18">
        <v>0</v>
      </c>
    </row>
    <row r="42" s="1" customFormat="1" ht="15.9" customHeight="1" spans="1:41">
      <c r="A42" s="23"/>
      <c r="B42" s="24" t="s">
        <v>74</v>
      </c>
      <c r="C42" s="23" t="s">
        <v>75</v>
      </c>
      <c r="D42" s="25">
        <v>1987.92</v>
      </c>
      <c r="E42" s="26">
        <v>5588.17</v>
      </c>
      <c r="F42" s="25">
        <v>2505.14</v>
      </c>
      <c r="G42" s="26">
        <v>7327.89</v>
      </c>
      <c r="H42" s="27">
        <v>5.24074069780383</v>
      </c>
      <c r="I42" s="26">
        <v>3633.87</v>
      </c>
      <c r="J42" s="26">
        <v>9680.08</v>
      </c>
      <c r="K42" s="25">
        <v>2787.72</v>
      </c>
      <c r="L42" s="25">
        <v>4033.11</v>
      </c>
      <c r="M42" s="12">
        <v>2.66384873426953</v>
      </c>
      <c r="N42" s="12">
        <v>1.44674142309845</v>
      </c>
      <c r="O42" s="26">
        <v>8625.92</v>
      </c>
      <c r="P42" s="26">
        <v>14317.48</v>
      </c>
      <c r="Q42" s="26">
        <v>5871.8</v>
      </c>
      <c r="R42" s="12">
        <v>2.43834599271092</v>
      </c>
      <c r="S42" s="25">
        <v>7990.38</v>
      </c>
      <c r="T42" s="25">
        <v>12473.42</v>
      </c>
      <c r="U42" s="25">
        <v>2094.27</v>
      </c>
      <c r="V42" s="12">
        <v>5.95597511304655</v>
      </c>
      <c r="W42" s="15">
        <v>-0.0846529829781941</v>
      </c>
      <c r="X42" s="15">
        <v>3.11682075176282</v>
      </c>
      <c r="Y42" s="26">
        <v>5691.56</v>
      </c>
      <c r="Z42" s="25">
        <v>4483.04</v>
      </c>
      <c r="AA42" s="17">
        <v>1208.52</v>
      </c>
      <c r="AB42" s="18">
        <v>0.269576001998644</v>
      </c>
      <c r="AC42" s="15">
        <v>0.397525262825581</v>
      </c>
      <c r="AD42" s="15">
        <v>0.359407443988898</v>
      </c>
      <c r="AE42" s="15">
        <v>0.038117818836683</v>
      </c>
      <c r="AF42" s="26">
        <v>0</v>
      </c>
      <c r="AG42" s="25">
        <v>0</v>
      </c>
      <c r="AH42" s="15">
        <v>0</v>
      </c>
      <c r="AI42" s="18">
        <v>0</v>
      </c>
      <c r="AJ42" s="26">
        <v>0</v>
      </c>
      <c r="AK42" s="25">
        <v>0</v>
      </c>
      <c r="AL42" s="15">
        <v>0</v>
      </c>
      <c r="AM42" s="18">
        <v>0</v>
      </c>
      <c r="AN42" s="18">
        <v>0</v>
      </c>
      <c r="AO42" s="18">
        <v>0</v>
      </c>
    </row>
    <row r="43" s="1" customFormat="1" ht="15.9" customHeight="1" spans="1:41">
      <c r="A43" s="23"/>
      <c r="B43" s="24" t="s">
        <v>78</v>
      </c>
      <c r="C43" s="23" t="s">
        <v>79</v>
      </c>
      <c r="D43" s="25">
        <v>8416.8</v>
      </c>
      <c r="E43" s="26">
        <v>36348.57</v>
      </c>
      <c r="F43" s="25">
        <v>7829.5</v>
      </c>
      <c r="G43" s="26">
        <v>33264.85</v>
      </c>
      <c r="H43" s="27">
        <v>26.5648221339564</v>
      </c>
      <c r="I43" s="26">
        <v>3136.93</v>
      </c>
      <c r="J43" s="26">
        <v>6088.07</v>
      </c>
      <c r="K43" s="25">
        <v>5083.44</v>
      </c>
      <c r="L43" s="25">
        <v>10997.29</v>
      </c>
      <c r="M43" s="12">
        <v>1.94077330383528</v>
      </c>
      <c r="N43" s="12">
        <v>2.16335591646602</v>
      </c>
      <c r="O43" s="26">
        <v>9171.79</v>
      </c>
      <c r="P43" s="26">
        <v>13755.05</v>
      </c>
      <c r="Q43" s="26">
        <v>4161.25</v>
      </c>
      <c r="R43" s="12">
        <v>3.30550916191048</v>
      </c>
      <c r="S43" s="25">
        <v>10035.05</v>
      </c>
      <c r="T43" s="25">
        <v>15902.15</v>
      </c>
      <c r="U43" s="25">
        <v>4448.55</v>
      </c>
      <c r="V43" s="12">
        <v>3.57468163783705</v>
      </c>
      <c r="W43" s="15">
        <v>0.703191792353218</v>
      </c>
      <c r="X43" s="15">
        <v>0.652377960847296</v>
      </c>
      <c r="Y43" s="26">
        <v>4583.26</v>
      </c>
      <c r="Z43" s="25">
        <v>5867.1</v>
      </c>
      <c r="AA43" s="17">
        <v>-1283.84</v>
      </c>
      <c r="AB43" s="18">
        <v>-0.218820200780624</v>
      </c>
      <c r="AC43" s="15">
        <v>0.333205622662222</v>
      </c>
      <c r="AD43" s="15">
        <v>0.368950110519647</v>
      </c>
      <c r="AE43" s="15">
        <v>-0.0357444878574245</v>
      </c>
      <c r="AF43" s="26">
        <v>0</v>
      </c>
      <c r="AG43" s="25">
        <v>0</v>
      </c>
      <c r="AH43" s="15">
        <v>0</v>
      </c>
      <c r="AI43" s="18">
        <v>0</v>
      </c>
      <c r="AJ43" s="26">
        <v>0</v>
      </c>
      <c r="AK43" s="25">
        <v>0</v>
      </c>
      <c r="AL43" s="15">
        <v>0</v>
      </c>
      <c r="AM43" s="18">
        <v>0</v>
      </c>
      <c r="AN43" s="18">
        <v>0</v>
      </c>
      <c r="AO43" s="18">
        <v>0</v>
      </c>
    </row>
    <row r="44" s="1" customFormat="1" ht="15.9" customHeight="1" spans="1:41">
      <c r="A44" s="23"/>
      <c r="B44" s="24" t="s">
        <v>65</v>
      </c>
      <c r="C44" s="23" t="s">
        <v>66</v>
      </c>
      <c r="D44" s="25">
        <v>4806.1</v>
      </c>
      <c r="E44" s="26">
        <v>20905.07</v>
      </c>
      <c r="F44" s="25">
        <v>5319.9</v>
      </c>
      <c r="G44" s="26">
        <v>18172.28</v>
      </c>
      <c r="H44" s="27">
        <v>21.6361104563697</v>
      </c>
      <c r="I44" s="26">
        <v>3304.48</v>
      </c>
      <c r="J44" s="26">
        <v>4836.08</v>
      </c>
      <c r="K44" s="25">
        <v>3067.12</v>
      </c>
      <c r="L44" s="25">
        <v>7770.69</v>
      </c>
      <c r="M44" s="12">
        <v>1.46349198663632</v>
      </c>
      <c r="N44" s="12">
        <v>2.53354612796369</v>
      </c>
      <c r="O44" s="26">
        <v>6321.41</v>
      </c>
      <c r="P44" s="26">
        <v>8596.15</v>
      </c>
      <c r="Q44" s="26">
        <v>2905.06</v>
      </c>
      <c r="R44" s="12">
        <v>2.95902666382106</v>
      </c>
      <c r="S44" s="25">
        <v>7503.72</v>
      </c>
      <c r="T44" s="25">
        <v>12608.17</v>
      </c>
      <c r="U44" s="25">
        <v>4334.09</v>
      </c>
      <c r="V44" s="12">
        <v>2.90906972397897</v>
      </c>
      <c r="W44" s="15">
        <v>1.02189468124254</v>
      </c>
      <c r="X44" s="15">
        <v>0.148220548215199</v>
      </c>
      <c r="Y44" s="26">
        <v>2274.74</v>
      </c>
      <c r="Z44" s="25">
        <v>5104.45</v>
      </c>
      <c r="AA44" s="17">
        <v>-2829.71</v>
      </c>
      <c r="AB44" s="18">
        <v>-0.554361390551382</v>
      </c>
      <c r="AC44" s="15">
        <v>0.264623116162468</v>
      </c>
      <c r="AD44" s="15">
        <v>0.40485256781912</v>
      </c>
      <c r="AE44" s="15">
        <v>-0.140229451656652</v>
      </c>
      <c r="AF44" s="26">
        <v>0</v>
      </c>
      <c r="AG44" s="25">
        <v>0</v>
      </c>
      <c r="AH44" s="15">
        <v>0</v>
      </c>
      <c r="AI44" s="18">
        <v>0</v>
      </c>
      <c r="AJ44" s="26">
        <v>0</v>
      </c>
      <c r="AK44" s="25">
        <v>0</v>
      </c>
      <c r="AL44" s="15">
        <v>0</v>
      </c>
      <c r="AM44" s="18">
        <v>0</v>
      </c>
      <c r="AN44" s="18">
        <v>0</v>
      </c>
      <c r="AO44" s="18">
        <v>0</v>
      </c>
    </row>
    <row r="45" s="1" customFormat="1" ht="15.9" customHeight="1" spans="1:41">
      <c r="A45" s="23"/>
      <c r="B45" s="24" t="s">
        <v>97</v>
      </c>
      <c r="C45" s="23" t="s">
        <v>98</v>
      </c>
      <c r="D45" s="25">
        <v>4645.4</v>
      </c>
      <c r="E45" s="26">
        <v>24627.66</v>
      </c>
      <c r="F45" s="25">
        <v>4736.9</v>
      </c>
      <c r="G45" s="26">
        <v>22217.74</v>
      </c>
      <c r="H45" s="27">
        <v>21.6749267957353</v>
      </c>
      <c r="I45" s="26">
        <v>2698.77</v>
      </c>
      <c r="J45" s="26">
        <v>5154.55</v>
      </c>
      <c r="K45" s="25">
        <v>2118.28</v>
      </c>
      <c r="L45" s="25">
        <v>5325.62</v>
      </c>
      <c r="M45" s="12">
        <v>1.90996268670543</v>
      </c>
      <c r="N45" s="12">
        <v>2.51412466718281</v>
      </c>
      <c r="O45" s="26">
        <v>7564.45</v>
      </c>
      <c r="P45" s="26">
        <v>9883.56</v>
      </c>
      <c r="Q45" s="26">
        <v>3687.52</v>
      </c>
      <c r="R45" s="12">
        <v>2.68027292055365</v>
      </c>
      <c r="S45" s="25">
        <v>8167.28</v>
      </c>
      <c r="T45" s="25">
        <v>11520.84</v>
      </c>
      <c r="U45" s="25">
        <v>3715.56</v>
      </c>
      <c r="V45" s="12">
        <v>3.10070083648225</v>
      </c>
      <c r="W45" s="15">
        <v>0.403311666353528</v>
      </c>
      <c r="X45" s="15">
        <v>0.233312284373205</v>
      </c>
      <c r="Y45" s="26">
        <v>2319.11</v>
      </c>
      <c r="Z45" s="25">
        <v>3353.56</v>
      </c>
      <c r="AA45" s="17">
        <v>-1034.45</v>
      </c>
      <c r="AB45" s="18">
        <v>-0.308463245029163</v>
      </c>
      <c r="AC45" s="15">
        <v>0.23464318524904</v>
      </c>
      <c r="AD45" s="15">
        <v>0.29108641383788</v>
      </c>
      <c r="AE45" s="15">
        <v>-0.0564432285888401</v>
      </c>
      <c r="AF45" s="26">
        <v>0</v>
      </c>
      <c r="AG45" s="25">
        <v>0</v>
      </c>
      <c r="AH45" s="15">
        <v>0</v>
      </c>
      <c r="AI45" s="18">
        <v>0</v>
      </c>
      <c r="AJ45" s="26">
        <v>0</v>
      </c>
      <c r="AK45" s="25">
        <v>0</v>
      </c>
      <c r="AL45" s="15">
        <v>0</v>
      </c>
      <c r="AM45" s="18">
        <v>0</v>
      </c>
      <c r="AN45" s="18">
        <v>0</v>
      </c>
      <c r="AO45" s="18">
        <v>0</v>
      </c>
    </row>
    <row r="46" s="1" customFormat="1" ht="15.9" customHeight="1" spans="1:41">
      <c r="A46" s="23"/>
      <c r="B46" s="24" t="s">
        <v>178</v>
      </c>
      <c r="C46" s="23" t="s">
        <v>179</v>
      </c>
      <c r="D46" s="25">
        <v>2</v>
      </c>
      <c r="E46" s="26">
        <v>3.56</v>
      </c>
      <c r="F46" s="25">
        <v>7</v>
      </c>
      <c r="G46" s="26">
        <v>12.46</v>
      </c>
      <c r="H46" s="27">
        <v>0.7875</v>
      </c>
      <c r="I46" s="26">
        <v>45</v>
      </c>
      <c r="J46" s="26">
        <v>80.1</v>
      </c>
      <c r="K46" s="25">
        <v>45</v>
      </c>
      <c r="L46" s="25">
        <v>80.1</v>
      </c>
      <c r="M46" s="12">
        <v>1.78</v>
      </c>
      <c r="N46" s="12">
        <v>1.78</v>
      </c>
      <c r="O46" s="26">
        <v>71.2</v>
      </c>
      <c r="P46" s="26">
        <v>92.5</v>
      </c>
      <c r="Q46" s="26">
        <v>40</v>
      </c>
      <c r="R46" s="12">
        <v>2.3125</v>
      </c>
      <c r="S46" s="25">
        <v>80.1</v>
      </c>
      <c r="T46" s="25">
        <v>117.41</v>
      </c>
      <c r="U46" s="25">
        <v>54</v>
      </c>
      <c r="V46" s="12">
        <v>2.17425925925926</v>
      </c>
      <c r="W46" s="15">
        <v>0.299157303370786</v>
      </c>
      <c r="X46" s="15">
        <v>0.221493965875988</v>
      </c>
      <c r="Y46" s="26">
        <v>21.3</v>
      </c>
      <c r="Z46" s="25">
        <v>37.31</v>
      </c>
      <c r="AA46" s="17">
        <v>-16.01</v>
      </c>
      <c r="AB46" s="18">
        <v>-0.429107477887966</v>
      </c>
      <c r="AC46" s="15">
        <v>0.23027027027027</v>
      </c>
      <c r="AD46" s="15">
        <v>0.317775317264288</v>
      </c>
      <c r="AE46" s="15">
        <v>-0.0875050469940173</v>
      </c>
      <c r="AF46" s="26">
        <v>0</v>
      </c>
      <c r="AG46" s="25">
        <v>0</v>
      </c>
      <c r="AH46" s="15">
        <v>0</v>
      </c>
      <c r="AI46" s="18">
        <v>0</v>
      </c>
      <c r="AJ46" s="26">
        <v>0</v>
      </c>
      <c r="AK46" s="25">
        <v>0</v>
      </c>
      <c r="AL46" s="15">
        <v>0</v>
      </c>
      <c r="AM46" s="18">
        <v>0</v>
      </c>
      <c r="AN46" s="18">
        <v>0</v>
      </c>
      <c r="AO46" s="18">
        <v>0</v>
      </c>
    </row>
    <row r="47" s="1" customFormat="1" ht="15.9" customHeight="1" spans="1:41">
      <c r="A47" s="23"/>
      <c r="B47" s="24" t="s">
        <v>133</v>
      </c>
      <c r="C47" s="23" t="s">
        <v>134</v>
      </c>
      <c r="D47" s="25">
        <v>1903.8</v>
      </c>
      <c r="E47" s="26">
        <v>7747.95</v>
      </c>
      <c r="F47" s="25">
        <v>1548.8</v>
      </c>
      <c r="G47" s="26">
        <v>7182.16</v>
      </c>
      <c r="H47" s="27">
        <v>16.3026028440041</v>
      </c>
      <c r="I47" s="26">
        <v>1621.4</v>
      </c>
      <c r="J47" s="26">
        <v>3474.1</v>
      </c>
      <c r="K47" s="25">
        <v>1035.88</v>
      </c>
      <c r="L47" s="25">
        <v>2082.49</v>
      </c>
      <c r="M47" s="12">
        <v>2.14265449611447</v>
      </c>
      <c r="N47" s="12">
        <v>2.01035834266517</v>
      </c>
      <c r="O47" s="26">
        <v>3205.34</v>
      </c>
      <c r="P47" s="26">
        <v>4901.94</v>
      </c>
      <c r="Q47" s="26">
        <v>1737.71</v>
      </c>
      <c r="R47" s="12">
        <v>2.82091948599018</v>
      </c>
      <c r="S47" s="25">
        <v>3727.53</v>
      </c>
      <c r="T47" s="25">
        <v>4314.17</v>
      </c>
      <c r="U47" s="25">
        <v>1520.75</v>
      </c>
      <c r="V47" s="12">
        <v>2.83686996547756</v>
      </c>
      <c r="W47" s="15">
        <v>0.316553597934568</v>
      </c>
      <c r="X47" s="15">
        <v>0.411126516736645</v>
      </c>
      <c r="Y47" s="26">
        <v>1696.6</v>
      </c>
      <c r="Z47" s="25">
        <v>586.64</v>
      </c>
      <c r="AA47" s="17">
        <v>1109.96</v>
      </c>
      <c r="AB47" s="18">
        <v>1.89206327560344</v>
      </c>
      <c r="AC47" s="15">
        <v>0.346107867497358</v>
      </c>
      <c r="AD47" s="15">
        <v>0.135979806080892</v>
      </c>
      <c r="AE47" s="15">
        <v>0.210128061416467</v>
      </c>
      <c r="AF47" s="26">
        <v>0</v>
      </c>
      <c r="AG47" s="25">
        <v>0</v>
      </c>
      <c r="AH47" s="15">
        <v>0</v>
      </c>
      <c r="AI47" s="18">
        <v>0</v>
      </c>
      <c r="AJ47" s="26">
        <v>0</v>
      </c>
      <c r="AK47" s="25">
        <v>0</v>
      </c>
      <c r="AL47" s="15">
        <v>0</v>
      </c>
      <c r="AM47" s="18">
        <v>0</v>
      </c>
      <c r="AN47" s="18">
        <v>0</v>
      </c>
      <c r="AO47" s="18">
        <v>0</v>
      </c>
    </row>
    <row r="48" s="1" customFormat="1" ht="15.9" customHeight="1" spans="1:41">
      <c r="A48" s="23"/>
      <c r="B48" s="24" t="s">
        <v>104</v>
      </c>
      <c r="C48" s="23" t="s">
        <v>105</v>
      </c>
      <c r="D48" s="25">
        <v>7778.4</v>
      </c>
      <c r="E48" s="26">
        <v>29911.34</v>
      </c>
      <c r="F48" s="25">
        <v>6513.8</v>
      </c>
      <c r="G48" s="26">
        <v>22103.9</v>
      </c>
      <c r="H48" s="27">
        <v>17.8734420544902</v>
      </c>
      <c r="I48" s="26">
        <v>2768.73</v>
      </c>
      <c r="J48" s="26">
        <v>4555.56</v>
      </c>
      <c r="K48" s="25">
        <v>2230.32</v>
      </c>
      <c r="L48" s="25">
        <v>4585.79</v>
      </c>
      <c r="M48" s="12">
        <v>1.64536086942389</v>
      </c>
      <c r="N48" s="12">
        <v>2.05611302414003</v>
      </c>
      <c r="O48" s="26">
        <v>10185.69</v>
      </c>
      <c r="P48" s="26">
        <v>16890.93</v>
      </c>
      <c r="Q48" s="26">
        <v>8363.98</v>
      </c>
      <c r="R48" s="12">
        <v>2.01948474290948</v>
      </c>
      <c r="S48" s="25">
        <v>10989.61</v>
      </c>
      <c r="T48" s="25">
        <v>18095.57</v>
      </c>
      <c r="U48" s="25">
        <v>11674.01</v>
      </c>
      <c r="V48" s="12">
        <v>1.55007319678499</v>
      </c>
      <c r="W48" s="15">
        <v>0.227381044753171</v>
      </c>
      <c r="X48" s="15">
        <v>-0.24611479107122</v>
      </c>
      <c r="Y48" s="26">
        <v>6705.24</v>
      </c>
      <c r="Z48" s="25">
        <v>7105.96</v>
      </c>
      <c r="AA48" s="17">
        <v>-400.72</v>
      </c>
      <c r="AB48" s="18">
        <v>-0.0563920990267325</v>
      </c>
      <c r="AC48" s="15">
        <v>0.396972813219876</v>
      </c>
      <c r="AD48" s="15">
        <v>0.392690586701607</v>
      </c>
      <c r="AE48" s="15">
        <v>0.00428222651826891</v>
      </c>
      <c r="AF48" s="26">
        <v>0</v>
      </c>
      <c r="AG48" s="25">
        <v>0</v>
      </c>
      <c r="AH48" s="15">
        <v>0</v>
      </c>
      <c r="AI48" s="18">
        <v>0</v>
      </c>
      <c r="AJ48" s="26">
        <v>0</v>
      </c>
      <c r="AK48" s="25">
        <v>0</v>
      </c>
      <c r="AL48" s="15">
        <v>0</v>
      </c>
      <c r="AM48" s="18">
        <v>0</v>
      </c>
      <c r="AN48" s="18">
        <v>0</v>
      </c>
      <c r="AO48" s="18">
        <v>0</v>
      </c>
    </row>
    <row r="49" s="1" customFormat="1" ht="15.9" customHeight="1" spans="1:41">
      <c r="A49" s="23"/>
      <c r="B49" s="24" t="s">
        <v>184</v>
      </c>
      <c r="C49" s="23" t="s">
        <v>185</v>
      </c>
      <c r="D49" s="25">
        <v>252.7</v>
      </c>
      <c r="E49" s="26">
        <v>1281.14</v>
      </c>
      <c r="F49" s="25">
        <v>236.3</v>
      </c>
      <c r="G49" s="26">
        <v>1016.97</v>
      </c>
      <c r="H49" s="27">
        <v>2.06680499524629</v>
      </c>
      <c r="I49" s="26">
        <v>1968.69</v>
      </c>
      <c r="J49" s="26">
        <v>3627.53</v>
      </c>
      <c r="K49" s="25">
        <v>2217.92</v>
      </c>
      <c r="L49" s="25">
        <v>3919.46</v>
      </c>
      <c r="M49" s="12">
        <v>1.84261107640106</v>
      </c>
      <c r="N49" s="12">
        <v>1.76717825710576</v>
      </c>
      <c r="O49" s="26">
        <v>3891.7</v>
      </c>
      <c r="P49" s="26">
        <v>5084.13</v>
      </c>
      <c r="Q49" s="26">
        <v>1925.8</v>
      </c>
      <c r="R49" s="12">
        <v>2.64000934676498</v>
      </c>
      <c r="S49" s="25">
        <v>4080.38</v>
      </c>
      <c r="T49" s="25">
        <v>5128.18</v>
      </c>
      <c r="U49" s="25">
        <v>2375.63</v>
      </c>
      <c r="V49" s="12">
        <v>2.15866107095802</v>
      </c>
      <c r="W49" s="15">
        <v>0.432754519158422</v>
      </c>
      <c r="X49" s="15">
        <v>0.221529895061874</v>
      </c>
      <c r="Y49" s="26">
        <v>1192.43</v>
      </c>
      <c r="Z49" s="25">
        <v>1047.8</v>
      </c>
      <c r="AA49" s="17">
        <v>144.63</v>
      </c>
      <c r="AB49" s="18">
        <v>0.138032067188395</v>
      </c>
      <c r="AC49" s="15">
        <v>0.234539636083263</v>
      </c>
      <c r="AD49" s="15">
        <v>0.204322001177806</v>
      </c>
      <c r="AE49" s="15">
        <v>0.0302176349054572</v>
      </c>
      <c r="AF49" s="26">
        <v>0</v>
      </c>
      <c r="AG49" s="25">
        <v>0</v>
      </c>
      <c r="AH49" s="15">
        <v>0</v>
      </c>
      <c r="AI49" s="18">
        <v>0</v>
      </c>
      <c r="AJ49" s="26">
        <v>0</v>
      </c>
      <c r="AK49" s="25">
        <v>0</v>
      </c>
      <c r="AL49" s="15">
        <v>0</v>
      </c>
      <c r="AM49" s="18">
        <v>0</v>
      </c>
      <c r="AN49" s="18">
        <v>0</v>
      </c>
      <c r="AO49" s="18">
        <v>0</v>
      </c>
    </row>
    <row r="50" s="1" customFormat="1" ht="15.9" customHeight="1" spans="1:41">
      <c r="A50" s="23"/>
      <c r="B50" s="24" t="s">
        <v>139</v>
      </c>
      <c r="C50" s="23" t="s">
        <v>140</v>
      </c>
      <c r="D50" s="25">
        <v>1492.8</v>
      </c>
      <c r="E50" s="26">
        <v>5939.29</v>
      </c>
      <c r="F50" s="25">
        <v>1276.6</v>
      </c>
      <c r="G50" s="26">
        <v>5476.74</v>
      </c>
      <c r="H50" s="27">
        <v>9.37461404546052</v>
      </c>
      <c r="I50" s="26">
        <v>2292.59</v>
      </c>
      <c r="J50" s="26">
        <v>3538.55</v>
      </c>
      <c r="K50" s="25">
        <v>2309.55</v>
      </c>
      <c r="L50" s="25">
        <v>5850.85</v>
      </c>
      <c r="M50" s="12">
        <v>1.54347266628573</v>
      </c>
      <c r="N50" s="12">
        <v>2.53332900348553</v>
      </c>
      <c r="O50" s="26">
        <v>4262.16</v>
      </c>
      <c r="P50" s="26">
        <v>5865.89</v>
      </c>
      <c r="Q50" s="26">
        <v>2126.4</v>
      </c>
      <c r="R50" s="12">
        <v>2.75860139202408</v>
      </c>
      <c r="S50" s="25">
        <v>3568.85</v>
      </c>
      <c r="T50" s="25">
        <v>5200.67</v>
      </c>
      <c r="U50" s="25">
        <v>1981.61</v>
      </c>
      <c r="V50" s="12">
        <v>2.62446697382431</v>
      </c>
      <c r="W50" s="15">
        <v>0.787269351949381</v>
      </c>
      <c r="X50" s="15">
        <v>0.035975576095088</v>
      </c>
      <c r="Y50" s="26">
        <v>1603.73</v>
      </c>
      <c r="Z50" s="25">
        <v>1631.82</v>
      </c>
      <c r="AA50" s="17">
        <v>-28.09</v>
      </c>
      <c r="AB50" s="18">
        <v>-0.0172139083967594</v>
      </c>
      <c r="AC50" s="15">
        <v>0.273399262516004</v>
      </c>
      <c r="AD50" s="15">
        <v>0.313771110260793</v>
      </c>
      <c r="AE50" s="15">
        <v>-0.0403718477447898</v>
      </c>
      <c r="AF50" s="26">
        <v>0</v>
      </c>
      <c r="AG50" s="25">
        <v>0</v>
      </c>
      <c r="AH50" s="15">
        <v>0</v>
      </c>
      <c r="AI50" s="18">
        <v>0</v>
      </c>
      <c r="AJ50" s="26">
        <v>0</v>
      </c>
      <c r="AK50" s="25">
        <v>0</v>
      </c>
      <c r="AL50" s="15">
        <v>0</v>
      </c>
      <c r="AM50" s="18">
        <v>0</v>
      </c>
      <c r="AN50" s="18">
        <v>0</v>
      </c>
      <c r="AO50" s="18">
        <v>0</v>
      </c>
    </row>
    <row r="51" s="1" customFormat="1" ht="15.9" customHeight="1" spans="1:41">
      <c r="A51" s="23"/>
      <c r="B51" s="24" t="s">
        <v>153</v>
      </c>
      <c r="C51" s="23" t="s">
        <v>154</v>
      </c>
      <c r="D51" s="25">
        <v>3713.4</v>
      </c>
      <c r="E51" s="26">
        <v>17789.94</v>
      </c>
      <c r="F51" s="25">
        <v>3905.5</v>
      </c>
      <c r="G51" s="26">
        <v>17392.48</v>
      </c>
      <c r="H51" s="27">
        <v>23.8691329546996</v>
      </c>
      <c r="I51" s="26">
        <v>2305.02</v>
      </c>
      <c r="J51" s="26">
        <v>4761.44</v>
      </c>
      <c r="K51" s="25">
        <v>1107</v>
      </c>
      <c r="L51" s="25">
        <v>2242</v>
      </c>
      <c r="M51" s="12">
        <v>2.06568272726484</v>
      </c>
      <c r="N51" s="12">
        <v>2.0252935862692</v>
      </c>
      <c r="O51" s="26">
        <v>5158.9</v>
      </c>
      <c r="P51" s="26">
        <v>7455.45</v>
      </c>
      <c r="Q51" s="26">
        <v>2250.1</v>
      </c>
      <c r="R51" s="12">
        <v>3.31338607173015</v>
      </c>
      <c r="S51" s="25">
        <v>4098.66</v>
      </c>
      <c r="T51" s="25">
        <v>6205.32</v>
      </c>
      <c r="U51" s="25">
        <v>2264.11</v>
      </c>
      <c r="V51" s="12">
        <v>2.74073256158049</v>
      </c>
      <c r="W51" s="15">
        <v>0.604014996106098</v>
      </c>
      <c r="X51" s="15">
        <v>0.353251982903479</v>
      </c>
      <c r="Y51" s="26">
        <v>2296.55</v>
      </c>
      <c r="Z51" s="25">
        <v>2106.66</v>
      </c>
      <c r="AA51" s="17">
        <v>189.89</v>
      </c>
      <c r="AB51" s="18">
        <v>0.0901379434745047</v>
      </c>
      <c r="AC51" s="15">
        <v>0.308036402899892</v>
      </c>
      <c r="AD51" s="15">
        <v>0.339492564444702</v>
      </c>
      <c r="AE51" s="15">
        <v>-0.0314561615448103</v>
      </c>
      <c r="AF51" s="26">
        <v>0</v>
      </c>
      <c r="AG51" s="25">
        <v>0</v>
      </c>
      <c r="AH51" s="15">
        <v>0</v>
      </c>
      <c r="AI51" s="18">
        <v>0</v>
      </c>
      <c r="AJ51" s="26">
        <v>0</v>
      </c>
      <c r="AK51" s="25">
        <v>0</v>
      </c>
      <c r="AL51" s="15">
        <v>0</v>
      </c>
      <c r="AM51" s="18">
        <v>0</v>
      </c>
      <c r="AN51" s="18">
        <v>0</v>
      </c>
      <c r="AO51" s="18">
        <v>0</v>
      </c>
    </row>
    <row r="52" s="1" customFormat="1" ht="15.9" customHeight="1" spans="1:41">
      <c r="A52" s="23"/>
      <c r="B52" s="24" t="s">
        <v>110</v>
      </c>
      <c r="C52" s="23" t="s">
        <v>111</v>
      </c>
      <c r="D52" s="25">
        <v>3079</v>
      </c>
      <c r="E52" s="26">
        <v>13587.68</v>
      </c>
      <c r="F52" s="25">
        <v>2759.2</v>
      </c>
      <c r="G52" s="26">
        <v>17566.39</v>
      </c>
      <c r="H52" s="27">
        <v>11.6713633240067</v>
      </c>
      <c r="I52" s="26">
        <v>3682.21</v>
      </c>
      <c r="J52" s="26">
        <v>13893.32</v>
      </c>
      <c r="K52" s="25">
        <v>3480.61</v>
      </c>
      <c r="L52" s="25">
        <v>10639.21</v>
      </c>
      <c r="M52" s="12">
        <v>3.77309278938464</v>
      </c>
      <c r="N52" s="12">
        <v>3.05670845053022</v>
      </c>
      <c r="O52" s="26">
        <v>9342.46</v>
      </c>
      <c r="P52" s="26">
        <v>12031.65</v>
      </c>
      <c r="Q52" s="26">
        <v>4201.3</v>
      </c>
      <c r="R52" s="12">
        <v>2.86379215956966</v>
      </c>
      <c r="S52" s="25">
        <v>8489.96</v>
      </c>
      <c r="T52" s="25">
        <v>11641.81</v>
      </c>
      <c r="U52" s="25">
        <v>4131.31</v>
      </c>
      <c r="V52" s="12">
        <v>2.81794636568062</v>
      </c>
      <c r="W52" s="15">
        <v>-0.240996095397717</v>
      </c>
      <c r="X52" s="15">
        <v>-0.078110846589961</v>
      </c>
      <c r="Y52" s="26">
        <v>2689.19</v>
      </c>
      <c r="Z52" s="25">
        <v>3151.85</v>
      </c>
      <c r="AA52" s="17">
        <v>-462.66</v>
      </c>
      <c r="AB52" s="18">
        <v>-0.14678998048765</v>
      </c>
      <c r="AC52" s="15">
        <v>0.223509659938579</v>
      </c>
      <c r="AD52" s="15">
        <v>0.270735392520579</v>
      </c>
      <c r="AE52" s="15">
        <v>-0.0472257325820002</v>
      </c>
      <c r="AF52" s="26">
        <v>0</v>
      </c>
      <c r="AG52" s="25">
        <v>0</v>
      </c>
      <c r="AH52" s="15">
        <v>0</v>
      </c>
      <c r="AI52" s="18">
        <v>0</v>
      </c>
      <c r="AJ52" s="26">
        <v>0</v>
      </c>
      <c r="AK52" s="25">
        <v>0</v>
      </c>
      <c r="AL52" s="15">
        <v>0</v>
      </c>
      <c r="AM52" s="18">
        <v>0</v>
      </c>
      <c r="AN52" s="18">
        <v>0</v>
      </c>
      <c r="AO52" s="18">
        <v>0</v>
      </c>
    </row>
    <row r="53" s="1" customFormat="1" ht="15.9" customHeight="1" spans="1:41">
      <c r="A53" s="23"/>
      <c r="B53" s="24" t="s">
        <v>151</v>
      </c>
      <c r="C53" s="23" t="s">
        <v>152</v>
      </c>
      <c r="D53" s="25">
        <v>1767.5</v>
      </c>
      <c r="E53" s="26">
        <v>7107.07</v>
      </c>
      <c r="F53" s="25">
        <v>1788.45</v>
      </c>
      <c r="G53" s="26">
        <v>6961.37</v>
      </c>
      <c r="H53" s="27">
        <v>12.6816474963557</v>
      </c>
      <c r="I53" s="26">
        <v>1867.16</v>
      </c>
      <c r="J53" s="26">
        <v>3737.05</v>
      </c>
      <c r="K53" s="25">
        <v>957.73</v>
      </c>
      <c r="L53" s="25">
        <v>2658.77</v>
      </c>
      <c r="M53" s="12">
        <v>2.00146211358427</v>
      </c>
      <c r="N53" s="12">
        <v>2.77611644200349</v>
      </c>
      <c r="O53" s="26">
        <v>3882.74</v>
      </c>
      <c r="P53" s="26">
        <v>4546.93</v>
      </c>
      <c r="Q53" s="26">
        <v>1679.09</v>
      </c>
      <c r="R53" s="12">
        <v>2.70797277096523</v>
      </c>
      <c r="S53" s="25">
        <v>3473.11</v>
      </c>
      <c r="T53" s="25">
        <v>4346.42</v>
      </c>
      <c r="U53" s="25">
        <v>1242.26</v>
      </c>
      <c r="V53" s="12">
        <v>3.49880057314894</v>
      </c>
      <c r="W53" s="15">
        <v>0.352997267640366</v>
      </c>
      <c r="X53" s="15">
        <v>0.260321980811403</v>
      </c>
      <c r="Y53" s="26">
        <v>664.19</v>
      </c>
      <c r="Z53" s="25">
        <v>873.31</v>
      </c>
      <c r="AA53" s="17">
        <v>-209.12</v>
      </c>
      <c r="AB53" s="18">
        <v>-0.239456779379602</v>
      </c>
      <c r="AC53" s="15">
        <v>0.146074384254871</v>
      </c>
      <c r="AD53" s="15">
        <v>0.200926279558809</v>
      </c>
      <c r="AE53" s="15">
        <v>-0.0548518953039384</v>
      </c>
      <c r="AF53" s="26">
        <v>0</v>
      </c>
      <c r="AG53" s="25">
        <v>0</v>
      </c>
      <c r="AH53" s="15">
        <v>0</v>
      </c>
      <c r="AI53" s="18">
        <v>0</v>
      </c>
      <c r="AJ53" s="26">
        <v>0</v>
      </c>
      <c r="AK53" s="25">
        <v>0</v>
      </c>
      <c r="AL53" s="15">
        <v>0</v>
      </c>
      <c r="AM53" s="18">
        <v>0</v>
      </c>
      <c r="AN53" s="18">
        <v>0</v>
      </c>
      <c r="AO53" s="18">
        <v>0</v>
      </c>
    </row>
    <row r="54" s="1" customFormat="1" ht="15.9" customHeight="1" spans="1:41">
      <c r="A54" s="23"/>
      <c r="B54" s="24" t="s">
        <v>158</v>
      </c>
      <c r="C54" s="23" t="s">
        <v>159</v>
      </c>
      <c r="D54" s="25">
        <v>2714.7</v>
      </c>
      <c r="E54" s="26">
        <v>11428.11</v>
      </c>
      <c r="F54" s="25">
        <v>2739.2</v>
      </c>
      <c r="G54" s="26">
        <v>10080.43</v>
      </c>
      <c r="H54" s="27">
        <v>14.9969201285338</v>
      </c>
      <c r="I54" s="26">
        <v>2235.13</v>
      </c>
      <c r="J54" s="26">
        <v>3919.2</v>
      </c>
      <c r="K54" s="25">
        <v>1694.91</v>
      </c>
      <c r="L54" s="25">
        <v>4765.58</v>
      </c>
      <c r="M54" s="12">
        <v>1.75345505630545</v>
      </c>
      <c r="N54" s="12">
        <v>2.81170091627284</v>
      </c>
      <c r="O54" s="26">
        <v>5019.69</v>
      </c>
      <c r="P54" s="26">
        <v>6851.77</v>
      </c>
      <c r="Q54" s="26">
        <v>3039.24</v>
      </c>
      <c r="R54" s="12">
        <v>2.25443531935615</v>
      </c>
      <c r="S54" s="25">
        <v>4589.68</v>
      </c>
      <c r="T54" s="25">
        <v>7200.4</v>
      </c>
      <c r="U54" s="25">
        <v>3317.51</v>
      </c>
      <c r="V54" s="12">
        <v>2.17042299797137</v>
      </c>
      <c r="W54" s="15">
        <v>0.285710352968086</v>
      </c>
      <c r="X54" s="15">
        <v>-0.228074726792614</v>
      </c>
      <c r="Y54" s="26">
        <v>1832.08</v>
      </c>
      <c r="Z54" s="25">
        <v>2610.72</v>
      </c>
      <c r="AA54" s="17">
        <v>-778.64</v>
      </c>
      <c r="AB54" s="18">
        <v>-0.298247226818655</v>
      </c>
      <c r="AC54" s="15">
        <v>0.267387842849366</v>
      </c>
      <c r="AD54" s="15">
        <v>0.362579856674629</v>
      </c>
      <c r="AE54" s="15">
        <v>-0.0951920138252633</v>
      </c>
      <c r="AF54" s="26">
        <v>0</v>
      </c>
      <c r="AG54" s="25">
        <v>0</v>
      </c>
      <c r="AH54" s="15">
        <v>0</v>
      </c>
      <c r="AI54" s="18">
        <v>0</v>
      </c>
      <c r="AJ54" s="26">
        <v>0</v>
      </c>
      <c r="AK54" s="25">
        <v>0</v>
      </c>
      <c r="AL54" s="15">
        <v>0</v>
      </c>
      <c r="AM54" s="18">
        <v>0</v>
      </c>
      <c r="AN54" s="18">
        <v>0</v>
      </c>
      <c r="AO54" s="18">
        <v>0</v>
      </c>
    </row>
    <row r="55" s="1" customFormat="1" ht="15.9" customHeight="1" spans="1:41">
      <c r="A55" s="23"/>
      <c r="B55" s="28" t="s">
        <v>256</v>
      </c>
      <c r="C55" s="28"/>
      <c r="D55" s="29">
        <v>78144.26</v>
      </c>
      <c r="E55" s="29">
        <v>338078.16</v>
      </c>
      <c r="F55" s="29">
        <v>77432.81</v>
      </c>
      <c r="G55" s="30">
        <v>319144.56</v>
      </c>
      <c r="H55" s="30">
        <v>17.9766160459783</v>
      </c>
      <c r="I55" s="30">
        <v>56180.01</v>
      </c>
      <c r="J55" s="29">
        <v>113092.21</v>
      </c>
      <c r="K55" s="29">
        <v>46990.63</v>
      </c>
      <c r="L55" s="29">
        <v>105611.41</v>
      </c>
      <c r="M55" s="31">
        <v>2.01303292754843</v>
      </c>
      <c r="N55" s="31">
        <v>2.24749934189007</v>
      </c>
      <c r="O55" s="29">
        <v>127959.54</v>
      </c>
      <c r="P55" s="29">
        <v>178933.39</v>
      </c>
      <c r="Q55" s="29">
        <v>68364.29</v>
      </c>
      <c r="R55" s="31">
        <v>2.61735169048051</v>
      </c>
      <c r="S55" s="29">
        <v>129157.66</v>
      </c>
      <c r="T55" s="29">
        <v>196914.99</v>
      </c>
      <c r="U55" s="29">
        <v>69843.59</v>
      </c>
      <c r="V55" s="31">
        <v>2.81937096876034</v>
      </c>
      <c r="W55" s="32">
        <v>0.30020311871801</v>
      </c>
      <c r="X55" s="32">
        <v>0.254447961879864</v>
      </c>
      <c r="Y55" s="29">
        <v>50973.85</v>
      </c>
      <c r="Z55" s="29">
        <v>67757.33</v>
      </c>
      <c r="AA55" s="33">
        <v>-16783.48</v>
      </c>
      <c r="AB55" s="34">
        <v>-0.24769984295426</v>
      </c>
      <c r="AC55" s="32">
        <v>0.284876120661437</v>
      </c>
      <c r="AD55" s="32">
        <v>0.344094322123471</v>
      </c>
      <c r="AE55" s="32">
        <v>-0.0592182014620335</v>
      </c>
      <c r="AF55" s="29">
        <v>0</v>
      </c>
      <c r="AG55" s="29">
        <v>0</v>
      </c>
      <c r="AH55" s="32">
        <v>0</v>
      </c>
      <c r="AI55" s="32">
        <v>0</v>
      </c>
      <c r="AJ55" s="29">
        <v>0</v>
      </c>
      <c r="AK55" s="29">
        <v>0</v>
      </c>
      <c r="AL55" s="32">
        <v>0</v>
      </c>
      <c r="AM55" s="32">
        <v>0</v>
      </c>
      <c r="AN55" s="34">
        <v>0</v>
      </c>
      <c r="AO55" s="34">
        <v>0</v>
      </c>
    </row>
    <row r="56" s="1" customFormat="1" ht="15.9" customHeight="1" spans="1:41">
      <c r="A56" s="23" t="s">
        <v>94</v>
      </c>
      <c r="B56" s="24" t="s">
        <v>121</v>
      </c>
      <c r="C56" s="23" t="s">
        <v>122</v>
      </c>
      <c r="D56" s="25">
        <v>4752.3</v>
      </c>
      <c r="E56" s="26">
        <v>21401.85</v>
      </c>
      <c r="F56" s="25">
        <v>4233.38</v>
      </c>
      <c r="G56" s="26">
        <v>19106.08</v>
      </c>
      <c r="H56" s="27">
        <v>17.9159807063391</v>
      </c>
      <c r="I56" s="26">
        <v>2445</v>
      </c>
      <c r="J56" s="26">
        <v>7002.43</v>
      </c>
      <c r="K56" s="25">
        <v>1990.96</v>
      </c>
      <c r="L56" s="25">
        <v>4094.41</v>
      </c>
      <c r="M56" s="12">
        <v>2.86397955010225</v>
      </c>
      <c r="N56" s="12">
        <v>2.0565003817254</v>
      </c>
      <c r="O56" s="26">
        <v>7913.48</v>
      </c>
      <c r="P56" s="26">
        <v>9351.04</v>
      </c>
      <c r="Q56" s="26">
        <v>3523.97</v>
      </c>
      <c r="R56" s="12">
        <v>2.6535526692906</v>
      </c>
      <c r="S56" s="25">
        <v>8438.96</v>
      </c>
      <c r="T56" s="25">
        <v>9846.33</v>
      </c>
      <c r="U56" s="25">
        <v>3662.69</v>
      </c>
      <c r="V56" s="12">
        <v>2.68827828726974</v>
      </c>
      <c r="W56" s="15">
        <v>-0.0734735975346387</v>
      </c>
      <c r="X56" s="15">
        <v>0.307210205822709</v>
      </c>
      <c r="Y56" s="26">
        <v>1437.56</v>
      </c>
      <c r="Z56" s="25">
        <v>1407.37</v>
      </c>
      <c r="AA56" s="17">
        <v>30.19</v>
      </c>
      <c r="AB56" s="18">
        <v>0.0214513596282427</v>
      </c>
      <c r="AC56" s="15">
        <v>0.153732632947779</v>
      </c>
      <c r="AD56" s="15">
        <v>0.142933458456095</v>
      </c>
      <c r="AE56" s="15">
        <v>0.0107991744916843</v>
      </c>
      <c r="AF56" s="26">
        <v>0</v>
      </c>
      <c r="AG56" s="25">
        <v>0</v>
      </c>
      <c r="AH56" s="15">
        <v>0</v>
      </c>
      <c r="AI56" s="18">
        <v>0</v>
      </c>
      <c r="AJ56" s="26">
        <v>0</v>
      </c>
      <c r="AK56" s="25">
        <v>0</v>
      </c>
      <c r="AL56" s="15">
        <v>0</v>
      </c>
      <c r="AM56" s="18">
        <v>0</v>
      </c>
      <c r="AN56" s="18">
        <v>0</v>
      </c>
      <c r="AO56" s="18">
        <v>0</v>
      </c>
    </row>
    <row r="57" s="1" customFormat="1" ht="15.9" customHeight="1" spans="1:41">
      <c r="A57" s="23"/>
      <c r="B57" s="24" t="s">
        <v>95</v>
      </c>
      <c r="C57" s="23" t="s">
        <v>96</v>
      </c>
      <c r="D57" s="25">
        <v>3822.65</v>
      </c>
      <c r="E57" s="26">
        <v>13016.54</v>
      </c>
      <c r="F57" s="25">
        <v>4001.79</v>
      </c>
      <c r="G57" s="26">
        <v>12285.93</v>
      </c>
      <c r="H57" s="27">
        <v>24.0267850117884</v>
      </c>
      <c r="I57" s="26">
        <v>2169.42</v>
      </c>
      <c r="J57" s="26">
        <v>2865.73</v>
      </c>
      <c r="K57" s="25">
        <v>1368.15</v>
      </c>
      <c r="L57" s="25">
        <v>2209.05</v>
      </c>
      <c r="M57" s="12">
        <v>1.3209659724719</v>
      </c>
      <c r="N57" s="12">
        <v>1.61462558929942</v>
      </c>
      <c r="O57" s="26">
        <v>3685.83</v>
      </c>
      <c r="P57" s="26">
        <v>4112.89</v>
      </c>
      <c r="Q57" s="26">
        <v>2630.68</v>
      </c>
      <c r="R57" s="12">
        <v>1.56343226846291</v>
      </c>
      <c r="S57" s="25">
        <v>3277.06</v>
      </c>
      <c r="T57" s="25">
        <v>4637.43</v>
      </c>
      <c r="U57" s="25">
        <v>2631.36</v>
      </c>
      <c r="V57" s="12">
        <v>1.76237002918643</v>
      </c>
      <c r="W57" s="15">
        <v>0.183552264815178</v>
      </c>
      <c r="X57" s="15">
        <v>0.0915038389495086</v>
      </c>
      <c r="Y57" s="26">
        <v>427.06</v>
      </c>
      <c r="Z57" s="25">
        <v>1360.37</v>
      </c>
      <c r="AA57" s="17">
        <v>-933.31</v>
      </c>
      <c r="AB57" s="18">
        <v>-0.686070701353308</v>
      </c>
      <c r="AC57" s="15">
        <v>0.103834529977704</v>
      </c>
      <c r="AD57" s="15">
        <v>0.293345667751319</v>
      </c>
      <c r="AE57" s="15">
        <v>-0.189511137773615</v>
      </c>
      <c r="AF57" s="26">
        <v>0</v>
      </c>
      <c r="AG57" s="25">
        <v>0</v>
      </c>
      <c r="AH57" s="15">
        <v>0</v>
      </c>
      <c r="AI57" s="18">
        <v>0</v>
      </c>
      <c r="AJ57" s="26">
        <v>0</v>
      </c>
      <c r="AK57" s="25">
        <v>0</v>
      </c>
      <c r="AL57" s="15">
        <v>0</v>
      </c>
      <c r="AM57" s="18">
        <v>0</v>
      </c>
      <c r="AN57" s="18">
        <v>0</v>
      </c>
      <c r="AO57" s="18">
        <v>0</v>
      </c>
    </row>
    <row r="58" s="1" customFormat="1" ht="15.9" customHeight="1" spans="1:41">
      <c r="A58" s="23"/>
      <c r="B58" s="24" t="s">
        <v>205</v>
      </c>
      <c r="C58" s="23" t="s">
        <v>206</v>
      </c>
      <c r="D58" s="25">
        <v>8918.9</v>
      </c>
      <c r="E58" s="26">
        <v>29606.91</v>
      </c>
      <c r="F58" s="25">
        <v>8786.5</v>
      </c>
      <c r="G58" s="26">
        <v>30489.27</v>
      </c>
      <c r="H58" s="27">
        <v>27.8605585446685</v>
      </c>
      <c r="I58" s="26">
        <v>2909.95</v>
      </c>
      <c r="J58" s="26">
        <v>8385.05</v>
      </c>
      <c r="K58" s="25">
        <v>1695.47</v>
      </c>
      <c r="L58" s="25">
        <v>4958.7</v>
      </c>
      <c r="M58" s="12">
        <v>2.88150999158061</v>
      </c>
      <c r="N58" s="12">
        <v>2.92467575362584</v>
      </c>
      <c r="O58" s="26">
        <v>7549.62</v>
      </c>
      <c r="P58" s="26">
        <v>9478.13</v>
      </c>
      <c r="Q58" s="26">
        <v>3276.8</v>
      </c>
      <c r="R58" s="12">
        <v>2.89249572753906</v>
      </c>
      <c r="S58" s="25">
        <v>7386.05</v>
      </c>
      <c r="T58" s="25">
        <v>9563.44</v>
      </c>
      <c r="U58" s="25">
        <v>2859.8</v>
      </c>
      <c r="V58" s="12">
        <v>3.34409399258689</v>
      </c>
      <c r="W58" s="15">
        <v>0.0038124927522549</v>
      </c>
      <c r="X58" s="15">
        <v>0.143406748061246</v>
      </c>
      <c r="Y58" s="26">
        <v>1928.51</v>
      </c>
      <c r="Z58" s="25">
        <v>2177.39</v>
      </c>
      <c r="AA58" s="17">
        <v>-248.88</v>
      </c>
      <c r="AB58" s="18">
        <v>-0.114301985404544</v>
      </c>
      <c r="AC58" s="15">
        <v>0.203469460748059</v>
      </c>
      <c r="AD58" s="15">
        <v>0.22767853408397</v>
      </c>
      <c r="AE58" s="15">
        <v>-0.0242090733359108</v>
      </c>
      <c r="AF58" s="26">
        <v>0</v>
      </c>
      <c r="AG58" s="25">
        <v>0</v>
      </c>
      <c r="AH58" s="15">
        <v>0</v>
      </c>
      <c r="AI58" s="18">
        <v>0</v>
      </c>
      <c r="AJ58" s="26">
        <v>0</v>
      </c>
      <c r="AK58" s="25">
        <v>0</v>
      </c>
      <c r="AL58" s="15">
        <v>0</v>
      </c>
      <c r="AM58" s="18">
        <v>0</v>
      </c>
      <c r="AN58" s="18">
        <v>0</v>
      </c>
      <c r="AO58" s="18">
        <v>0</v>
      </c>
    </row>
    <row r="59" s="1" customFormat="1" ht="15.9" customHeight="1" spans="1:41">
      <c r="A59" s="23"/>
      <c r="B59" s="24" t="s">
        <v>164</v>
      </c>
      <c r="C59" s="23" t="s">
        <v>165</v>
      </c>
      <c r="D59" s="25">
        <v>5652.6</v>
      </c>
      <c r="E59" s="26">
        <v>20164.37</v>
      </c>
      <c r="F59" s="25">
        <v>5016.4</v>
      </c>
      <c r="G59" s="26">
        <v>19957.89</v>
      </c>
      <c r="H59" s="27">
        <v>20.0331122615656</v>
      </c>
      <c r="I59" s="26">
        <v>2971.14</v>
      </c>
      <c r="J59" s="26">
        <v>5679.09</v>
      </c>
      <c r="K59" s="25">
        <v>2720.52</v>
      </c>
      <c r="L59" s="25">
        <v>4376.88</v>
      </c>
      <c r="M59" s="12">
        <v>1.91141783961712</v>
      </c>
      <c r="N59" s="12">
        <v>1.60883948656874</v>
      </c>
      <c r="O59" s="26">
        <v>7009.79</v>
      </c>
      <c r="P59" s="26">
        <v>10302.83</v>
      </c>
      <c r="Q59" s="26">
        <v>4009.02</v>
      </c>
      <c r="R59" s="12">
        <v>2.56991234765604</v>
      </c>
      <c r="S59" s="25">
        <v>5953.42</v>
      </c>
      <c r="T59" s="25">
        <v>8101.95</v>
      </c>
      <c r="U59" s="25">
        <v>2603.87</v>
      </c>
      <c r="V59" s="12">
        <v>3.11150326245166</v>
      </c>
      <c r="W59" s="15">
        <v>0.344505787479113</v>
      </c>
      <c r="X59" s="15">
        <v>0.93400478321658</v>
      </c>
      <c r="Y59" s="26">
        <v>3293.04</v>
      </c>
      <c r="Z59" s="25">
        <v>2148.53</v>
      </c>
      <c r="AA59" s="17">
        <v>1144.51</v>
      </c>
      <c r="AB59" s="18">
        <v>0.532694446900904</v>
      </c>
      <c r="AC59" s="15">
        <v>0.319624802117476</v>
      </c>
      <c r="AD59" s="15">
        <v>0.265186776023056</v>
      </c>
      <c r="AE59" s="15">
        <v>0.0544380260944203</v>
      </c>
      <c r="AF59" s="26">
        <v>0</v>
      </c>
      <c r="AG59" s="25">
        <v>0</v>
      </c>
      <c r="AH59" s="15">
        <v>0</v>
      </c>
      <c r="AI59" s="18">
        <v>0</v>
      </c>
      <c r="AJ59" s="26">
        <v>0</v>
      </c>
      <c r="AK59" s="25">
        <v>0</v>
      </c>
      <c r="AL59" s="15">
        <v>0</v>
      </c>
      <c r="AM59" s="18">
        <v>0</v>
      </c>
      <c r="AN59" s="18">
        <v>0</v>
      </c>
      <c r="AO59" s="18">
        <v>0</v>
      </c>
    </row>
    <row r="60" s="1" customFormat="1" ht="15.9" customHeight="1" spans="1:41">
      <c r="A60" s="23"/>
      <c r="B60" s="24" t="s">
        <v>201</v>
      </c>
      <c r="C60" s="23" t="s">
        <v>202</v>
      </c>
      <c r="D60" s="25">
        <v>3275.7</v>
      </c>
      <c r="E60" s="26">
        <v>10261.13</v>
      </c>
      <c r="F60" s="25">
        <v>3185.1</v>
      </c>
      <c r="G60" s="26">
        <v>11507.03</v>
      </c>
      <c r="H60" s="27">
        <v>22.7021254406274</v>
      </c>
      <c r="I60" s="26">
        <v>1671.45</v>
      </c>
      <c r="J60" s="26">
        <v>5089.36</v>
      </c>
      <c r="K60" s="25">
        <v>1568.22</v>
      </c>
      <c r="L60" s="25">
        <v>2638.23</v>
      </c>
      <c r="M60" s="12">
        <v>3.04487720242903</v>
      </c>
      <c r="N60" s="12">
        <v>1.68230860466006</v>
      </c>
      <c r="O60" s="26">
        <v>3356.01</v>
      </c>
      <c r="P60" s="26">
        <v>4409.58</v>
      </c>
      <c r="Q60" s="26">
        <v>2087.54</v>
      </c>
      <c r="R60" s="12">
        <v>2.11233317684931</v>
      </c>
      <c r="S60" s="25">
        <v>4500.36</v>
      </c>
      <c r="T60" s="25">
        <v>5367.62</v>
      </c>
      <c r="U60" s="25">
        <v>2587.08</v>
      </c>
      <c r="V60" s="12">
        <v>2.07477928784576</v>
      </c>
      <c r="W60" s="15">
        <v>-0.306266546590382</v>
      </c>
      <c r="X60" s="15">
        <v>0.233292917897785</v>
      </c>
      <c r="Y60" s="26">
        <v>1053.57</v>
      </c>
      <c r="Z60" s="25">
        <v>867.26</v>
      </c>
      <c r="AA60" s="17">
        <v>186.31</v>
      </c>
      <c r="AB60" s="18">
        <v>0.214826003735904</v>
      </c>
      <c r="AC60" s="15">
        <v>0.238927516906372</v>
      </c>
      <c r="AD60" s="15">
        <v>0.161572540530067</v>
      </c>
      <c r="AE60" s="15">
        <v>0.0773549763763047</v>
      </c>
      <c r="AF60" s="26">
        <v>0</v>
      </c>
      <c r="AG60" s="25">
        <v>0</v>
      </c>
      <c r="AH60" s="15">
        <v>0</v>
      </c>
      <c r="AI60" s="18">
        <v>0</v>
      </c>
      <c r="AJ60" s="26">
        <v>0</v>
      </c>
      <c r="AK60" s="25">
        <v>0</v>
      </c>
      <c r="AL60" s="15">
        <v>0</v>
      </c>
      <c r="AM60" s="18">
        <v>0</v>
      </c>
      <c r="AN60" s="18">
        <v>0</v>
      </c>
      <c r="AO60" s="18">
        <v>0</v>
      </c>
    </row>
    <row r="61" s="1" customFormat="1" ht="15.9" customHeight="1" spans="1:41">
      <c r="A61" s="23"/>
      <c r="B61" s="28" t="s">
        <v>256</v>
      </c>
      <c r="C61" s="28"/>
      <c r="D61" s="29">
        <v>26422.15</v>
      </c>
      <c r="E61" s="29">
        <v>94450.8</v>
      </c>
      <c r="F61" s="29">
        <v>25223.17</v>
      </c>
      <c r="G61" s="30">
        <v>93346.2</v>
      </c>
      <c r="H61" s="30">
        <v>22.2698801581448</v>
      </c>
      <c r="I61" s="30">
        <v>12166.96</v>
      </c>
      <c r="J61" s="29">
        <v>29021.66</v>
      </c>
      <c r="K61" s="29">
        <v>9343.32</v>
      </c>
      <c r="L61" s="29">
        <v>18277.27</v>
      </c>
      <c r="M61" s="31">
        <v>2.38528440958136</v>
      </c>
      <c r="N61" s="31">
        <v>1.95618580975499</v>
      </c>
      <c r="O61" s="29">
        <v>29514.73</v>
      </c>
      <c r="P61" s="29">
        <v>37654.47</v>
      </c>
      <c r="Q61" s="29">
        <v>15528.01</v>
      </c>
      <c r="R61" s="31">
        <v>2.42493854653623</v>
      </c>
      <c r="S61" s="29">
        <v>29555.85</v>
      </c>
      <c r="T61" s="29">
        <v>37516.77</v>
      </c>
      <c r="U61" s="29">
        <v>14344.8</v>
      </c>
      <c r="V61" s="31">
        <v>2.61535678433997</v>
      </c>
      <c r="W61" s="32">
        <v>0.0166244900589564</v>
      </c>
      <c r="X61" s="32">
        <v>0.336967465614904</v>
      </c>
      <c r="Y61" s="29">
        <v>8139.74</v>
      </c>
      <c r="Z61" s="29">
        <v>7960.92</v>
      </c>
      <c r="AA61" s="33">
        <v>178.82</v>
      </c>
      <c r="AB61" s="34">
        <v>0.0224622279837004</v>
      </c>
      <c r="AC61" s="32">
        <v>0.216169288798913</v>
      </c>
      <c r="AD61" s="32">
        <v>0.212196305812041</v>
      </c>
      <c r="AE61" s="32">
        <v>0.00397298298687196</v>
      </c>
      <c r="AF61" s="29">
        <v>0</v>
      </c>
      <c r="AG61" s="29">
        <v>0</v>
      </c>
      <c r="AH61" s="32">
        <v>0</v>
      </c>
      <c r="AI61" s="32">
        <v>0</v>
      </c>
      <c r="AJ61" s="29">
        <v>0</v>
      </c>
      <c r="AK61" s="29">
        <v>0</v>
      </c>
      <c r="AL61" s="32">
        <v>0</v>
      </c>
      <c r="AM61" s="32">
        <v>0</v>
      </c>
      <c r="AN61" s="34">
        <v>0</v>
      </c>
      <c r="AO61" s="34">
        <v>0</v>
      </c>
    </row>
    <row r="62" s="1" customFormat="1" ht="15.9" customHeight="1" spans="1:41">
      <c r="A62" s="23" t="s">
        <v>186</v>
      </c>
      <c r="B62" s="24" t="s">
        <v>197</v>
      </c>
      <c r="C62" s="23" t="s">
        <v>198</v>
      </c>
      <c r="D62" s="25">
        <v>7690.8</v>
      </c>
      <c r="E62" s="26">
        <v>30581.66</v>
      </c>
      <c r="F62" s="25">
        <v>5634.2</v>
      </c>
      <c r="G62" s="26">
        <v>29089.91</v>
      </c>
      <c r="H62" s="27">
        <v>20.5941164173718</v>
      </c>
      <c r="I62" s="26">
        <v>2157.09</v>
      </c>
      <c r="J62" s="26">
        <v>8649.54</v>
      </c>
      <c r="K62" s="25">
        <v>2859.86</v>
      </c>
      <c r="L62" s="25">
        <v>13687.56</v>
      </c>
      <c r="M62" s="12">
        <v>4.00981878363907</v>
      </c>
      <c r="N62" s="12">
        <v>4.78609442420258</v>
      </c>
      <c r="O62" s="26">
        <v>10141.27</v>
      </c>
      <c r="P62" s="26">
        <v>15692.49</v>
      </c>
      <c r="Q62" s="26">
        <v>5968.15</v>
      </c>
      <c r="R62" s="12">
        <v>2.62937258614479</v>
      </c>
      <c r="S62" s="25">
        <v>10443.01</v>
      </c>
      <c r="T62" s="25">
        <v>16147.17</v>
      </c>
      <c r="U62" s="25">
        <v>5293.86</v>
      </c>
      <c r="V62" s="12">
        <v>3.05016944157949</v>
      </c>
      <c r="W62" s="15">
        <v>-0.344266479853604</v>
      </c>
      <c r="X62" s="15">
        <v>-0.362701783283834</v>
      </c>
      <c r="Y62" s="26">
        <v>5551.22</v>
      </c>
      <c r="Z62" s="25">
        <v>5704.16</v>
      </c>
      <c r="AA62" s="17">
        <v>-152.94</v>
      </c>
      <c r="AB62" s="18">
        <v>-0.0268120108832852</v>
      </c>
      <c r="AC62" s="15">
        <v>0.353750105942397</v>
      </c>
      <c r="AD62" s="15">
        <v>0.353260664252621</v>
      </c>
      <c r="AE62" s="15">
        <v>0.000489441689775292</v>
      </c>
      <c r="AF62" s="26">
        <v>0</v>
      </c>
      <c r="AG62" s="25">
        <v>0</v>
      </c>
      <c r="AH62" s="15">
        <v>0</v>
      </c>
      <c r="AI62" s="18">
        <v>0</v>
      </c>
      <c r="AJ62" s="26">
        <v>0</v>
      </c>
      <c r="AK62" s="25">
        <v>0</v>
      </c>
      <c r="AL62" s="15">
        <v>0</v>
      </c>
      <c r="AM62" s="18">
        <v>0</v>
      </c>
      <c r="AN62" s="18">
        <v>0</v>
      </c>
      <c r="AO62" s="18">
        <v>0</v>
      </c>
    </row>
    <row r="63" s="1" customFormat="1" ht="15.9" customHeight="1" spans="1:41">
      <c r="A63" s="23"/>
      <c r="B63" s="24" t="s">
        <v>187</v>
      </c>
      <c r="C63" s="23" t="s">
        <v>188</v>
      </c>
      <c r="D63" s="25">
        <v>6689.2</v>
      </c>
      <c r="E63" s="26">
        <v>22339.11</v>
      </c>
      <c r="F63" s="25">
        <v>6546.4</v>
      </c>
      <c r="G63" s="26">
        <v>25294.74</v>
      </c>
      <c r="H63" s="27">
        <v>36.7243959979911</v>
      </c>
      <c r="I63" s="26">
        <v>2061.55</v>
      </c>
      <c r="J63" s="26">
        <v>7495.34</v>
      </c>
      <c r="K63" s="25">
        <v>1320.45</v>
      </c>
      <c r="L63" s="25">
        <v>2910.45</v>
      </c>
      <c r="M63" s="12">
        <v>3.63577890422255</v>
      </c>
      <c r="N63" s="12">
        <v>2.20413495399296</v>
      </c>
      <c r="O63" s="26">
        <v>4539.72</v>
      </c>
      <c r="P63" s="26">
        <v>5452.17</v>
      </c>
      <c r="Q63" s="26">
        <v>1891.57</v>
      </c>
      <c r="R63" s="12">
        <v>2.88235169726735</v>
      </c>
      <c r="S63" s="25">
        <v>4807</v>
      </c>
      <c r="T63" s="25">
        <v>6477.41</v>
      </c>
      <c r="U63" s="25">
        <v>2283.28</v>
      </c>
      <c r="V63" s="12">
        <v>2.83688816089135</v>
      </c>
      <c r="W63" s="15">
        <v>-0.207225804099413</v>
      </c>
      <c r="X63" s="15">
        <v>0.287075528543346</v>
      </c>
      <c r="Y63" s="26">
        <v>912.45</v>
      </c>
      <c r="Z63" s="25">
        <v>1670.41</v>
      </c>
      <c r="AA63" s="17">
        <v>-757.96</v>
      </c>
      <c r="AB63" s="18">
        <v>-0.453756862087751</v>
      </c>
      <c r="AC63" s="15">
        <v>0.167355383269414</v>
      </c>
      <c r="AD63" s="15">
        <v>0.257882394352064</v>
      </c>
      <c r="AE63" s="15">
        <v>-0.0905270110826497</v>
      </c>
      <c r="AF63" s="26">
        <v>0</v>
      </c>
      <c r="AG63" s="25">
        <v>0</v>
      </c>
      <c r="AH63" s="15">
        <v>0</v>
      </c>
      <c r="AI63" s="18">
        <v>0</v>
      </c>
      <c r="AJ63" s="26">
        <v>0</v>
      </c>
      <c r="AK63" s="25">
        <v>0</v>
      </c>
      <c r="AL63" s="15">
        <v>0</v>
      </c>
      <c r="AM63" s="18">
        <v>0</v>
      </c>
      <c r="AN63" s="18">
        <v>0</v>
      </c>
      <c r="AO63" s="18">
        <v>0</v>
      </c>
    </row>
    <row r="64" s="1" customFormat="1" ht="15.9" customHeight="1" spans="1:41">
      <c r="A64" s="23"/>
      <c r="B64" s="24" t="s">
        <v>189</v>
      </c>
      <c r="C64" s="23" t="s">
        <v>190</v>
      </c>
      <c r="D64" s="25">
        <v>4532.5</v>
      </c>
      <c r="E64" s="26">
        <v>52936.07</v>
      </c>
      <c r="F64" s="25">
        <v>3932</v>
      </c>
      <c r="G64" s="26">
        <v>49267.51</v>
      </c>
      <c r="H64" s="27">
        <v>45.4165466858636</v>
      </c>
      <c r="I64" s="26">
        <v>1380.6</v>
      </c>
      <c r="J64" s="26">
        <v>3427.72</v>
      </c>
      <c r="K64" s="25">
        <v>1874.55</v>
      </c>
      <c r="L64" s="25">
        <v>4574.89</v>
      </c>
      <c r="M64" s="12">
        <v>2.4827756048095</v>
      </c>
      <c r="N64" s="12">
        <v>2.44052705982769</v>
      </c>
      <c r="O64" s="26">
        <v>7876.26</v>
      </c>
      <c r="P64" s="26">
        <v>11908.29</v>
      </c>
      <c r="Q64" s="26">
        <v>2325.86</v>
      </c>
      <c r="R64" s="12">
        <v>5.11995132983069</v>
      </c>
      <c r="S64" s="25">
        <v>7271.05</v>
      </c>
      <c r="T64" s="25">
        <v>11178.19</v>
      </c>
      <c r="U64" s="25">
        <v>2980.82</v>
      </c>
      <c r="V64" s="12">
        <v>3.75003857998806</v>
      </c>
      <c r="W64" s="15">
        <v>1.06218851188669</v>
      </c>
      <c r="X64" s="15">
        <v>0.53656914595031</v>
      </c>
      <c r="Y64" s="26">
        <v>4032.03</v>
      </c>
      <c r="Z64" s="25">
        <v>3907.14</v>
      </c>
      <c r="AA64" s="17">
        <v>124.89</v>
      </c>
      <c r="AB64" s="18">
        <v>0.0319645571952886</v>
      </c>
      <c r="AC64" s="15">
        <v>0.338590175415614</v>
      </c>
      <c r="AD64" s="15">
        <v>0.349532437720239</v>
      </c>
      <c r="AE64" s="15">
        <v>-0.0109422623046253</v>
      </c>
      <c r="AF64" s="26">
        <v>0</v>
      </c>
      <c r="AG64" s="25">
        <v>0</v>
      </c>
      <c r="AH64" s="15">
        <v>0</v>
      </c>
      <c r="AI64" s="18">
        <v>0</v>
      </c>
      <c r="AJ64" s="26">
        <v>0</v>
      </c>
      <c r="AK64" s="25">
        <v>0</v>
      </c>
      <c r="AL64" s="15">
        <v>0</v>
      </c>
      <c r="AM64" s="18">
        <v>0</v>
      </c>
      <c r="AN64" s="18">
        <v>0</v>
      </c>
      <c r="AO64" s="18">
        <v>0</v>
      </c>
    </row>
    <row r="65" s="1" customFormat="1" ht="15.9" customHeight="1" spans="1:41">
      <c r="A65" s="23"/>
      <c r="B65" s="28" t="s">
        <v>256</v>
      </c>
      <c r="C65" s="28"/>
      <c r="D65" s="29">
        <v>18912.5</v>
      </c>
      <c r="E65" s="29">
        <v>105856.84</v>
      </c>
      <c r="F65" s="29">
        <v>16112.6</v>
      </c>
      <c r="G65" s="30">
        <v>103652.16</v>
      </c>
      <c r="H65" s="30">
        <v>32.5075751698456</v>
      </c>
      <c r="I65" s="30">
        <v>5599.24</v>
      </c>
      <c r="J65" s="29">
        <v>19572.6</v>
      </c>
      <c r="K65" s="29">
        <v>6054.86</v>
      </c>
      <c r="L65" s="29">
        <v>21172.9</v>
      </c>
      <c r="M65" s="31">
        <v>3.49558154320944</v>
      </c>
      <c r="N65" s="31">
        <v>3.49684385766145</v>
      </c>
      <c r="O65" s="29">
        <v>22557.25</v>
      </c>
      <c r="P65" s="29">
        <v>33052.95</v>
      </c>
      <c r="Q65" s="29">
        <v>10185.58</v>
      </c>
      <c r="R65" s="31">
        <v>3.24507293644544</v>
      </c>
      <c r="S65" s="29">
        <v>22521.06</v>
      </c>
      <c r="T65" s="29">
        <v>33802.77</v>
      </c>
      <c r="U65" s="29">
        <v>10557.96</v>
      </c>
      <c r="V65" s="31">
        <v>3.20163838468795</v>
      </c>
      <c r="W65" s="32">
        <v>-0.071664357895078</v>
      </c>
      <c r="X65" s="32">
        <v>-0.0844205474964843</v>
      </c>
      <c r="Y65" s="29">
        <v>10495.7</v>
      </c>
      <c r="Z65" s="29">
        <v>11281.71</v>
      </c>
      <c r="AA65" s="33">
        <v>-786.01</v>
      </c>
      <c r="AB65" s="34">
        <v>-0.0696711757348842</v>
      </c>
      <c r="AC65" s="32">
        <v>0.317542004571453</v>
      </c>
      <c r="AD65" s="32">
        <v>0.333751050579583</v>
      </c>
      <c r="AE65" s="32">
        <v>-0.0162090460081299</v>
      </c>
      <c r="AF65" s="29">
        <v>0</v>
      </c>
      <c r="AG65" s="29">
        <v>0</v>
      </c>
      <c r="AH65" s="32">
        <v>0</v>
      </c>
      <c r="AI65" s="32">
        <v>0</v>
      </c>
      <c r="AJ65" s="29">
        <v>0</v>
      </c>
      <c r="AK65" s="29">
        <v>0</v>
      </c>
      <c r="AL65" s="32">
        <v>0</v>
      </c>
      <c r="AM65" s="32">
        <v>0</v>
      </c>
      <c r="AN65" s="34">
        <v>0</v>
      </c>
      <c r="AO65" s="34">
        <v>0</v>
      </c>
    </row>
    <row r="66" s="1" customFormat="1" ht="15.9" customHeight="1" spans="1:41">
      <c r="A66" s="23" t="s">
        <v>101</v>
      </c>
      <c r="B66" s="24" t="s">
        <v>182</v>
      </c>
      <c r="C66" s="23" t="s">
        <v>183</v>
      </c>
      <c r="D66" s="25">
        <v>2815.4</v>
      </c>
      <c r="E66" s="26">
        <v>16103.38</v>
      </c>
      <c r="F66" s="25">
        <v>3209.5</v>
      </c>
      <c r="G66" s="26">
        <v>17831.52</v>
      </c>
      <c r="H66" s="27">
        <v>67.1067009435561</v>
      </c>
      <c r="I66" s="26">
        <v>1272.83</v>
      </c>
      <c r="J66" s="26">
        <v>5541.33</v>
      </c>
      <c r="K66" s="25">
        <v>1234.38</v>
      </c>
      <c r="L66" s="25">
        <v>6101.93</v>
      </c>
      <c r="M66" s="12">
        <v>4.35355074911811</v>
      </c>
      <c r="N66" s="12">
        <v>4.94331567264538</v>
      </c>
      <c r="O66" s="26">
        <v>1769.9</v>
      </c>
      <c r="P66" s="26">
        <v>2406.18</v>
      </c>
      <c r="Q66" s="26">
        <v>786.57</v>
      </c>
      <c r="R66" s="12">
        <v>3.05907929364202</v>
      </c>
      <c r="S66" s="25">
        <v>2834.4</v>
      </c>
      <c r="T66" s="25">
        <v>3523.26</v>
      </c>
      <c r="U66" s="25">
        <v>1067.99</v>
      </c>
      <c r="V66" s="12">
        <v>3.29896347344076</v>
      </c>
      <c r="W66" s="15">
        <v>-0.297336939448406</v>
      </c>
      <c r="X66" s="15">
        <v>-0.332641552370183</v>
      </c>
      <c r="Y66" s="26">
        <v>636.28</v>
      </c>
      <c r="Z66" s="25">
        <v>688.86</v>
      </c>
      <c r="AA66" s="17">
        <v>-52.58</v>
      </c>
      <c r="AB66" s="18">
        <v>-0.0763290073454693</v>
      </c>
      <c r="AC66" s="15">
        <v>0.264435744624259</v>
      </c>
      <c r="AD66" s="15">
        <v>0.195517787503619</v>
      </c>
      <c r="AE66" s="15">
        <v>0.0689179571206404</v>
      </c>
      <c r="AF66" s="26">
        <v>0</v>
      </c>
      <c r="AG66" s="25">
        <v>0</v>
      </c>
      <c r="AH66" s="15">
        <v>0</v>
      </c>
      <c r="AI66" s="18">
        <v>0</v>
      </c>
      <c r="AJ66" s="26">
        <v>0</v>
      </c>
      <c r="AK66" s="25">
        <v>0</v>
      </c>
      <c r="AL66" s="15">
        <v>0</v>
      </c>
      <c r="AM66" s="18">
        <v>0</v>
      </c>
      <c r="AN66" s="18">
        <v>0</v>
      </c>
      <c r="AO66" s="18">
        <v>0</v>
      </c>
    </row>
    <row r="67" s="1" customFormat="1" ht="15.9" customHeight="1" spans="1:41">
      <c r="A67" s="23"/>
      <c r="B67" s="24" t="s">
        <v>141</v>
      </c>
      <c r="C67" s="23" t="s">
        <v>142</v>
      </c>
      <c r="D67" s="25">
        <v>2502.9</v>
      </c>
      <c r="E67" s="26">
        <v>9167.68</v>
      </c>
      <c r="F67" s="25">
        <v>1881.9</v>
      </c>
      <c r="G67" s="26">
        <v>7252.19</v>
      </c>
      <c r="H67" s="27">
        <v>10.0442609885644</v>
      </c>
      <c r="I67" s="26">
        <v>1505.41</v>
      </c>
      <c r="J67" s="26">
        <v>4343.83</v>
      </c>
      <c r="K67" s="25">
        <v>1279.8</v>
      </c>
      <c r="L67" s="25">
        <v>2832.2</v>
      </c>
      <c r="M67" s="12">
        <v>2.88547970320378</v>
      </c>
      <c r="N67" s="12">
        <v>2.21300203156743</v>
      </c>
      <c r="O67" s="26">
        <v>5721.63</v>
      </c>
      <c r="P67" s="26">
        <v>9266.12</v>
      </c>
      <c r="Q67" s="26">
        <v>2642.04</v>
      </c>
      <c r="R67" s="12">
        <v>3.50718384278815</v>
      </c>
      <c r="S67" s="25">
        <v>7034.06</v>
      </c>
      <c r="T67" s="25">
        <v>10475.32</v>
      </c>
      <c r="U67" s="25">
        <v>2596.41</v>
      </c>
      <c r="V67" s="12">
        <v>4.03453999946079</v>
      </c>
      <c r="W67" s="15">
        <v>0.215459543483909</v>
      </c>
      <c r="X67" s="15">
        <v>0.823107228059432</v>
      </c>
      <c r="Y67" s="26">
        <v>3544.49</v>
      </c>
      <c r="Z67" s="25">
        <v>3441.26</v>
      </c>
      <c r="AA67" s="17">
        <v>103.23</v>
      </c>
      <c r="AB67" s="18">
        <v>0.0299977333883519</v>
      </c>
      <c r="AC67" s="15">
        <v>0.382521486879082</v>
      </c>
      <c r="AD67" s="15">
        <v>0.328511205385611</v>
      </c>
      <c r="AE67" s="15">
        <v>0.0540102814934709</v>
      </c>
      <c r="AF67" s="26">
        <v>0</v>
      </c>
      <c r="AG67" s="25">
        <v>0</v>
      </c>
      <c r="AH67" s="15">
        <v>0</v>
      </c>
      <c r="AI67" s="18">
        <v>0</v>
      </c>
      <c r="AJ67" s="26">
        <v>0</v>
      </c>
      <c r="AK67" s="25">
        <v>0</v>
      </c>
      <c r="AL67" s="15">
        <v>0</v>
      </c>
      <c r="AM67" s="18">
        <v>0</v>
      </c>
      <c r="AN67" s="18">
        <v>0</v>
      </c>
      <c r="AO67" s="18">
        <v>0</v>
      </c>
    </row>
    <row r="68" s="1" customFormat="1" ht="15.9" customHeight="1" spans="1:41">
      <c r="A68" s="23"/>
      <c r="B68" s="24" t="s">
        <v>147</v>
      </c>
      <c r="C68" s="23" t="s">
        <v>148</v>
      </c>
      <c r="D68" s="25">
        <v>6481</v>
      </c>
      <c r="E68" s="26">
        <v>35131.7</v>
      </c>
      <c r="F68" s="25">
        <v>5693.3</v>
      </c>
      <c r="G68" s="26">
        <v>29414.76</v>
      </c>
      <c r="H68" s="27">
        <v>24.1016897979476</v>
      </c>
      <c r="I68" s="26">
        <v>1460.64</v>
      </c>
      <c r="J68" s="26">
        <v>3656.34</v>
      </c>
      <c r="K68" s="25">
        <v>2247.08</v>
      </c>
      <c r="L68" s="25">
        <v>6464.13</v>
      </c>
      <c r="M68" s="12">
        <v>2.50324515280973</v>
      </c>
      <c r="N68" s="12">
        <v>2.87667995798992</v>
      </c>
      <c r="O68" s="26">
        <v>9373.31</v>
      </c>
      <c r="P68" s="26">
        <v>12800.79</v>
      </c>
      <c r="Q68" s="26">
        <v>3360.38</v>
      </c>
      <c r="R68" s="12">
        <v>3.80932811170165</v>
      </c>
      <c r="S68" s="25">
        <v>10596.61</v>
      </c>
      <c r="T68" s="25">
        <v>15235.1</v>
      </c>
      <c r="U68" s="25">
        <v>2760.01</v>
      </c>
      <c r="V68" s="12">
        <v>5.51994376831968</v>
      </c>
      <c r="W68" s="15">
        <v>0.521755912490606</v>
      </c>
      <c r="X68" s="15">
        <v>0.918859187998352</v>
      </c>
      <c r="Y68" s="26">
        <v>3427.48</v>
      </c>
      <c r="Z68" s="25">
        <v>4638.49</v>
      </c>
      <c r="AA68" s="17">
        <v>-1211.01</v>
      </c>
      <c r="AB68" s="18">
        <v>-0.26107849752829</v>
      </c>
      <c r="AC68" s="15">
        <v>0.267755349474525</v>
      </c>
      <c r="AD68" s="15">
        <v>0.304460751816529</v>
      </c>
      <c r="AE68" s="15">
        <v>-0.0367054023420043</v>
      </c>
      <c r="AF68" s="26">
        <v>0</v>
      </c>
      <c r="AG68" s="25">
        <v>0</v>
      </c>
      <c r="AH68" s="15">
        <v>0</v>
      </c>
      <c r="AI68" s="18">
        <v>0</v>
      </c>
      <c r="AJ68" s="26">
        <v>0</v>
      </c>
      <c r="AK68" s="25">
        <v>0</v>
      </c>
      <c r="AL68" s="15">
        <v>0</v>
      </c>
      <c r="AM68" s="18">
        <v>0</v>
      </c>
      <c r="AN68" s="18">
        <v>0</v>
      </c>
      <c r="AO68" s="18">
        <v>0</v>
      </c>
    </row>
    <row r="69" s="1" customFormat="1" ht="15.9" customHeight="1" spans="1:41">
      <c r="A69" s="23"/>
      <c r="B69" s="24" t="s">
        <v>102</v>
      </c>
      <c r="C69" s="23" t="s">
        <v>103</v>
      </c>
      <c r="D69" s="25">
        <v>5906.8</v>
      </c>
      <c r="E69" s="26">
        <v>24152.58</v>
      </c>
      <c r="F69" s="25">
        <v>5653.8</v>
      </c>
      <c r="G69" s="26">
        <v>21990.91</v>
      </c>
      <c r="H69" s="27">
        <v>20.6246060307309</v>
      </c>
      <c r="I69" s="26">
        <v>3546.28</v>
      </c>
      <c r="J69" s="26">
        <v>5854.94</v>
      </c>
      <c r="K69" s="25">
        <v>2562.12</v>
      </c>
      <c r="L69" s="25">
        <v>4814.54</v>
      </c>
      <c r="M69" s="12">
        <v>1.65100894458418</v>
      </c>
      <c r="N69" s="12">
        <v>1.87912353831983</v>
      </c>
      <c r="O69" s="26">
        <v>7830.56</v>
      </c>
      <c r="P69" s="26">
        <v>10268.63</v>
      </c>
      <c r="Q69" s="26">
        <v>4121.14</v>
      </c>
      <c r="R69" s="12">
        <v>2.49169647233532</v>
      </c>
      <c r="S69" s="25">
        <v>6353.47</v>
      </c>
      <c r="T69" s="25">
        <v>11077.54</v>
      </c>
      <c r="U69" s="25">
        <v>3382.57</v>
      </c>
      <c r="V69" s="12">
        <v>3.27488862019116</v>
      </c>
      <c r="W69" s="15">
        <v>0.509196228469176</v>
      </c>
      <c r="X69" s="15">
        <v>0.742774518762782</v>
      </c>
      <c r="Y69" s="26">
        <v>2438.07</v>
      </c>
      <c r="Z69" s="25">
        <v>4724.07</v>
      </c>
      <c r="AA69" s="17">
        <v>-2286</v>
      </c>
      <c r="AB69" s="18">
        <v>-0.483904768557621</v>
      </c>
      <c r="AC69" s="15">
        <v>0.237428946217753</v>
      </c>
      <c r="AD69" s="15">
        <v>0.426454790504029</v>
      </c>
      <c r="AE69" s="15">
        <v>-0.189025844286276</v>
      </c>
      <c r="AF69" s="26">
        <v>0</v>
      </c>
      <c r="AG69" s="25">
        <v>0</v>
      </c>
      <c r="AH69" s="15">
        <v>0</v>
      </c>
      <c r="AI69" s="18">
        <v>0</v>
      </c>
      <c r="AJ69" s="26">
        <v>0</v>
      </c>
      <c r="AK69" s="25">
        <v>0</v>
      </c>
      <c r="AL69" s="15">
        <v>0</v>
      </c>
      <c r="AM69" s="18">
        <v>0</v>
      </c>
      <c r="AN69" s="18">
        <v>0</v>
      </c>
      <c r="AO69" s="18">
        <v>0</v>
      </c>
    </row>
    <row r="70" s="1" customFormat="1" ht="15.9" customHeight="1" spans="1:41">
      <c r="A70" s="23"/>
      <c r="B70" s="24" t="s">
        <v>131</v>
      </c>
      <c r="C70" s="23" t="s">
        <v>132</v>
      </c>
      <c r="D70" s="25">
        <v>7085</v>
      </c>
      <c r="E70" s="26">
        <v>23342.37</v>
      </c>
      <c r="F70" s="25">
        <v>5913.6</v>
      </c>
      <c r="G70" s="26">
        <v>22815.6</v>
      </c>
      <c r="H70" s="27">
        <v>38.7860682363279</v>
      </c>
      <c r="I70" s="26">
        <v>980.24</v>
      </c>
      <c r="J70" s="26">
        <v>2496.65</v>
      </c>
      <c r="K70" s="25">
        <v>2017.91</v>
      </c>
      <c r="L70" s="25">
        <v>4124.72</v>
      </c>
      <c r="M70" s="12">
        <v>2.54697829103077</v>
      </c>
      <c r="N70" s="12">
        <v>2.04405548314841</v>
      </c>
      <c r="O70" s="26">
        <v>4165.23</v>
      </c>
      <c r="P70" s="26">
        <v>4883.29</v>
      </c>
      <c r="Q70" s="26">
        <v>1693.28</v>
      </c>
      <c r="R70" s="12">
        <v>2.88392350940187</v>
      </c>
      <c r="S70" s="25">
        <v>5284.9</v>
      </c>
      <c r="T70" s="25">
        <v>6424.29</v>
      </c>
      <c r="U70" s="25">
        <v>2859.31</v>
      </c>
      <c r="V70" s="12">
        <v>2.24679730424473</v>
      </c>
      <c r="W70" s="15">
        <v>0.132292143815148</v>
      </c>
      <c r="X70" s="15">
        <v>0.099186065528929</v>
      </c>
      <c r="Y70" s="26">
        <v>718.06</v>
      </c>
      <c r="Z70" s="25">
        <v>1139.39</v>
      </c>
      <c r="AA70" s="17">
        <v>-421.33</v>
      </c>
      <c r="AB70" s="18">
        <v>-0.369785587024636</v>
      </c>
      <c r="AC70" s="15">
        <v>0.147044308243008</v>
      </c>
      <c r="AD70" s="15">
        <v>0.177356563916013</v>
      </c>
      <c r="AE70" s="15">
        <v>-0.0303122556730042</v>
      </c>
      <c r="AF70" s="26">
        <v>0</v>
      </c>
      <c r="AG70" s="25">
        <v>0</v>
      </c>
      <c r="AH70" s="15">
        <v>0</v>
      </c>
      <c r="AI70" s="18">
        <v>0</v>
      </c>
      <c r="AJ70" s="26">
        <v>0</v>
      </c>
      <c r="AK70" s="25">
        <v>0</v>
      </c>
      <c r="AL70" s="15">
        <v>0</v>
      </c>
      <c r="AM70" s="18">
        <v>0</v>
      </c>
      <c r="AN70" s="18">
        <v>0</v>
      </c>
      <c r="AO70" s="18">
        <v>0</v>
      </c>
    </row>
    <row r="71" s="1" customFormat="1" ht="15.9" customHeight="1" spans="1:41">
      <c r="A71" s="23"/>
      <c r="B71" s="24" t="s">
        <v>170</v>
      </c>
      <c r="C71" s="23" t="s">
        <v>171</v>
      </c>
      <c r="D71" s="25">
        <v>3095.88</v>
      </c>
      <c r="E71" s="26">
        <v>11100.2</v>
      </c>
      <c r="F71" s="25">
        <v>2598.22</v>
      </c>
      <c r="G71" s="26">
        <v>9556.7</v>
      </c>
      <c r="H71" s="27">
        <v>25.8633376618266</v>
      </c>
      <c r="I71" s="26">
        <v>794.32</v>
      </c>
      <c r="J71" s="26">
        <v>1668.32</v>
      </c>
      <c r="K71" s="25"/>
      <c r="L71" s="25"/>
      <c r="M71" s="12">
        <v>2.10031221673885</v>
      </c>
      <c r="N71" s="12">
        <v>0</v>
      </c>
      <c r="O71" s="26">
        <v>2795.43</v>
      </c>
      <c r="P71" s="26">
        <v>3071.31</v>
      </c>
      <c r="Q71" s="26">
        <v>1316.21</v>
      </c>
      <c r="R71" s="12">
        <v>2.33344982943451</v>
      </c>
      <c r="S71" s="25"/>
      <c r="T71" s="25"/>
      <c r="U71" s="25"/>
      <c r="V71" s="12">
        <v>0</v>
      </c>
      <c r="W71" s="15">
        <v>0.111001407713402</v>
      </c>
      <c r="X71" s="15">
        <v>0</v>
      </c>
      <c r="Y71" s="26">
        <v>275.88</v>
      </c>
      <c r="Z71" s="25"/>
      <c r="AA71" s="17">
        <v>275.88</v>
      </c>
      <c r="AB71" s="18" t="e">
        <v>#DIV/0!</v>
      </c>
      <c r="AC71" s="15">
        <v>0.0898248630063393</v>
      </c>
      <c r="AD71" s="15">
        <v>0</v>
      </c>
      <c r="AE71" s="15">
        <v>0.0898248630063393</v>
      </c>
      <c r="AF71" s="26">
        <v>0</v>
      </c>
      <c r="AG71" s="25"/>
      <c r="AH71" s="15">
        <v>0</v>
      </c>
      <c r="AI71" s="18">
        <v>0</v>
      </c>
      <c r="AJ71" s="26">
        <v>0</v>
      </c>
      <c r="AK71" s="25"/>
      <c r="AL71" s="15">
        <v>0</v>
      </c>
      <c r="AM71" s="18">
        <v>0</v>
      </c>
      <c r="AN71" s="18">
        <v>0</v>
      </c>
      <c r="AO71" s="18">
        <v>0</v>
      </c>
    </row>
    <row r="72" s="1" customFormat="1" ht="15.9" customHeight="1" spans="1:41">
      <c r="A72" s="23"/>
      <c r="B72" s="28" t="s">
        <v>256</v>
      </c>
      <c r="C72" s="28"/>
      <c r="D72" s="29">
        <v>27886.98</v>
      </c>
      <c r="E72" s="29">
        <v>118997.91</v>
      </c>
      <c r="F72" s="29">
        <v>24950.32</v>
      </c>
      <c r="G72" s="30">
        <v>108861.68</v>
      </c>
      <c r="H72" s="30">
        <v>25.1929193020231</v>
      </c>
      <c r="I72" s="30">
        <v>9559.72</v>
      </c>
      <c r="J72" s="29">
        <v>23561.41</v>
      </c>
      <c r="K72" s="29">
        <v>9341.29</v>
      </c>
      <c r="L72" s="29">
        <v>24337.52</v>
      </c>
      <c r="M72" s="31">
        <v>2.46465482252618</v>
      </c>
      <c r="N72" s="31">
        <v>2.60537035034776</v>
      </c>
      <c r="O72" s="29">
        <v>31656.06</v>
      </c>
      <c r="P72" s="29">
        <v>42696.32</v>
      </c>
      <c r="Q72" s="29">
        <v>13919.62</v>
      </c>
      <c r="R72" s="31">
        <v>3.06734810289361</v>
      </c>
      <c r="S72" s="29">
        <v>32103.44</v>
      </c>
      <c r="T72" s="29">
        <v>46735.51</v>
      </c>
      <c r="U72" s="29">
        <v>12666.29</v>
      </c>
      <c r="V72" s="31">
        <v>3.68975524798501</v>
      </c>
      <c r="W72" s="32">
        <v>0.244534559102962</v>
      </c>
      <c r="X72" s="32">
        <v>0.416211421724558</v>
      </c>
      <c r="Y72" s="29">
        <v>11040.26</v>
      </c>
      <c r="Z72" s="29">
        <v>14632.07</v>
      </c>
      <c r="AA72" s="33">
        <v>-3591.81</v>
      </c>
      <c r="AB72" s="34">
        <v>-0.245475178836624</v>
      </c>
      <c r="AC72" s="32">
        <v>0.258576383163701</v>
      </c>
      <c r="AD72" s="32">
        <v>0.313082493376022</v>
      </c>
      <c r="AE72" s="32">
        <v>-0.0545061102123205</v>
      </c>
      <c r="AF72" s="29">
        <v>0</v>
      </c>
      <c r="AG72" s="29">
        <v>0</v>
      </c>
      <c r="AH72" s="32">
        <v>0</v>
      </c>
      <c r="AI72" s="32">
        <v>0</v>
      </c>
      <c r="AJ72" s="29">
        <v>0</v>
      </c>
      <c r="AK72" s="29">
        <v>0</v>
      </c>
      <c r="AL72" s="32">
        <v>0</v>
      </c>
      <c r="AM72" s="32">
        <v>0</v>
      </c>
      <c r="AN72" s="34">
        <v>0</v>
      </c>
      <c r="AO72" s="34">
        <v>0</v>
      </c>
    </row>
    <row r="73" s="1" customFormat="1" ht="15.9" customHeight="1" spans="1:41">
      <c r="A73" s="23" t="s">
        <v>118</v>
      </c>
      <c r="B73" s="24" t="s">
        <v>119</v>
      </c>
      <c r="C73" s="23" t="s">
        <v>120</v>
      </c>
      <c r="D73" s="25">
        <v>3468</v>
      </c>
      <c r="E73" s="26">
        <v>13627.08</v>
      </c>
      <c r="F73" s="25">
        <v>3747.1</v>
      </c>
      <c r="G73" s="26">
        <v>18040.88</v>
      </c>
      <c r="H73" s="27">
        <v>15.2869896710144</v>
      </c>
      <c r="I73" s="26">
        <v>3298.57</v>
      </c>
      <c r="J73" s="26">
        <v>11802.65</v>
      </c>
      <c r="K73" s="25">
        <v>3024.59</v>
      </c>
      <c r="L73" s="25">
        <v>6941.59</v>
      </c>
      <c r="M73" s="12">
        <v>3.57811112087965</v>
      </c>
      <c r="N73" s="12">
        <v>2.2950515607074</v>
      </c>
      <c r="O73" s="26">
        <v>7250.47</v>
      </c>
      <c r="P73" s="26">
        <v>11420.02</v>
      </c>
      <c r="Q73" s="26">
        <v>3082.89</v>
      </c>
      <c r="R73" s="12">
        <v>3.70432289183201</v>
      </c>
      <c r="S73" s="25">
        <v>8329.53</v>
      </c>
      <c r="T73" s="25">
        <v>14403.08</v>
      </c>
      <c r="U73" s="25">
        <v>4176.04</v>
      </c>
      <c r="V73" s="12">
        <v>3.44898037375121</v>
      </c>
      <c r="W73" s="15">
        <v>0.0352732955150181</v>
      </c>
      <c r="X73" s="15">
        <v>0.502789929777496</v>
      </c>
      <c r="Y73" s="26">
        <v>4169.55</v>
      </c>
      <c r="Z73" s="25">
        <v>6073.55</v>
      </c>
      <c r="AA73" s="17">
        <v>-1904</v>
      </c>
      <c r="AB73" s="18">
        <v>-0.313490462744194</v>
      </c>
      <c r="AC73" s="15">
        <v>0.365108817672824</v>
      </c>
      <c r="AD73" s="15">
        <v>0.421684112009376</v>
      </c>
      <c r="AE73" s="15">
        <v>-0.0565752943365521</v>
      </c>
      <c r="AF73" s="26">
        <v>0</v>
      </c>
      <c r="AG73" s="25">
        <v>0</v>
      </c>
      <c r="AH73" s="15">
        <v>0</v>
      </c>
      <c r="AI73" s="18">
        <v>0</v>
      </c>
      <c r="AJ73" s="26">
        <v>0</v>
      </c>
      <c r="AK73" s="25">
        <v>0</v>
      </c>
      <c r="AL73" s="15">
        <v>0</v>
      </c>
      <c r="AM73" s="18">
        <v>0</v>
      </c>
      <c r="AN73" s="18">
        <v>0</v>
      </c>
      <c r="AO73" s="18">
        <v>0</v>
      </c>
    </row>
    <row r="74" s="1" customFormat="1" ht="15.9" customHeight="1" spans="1:41">
      <c r="A74" s="23"/>
      <c r="B74" s="24" t="s">
        <v>137</v>
      </c>
      <c r="C74" s="23" t="s">
        <v>138</v>
      </c>
      <c r="D74" s="25">
        <v>3261.3</v>
      </c>
      <c r="E74" s="26">
        <v>12762.67</v>
      </c>
      <c r="F74" s="25">
        <v>3238.9</v>
      </c>
      <c r="G74" s="26">
        <v>12342.22</v>
      </c>
      <c r="H74" s="27">
        <v>19.6337493938967</v>
      </c>
      <c r="I74" s="26">
        <v>2254.89</v>
      </c>
      <c r="J74" s="26">
        <v>4054.86</v>
      </c>
      <c r="K74" s="25">
        <v>1022.85</v>
      </c>
      <c r="L74" s="25">
        <v>2252.65</v>
      </c>
      <c r="M74" s="12">
        <v>1.79825179942259</v>
      </c>
      <c r="N74" s="12">
        <v>2.20232683189128</v>
      </c>
      <c r="O74" s="26">
        <v>4475.31</v>
      </c>
      <c r="P74" s="26">
        <v>5638.28</v>
      </c>
      <c r="Q74" s="26">
        <v>1760.71</v>
      </c>
      <c r="R74" s="12">
        <v>3.2022763544252</v>
      </c>
      <c r="S74" s="25">
        <v>4290.99</v>
      </c>
      <c r="T74" s="25">
        <v>5816.71</v>
      </c>
      <c r="U74" s="25">
        <v>1734.87</v>
      </c>
      <c r="V74" s="12">
        <v>3.35282182526645</v>
      </c>
      <c r="W74" s="15">
        <v>0.780771944982033</v>
      </c>
      <c r="X74" s="15">
        <v>0.522399753167951</v>
      </c>
      <c r="Y74" s="26">
        <v>1162.97</v>
      </c>
      <c r="Z74" s="25">
        <v>1525.72</v>
      </c>
      <c r="AA74" s="17">
        <v>-362.75</v>
      </c>
      <c r="AB74" s="18">
        <v>-0.237756600162546</v>
      </c>
      <c r="AC74" s="15">
        <v>0.206263257589194</v>
      </c>
      <c r="AD74" s="15">
        <v>0.26229947857122</v>
      </c>
      <c r="AE74" s="15">
        <v>-0.0560362209820259</v>
      </c>
      <c r="AF74" s="26">
        <v>0</v>
      </c>
      <c r="AG74" s="25">
        <v>0</v>
      </c>
      <c r="AH74" s="15">
        <v>0</v>
      </c>
      <c r="AI74" s="18">
        <v>0</v>
      </c>
      <c r="AJ74" s="26">
        <v>0</v>
      </c>
      <c r="AK74" s="25">
        <v>0</v>
      </c>
      <c r="AL74" s="15">
        <v>0</v>
      </c>
      <c r="AM74" s="18">
        <v>0</v>
      </c>
      <c r="AN74" s="18">
        <v>0</v>
      </c>
      <c r="AO74" s="18">
        <v>0</v>
      </c>
    </row>
    <row r="75" s="1" customFormat="1" ht="15.9" customHeight="1" spans="1:41">
      <c r="A75" s="23"/>
      <c r="B75" s="24" t="s">
        <v>195</v>
      </c>
      <c r="C75" s="23" t="s">
        <v>196</v>
      </c>
      <c r="D75" s="25">
        <v>2018.3</v>
      </c>
      <c r="E75" s="26">
        <v>8687.98</v>
      </c>
      <c r="F75" s="25">
        <v>2284.9</v>
      </c>
      <c r="G75" s="26">
        <v>10696.75</v>
      </c>
      <c r="H75" s="27">
        <v>16.2681674423512</v>
      </c>
      <c r="I75" s="26">
        <v>2027.06</v>
      </c>
      <c r="J75" s="26">
        <v>6737.27</v>
      </c>
      <c r="K75" s="25">
        <v>1476.23</v>
      </c>
      <c r="L75" s="25">
        <v>3095.21</v>
      </c>
      <c r="M75" s="12">
        <v>3.32366580170296</v>
      </c>
      <c r="N75" s="12">
        <v>2.09669902386484</v>
      </c>
      <c r="O75" s="26">
        <v>4170.51</v>
      </c>
      <c r="P75" s="26">
        <v>5933.83</v>
      </c>
      <c r="Q75" s="26">
        <v>2226.79</v>
      </c>
      <c r="R75" s="12">
        <v>2.66474611436193</v>
      </c>
      <c r="S75" s="25">
        <v>4759.61</v>
      </c>
      <c r="T75" s="25">
        <v>7061.21</v>
      </c>
      <c r="U75" s="25">
        <v>2075.44</v>
      </c>
      <c r="V75" s="12">
        <v>3.40227132559843</v>
      </c>
      <c r="W75" s="15">
        <v>-0.198250885213374</v>
      </c>
      <c r="X75" s="15">
        <v>0.622679882459725</v>
      </c>
      <c r="Y75" s="26">
        <v>1763.32</v>
      </c>
      <c r="Z75" s="25">
        <v>2301.6</v>
      </c>
      <c r="AA75" s="17">
        <v>-538.28</v>
      </c>
      <c r="AB75" s="18">
        <v>-0.233872088981578</v>
      </c>
      <c r="AC75" s="15">
        <v>0.297163889090183</v>
      </c>
      <c r="AD75" s="15">
        <v>0.325949801804507</v>
      </c>
      <c r="AE75" s="15">
        <v>-0.0287859127143237</v>
      </c>
      <c r="AF75" s="26">
        <v>0</v>
      </c>
      <c r="AG75" s="25">
        <v>0</v>
      </c>
      <c r="AH75" s="15">
        <v>0</v>
      </c>
      <c r="AI75" s="18">
        <v>0</v>
      </c>
      <c r="AJ75" s="26">
        <v>0</v>
      </c>
      <c r="AK75" s="25">
        <v>0</v>
      </c>
      <c r="AL75" s="15">
        <v>0</v>
      </c>
      <c r="AM75" s="18">
        <v>0</v>
      </c>
      <c r="AN75" s="18">
        <v>0</v>
      </c>
      <c r="AO75" s="18">
        <v>0</v>
      </c>
    </row>
    <row r="76" s="1" customFormat="1" ht="15.9" customHeight="1" spans="1:41">
      <c r="A76" s="23"/>
      <c r="B76" s="24" t="s">
        <v>149</v>
      </c>
      <c r="C76" s="23" t="s">
        <v>150</v>
      </c>
      <c r="D76" s="25">
        <v>2206.06</v>
      </c>
      <c r="E76" s="26">
        <v>9671.18</v>
      </c>
      <c r="F76" s="25">
        <v>2012.44</v>
      </c>
      <c r="G76" s="26">
        <v>9735.1</v>
      </c>
      <c r="H76" s="27">
        <v>20.6833907347688</v>
      </c>
      <c r="I76" s="26">
        <v>1717.89</v>
      </c>
      <c r="J76" s="26">
        <v>3347.81</v>
      </c>
      <c r="K76" s="25">
        <v>2507.43</v>
      </c>
      <c r="L76" s="25">
        <v>3131.48</v>
      </c>
      <c r="M76" s="12">
        <v>1.94879183184022</v>
      </c>
      <c r="N76" s="12">
        <v>1.24888032766618</v>
      </c>
      <c r="O76" s="26">
        <v>3283.89</v>
      </c>
      <c r="P76" s="26">
        <v>3784.27</v>
      </c>
      <c r="Q76" s="26">
        <v>1819.32</v>
      </c>
      <c r="R76" s="12">
        <v>2.08004639095926</v>
      </c>
      <c r="S76" s="25">
        <v>4736.11</v>
      </c>
      <c r="T76" s="25">
        <v>5049.11</v>
      </c>
      <c r="U76" s="25">
        <v>2507.37</v>
      </c>
      <c r="V76" s="12">
        <v>2.01370759002461</v>
      </c>
      <c r="W76" s="15">
        <v>0.0673517596772225</v>
      </c>
      <c r="X76" s="15">
        <v>0.612410369044478</v>
      </c>
      <c r="Y76" s="26">
        <v>500.38</v>
      </c>
      <c r="Z76" s="25">
        <v>313</v>
      </c>
      <c r="AA76" s="17">
        <v>187.38</v>
      </c>
      <c r="AB76" s="18">
        <v>0.598658146964856</v>
      </c>
      <c r="AC76" s="15">
        <v>0.132226294635425</v>
      </c>
      <c r="AD76" s="15">
        <v>0.061991123188047</v>
      </c>
      <c r="AE76" s="15">
        <v>0.0702351714473781</v>
      </c>
      <c r="AF76" s="26">
        <v>0</v>
      </c>
      <c r="AG76" s="25">
        <v>0</v>
      </c>
      <c r="AH76" s="15">
        <v>0</v>
      </c>
      <c r="AI76" s="18">
        <v>0</v>
      </c>
      <c r="AJ76" s="26">
        <v>0</v>
      </c>
      <c r="AK76" s="25">
        <v>0</v>
      </c>
      <c r="AL76" s="15">
        <v>0</v>
      </c>
      <c r="AM76" s="18">
        <v>0</v>
      </c>
      <c r="AN76" s="18">
        <v>0</v>
      </c>
      <c r="AO76" s="18">
        <v>0</v>
      </c>
    </row>
    <row r="77" s="1" customFormat="1" ht="15.9" customHeight="1" spans="1:41">
      <c r="A77" s="23"/>
      <c r="B77" s="28" t="s">
        <v>256</v>
      </c>
      <c r="C77" s="28"/>
      <c r="D77" s="29">
        <v>10953.66</v>
      </c>
      <c r="E77" s="29">
        <v>44748.91</v>
      </c>
      <c r="F77" s="29">
        <v>11283.34</v>
      </c>
      <c r="G77" s="30">
        <v>50814.95</v>
      </c>
      <c r="H77" s="30">
        <v>17.4384969275575</v>
      </c>
      <c r="I77" s="30">
        <v>9298.41</v>
      </c>
      <c r="J77" s="29">
        <v>25942.59</v>
      </c>
      <c r="K77" s="29">
        <v>8031.1</v>
      </c>
      <c r="L77" s="29">
        <v>15420.93</v>
      </c>
      <c r="M77" s="31">
        <v>2.79000280693151</v>
      </c>
      <c r="N77" s="31">
        <v>1.92015166042012</v>
      </c>
      <c r="O77" s="29">
        <v>19180.18</v>
      </c>
      <c r="P77" s="29">
        <v>26776.4</v>
      </c>
      <c r="Q77" s="29">
        <v>8889.71</v>
      </c>
      <c r="R77" s="31">
        <v>3.01206676033301</v>
      </c>
      <c r="S77" s="29">
        <v>22116.24</v>
      </c>
      <c r="T77" s="29">
        <v>32330.11</v>
      </c>
      <c r="U77" s="29">
        <v>10493.72</v>
      </c>
      <c r="V77" s="31">
        <v>3.08090076731607</v>
      </c>
      <c r="W77" s="32">
        <v>0.0795927347634953</v>
      </c>
      <c r="X77" s="32">
        <v>0.604509076455966</v>
      </c>
      <c r="Y77" s="29">
        <v>7596.22</v>
      </c>
      <c r="Z77" s="29">
        <v>10213.87</v>
      </c>
      <c r="AA77" s="33">
        <v>-2617.65</v>
      </c>
      <c r="AB77" s="34">
        <v>-0.256283857147193</v>
      </c>
      <c r="AC77" s="32">
        <v>0.283690862102448</v>
      </c>
      <c r="AD77" s="32">
        <v>0.315924381327499</v>
      </c>
      <c r="AE77" s="32">
        <v>-0.032233519225051</v>
      </c>
      <c r="AF77" s="29">
        <v>0</v>
      </c>
      <c r="AG77" s="29">
        <v>0</v>
      </c>
      <c r="AH77" s="32">
        <v>0</v>
      </c>
      <c r="AI77" s="32">
        <v>0</v>
      </c>
      <c r="AJ77" s="29">
        <v>0</v>
      </c>
      <c r="AK77" s="29">
        <v>0</v>
      </c>
      <c r="AL77" s="32">
        <v>0</v>
      </c>
      <c r="AM77" s="32">
        <v>0</v>
      </c>
      <c r="AN77" s="34">
        <v>0</v>
      </c>
      <c r="AO77" s="34">
        <v>0</v>
      </c>
    </row>
    <row r="78" s="1" customFormat="1" ht="15.9" customHeight="1" spans="1:41">
      <c r="A78" s="23" t="s">
        <v>89</v>
      </c>
      <c r="B78" s="24" t="s">
        <v>90</v>
      </c>
      <c r="C78" s="23" t="s">
        <v>91</v>
      </c>
      <c r="D78" s="25">
        <v>3543.8</v>
      </c>
      <c r="E78" s="26">
        <v>16619.38</v>
      </c>
      <c r="F78" s="25">
        <v>3792.35</v>
      </c>
      <c r="G78" s="26">
        <v>13234.6</v>
      </c>
      <c r="H78" s="27">
        <v>16.8980784283284</v>
      </c>
      <c r="I78" s="26">
        <v>3395.21</v>
      </c>
      <c r="J78" s="26">
        <v>4500.79</v>
      </c>
      <c r="K78" s="25">
        <v>2072.2</v>
      </c>
      <c r="L78" s="25">
        <v>4537.92</v>
      </c>
      <c r="M78" s="12">
        <v>1.3256293425149</v>
      </c>
      <c r="N78" s="12">
        <v>2.18990444937747</v>
      </c>
      <c r="O78" s="26">
        <v>6183.48</v>
      </c>
      <c r="P78" s="26">
        <v>8500.92</v>
      </c>
      <c r="Q78" s="26">
        <v>3007.06</v>
      </c>
      <c r="R78" s="12">
        <v>2.82698715689078</v>
      </c>
      <c r="S78" s="25">
        <v>7196.2</v>
      </c>
      <c r="T78" s="25">
        <v>10825.62</v>
      </c>
      <c r="U78" s="25">
        <v>2122.38</v>
      </c>
      <c r="V78" s="12">
        <v>5.10069827269386</v>
      </c>
      <c r="W78" s="15">
        <v>1.1325622979404</v>
      </c>
      <c r="X78" s="15">
        <v>1.32918759270243</v>
      </c>
      <c r="Y78" s="26">
        <v>2317.44</v>
      </c>
      <c r="Z78" s="25">
        <v>3629.42</v>
      </c>
      <c r="AA78" s="17">
        <v>-1311.98</v>
      </c>
      <c r="AB78" s="18">
        <v>-0.36148475513994</v>
      </c>
      <c r="AC78" s="15">
        <v>0.272610493923011</v>
      </c>
      <c r="AD78" s="15">
        <v>0.335262091224336</v>
      </c>
      <c r="AE78" s="15">
        <v>-0.0626515973013257</v>
      </c>
      <c r="AF78" s="26">
        <v>0</v>
      </c>
      <c r="AG78" s="25">
        <v>0</v>
      </c>
      <c r="AH78" s="15">
        <v>0</v>
      </c>
      <c r="AI78" s="18">
        <v>0</v>
      </c>
      <c r="AJ78" s="26">
        <v>0</v>
      </c>
      <c r="AK78" s="25">
        <v>0</v>
      </c>
      <c r="AL78" s="15">
        <v>0</v>
      </c>
      <c r="AM78" s="18">
        <v>0</v>
      </c>
      <c r="AN78" s="18">
        <v>0</v>
      </c>
      <c r="AO78" s="18">
        <v>0</v>
      </c>
    </row>
    <row r="79" s="1" customFormat="1" ht="15.9" customHeight="1" spans="1:41">
      <c r="A79" s="23"/>
      <c r="B79" s="24" t="s">
        <v>160</v>
      </c>
      <c r="C79" s="23" t="s">
        <v>161</v>
      </c>
      <c r="D79" s="25">
        <v>3355.4</v>
      </c>
      <c r="E79" s="26">
        <v>11440.67</v>
      </c>
      <c r="F79" s="25">
        <v>2542.7</v>
      </c>
      <c r="G79" s="26">
        <v>11070.74</v>
      </c>
      <c r="H79" s="27">
        <v>20.0162932609132</v>
      </c>
      <c r="I79" s="26">
        <v>1166.52</v>
      </c>
      <c r="J79" s="26">
        <v>3234.55</v>
      </c>
      <c r="K79" s="25">
        <v>1922.47</v>
      </c>
      <c r="L79" s="25">
        <v>3070.65</v>
      </c>
      <c r="M79" s="12">
        <v>2.77282001165861</v>
      </c>
      <c r="N79" s="12">
        <v>1.59724208960348</v>
      </c>
      <c r="O79" s="26">
        <v>3936.29</v>
      </c>
      <c r="P79" s="26">
        <v>5779.68</v>
      </c>
      <c r="Q79" s="26">
        <v>2264.46</v>
      </c>
      <c r="R79" s="12">
        <v>2.5523436050979</v>
      </c>
      <c r="S79" s="25">
        <v>3428.95</v>
      </c>
      <c r="T79" s="25">
        <v>4774.3</v>
      </c>
      <c r="U79" s="25">
        <v>2235.4</v>
      </c>
      <c r="V79" s="12">
        <v>2.13576988458441</v>
      </c>
      <c r="W79" s="15">
        <v>-0.0795134215829691</v>
      </c>
      <c r="X79" s="15">
        <v>0.337161034314233</v>
      </c>
      <c r="Y79" s="26">
        <v>1843.39</v>
      </c>
      <c r="Z79" s="25">
        <v>1345.35</v>
      </c>
      <c r="AA79" s="17">
        <v>498.04</v>
      </c>
      <c r="AB79" s="18">
        <v>0.370193629910432</v>
      </c>
      <c r="AC79" s="15">
        <v>0.318943263294854</v>
      </c>
      <c r="AD79" s="15">
        <v>0.281790000628364</v>
      </c>
      <c r="AE79" s="15">
        <v>0.0371532626664893</v>
      </c>
      <c r="AF79" s="26">
        <v>0</v>
      </c>
      <c r="AG79" s="25">
        <v>0</v>
      </c>
      <c r="AH79" s="15">
        <v>0</v>
      </c>
      <c r="AI79" s="18">
        <v>0</v>
      </c>
      <c r="AJ79" s="26">
        <v>0</v>
      </c>
      <c r="AK79" s="25">
        <v>0</v>
      </c>
      <c r="AL79" s="15">
        <v>0</v>
      </c>
      <c r="AM79" s="18">
        <v>0</v>
      </c>
      <c r="AN79" s="18">
        <v>0</v>
      </c>
      <c r="AO79" s="18">
        <v>0</v>
      </c>
    </row>
    <row r="80" s="1" customFormat="1" ht="15.9" customHeight="1" spans="1:41">
      <c r="A80" s="23"/>
      <c r="B80" s="24" t="s">
        <v>125</v>
      </c>
      <c r="C80" s="23" t="s">
        <v>126</v>
      </c>
      <c r="D80" s="25">
        <v>4648</v>
      </c>
      <c r="E80" s="26">
        <v>21876.9</v>
      </c>
      <c r="F80" s="25">
        <v>4406</v>
      </c>
      <c r="G80" s="26">
        <v>21481.87</v>
      </c>
      <c r="H80" s="27">
        <v>20.3861735211343</v>
      </c>
      <c r="I80" s="26">
        <v>3553.19</v>
      </c>
      <c r="J80" s="26">
        <v>7064.02</v>
      </c>
      <c r="K80" s="25">
        <v>5773.07</v>
      </c>
      <c r="L80" s="25">
        <v>12122.12</v>
      </c>
      <c r="M80" s="12">
        <v>1.98807831835618</v>
      </c>
      <c r="N80" s="12">
        <v>2.09977013963108</v>
      </c>
      <c r="O80" s="26">
        <v>7444.05</v>
      </c>
      <c r="P80" s="26">
        <v>10971.12</v>
      </c>
      <c r="Q80" s="26">
        <v>4957.54</v>
      </c>
      <c r="R80" s="12">
        <v>2.21301693985323</v>
      </c>
      <c r="S80" s="25">
        <v>6804.95</v>
      </c>
      <c r="T80" s="25">
        <v>10596.38</v>
      </c>
      <c r="U80" s="25">
        <v>4503.61</v>
      </c>
      <c r="V80" s="12">
        <v>2.35286359165203</v>
      </c>
      <c r="W80" s="15">
        <v>0.113143742588089</v>
      </c>
      <c r="X80" s="15">
        <v>0.120533884754365</v>
      </c>
      <c r="Y80" s="26">
        <v>3527.07</v>
      </c>
      <c r="Z80" s="25">
        <v>3791.43</v>
      </c>
      <c r="AA80" s="17">
        <v>-264.36</v>
      </c>
      <c r="AB80" s="18">
        <v>-0.0697256707891218</v>
      </c>
      <c r="AC80" s="15">
        <v>0.32148677619058</v>
      </c>
      <c r="AD80" s="15">
        <v>0.357804269005075</v>
      </c>
      <c r="AE80" s="15">
        <v>-0.036317492814495</v>
      </c>
      <c r="AF80" s="26">
        <v>0</v>
      </c>
      <c r="AG80" s="25">
        <v>0</v>
      </c>
      <c r="AH80" s="15">
        <v>0</v>
      </c>
      <c r="AI80" s="18">
        <v>0</v>
      </c>
      <c r="AJ80" s="26">
        <v>0</v>
      </c>
      <c r="AK80" s="25">
        <v>0</v>
      </c>
      <c r="AL80" s="15">
        <v>0</v>
      </c>
      <c r="AM80" s="18">
        <v>0</v>
      </c>
      <c r="AN80" s="18">
        <v>0</v>
      </c>
      <c r="AO80" s="18">
        <v>0</v>
      </c>
    </row>
    <row r="81" s="1" customFormat="1" ht="15.9" customHeight="1" spans="1:41">
      <c r="A81" s="23"/>
      <c r="B81" s="28" t="s">
        <v>256</v>
      </c>
      <c r="C81" s="28"/>
      <c r="D81" s="29">
        <v>11547.2</v>
      </c>
      <c r="E81" s="29">
        <v>49936.95</v>
      </c>
      <c r="F81" s="29">
        <v>10741.05</v>
      </c>
      <c r="G81" s="30">
        <v>45787.21</v>
      </c>
      <c r="H81" s="30">
        <v>19.0752672254669</v>
      </c>
      <c r="I81" s="30">
        <v>8114.92</v>
      </c>
      <c r="J81" s="29">
        <v>14799.36</v>
      </c>
      <c r="K81" s="29">
        <v>9767.74</v>
      </c>
      <c r="L81" s="29">
        <v>19730.69</v>
      </c>
      <c r="M81" s="31">
        <v>1.8237222301637</v>
      </c>
      <c r="N81" s="31">
        <v>2.01998517569059</v>
      </c>
      <c r="O81" s="29">
        <v>17563.82</v>
      </c>
      <c r="P81" s="29">
        <v>25251.72</v>
      </c>
      <c r="Q81" s="29">
        <v>10229.06</v>
      </c>
      <c r="R81" s="31">
        <v>2.46862566061789</v>
      </c>
      <c r="S81" s="29">
        <v>17430.1</v>
      </c>
      <c r="T81" s="29">
        <v>26196.3</v>
      </c>
      <c r="U81" s="29">
        <v>8861.39</v>
      </c>
      <c r="V81" s="31">
        <v>2.95622921460403</v>
      </c>
      <c r="W81" s="32">
        <v>0.353619328529159</v>
      </c>
      <c r="X81" s="32">
        <v>0.463490549426116</v>
      </c>
      <c r="Y81" s="29">
        <v>7687.9</v>
      </c>
      <c r="Z81" s="29">
        <v>8766.2</v>
      </c>
      <c r="AA81" s="33">
        <v>-1078.3</v>
      </c>
      <c r="AB81" s="34">
        <v>-0.123006547877073</v>
      </c>
      <c r="AC81" s="32">
        <v>0.304450548319085</v>
      </c>
      <c r="AD81" s="32">
        <v>0.334635043880243</v>
      </c>
      <c r="AE81" s="32">
        <v>-0.0301844955611579</v>
      </c>
      <c r="AF81" s="29">
        <v>0</v>
      </c>
      <c r="AG81" s="29">
        <v>0</v>
      </c>
      <c r="AH81" s="32">
        <v>0</v>
      </c>
      <c r="AI81" s="32">
        <v>0</v>
      </c>
      <c r="AJ81" s="29">
        <v>0</v>
      </c>
      <c r="AK81" s="29">
        <v>0</v>
      </c>
      <c r="AL81" s="32">
        <v>0</v>
      </c>
      <c r="AM81" s="32">
        <v>0</v>
      </c>
      <c r="AN81" s="34">
        <v>0</v>
      </c>
      <c r="AO81" s="34">
        <v>0</v>
      </c>
    </row>
    <row r="82" s="1" customFormat="1" ht="15.9" customHeight="1" spans="1:41">
      <c r="A82" s="9" t="s">
        <v>61</v>
      </c>
      <c r="B82" s="9"/>
      <c r="C82" s="9"/>
      <c r="D82" s="10">
        <v>304487.67</v>
      </c>
      <c r="E82" s="10">
        <v>1272479.42</v>
      </c>
      <c r="F82" s="10">
        <v>295760.2</v>
      </c>
      <c r="G82" s="10">
        <v>1252385.26</v>
      </c>
      <c r="H82" s="10">
        <v>19.1044367062735</v>
      </c>
      <c r="I82" s="10">
        <v>194475.47</v>
      </c>
      <c r="J82" s="10">
        <v>446598.57</v>
      </c>
      <c r="K82" s="10">
        <v>168864.09</v>
      </c>
      <c r="L82" s="10">
        <v>366899.86</v>
      </c>
      <c r="M82" s="13">
        <v>2.29642622794535</v>
      </c>
      <c r="N82" s="13">
        <v>2.17275241882392</v>
      </c>
      <c r="O82" s="10">
        <v>462564.09</v>
      </c>
      <c r="P82" s="10">
        <v>634619.23</v>
      </c>
      <c r="Q82" s="10">
        <v>235520.37</v>
      </c>
      <c r="R82" s="13">
        <v>2.69454073123272</v>
      </c>
      <c r="S82" s="10">
        <v>446962.13</v>
      </c>
      <c r="T82" s="10">
        <v>666117.5</v>
      </c>
      <c r="U82" s="10">
        <v>222507.81</v>
      </c>
      <c r="V82" s="13">
        <v>2.99368143527187</v>
      </c>
      <c r="W82" s="16">
        <v>0.173362635578135</v>
      </c>
      <c r="X82" s="16">
        <v>0.377829065721306</v>
      </c>
      <c r="Y82" s="10">
        <v>172055.14</v>
      </c>
      <c r="Z82" s="10">
        <v>219155.37</v>
      </c>
      <c r="AA82" s="19">
        <v>-47100.23</v>
      </c>
      <c r="AB82" s="20">
        <v>-0.214917070022058</v>
      </c>
      <c r="AC82" s="16">
        <v>0.271115547507125</v>
      </c>
      <c r="AD82" s="16">
        <v>0.329004072104396</v>
      </c>
      <c r="AE82" s="16">
        <v>-0.0578885245972711</v>
      </c>
      <c r="AF82" s="10">
        <v>0</v>
      </c>
      <c r="AG82" s="10">
        <v>0</v>
      </c>
      <c r="AH82" s="16">
        <v>0</v>
      </c>
      <c r="AI82" s="16">
        <v>0</v>
      </c>
      <c r="AJ82" s="10">
        <v>0</v>
      </c>
      <c r="AK82" s="10">
        <v>0</v>
      </c>
      <c r="AL82" s="16">
        <v>0</v>
      </c>
      <c r="AM82" s="16">
        <v>0</v>
      </c>
      <c r="AN82" s="20">
        <v>0</v>
      </c>
      <c r="AO82" s="20">
        <v>0</v>
      </c>
    </row>
    <row r="83" s="1" customFormat="1" ht="14.3" customHeight="1"/>
    <row r="84" s="1" customFormat="1" ht="14.3" customHeight="1"/>
    <row r="85" s="1" customFormat="1" ht="14.3" customHeight="1"/>
    <row r="86" s="1" customFormat="1" ht="14.3" customHeight="1"/>
    <row r="87" s="1" customFormat="1" ht="14.3" customHeight="1"/>
    <row r="88" s="1" customFormat="1" ht="14.3" customHeight="1"/>
    <row r="89" s="1" customFormat="1" ht="14.3" customHeight="1"/>
    <row r="90" s="1" customFormat="1" ht="14.3" customHeight="1"/>
    <row r="91" s="1" customFormat="1" ht="14.3" customHeight="1" spans="29:29">
      <c r="AC91" s="21"/>
    </row>
  </sheetData>
  <mergeCells count="33">
    <mergeCell ref="A1:AO1"/>
    <mergeCell ref="A2:V2"/>
    <mergeCell ref="Y2:AE2"/>
    <mergeCell ref="D3:E3"/>
    <mergeCell ref="F3:G3"/>
    <mergeCell ref="I3:N3"/>
    <mergeCell ref="O3:X3"/>
    <mergeCell ref="Y3:AB3"/>
    <mergeCell ref="AC3:AE3"/>
    <mergeCell ref="AF3:AO3"/>
    <mergeCell ref="B9:C9"/>
    <mergeCell ref="B18:C18"/>
    <mergeCell ref="B35:C35"/>
    <mergeCell ref="B55:C55"/>
    <mergeCell ref="B61:C61"/>
    <mergeCell ref="B65:C65"/>
    <mergeCell ref="B72:C72"/>
    <mergeCell ref="B77:C77"/>
    <mergeCell ref="B81:C81"/>
    <mergeCell ref="A82:C82"/>
    <mergeCell ref="A3:A4"/>
    <mergeCell ref="A5:A9"/>
    <mergeCell ref="A10:A18"/>
    <mergeCell ref="A19:A35"/>
    <mergeCell ref="A36:A55"/>
    <mergeCell ref="A56:A61"/>
    <mergeCell ref="A62:A65"/>
    <mergeCell ref="A66:A72"/>
    <mergeCell ref="A73:A77"/>
    <mergeCell ref="A78:A81"/>
    <mergeCell ref="B3:B4"/>
    <mergeCell ref="C3:C4"/>
    <mergeCell ref="H3:H4"/>
  </mergeCells>
  <pageMargins left="0.75" right="0.75" top="1" bottom="1" header="0.5" footer="0.5"/>
  <pageSetup paperSize="9" orientation="portrait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2"/>
  <dimension ref="A1:AM24"/>
  <sheetViews>
    <sheetView workbookViewId="0">
      <selection activeCell="A1" sqref="$A1:$XFD1048576"/>
    </sheetView>
  </sheetViews>
  <sheetFormatPr defaultColWidth="10" defaultRowHeight="13.5"/>
  <cols>
    <col min="1" max="1" width="15.875" style="1" customWidth="1"/>
    <col min="2" max="5" width="9.63333333333333" style="1" customWidth="1"/>
    <col min="6" max="6" width="6.91666666666667" style="1" customWidth="1"/>
    <col min="7" max="7" width="9.225" style="1" customWidth="1"/>
    <col min="8" max="8" width="9.63333333333333" style="1" customWidth="1"/>
    <col min="9" max="9" width="10.175" style="1" customWidth="1"/>
    <col min="10" max="10" width="9.5" style="1" customWidth="1"/>
    <col min="11" max="11" width="9.225" style="1" customWidth="1"/>
    <col min="12" max="12" width="9.76666666666667" style="1" customWidth="1"/>
    <col min="13" max="16" width="10.7666666666667" style="1" customWidth="1"/>
    <col min="17" max="17" width="12.2083333333333" style="1" customWidth="1"/>
    <col min="18" max="18" width="10.7666666666667" style="1" customWidth="1"/>
    <col min="19" max="20" width="9.5" style="1" customWidth="1"/>
    <col min="21" max="21" width="6.78333333333333" style="1" customWidth="1"/>
    <col min="22" max="22" width="6.24166666666667" style="1" customWidth="1"/>
    <col min="23" max="23" width="9.74166666666667" style="1" customWidth="1"/>
    <col min="24" max="25" width="9.76666666666667" style="1" customWidth="1"/>
    <col min="26" max="26" width="7.6" style="1" customWidth="1"/>
    <col min="27" max="27" width="6.65" style="1" customWidth="1"/>
    <col min="28" max="28" width="5.83333333333333" style="1" customWidth="1"/>
    <col min="29" max="29" width="6.10833333333333" style="1" customWidth="1"/>
    <col min="30" max="30" width="9.74166666666667" style="1" customWidth="1"/>
    <col min="31" max="31" width="8.95" style="1" customWidth="1"/>
    <col min="32" max="33" width="6.91666666666667" style="1" customWidth="1"/>
    <col min="34" max="35" width="9.74166666666667" style="1" customWidth="1"/>
    <col min="36" max="37" width="7.73333333333333" style="1" customWidth="1"/>
    <col min="38" max="38" width="6.10833333333333" style="1" customWidth="1"/>
    <col min="39" max="39" width="6.50833333333333" style="1" customWidth="1"/>
    <col min="40" max="47" width="9.76666666666667" style="1" customWidth="1"/>
    <col min="48" max="16384" width="10" style="1"/>
  </cols>
  <sheetData>
    <row r="1" s="1" customFormat="1" ht="21.85" customHeight="1" spans="1:39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="1" customFormat="1" ht="19.55" customHeight="1" spans="1:29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14" t="s">
        <v>233</v>
      </c>
      <c r="X2" s="14"/>
      <c r="Y2" s="14"/>
      <c r="Z2" s="14"/>
      <c r="AA2" s="14"/>
      <c r="AB2" s="14"/>
      <c r="AC2" s="14"/>
    </row>
    <row r="3" s="1" customFormat="1" ht="19.55" customHeight="1" spans="1:39">
      <c r="A3" s="4" t="s">
        <v>49</v>
      </c>
      <c r="B3" s="4" t="s">
        <v>236</v>
      </c>
      <c r="C3" s="4"/>
      <c r="D3" s="4" t="s">
        <v>209</v>
      </c>
      <c r="E3" s="4"/>
      <c r="F3" s="5" t="s">
        <v>210</v>
      </c>
      <c r="G3" s="4" t="s">
        <v>237</v>
      </c>
      <c r="H3" s="4"/>
      <c r="I3" s="4"/>
      <c r="J3" s="4"/>
      <c r="K3" s="4"/>
      <c r="L3" s="4"/>
      <c r="M3" s="4" t="s">
        <v>238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 t="s">
        <v>239</v>
      </c>
      <c r="AE3" s="4"/>
      <c r="AF3" s="4"/>
      <c r="AG3" s="4"/>
      <c r="AH3" s="4"/>
      <c r="AI3" s="4"/>
      <c r="AJ3" s="4"/>
      <c r="AK3" s="4"/>
      <c r="AL3" s="4"/>
      <c r="AM3" s="4"/>
    </row>
    <row r="4" s="1" customFormat="1" ht="22.6" customHeight="1" spans="1:39">
      <c r="A4" s="4"/>
      <c r="B4" s="4"/>
      <c r="C4" s="4"/>
      <c r="D4" s="4"/>
      <c r="E4" s="4"/>
      <c r="F4" s="5"/>
      <c r="G4" s="4" t="s">
        <v>261</v>
      </c>
      <c r="H4" s="4"/>
      <c r="I4" s="4" t="s">
        <v>215</v>
      </c>
      <c r="J4" s="4"/>
      <c r="K4" s="4" t="s">
        <v>262</v>
      </c>
      <c r="L4" s="4"/>
      <c r="M4" s="4" t="s">
        <v>215</v>
      </c>
      <c r="N4" s="4"/>
      <c r="O4" s="4" t="s">
        <v>263</v>
      </c>
      <c r="P4" s="4"/>
      <c r="Q4" s="4" t="s">
        <v>264</v>
      </c>
      <c r="R4" s="4"/>
      <c r="S4" s="4" t="s">
        <v>262</v>
      </c>
      <c r="T4" s="4"/>
      <c r="U4" s="4" t="s">
        <v>211</v>
      </c>
      <c r="V4" s="4"/>
      <c r="W4" s="4" t="s">
        <v>7</v>
      </c>
      <c r="X4" s="4"/>
      <c r="Y4" s="4"/>
      <c r="Z4" s="4"/>
      <c r="AA4" s="4" t="s">
        <v>8</v>
      </c>
      <c r="AB4" s="4"/>
      <c r="AC4" s="4"/>
      <c r="AD4" s="4" t="s">
        <v>215</v>
      </c>
      <c r="AE4" s="4"/>
      <c r="AF4" s="4" t="s">
        <v>265</v>
      </c>
      <c r="AG4" s="4"/>
      <c r="AH4" s="4" t="s">
        <v>214</v>
      </c>
      <c r="AI4" s="4"/>
      <c r="AJ4" s="4" t="s">
        <v>266</v>
      </c>
      <c r="AK4" s="4"/>
      <c r="AL4" s="4" t="s">
        <v>254</v>
      </c>
      <c r="AM4" s="4" t="s">
        <v>255</v>
      </c>
    </row>
    <row r="5" s="1" customFormat="1" ht="22.6" customHeight="1" spans="1:39">
      <c r="A5" s="4"/>
      <c r="B5" s="4" t="s">
        <v>214</v>
      </c>
      <c r="C5" s="4" t="s">
        <v>215</v>
      </c>
      <c r="D5" s="4" t="s">
        <v>214</v>
      </c>
      <c r="E5" s="4" t="s">
        <v>215</v>
      </c>
      <c r="F5" s="5"/>
      <c r="G5" s="4" t="s">
        <v>240</v>
      </c>
      <c r="H5" s="4" t="s">
        <v>242</v>
      </c>
      <c r="I5" s="4" t="s">
        <v>241</v>
      </c>
      <c r="J5" s="4" t="s">
        <v>243</v>
      </c>
      <c r="K5" s="4" t="s">
        <v>244</v>
      </c>
      <c r="L5" s="11" t="s">
        <v>245</v>
      </c>
      <c r="M5" s="4" t="s">
        <v>241</v>
      </c>
      <c r="N5" s="4" t="s">
        <v>243</v>
      </c>
      <c r="O5" s="4" t="s">
        <v>240</v>
      </c>
      <c r="P5" s="4" t="s">
        <v>242</v>
      </c>
      <c r="Q5" s="4" t="s">
        <v>246</v>
      </c>
      <c r="R5" s="4" t="s">
        <v>247</v>
      </c>
      <c r="S5" s="4" t="s">
        <v>244</v>
      </c>
      <c r="T5" s="4" t="s">
        <v>245</v>
      </c>
      <c r="U5" s="4" t="s">
        <v>248</v>
      </c>
      <c r="V5" s="4" t="s">
        <v>249</v>
      </c>
      <c r="W5" s="4" t="s">
        <v>11</v>
      </c>
      <c r="X5" s="4" t="s">
        <v>12</v>
      </c>
      <c r="Y5" s="4" t="s">
        <v>13</v>
      </c>
      <c r="Z5" s="4" t="s">
        <v>14</v>
      </c>
      <c r="AA5" s="4" t="s">
        <v>11</v>
      </c>
      <c r="AB5" s="4" t="s">
        <v>12</v>
      </c>
      <c r="AC5" s="4" t="s">
        <v>15</v>
      </c>
      <c r="AD5" s="4" t="s">
        <v>241</v>
      </c>
      <c r="AE5" s="4" t="s">
        <v>243</v>
      </c>
      <c r="AF5" s="4" t="s">
        <v>250</v>
      </c>
      <c r="AG5" s="4" t="s">
        <v>251</v>
      </c>
      <c r="AH5" s="4" t="s">
        <v>240</v>
      </c>
      <c r="AI5" s="4" t="s">
        <v>242</v>
      </c>
      <c r="AJ5" s="4" t="s">
        <v>252</v>
      </c>
      <c r="AK5" s="4" t="s">
        <v>253</v>
      </c>
      <c r="AL5" s="4"/>
      <c r="AM5" s="4"/>
    </row>
    <row r="6" s="1" customFormat="1" ht="15.9" customHeight="1" spans="1:39">
      <c r="A6" s="6" t="s">
        <v>155</v>
      </c>
      <c r="B6" s="7">
        <v>117062.37</v>
      </c>
      <c r="C6" s="7">
        <v>1119133.73</v>
      </c>
      <c r="D6" s="7">
        <v>117146.82</v>
      </c>
      <c r="E6" s="8">
        <v>1132338.81</v>
      </c>
      <c r="F6" s="8">
        <v>17.6774712566117</v>
      </c>
      <c r="G6" s="8">
        <v>63008.62</v>
      </c>
      <c r="H6" s="8">
        <v>79030.6</v>
      </c>
      <c r="I6" s="8">
        <v>458978.93</v>
      </c>
      <c r="J6" s="8">
        <v>569755.19</v>
      </c>
      <c r="K6" s="12">
        <v>7.28438315265435</v>
      </c>
      <c r="L6" s="12">
        <v>7.20929855018183</v>
      </c>
      <c r="M6" s="8">
        <v>489920.74</v>
      </c>
      <c r="N6" s="8">
        <v>553451.33</v>
      </c>
      <c r="O6" s="8">
        <v>61442.48</v>
      </c>
      <c r="P6" s="8">
        <v>59633.96</v>
      </c>
      <c r="Q6" s="8">
        <v>445773.82</v>
      </c>
      <c r="R6" s="8">
        <v>503921.39</v>
      </c>
      <c r="S6" s="12">
        <v>7.97364852460382</v>
      </c>
      <c r="T6" s="12">
        <v>9.2808079490277</v>
      </c>
      <c r="U6" s="15">
        <v>0.0946223389825826</v>
      </c>
      <c r="V6" s="15">
        <v>0.287338550959806</v>
      </c>
      <c r="W6" s="8">
        <v>44146.92</v>
      </c>
      <c r="X6" s="8">
        <v>49529.94</v>
      </c>
      <c r="Y6" s="17">
        <v>-5383.02</v>
      </c>
      <c r="Z6" s="18">
        <v>-0.108682142558622</v>
      </c>
      <c r="AA6" s="15">
        <v>0.0901103309078117</v>
      </c>
      <c r="AB6" s="15">
        <v>0.0894928556771198</v>
      </c>
      <c r="AC6" s="15">
        <v>0.000617475230691944</v>
      </c>
      <c r="AD6" s="8">
        <v>-1319.7003</v>
      </c>
      <c r="AE6" s="8">
        <v>-24409.6054</v>
      </c>
      <c r="AF6" s="15">
        <v>-0.00371001373157381</v>
      </c>
      <c r="AG6" s="15">
        <v>-0.058844280137437</v>
      </c>
      <c r="AH6" s="8">
        <v>-1534.12</v>
      </c>
      <c r="AI6" s="8">
        <v>-6300.47</v>
      </c>
      <c r="AJ6" s="15">
        <v>-0.0364567738231372</v>
      </c>
      <c r="AK6" s="15">
        <v>-0.156598389890961</v>
      </c>
      <c r="AL6" s="22">
        <v>0.152888376159387</v>
      </c>
      <c r="AM6" s="22">
        <v>0.120141616067824</v>
      </c>
    </row>
    <row r="7" s="1" customFormat="1" ht="15.9" customHeight="1" spans="1:39">
      <c r="A7" s="6" t="s">
        <v>84</v>
      </c>
      <c r="B7" s="7">
        <v>245579.65</v>
      </c>
      <c r="C7" s="7">
        <v>2202480.85</v>
      </c>
      <c r="D7" s="7">
        <v>226680.27</v>
      </c>
      <c r="E7" s="8">
        <v>2094242.5</v>
      </c>
      <c r="F7" s="8">
        <v>14.4672967343806</v>
      </c>
      <c r="G7" s="8">
        <v>145432.19</v>
      </c>
      <c r="H7" s="8">
        <v>157399.16</v>
      </c>
      <c r="I7" s="8">
        <v>929884.53</v>
      </c>
      <c r="J7" s="8">
        <v>1104254.68</v>
      </c>
      <c r="K7" s="12">
        <v>6.39393885218946</v>
      </c>
      <c r="L7" s="12">
        <v>7.01563261201648</v>
      </c>
      <c r="M7" s="8">
        <v>1191870.63</v>
      </c>
      <c r="N7" s="8">
        <v>1284209.47</v>
      </c>
      <c r="O7" s="8">
        <v>166002</v>
      </c>
      <c r="P7" s="8">
        <v>149199.21</v>
      </c>
      <c r="Q7" s="8">
        <v>1039484.57</v>
      </c>
      <c r="R7" s="8">
        <v>1103510.26</v>
      </c>
      <c r="S7" s="12">
        <v>7.17985704991506</v>
      </c>
      <c r="T7" s="12">
        <v>8.60734765284615</v>
      </c>
      <c r="U7" s="15">
        <v>0.122916126646484</v>
      </c>
      <c r="V7" s="15">
        <v>0.22688118504144</v>
      </c>
      <c r="W7" s="8">
        <v>152386.06</v>
      </c>
      <c r="X7" s="8">
        <v>180699.21</v>
      </c>
      <c r="Y7" s="17">
        <v>-28313.15</v>
      </c>
      <c r="Z7" s="18">
        <v>-0.156686628569101</v>
      </c>
      <c r="AA7" s="15">
        <v>0.127854530654892</v>
      </c>
      <c r="AB7" s="15">
        <v>0.14070851696803</v>
      </c>
      <c r="AC7" s="15">
        <v>-0.0128539863131385</v>
      </c>
      <c r="AD7" s="8">
        <v>23212.846</v>
      </c>
      <c r="AE7" s="8">
        <v>-61415.6478</v>
      </c>
      <c r="AF7" s="15">
        <v>0.0269738388282625</v>
      </c>
      <c r="AG7" s="15">
        <v>-0.062104683111909</v>
      </c>
      <c r="AH7" s="8">
        <v>-2525.29</v>
      </c>
      <c r="AI7" s="8">
        <v>-9772.46</v>
      </c>
      <c r="AJ7" s="15">
        <v>-0.0245684810814261</v>
      </c>
      <c r="AK7" s="15">
        <v>-0.0974849235669184</v>
      </c>
      <c r="AL7" s="22">
        <v>0.124458762395181</v>
      </c>
      <c r="AM7" s="22">
        <v>0.0729164424854923</v>
      </c>
    </row>
    <row r="8" s="1" customFormat="1" ht="15.9" customHeight="1" spans="1:39">
      <c r="A8" s="6" t="s">
        <v>67</v>
      </c>
      <c r="B8" s="7">
        <v>454454.73</v>
      </c>
      <c r="C8" s="7">
        <v>4757326.17</v>
      </c>
      <c r="D8" s="7">
        <v>434223.73</v>
      </c>
      <c r="E8" s="8">
        <v>4680128.84</v>
      </c>
      <c r="F8" s="8">
        <v>12.4917589112336</v>
      </c>
      <c r="G8" s="8">
        <v>322291.44</v>
      </c>
      <c r="H8" s="8">
        <v>353681.72</v>
      </c>
      <c r="I8" s="8">
        <v>2570163.14</v>
      </c>
      <c r="J8" s="8">
        <v>3092550.65</v>
      </c>
      <c r="K8" s="12">
        <v>7.97465529956365</v>
      </c>
      <c r="L8" s="12">
        <v>8.7438803735743</v>
      </c>
      <c r="M8" s="8">
        <v>3152364.75</v>
      </c>
      <c r="N8" s="8">
        <v>3803770.73</v>
      </c>
      <c r="O8" s="8">
        <v>341907.02</v>
      </c>
      <c r="P8" s="8">
        <v>343701.08</v>
      </c>
      <c r="Q8" s="8">
        <v>2644230.71</v>
      </c>
      <c r="R8" s="8">
        <v>3157132.69</v>
      </c>
      <c r="S8" s="12">
        <v>9.2199474289823</v>
      </c>
      <c r="T8" s="12">
        <v>11.067089838647</v>
      </c>
      <c r="U8" s="15">
        <v>0.156156232795014</v>
      </c>
      <c r="V8" s="15">
        <v>0.265695476815293</v>
      </c>
      <c r="W8" s="8">
        <v>508134.04</v>
      </c>
      <c r="X8" s="8">
        <v>646638.04</v>
      </c>
      <c r="Y8" s="17">
        <v>-138504</v>
      </c>
      <c r="Z8" s="18">
        <v>-0.214190925111675</v>
      </c>
      <c r="AA8" s="15">
        <v>0.161191384975359</v>
      </c>
      <c r="AB8" s="15">
        <v>0.169999215488995</v>
      </c>
      <c r="AC8" s="15">
        <v>-0.00880783051363596</v>
      </c>
      <c r="AD8" s="8">
        <v>-4990.8045</v>
      </c>
      <c r="AE8" s="8">
        <v>-121279.6483</v>
      </c>
      <c r="AF8" s="15">
        <v>-0.00197661607625064</v>
      </c>
      <c r="AG8" s="15">
        <v>-0.0384404982815862</v>
      </c>
      <c r="AH8" s="8">
        <v>-8055.15</v>
      </c>
      <c r="AI8" s="8">
        <v>-24998.98</v>
      </c>
      <c r="AJ8" s="15">
        <v>-0.0331973920977089</v>
      </c>
      <c r="AK8" s="15">
        <v>-0.0993711418325335</v>
      </c>
      <c r="AL8" s="22">
        <v>0.0973945257562828</v>
      </c>
      <c r="AM8" s="22">
        <v>0.0661737497348246</v>
      </c>
    </row>
    <row r="9" s="1" customFormat="1" ht="15.9" customHeight="1" spans="1:39">
      <c r="A9" s="6" t="s">
        <v>62</v>
      </c>
      <c r="B9" s="7">
        <v>487649.55</v>
      </c>
      <c r="C9" s="7">
        <v>5114901.75</v>
      </c>
      <c r="D9" s="7">
        <v>474238.56</v>
      </c>
      <c r="E9" s="8">
        <v>5007906.63</v>
      </c>
      <c r="F9" s="8">
        <v>13.7766798345737</v>
      </c>
      <c r="G9" s="8">
        <v>342580.63</v>
      </c>
      <c r="H9" s="8">
        <v>379886.35</v>
      </c>
      <c r="I9" s="8">
        <v>2464729.84</v>
      </c>
      <c r="J9" s="8">
        <v>3143724.88</v>
      </c>
      <c r="K9" s="12">
        <v>7.19459777979858</v>
      </c>
      <c r="L9" s="12">
        <v>8.27543521898062</v>
      </c>
      <c r="M9" s="8">
        <v>2952703.09</v>
      </c>
      <c r="N9" s="8">
        <v>3699134.58</v>
      </c>
      <c r="O9" s="8">
        <v>356664.51</v>
      </c>
      <c r="P9" s="8">
        <v>368797.36</v>
      </c>
      <c r="Q9" s="8">
        <v>2571724.81</v>
      </c>
      <c r="R9" s="8">
        <v>3130241.89</v>
      </c>
      <c r="S9" s="12">
        <v>8.27865685318677</v>
      </c>
      <c r="T9" s="12">
        <v>10.0302631775889</v>
      </c>
      <c r="U9" s="15">
        <v>0.150676814266402</v>
      </c>
      <c r="V9" s="15">
        <v>0.212052648854454</v>
      </c>
      <c r="W9" s="8">
        <v>380978.28</v>
      </c>
      <c r="X9" s="8">
        <v>568892.69</v>
      </c>
      <c r="Y9" s="17">
        <v>-187914.41</v>
      </c>
      <c r="Z9" s="18">
        <v>-0.330316091774707</v>
      </c>
      <c r="AA9" s="15">
        <v>0.129026952046167</v>
      </c>
      <c r="AB9" s="15">
        <v>0.153790752322399</v>
      </c>
      <c r="AC9" s="15">
        <v>-0.0247638002762313</v>
      </c>
      <c r="AD9" s="8">
        <v>10929.0992</v>
      </c>
      <c r="AE9" s="8">
        <v>-175214.5271</v>
      </c>
      <c r="AF9" s="15">
        <v>0.00468538310967602</v>
      </c>
      <c r="AG9" s="15">
        <v>-0.0583715861283298</v>
      </c>
      <c r="AH9" s="8">
        <v>-9131.73</v>
      </c>
      <c r="AI9" s="8">
        <v>-25723.85</v>
      </c>
      <c r="AJ9" s="15">
        <v>-0.0367800076462145</v>
      </c>
      <c r="AK9" s="15">
        <v>-0.10050902232369</v>
      </c>
      <c r="AL9" s="22">
        <v>0.105194405433366</v>
      </c>
      <c r="AM9" s="22">
        <v>0.0637290146774759</v>
      </c>
    </row>
    <row r="10" s="1" customFormat="1" ht="15.9" customHeight="1" spans="1:39">
      <c r="A10" s="6" t="s">
        <v>94</v>
      </c>
      <c r="B10" s="7">
        <v>138520.01</v>
      </c>
      <c r="C10" s="7">
        <v>1322703.88</v>
      </c>
      <c r="D10" s="7">
        <v>131676.82</v>
      </c>
      <c r="E10" s="8">
        <v>1318034.5</v>
      </c>
      <c r="F10" s="8">
        <v>14.8166647122367</v>
      </c>
      <c r="G10" s="8">
        <v>87271.32</v>
      </c>
      <c r="H10" s="8">
        <v>91262.8</v>
      </c>
      <c r="I10" s="8">
        <v>618840.24</v>
      </c>
      <c r="J10" s="8">
        <v>709943.9</v>
      </c>
      <c r="K10" s="12">
        <v>7.09099209224749</v>
      </c>
      <c r="L10" s="12">
        <v>7.77911591579483</v>
      </c>
      <c r="M10" s="8">
        <v>691859.9</v>
      </c>
      <c r="N10" s="8">
        <v>765266.94</v>
      </c>
      <c r="O10" s="8">
        <v>93958.13</v>
      </c>
      <c r="P10" s="8">
        <v>88652.33</v>
      </c>
      <c r="Q10" s="8">
        <v>623796.55</v>
      </c>
      <c r="R10" s="8">
        <v>689836.91</v>
      </c>
      <c r="S10" s="12">
        <v>7.36349158928557</v>
      </c>
      <c r="T10" s="12">
        <v>8.63222590991122</v>
      </c>
      <c r="U10" s="15">
        <v>0.0384289664257279</v>
      </c>
      <c r="V10" s="15">
        <v>0.10966670291983</v>
      </c>
      <c r="W10" s="8">
        <v>68063.35</v>
      </c>
      <c r="X10" s="8">
        <v>75430.03</v>
      </c>
      <c r="Y10" s="17">
        <v>-7366.68</v>
      </c>
      <c r="Z10" s="18">
        <v>-0.0976624296715777</v>
      </c>
      <c r="AA10" s="15">
        <v>0.0983773593468851</v>
      </c>
      <c r="AB10" s="15">
        <v>0.0985669523369192</v>
      </c>
      <c r="AC10" s="15">
        <v>-0.000189592990034085</v>
      </c>
      <c r="AD10" s="8">
        <v>-596.3651</v>
      </c>
      <c r="AE10" s="8">
        <v>-47126.3604</v>
      </c>
      <c r="AF10" s="15">
        <v>-0.00109168839142036</v>
      </c>
      <c r="AG10" s="15">
        <v>-0.0763936203790671</v>
      </c>
      <c r="AH10" s="8">
        <v>-1834.66</v>
      </c>
      <c r="AI10" s="8">
        <v>-6228.12</v>
      </c>
      <c r="AJ10" s="15">
        <v>-0.0272849303651742</v>
      </c>
      <c r="AK10" s="15">
        <v>-0.0967279917773473</v>
      </c>
      <c r="AL10" s="22">
        <v>0.0956363033859269</v>
      </c>
      <c r="AM10" s="22">
        <v>0.069443061412173</v>
      </c>
    </row>
    <row r="11" s="1" customFormat="1" ht="15.9" customHeight="1" spans="1:39">
      <c r="A11" s="6" t="s">
        <v>186</v>
      </c>
      <c r="B11" s="7">
        <v>88332.72</v>
      </c>
      <c r="C11" s="7">
        <v>816966.34</v>
      </c>
      <c r="D11" s="7">
        <v>77559.21</v>
      </c>
      <c r="E11" s="8">
        <v>763343.06</v>
      </c>
      <c r="F11" s="8">
        <v>12.0541902154089</v>
      </c>
      <c r="G11" s="8">
        <v>51290.37</v>
      </c>
      <c r="H11" s="8">
        <v>59367.35</v>
      </c>
      <c r="I11" s="8">
        <v>409108.6</v>
      </c>
      <c r="J11" s="8">
        <v>486620.99</v>
      </c>
      <c r="K11" s="12">
        <v>7.97632382063144</v>
      </c>
      <c r="L11" s="12">
        <v>8.19677802697948</v>
      </c>
      <c r="M11" s="8">
        <v>541513.67</v>
      </c>
      <c r="N11" s="8">
        <v>553232.12</v>
      </c>
      <c r="O11" s="8">
        <v>63103.72</v>
      </c>
      <c r="P11" s="8">
        <v>55495.52</v>
      </c>
      <c r="Q11" s="8">
        <v>458851.47</v>
      </c>
      <c r="R11" s="8">
        <v>477030.4</v>
      </c>
      <c r="S11" s="12">
        <v>8.58132721811012</v>
      </c>
      <c r="T11" s="12">
        <v>9.96895100721644</v>
      </c>
      <c r="U11" s="15">
        <v>0.0758499041768833</v>
      </c>
      <c r="V11" s="15">
        <v>0.216203607613126</v>
      </c>
      <c r="W11" s="8">
        <v>82662.2</v>
      </c>
      <c r="X11" s="8">
        <v>76201.72</v>
      </c>
      <c r="Y11" s="17">
        <v>6460.48</v>
      </c>
      <c r="Z11" s="18">
        <v>0.0847812884013642</v>
      </c>
      <c r="AA11" s="15">
        <v>0.152650255348124</v>
      </c>
      <c r="AB11" s="15">
        <v>0.137739146454476</v>
      </c>
      <c r="AC11" s="15">
        <v>0.0149111088936489</v>
      </c>
      <c r="AD11" s="8">
        <v>-1928.1902</v>
      </c>
      <c r="AE11" s="8">
        <v>-29283.9026</v>
      </c>
      <c r="AF11" s="15">
        <v>-0.00473296069035499</v>
      </c>
      <c r="AG11" s="15">
        <v>-0.0701583405029611</v>
      </c>
      <c r="AH11" s="8">
        <v>-1112.51</v>
      </c>
      <c r="AI11" s="8">
        <v>-3131.03</v>
      </c>
      <c r="AJ11" s="15">
        <v>-0.0259524401606261</v>
      </c>
      <c r="AK11" s="15">
        <v>-0.083985797389357</v>
      </c>
      <c r="AL11" s="22">
        <v>0.079252836699002</v>
      </c>
      <c r="AM11" s="22">
        <v>0.0580333572287309</v>
      </c>
    </row>
    <row r="12" s="1" customFormat="1" ht="15.9" customHeight="1" spans="1:39">
      <c r="A12" s="6" t="s">
        <v>101</v>
      </c>
      <c r="B12" s="7">
        <v>199833.8</v>
      </c>
      <c r="C12" s="7">
        <v>1825336.23</v>
      </c>
      <c r="D12" s="7">
        <v>186935.9</v>
      </c>
      <c r="E12" s="8">
        <v>1732361.82</v>
      </c>
      <c r="F12" s="8">
        <v>18.7445938753401</v>
      </c>
      <c r="G12" s="8">
        <v>91577.02</v>
      </c>
      <c r="H12" s="8">
        <v>96380.01</v>
      </c>
      <c r="I12" s="8">
        <v>571036.07</v>
      </c>
      <c r="J12" s="8">
        <v>685229.73</v>
      </c>
      <c r="K12" s="12">
        <v>6.23558257300794</v>
      </c>
      <c r="L12" s="12">
        <v>7.10966651694682</v>
      </c>
      <c r="M12" s="8">
        <v>750961.05</v>
      </c>
      <c r="N12" s="8">
        <v>805965.69</v>
      </c>
      <c r="O12" s="8">
        <v>101091.83</v>
      </c>
      <c r="P12" s="8">
        <v>91604.13</v>
      </c>
      <c r="Q12" s="8">
        <v>664295.17</v>
      </c>
      <c r="R12" s="8">
        <v>698465.04</v>
      </c>
      <c r="S12" s="12">
        <v>7.42850386623726</v>
      </c>
      <c r="T12" s="12">
        <v>8.7983553798284</v>
      </c>
      <c r="U12" s="15">
        <v>0.191308715627171</v>
      </c>
      <c r="V12" s="15">
        <v>0.237520122618461</v>
      </c>
      <c r="W12" s="8">
        <v>86665.88</v>
      </c>
      <c r="X12" s="8">
        <v>107500.65</v>
      </c>
      <c r="Y12" s="17">
        <v>-20834.77</v>
      </c>
      <c r="Z12" s="18">
        <v>-0.193810642075187</v>
      </c>
      <c r="AA12" s="15">
        <v>0.115406624617881</v>
      </c>
      <c r="AB12" s="15">
        <v>0.133381174079507</v>
      </c>
      <c r="AC12" s="15">
        <v>-0.0179745494616257</v>
      </c>
      <c r="AD12" s="8">
        <v>-1869.1556</v>
      </c>
      <c r="AE12" s="8">
        <v>-49902.8762</v>
      </c>
      <c r="AF12" s="15">
        <v>-0.00333997639660592</v>
      </c>
      <c r="AG12" s="15">
        <v>-0.0824139701827587</v>
      </c>
      <c r="AH12" s="8">
        <v>-1960.7</v>
      </c>
      <c r="AI12" s="8">
        <v>-7623.25</v>
      </c>
      <c r="AJ12" s="15">
        <v>-0.0262018689160869</v>
      </c>
      <c r="AK12" s="15">
        <v>-0.112995024409564</v>
      </c>
      <c r="AL12" s="22">
        <v>0.109655048012958</v>
      </c>
      <c r="AM12" s="22">
        <v>0.0867931554934767</v>
      </c>
    </row>
    <row r="13" s="1" customFormat="1" ht="15.9" customHeight="1" spans="1:39">
      <c r="A13" s="6" t="s">
        <v>118</v>
      </c>
      <c r="B13" s="7">
        <v>73738.27</v>
      </c>
      <c r="C13" s="7">
        <v>675098</v>
      </c>
      <c r="D13" s="7">
        <v>70868.24</v>
      </c>
      <c r="E13" s="8">
        <v>676586.29</v>
      </c>
      <c r="F13" s="8">
        <v>8.98691104578565</v>
      </c>
      <c r="G13" s="8">
        <v>150376.17</v>
      </c>
      <c r="H13" s="8">
        <v>114220.31</v>
      </c>
      <c r="I13" s="8">
        <v>527818.78</v>
      </c>
      <c r="J13" s="8">
        <v>604058.13</v>
      </c>
      <c r="K13" s="12">
        <v>3.50998951496105</v>
      </c>
      <c r="L13" s="12">
        <v>5.28853520008832</v>
      </c>
      <c r="M13" s="8">
        <v>620464.1</v>
      </c>
      <c r="N13" s="8">
        <v>722778.06</v>
      </c>
      <c r="O13" s="8">
        <v>151041</v>
      </c>
      <c r="P13" s="8">
        <v>108012.12</v>
      </c>
      <c r="Q13" s="8">
        <v>526420.59</v>
      </c>
      <c r="R13" s="8">
        <v>617445.05</v>
      </c>
      <c r="S13" s="12">
        <v>4.10791837977768</v>
      </c>
      <c r="T13" s="12">
        <v>6.69163849390235</v>
      </c>
      <c r="U13" s="15">
        <v>0.170350612806108</v>
      </c>
      <c r="V13" s="15">
        <v>0.265310381935361</v>
      </c>
      <c r="W13" s="8">
        <v>94043.51</v>
      </c>
      <c r="X13" s="8">
        <v>105333.01</v>
      </c>
      <c r="Y13" s="17">
        <v>-11289.5</v>
      </c>
      <c r="Z13" s="18">
        <v>-0.107179126467572</v>
      </c>
      <c r="AA13" s="15">
        <v>0.151569623447996</v>
      </c>
      <c r="AB13" s="15">
        <v>0.145733546477601</v>
      </c>
      <c r="AC13" s="15">
        <v>0.00583607697039584</v>
      </c>
      <c r="AD13" s="8">
        <v>-5867.8547</v>
      </c>
      <c r="AE13" s="8">
        <v>-26892.8339</v>
      </c>
      <c r="AF13" s="15">
        <v>-0.0114424108875325</v>
      </c>
      <c r="AG13" s="15">
        <v>-0.0448942472106566</v>
      </c>
      <c r="AH13" s="8">
        <v>-2801.89</v>
      </c>
      <c r="AI13" s="8">
        <v>-5992.84</v>
      </c>
      <c r="AJ13" s="15">
        <v>-0.0206662539645988</v>
      </c>
      <c r="AK13" s="15">
        <v>-0.065469231261677</v>
      </c>
      <c r="AL13" s="22">
        <v>0.0540268203741446</v>
      </c>
      <c r="AM13" s="22">
        <v>0.0448029772970782</v>
      </c>
    </row>
    <row r="14" s="1" customFormat="1" ht="15.9" customHeight="1" spans="1:39">
      <c r="A14" s="6" t="s">
        <v>89</v>
      </c>
      <c r="B14" s="7">
        <v>63965.9</v>
      </c>
      <c r="C14" s="7">
        <v>669940.13</v>
      </c>
      <c r="D14" s="7">
        <v>62118.3</v>
      </c>
      <c r="E14" s="8">
        <v>676390.44</v>
      </c>
      <c r="F14" s="8">
        <v>11.842249590065</v>
      </c>
      <c r="G14" s="8">
        <v>52285.19</v>
      </c>
      <c r="H14" s="8">
        <v>61314.71</v>
      </c>
      <c r="I14" s="8">
        <v>404360.86</v>
      </c>
      <c r="J14" s="8">
        <v>549530.87</v>
      </c>
      <c r="K14" s="12">
        <v>7.73375519913</v>
      </c>
      <c r="L14" s="12">
        <v>8.96246381985661</v>
      </c>
      <c r="M14" s="8">
        <v>458273.33</v>
      </c>
      <c r="N14" s="8">
        <v>557426.54</v>
      </c>
      <c r="O14" s="8">
        <v>53981.13</v>
      </c>
      <c r="P14" s="8">
        <v>51121.03</v>
      </c>
      <c r="Q14" s="8">
        <v>397910.63</v>
      </c>
      <c r="R14" s="8">
        <v>477969.66</v>
      </c>
      <c r="S14" s="12">
        <v>8.4895097601699</v>
      </c>
      <c r="T14" s="12">
        <v>10.9040553369132</v>
      </c>
      <c r="U14" s="15">
        <v>0.0977215520249351</v>
      </c>
      <c r="V14" s="15">
        <v>0.216635911294274</v>
      </c>
      <c r="W14" s="8">
        <v>60362.7</v>
      </c>
      <c r="X14" s="8">
        <v>79456.88</v>
      </c>
      <c r="Y14" s="17">
        <v>-19094.18</v>
      </c>
      <c r="Z14" s="18">
        <v>-0.240308705803701</v>
      </c>
      <c r="AA14" s="15">
        <v>0.131717680363376</v>
      </c>
      <c r="AB14" s="15">
        <v>0.142542333919013</v>
      </c>
      <c r="AC14" s="15">
        <v>-0.0108246535556367</v>
      </c>
      <c r="AD14" s="8">
        <v>21978.0381</v>
      </c>
      <c r="AE14" s="8">
        <v>-19840.6943</v>
      </c>
      <c r="AF14" s="15">
        <v>0.0612599705808825</v>
      </c>
      <c r="AG14" s="15">
        <v>-0.0446783160097949</v>
      </c>
      <c r="AH14" s="8">
        <v>-1202.51</v>
      </c>
      <c r="AI14" s="8">
        <v>-3011.05</v>
      </c>
      <c r="AJ14" s="15">
        <v>-0.031767186631528</v>
      </c>
      <c r="AK14" s="15">
        <v>-0.0842032701982421</v>
      </c>
      <c r="AL14" s="22">
        <v>0.145463240779125</v>
      </c>
      <c r="AM14" s="22">
        <v>0.0524360835667141</v>
      </c>
    </row>
    <row r="15" s="1" customFormat="1" ht="15.9" customHeight="1" spans="1:39">
      <c r="A15" s="9" t="s">
        <v>61</v>
      </c>
      <c r="B15" s="10">
        <v>1869137</v>
      </c>
      <c r="C15" s="10">
        <v>18503887.08</v>
      </c>
      <c r="D15" s="10">
        <v>1781447.85</v>
      </c>
      <c r="E15" s="10">
        <v>18081332.89</v>
      </c>
      <c r="F15" s="10">
        <v>13.6621423813095</v>
      </c>
      <c r="G15" s="10">
        <v>1306112.95</v>
      </c>
      <c r="H15" s="10">
        <v>1392543.01</v>
      </c>
      <c r="I15" s="10">
        <v>8954920.99</v>
      </c>
      <c r="J15" s="10">
        <v>10945669.02</v>
      </c>
      <c r="K15" s="13">
        <v>6.85616124547268</v>
      </c>
      <c r="L15" s="13">
        <v>7.86020176138043</v>
      </c>
      <c r="M15" s="10">
        <v>10849931.26</v>
      </c>
      <c r="N15" s="10">
        <v>12745235.46</v>
      </c>
      <c r="O15" s="10">
        <v>1389191.82</v>
      </c>
      <c r="P15" s="10">
        <v>1316216.74</v>
      </c>
      <c r="Q15" s="10">
        <v>9372488.32</v>
      </c>
      <c r="R15" s="10">
        <v>10855553.29</v>
      </c>
      <c r="S15" s="13">
        <v>7.81024701110031</v>
      </c>
      <c r="T15" s="13">
        <v>9.68323458642533</v>
      </c>
      <c r="U15" s="16">
        <v>0.139157428110028</v>
      </c>
      <c r="V15" s="16">
        <v>0.23193206489966</v>
      </c>
      <c r="W15" s="10">
        <v>1477442.94</v>
      </c>
      <c r="X15" s="10">
        <v>1889682.17</v>
      </c>
      <c r="Y15" s="19">
        <v>-412239.23</v>
      </c>
      <c r="Z15" s="20">
        <v>-0.218152680140915</v>
      </c>
      <c r="AA15" s="16">
        <v>0.136170718928592</v>
      </c>
      <c r="AB15" s="16">
        <v>0.148265771623493</v>
      </c>
      <c r="AC15" s="16">
        <v>-0.012095052694901</v>
      </c>
      <c r="AD15" s="10">
        <v>39547.9129</v>
      </c>
      <c r="AE15" s="10">
        <v>-555366.096</v>
      </c>
      <c r="AF15" s="16">
        <v>0.00467541905196555</v>
      </c>
      <c r="AG15" s="16">
        <v>-0.0542173174927826</v>
      </c>
      <c r="AH15" s="10">
        <v>-30158.56</v>
      </c>
      <c r="AI15" s="10">
        <v>-92782.05</v>
      </c>
      <c r="AJ15" s="16">
        <v>-0.0303357050462606</v>
      </c>
      <c r="AK15" s="16">
        <v>-0.0982427171941721</v>
      </c>
      <c r="AL15" s="20">
        <v>0.102918136246138</v>
      </c>
      <c r="AM15" s="20">
        <v>0.0679070121479115</v>
      </c>
    </row>
    <row r="16" s="1" customFormat="1" ht="14.3" customHeight="1"/>
    <row r="17" s="1" customFormat="1" ht="14.3" customHeight="1"/>
    <row r="18" s="1" customFormat="1" ht="14.3" customHeight="1"/>
    <row r="19" s="1" customFormat="1" ht="14.3" customHeight="1"/>
    <row r="20" s="1" customFormat="1" ht="14.3" customHeight="1"/>
    <row r="21" s="1" customFormat="1" ht="14.3" customHeight="1"/>
    <row r="22" s="1" customFormat="1" ht="14.3" customHeight="1"/>
    <row r="23" s="1" customFormat="1" ht="14.3" customHeight="1"/>
    <row r="24" s="1" customFormat="1" ht="14.3" customHeight="1" spans="27:27">
      <c r="AA24" s="21"/>
    </row>
  </sheetData>
  <mergeCells count="26">
    <mergeCell ref="A1:AM1"/>
    <mergeCell ref="A2:V2"/>
    <mergeCell ref="W2:AC2"/>
    <mergeCell ref="G3:L3"/>
    <mergeCell ref="M3:AC3"/>
    <mergeCell ref="AD3:AM3"/>
    <mergeCell ref="G4:H4"/>
    <mergeCell ref="I4:J4"/>
    <mergeCell ref="K4:L4"/>
    <mergeCell ref="M4:N4"/>
    <mergeCell ref="O4:P4"/>
    <mergeCell ref="Q4:R4"/>
    <mergeCell ref="S4:T4"/>
    <mergeCell ref="U4:V4"/>
    <mergeCell ref="W4:Z4"/>
    <mergeCell ref="AA4:AC4"/>
    <mergeCell ref="AD4:AE4"/>
    <mergeCell ref="AF4:AG4"/>
    <mergeCell ref="AH4:AI4"/>
    <mergeCell ref="AJ4:AK4"/>
    <mergeCell ref="A3:A5"/>
    <mergeCell ref="F3:F5"/>
    <mergeCell ref="AL4:AL5"/>
    <mergeCell ref="AM4:AM5"/>
    <mergeCell ref="B3:C4"/>
    <mergeCell ref="D3:E4"/>
  </mergeCells>
  <pageMargins left="0.75" right="0.75" top="0.270000010728836" bottom="0.270000010728836" header="0" footer="0"/>
  <pageSetup paperSize="9" orientation="portrait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3"/>
  <dimension ref="A1:AM24"/>
  <sheetViews>
    <sheetView workbookViewId="0">
      <selection activeCell="A1" sqref="$A1:$XFD1048576"/>
    </sheetView>
  </sheetViews>
  <sheetFormatPr defaultColWidth="10" defaultRowHeight="13.5"/>
  <cols>
    <col min="1" max="1" width="15.875" style="1" customWidth="1"/>
    <col min="2" max="5" width="9.63333333333333" style="1" customWidth="1"/>
    <col min="6" max="6" width="6.91666666666667" style="1" customWidth="1"/>
    <col min="7" max="7" width="9.225" style="1" customWidth="1"/>
    <col min="8" max="8" width="9.63333333333333" style="1" customWidth="1"/>
    <col min="9" max="9" width="10.175" style="1" customWidth="1"/>
    <col min="10" max="10" width="9.5" style="1" customWidth="1"/>
    <col min="11" max="11" width="9.225" style="1" customWidth="1"/>
    <col min="12" max="12" width="9.76666666666667" style="1" customWidth="1"/>
    <col min="13" max="16" width="10.7666666666667" style="1" customWidth="1"/>
    <col min="17" max="17" width="12.2083333333333" style="1" customWidth="1"/>
    <col min="18" max="18" width="10.7666666666667" style="1" customWidth="1"/>
    <col min="19" max="20" width="9.5" style="1" customWidth="1"/>
    <col min="21" max="21" width="6.78333333333333" style="1" customWidth="1"/>
    <col min="22" max="22" width="6.24166666666667" style="1" customWidth="1"/>
    <col min="23" max="23" width="9.74166666666667" style="1" customWidth="1"/>
    <col min="24" max="25" width="9.76666666666667" style="1" customWidth="1"/>
    <col min="26" max="26" width="7.6" style="1" customWidth="1"/>
    <col min="27" max="27" width="6.65" style="1" customWidth="1"/>
    <col min="28" max="28" width="5.83333333333333" style="1" customWidth="1"/>
    <col min="29" max="29" width="6.10833333333333" style="1" customWidth="1"/>
    <col min="30" max="30" width="9.74166666666667" style="1" customWidth="1"/>
    <col min="31" max="31" width="8.95" style="1" customWidth="1"/>
    <col min="32" max="33" width="6.91666666666667" style="1" customWidth="1"/>
    <col min="34" max="35" width="9.74166666666667" style="1" customWidth="1"/>
    <col min="36" max="37" width="7.73333333333333" style="1" customWidth="1"/>
    <col min="38" max="38" width="6.10833333333333" style="1" customWidth="1"/>
    <col min="39" max="39" width="6.50833333333333" style="1" customWidth="1"/>
    <col min="40" max="47" width="9.76666666666667" style="1" customWidth="1"/>
    <col min="48" max="16384" width="10" style="1"/>
  </cols>
  <sheetData>
    <row r="1" s="1" customFormat="1" ht="21.85" customHeight="1" spans="1:39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="1" customFormat="1" ht="19.55" customHeight="1" spans="1:29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14" t="s">
        <v>233</v>
      </c>
      <c r="X2" s="14"/>
      <c r="Y2" s="14"/>
      <c r="Z2" s="14"/>
      <c r="AA2" s="14"/>
      <c r="AB2" s="14"/>
      <c r="AC2" s="14"/>
    </row>
    <row r="3" s="1" customFormat="1" ht="19.55" customHeight="1" spans="1:39">
      <c r="A3" s="4" t="s">
        <v>49</v>
      </c>
      <c r="B3" s="4" t="s">
        <v>236</v>
      </c>
      <c r="C3" s="4"/>
      <c r="D3" s="4" t="s">
        <v>209</v>
      </c>
      <c r="E3" s="4"/>
      <c r="F3" s="5" t="s">
        <v>210</v>
      </c>
      <c r="G3" s="4" t="s">
        <v>237</v>
      </c>
      <c r="H3" s="4"/>
      <c r="I3" s="4"/>
      <c r="J3" s="4"/>
      <c r="K3" s="4"/>
      <c r="L3" s="4"/>
      <c r="M3" s="4" t="s">
        <v>238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 t="s">
        <v>239</v>
      </c>
      <c r="AE3" s="4"/>
      <c r="AF3" s="4"/>
      <c r="AG3" s="4"/>
      <c r="AH3" s="4"/>
      <c r="AI3" s="4"/>
      <c r="AJ3" s="4"/>
      <c r="AK3" s="4"/>
      <c r="AL3" s="4"/>
      <c r="AM3" s="4"/>
    </row>
    <row r="4" s="1" customFormat="1" ht="22.6" customHeight="1" spans="1:39">
      <c r="A4" s="4"/>
      <c r="B4" s="4"/>
      <c r="C4" s="4"/>
      <c r="D4" s="4"/>
      <c r="E4" s="4"/>
      <c r="F4" s="5"/>
      <c r="G4" s="4" t="s">
        <v>261</v>
      </c>
      <c r="H4" s="4"/>
      <c r="I4" s="4" t="s">
        <v>215</v>
      </c>
      <c r="J4" s="4"/>
      <c r="K4" s="4" t="s">
        <v>262</v>
      </c>
      <c r="L4" s="4"/>
      <c r="M4" s="4" t="s">
        <v>215</v>
      </c>
      <c r="N4" s="4"/>
      <c r="O4" s="4" t="s">
        <v>263</v>
      </c>
      <c r="P4" s="4"/>
      <c r="Q4" s="4" t="s">
        <v>264</v>
      </c>
      <c r="R4" s="4"/>
      <c r="S4" s="4" t="s">
        <v>262</v>
      </c>
      <c r="T4" s="4"/>
      <c r="U4" s="4" t="s">
        <v>211</v>
      </c>
      <c r="V4" s="4"/>
      <c r="W4" s="4" t="s">
        <v>7</v>
      </c>
      <c r="X4" s="4"/>
      <c r="Y4" s="4"/>
      <c r="Z4" s="4"/>
      <c r="AA4" s="4" t="s">
        <v>8</v>
      </c>
      <c r="AB4" s="4"/>
      <c r="AC4" s="4"/>
      <c r="AD4" s="4" t="s">
        <v>215</v>
      </c>
      <c r="AE4" s="4"/>
      <c r="AF4" s="4" t="s">
        <v>265</v>
      </c>
      <c r="AG4" s="4"/>
      <c r="AH4" s="4" t="s">
        <v>214</v>
      </c>
      <c r="AI4" s="4"/>
      <c r="AJ4" s="4" t="s">
        <v>266</v>
      </c>
      <c r="AK4" s="4"/>
      <c r="AL4" s="4" t="s">
        <v>254</v>
      </c>
      <c r="AM4" s="4" t="s">
        <v>255</v>
      </c>
    </row>
    <row r="5" s="1" customFormat="1" ht="22.6" customHeight="1" spans="1:39">
      <c r="A5" s="4"/>
      <c r="B5" s="4" t="s">
        <v>214</v>
      </c>
      <c r="C5" s="4" t="s">
        <v>215</v>
      </c>
      <c r="D5" s="4" t="s">
        <v>214</v>
      </c>
      <c r="E5" s="4" t="s">
        <v>215</v>
      </c>
      <c r="F5" s="5"/>
      <c r="G5" s="4" t="s">
        <v>240</v>
      </c>
      <c r="H5" s="4" t="s">
        <v>242</v>
      </c>
      <c r="I5" s="4" t="s">
        <v>241</v>
      </c>
      <c r="J5" s="4" t="s">
        <v>243</v>
      </c>
      <c r="K5" s="4" t="s">
        <v>244</v>
      </c>
      <c r="L5" s="11" t="s">
        <v>245</v>
      </c>
      <c r="M5" s="4" t="s">
        <v>241</v>
      </c>
      <c r="N5" s="4" t="s">
        <v>243</v>
      </c>
      <c r="O5" s="4" t="s">
        <v>240</v>
      </c>
      <c r="P5" s="4" t="s">
        <v>242</v>
      </c>
      <c r="Q5" s="4" t="s">
        <v>246</v>
      </c>
      <c r="R5" s="4" t="s">
        <v>247</v>
      </c>
      <c r="S5" s="4" t="s">
        <v>244</v>
      </c>
      <c r="T5" s="4" t="s">
        <v>245</v>
      </c>
      <c r="U5" s="4" t="s">
        <v>248</v>
      </c>
      <c r="V5" s="4" t="s">
        <v>249</v>
      </c>
      <c r="W5" s="4" t="s">
        <v>11</v>
      </c>
      <c r="X5" s="4" t="s">
        <v>12</v>
      </c>
      <c r="Y5" s="4" t="s">
        <v>13</v>
      </c>
      <c r="Z5" s="4" t="s">
        <v>14</v>
      </c>
      <c r="AA5" s="4" t="s">
        <v>11</v>
      </c>
      <c r="AB5" s="4" t="s">
        <v>12</v>
      </c>
      <c r="AC5" s="4" t="s">
        <v>15</v>
      </c>
      <c r="AD5" s="4" t="s">
        <v>241</v>
      </c>
      <c r="AE5" s="4" t="s">
        <v>243</v>
      </c>
      <c r="AF5" s="4" t="s">
        <v>250</v>
      </c>
      <c r="AG5" s="4" t="s">
        <v>251</v>
      </c>
      <c r="AH5" s="4" t="s">
        <v>240</v>
      </c>
      <c r="AI5" s="4" t="s">
        <v>242</v>
      </c>
      <c r="AJ5" s="4" t="s">
        <v>252</v>
      </c>
      <c r="AK5" s="4" t="s">
        <v>253</v>
      </c>
      <c r="AL5" s="4"/>
      <c r="AM5" s="4"/>
    </row>
    <row r="6" s="1" customFormat="1" ht="15.9" customHeight="1" spans="1:39">
      <c r="A6" s="6" t="s">
        <v>155</v>
      </c>
      <c r="B6" s="7">
        <v>16002.3</v>
      </c>
      <c r="C6" s="7">
        <v>40606.02</v>
      </c>
      <c r="D6" s="7">
        <v>15238.78</v>
      </c>
      <c r="E6" s="8">
        <v>37484.26</v>
      </c>
      <c r="F6" s="8">
        <v>3.65348414804073</v>
      </c>
      <c r="G6" s="8">
        <v>22327.93</v>
      </c>
      <c r="H6" s="8">
        <v>24924.98</v>
      </c>
      <c r="I6" s="8">
        <v>73553.32</v>
      </c>
      <c r="J6" s="8">
        <v>112692.44</v>
      </c>
      <c r="K6" s="12">
        <v>3.29422924561301</v>
      </c>
      <c r="L6" s="12">
        <v>4.52126501204815</v>
      </c>
      <c r="M6" s="8">
        <v>79729.26</v>
      </c>
      <c r="N6" s="8">
        <v>87622.17</v>
      </c>
      <c r="O6" s="8">
        <v>21128.04</v>
      </c>
      <c r="P6" s="8">
        <v>19238.8</v>
      </c>
      <c r="Q6" s="8">
        <v>74809.68</v>
      </c>
      <c r="R6" s="8">
        <v>83466.56</v>
      </c>
      <c r="S6" s="12">
        <v>3.7736231093845</v>
      </c>
      <c r="T6" s="12">
        <v>4.55445090130362</v>
      </c>
      <c r="U6" s="15">
        <v>0.145525349946397</v>
      </c>
      <c r="V6" s="15">
        <v>0.00733995666412582</v>
      </c>
      <c r="W6" s="8">
        <v>4919.58</v>
      </c>
      <c r="X6" s="8">
        <v>4155.61</v>
      </c>
      <c r="Y6" s="17">
        <v>763.97</v>
      </c>
      <c r="Z6" s="18">
        <v>0.183840639521033</v>
      </c>
      <c r="AA6" s="15">
        <v>0.0617035703078142</v>
      </c>
      <c r="AB6" s="15">
        <v>0.047426467525285</v>
      </c>
      <c r="AC6" s="15">
        <v>0.0142771027825292</v>
      </c>
      <c r="AD6" s="8">
        <v>-5143.5864</v>
      </c>
      <c r="AE6" s="8">
        <v>-16638.4236</v>
      </c>
      <c r="AF6" s="15">
        <v>-0.0645131586571856</v>
      </c>
      <c r="AG6" s="15">
        <v>-0.189888285122361</v>
      </c>
      <c r="AH6" s="8">
        <v>-943.41</v>
      </c>
      <c r="AI6" s="8">
        <v>-4385.98</v>
      </c>
      <c r="AJ6" s="15">
        <v>-0.0446520358727075</v>
      </c>
      <c r="AK6" s="15">
        <v>-0.227975757323742</v>
      </c>
      <c r="AL6" s="22">
        <v>0.163462598666556</v>
      </c>
      <c r="AM6" s="22">
        <v>0.183323721451034</v>
      </c>
    </row>
    <row r="7" s="1" customFormat="1" ht="15.9" customHeight="1" spans="1:39">
      <c r="A7" s="6" t="s">
        <v>84</v>
      </c>
      <c r="B7" s="7">
        <v>22318.9</v>
      </c>
      <c r="C7" s="7">
        <v>95403.23</v>
      </c>
      <c r="D7" s="7">
        <v>19795.23</v>
      </c>
      <c r="E7" s="8">
        <v>74566.51</v>
      </c>
      <c r="F7" s="8">
        <v>3.31157707450738</v>
      </c>
      <c r="G7" s="8">
        <v>50221.86</v>
      </c>
      <c r="H7" s="8">
        <v>57370.16</v>
      </c>
      <c r="I7" s="8">
        <v>161061.43</v>
      </c>
      <c r="J7" s="8">
        <v>220148.15</v>
      </c>
      <c r="K7" s="12">
        <v>3.20699850622816</v>
      </c>
      <c r="L7" s="12">
        <v>3.83732849969392</v>
      </c>
      <c r="M7" s="8">
        <v>204564.48</v>
      </c>
      <c r="N7" s="8">
        <v>218499.65</v>
      </c>
      <c r="O7" s="8">
        <v>49784.89</v>
      </c>
      <c r="P7" s="8">
        <v>48657.61</v>
      </c>
      <c r="Q7" s="8">
        <v>179640.72</v>
      </c>
      <c r="R7" s="8">
        <v>188545.62</v>
      </c>
      <c r="S7" s="12">
        <v>4.10896719868217</v>
      </c>
      <c r="T7" s="12">
        <v>4.4905545093563</v>
      </c>
      <c r="U7" s="15">
        <v>0.281250113058155</v>
      </c>
      <c r="V7" s="15">
        <v>0.170229369133887</v>
      </c>
      <c r="W7" s="8">
        <v>24923.76</v>
      </c>
      <c r="X7" s="8">
        <v>29954.03</v>
      </c>
      <c r="Y7" s="17">
        <v>-5030.27</v>
      </c>
      <c r="Z7" s="18">
        <v>-0.167932995994195</v>
      </c>
      <c r="AA7" s="15">
        <v>0.121838160759874</v>
      </c>
      <c r="AB7" s="15">
        <v>0.137089601745357</v>
      </c>
      <c r="AC7" s="15">
        <v>-0.0152514409854836</v>
      </c>
      <c r="AD7" s="8">
        <v>-8985.7176</v>
      </c>
      <c r="AE7" s="8">
        <v>-18982.5632</v>
      </c>
      <c r="AF7" s="15">
        <v>-0.0439260892213546</v>
      </c>
      <c r="AG7" s="15">
        <v>-0.086876858612817</v>
      </c>
      <c r="AH7" s="8">
        <v>-1661.12</v>
      </c>
      <c r="AI7" s="8">
        <v>-5187.17</v>
      </c>
      <c r="AJ7" s="15">
        <v>-0.0333659469770848</v>
      </c>
      <c r="AK7" s="15">
        <v>-0.106605523781378</v>
      </c>
      <c r="AL7" s="22">
        <v>0.0626794345600231</v>
      </c>
      <c r="AM7" s="22">
        <v>0.0732395768042929</v>
      </c>
    </row>
    <row r="8" s="1" customFormat="1" ht="15.9" customHeight="1" spans="1:39">
      <c r="A8" s="6" t="s">
        <v>67</v>
      </c>
      <c r="B8" s="7">
        <v>52495.26</v>
      </c>
      <c r="C8" s="7">
        <v>238891.18</v>
      </c>
      <c r="D8" s="7">
        <v>46784.14</v>
      </c>
      <c r="E8" s="8">
        <v>195509.12</v>
      </c>
      <c r="F8" s="8">
        <v>3.22446730634393</v>
      </c>
      <c r="G8" s="8">
        <v>118159.7</v>
      </c>
      <c r="H8" s="8">
        <v>128881.5</v>
      </c>
      <c r="I8" s="8">
        <v>434467.18</v>
      </c>
      <c r="J8" s="8">
        <v>554317.69</v>
      </c>
      <c r="K8" s="12">
        <v>3.67694890897658</v>
      </c>
      <c r="L8" s="12">
        <v>4.30098726349398</v>
      </c>
      <c r="M8" s="8">
        <v>551693.66</v>
      </c>
      <c r="N8" s="8">
        <v>617285.32</v>
      </c>
      <c r="O8" s="8">
        <v>114966.98</v>
      </c>
      <c r="P8" s="8">
        <v>112578.04</v>
      </c>
      <c r="Q8" s="8">
        <v>471520.07</v>
      </c>
      <c r="R8" s="8">
        <v>504300.24</v>
      </c>
      <c r="S8" s="12">
        <v>4.79871403075909</v>
      </c>
      <c r="T8" s="12">
        <v>5.48317700325925</v>
      </c>
      <c r="U8" s="15">
        <v>0.305080421173091</v>
      </c>
      <c r="V8" s="15">
        <v>0.274864738568161</v>
      </c>
      <c r="W8" s="8">
        <v>80173.59</v>
      </c>
      <c r="X8" s="8">
        <v>112985.08</v>
      </c>
      <c r="Y8" s="17">
        <v>-32811.49</v>
      </c>
      <c r="Z8" s="18">
        <v>-0.290405511949011</v>
      </c>
      <c r="AA8" s="15">
        <v>0.145322659680374</v>
      </c>
      <c r="AB8" s="15">
        <v>0.183035423554216</v>
      </c>
      <c r="AC8" s="15">
        <v>-0.0377127638738423</v>
      </c>
      <c r="AD8" s="8">
        <v>-29241.4091</v>
      </c>
      <c r="AE8" s="8">
        <v>-45955.0147</v>
      </c>
      <c r="AF8" s="15">
        <v>-0.0530029819447264</v>
      </c>
      <c r="AG8" s="15">
        <v>-0.0744469586608669</v>
      </c>
      <c r="AH8" s="8">
        <v>-4511.04</v>
      </c>
      <c r="AI8" s="8">
        <v>-15877.86</v>
      </c>
      <c r="AJ8" s="15">
        <v>-0.0392377011207914</v>
      </c>
      <c r="AK8" s="15">
        <v>-0.141038696356767</v>
      </c>
      <c r="AL8" s="22">
        <v>0.0880357144120409</v>
      </c>
      <c r="AM8" s="22">
        <v>0.101800995235976</v>
      </c>
    </row>
    <row r="9" s="1" customFormat="1" ht="15.9" customHeight="1" spans="1:39">
      <c r="A9" s="6" t="s">
        <v>62</v>
      </c>
      <c r="B9" s="7">
        <v>50291.22</v>
      </c>
      <c r="C9" s="7">
        <v>208645.82</v>
      </c>
      <c r="D9" s="7">
        <v>47068.07</v>
      </c>
      <c r="E9" s="8">
        <v>191603.78</v>
      </c>
      <c r="F9" s="8">
        <v>3.06471286463994</v>
      </c>
      <c r="G9" s="8">
        <v>127044.34</v>
      </c>
      <c r="H9" s="8">
        <v>140171.21</v>
      </c>
      <c r="I9" s="8">
        <v>441939.79</v>
      </c>
      <c r="J9" s="8">
        <v>575649.24</v>
      </c>
      <c r="K9" s="12">
        <v>3.47862635989923</v>
      </c>
      <c r="L9" s="12">
        <v>4.10675801400302</v>
      </c>
      <c r="M9" s="8">
        <v>521955.91</v>
      </c>
      <c r="N9" s="8">
        <v>586218.65</v>
      </c>
      <c r="O9" s="8">
        <v>121701.51</v>
      </c>
      <c r="P9" s="8">
        <v>119620.82</v>
      </c>
      <c r="Q9" s="8">
        <v>457097.83</v>
      </c>
      <c r="R9" s="8">
        <v>507110.11</v>
      </c>
      <c r="S9" s="12">
        <v>4.28882032770177</v>
      </c>
      <c r="T9" s="12">
        <v>4.90064062426591</v>
      </c>
      <c r="U9" s="15">
        <v>0.232906292306142</v>
      </c>
      <c r="V9" s="15">
        <v>0.193311270728869</v>
      </c>
      <c r="W9" s="8">
        <v>64858.08</v>
      </c>
      <c r="X9" s="8">
        <v>79108.54</v>
      </c>
      <c r="Y9" s="17">
        <v>-14250.46</v>
      </c>
      <c r="Z9" s="18">
        <v>-0.180138073588515</v>
      </c>
      <c r="AA9" s="15">
        <v>0.124259690823311</v>
      </c>
      <c r="AB9" s="15">
        <v>0.13494715666245</v>
      </c>
      <c r="AC9" s="15">
        <v>-0.010687465839139</v>
      </c>
      <c r="AD9" s="8">
        <v>-14446.1921</v>
      </c>
      <c r="AE9" s="8">
        <v>-56924.0559</v>
      </c>
      <c r="AF9" s="15">
        <v>-0.0276770352116523</v>
      </c>
      <c r="AG9" s="15">
        <v>-0.0971037954865475</v>
      </c>
      <c r="AH9" s="8">
        <v>-4674.2</v>
      </c>
      <c r="AI9" s="8">
        <v>-15714.49</v>
      </c>
      <c r="AJ9" s="15">
        <v>-0.038407083034549</v>
      </c>
      <c r="AK9" s="15">
        <v>-0.131369188072779</v>
      </c>
      <c r="AL9" s="22">
        <v>0.103692152861126</v>
      </c>
      <c r="AM9" s="22">
        <v>0.0929621050382296</v>
      </c>
    </row>
    <row r="10" s="1" customFormat="1" ht="15.9" customHeight="1" spans="1:39">
      <c r="A10" s="6" t="s">
        <v>94</v>
      </c>
      <c r="B10" s="7">
        <v>16269.9</v>
      </c>
      <c r="C10" s="7">
        <v>71341.88</v>
      </c>
      <c r="D10" s="7">
        <v>12906.4</v>
      </c>
      <c r="E10" s="8">
        <v>57727.67</v>
      </c>
      <c r="F10" s="8">
        <v>3.68789229581351</v>
      </c>
      <c r="G10" s="8">
        <v>29938.62</v>
      </c>
      <c r="H10" s="8">
        <v>34172.76</v>
      </c>
      <c r="I10" s="8">
        <v>111417.18</v>
      </c>
      <c r="J10" s="8">
        <v>148122.75</v>
      </c>
      <c r="K10" s="12">
        <v>3.72152023039138</v>
      </c>
      <c r="L10" s="12">
        <v>4.33452697411623</v>
      </c>
      <c r="M10" s="8">
        <v>135191.81</v>
      </c>
      <c r="N10" s="8">
        <v>144975.12</v>
      </c>
      <c r="O10" s="8">
        <v>31665.58</v>
      </c>
      <c r="P10" s="8">
        <v>29369.91</v>
      </c>
      <c r="Q10" s="8">
        <v>122493.66</v>
      </c>
      <c r="R10" s="8">
        <v>131218.46</v>
      </c>
      <c r="S10" s="12">
        <v>4.26936155914403</v>
      </c>
      <c r="T10" s="12">
        <v>4.93617855825912</v>
      </c>
      <c r="U10" s="15">
        <v>0.147209015358499</v>
      </c>
      <c r="V10" s="15">
        <v>0.138804438808588</v>
      </c>
      <c r="W10" s="8">
        <v>12698.15</v>
      </c>
      <c r="X10" s="8">
        <v>13756.66</v>
      </c>
      <c r="Y10" s="17">
        <v>-1058.51</v>
      </c>
      <c r="Z10" s="18">
        <v>-0.07694527596088</v>
      </c>
      <c r="AA10" s="15">
        <v>0.0939269176143141</v>
      </c>
      <c r="AB10" s="15">
        <v>0.0948897990220667</v>
      </c>
      <c r="AC10" s="15">
        <v>-0.000962881407752622</v>
      </c>
      <c r="AD10" s="8">
        <v>-1336.1347</v>
      </c>
      <c r="AE10" s="8">
        <v>-19266.551</v>
      </c>
      <c r="AF10" s="15">
        <v>-0.00988325180349313</v>
      </c>
      <c r="AG10" s="15">
        <v>-0.132895568563765</v>
      </c>
      <c r="AH10" s="8">
        <v>-790.11</v>
      </c>
      <c r="AI10" s="8">
        <v>-3791.32</v>
      </c>
      <c r="AJ10" s="15">
        <v>-0.0249516983424905</v>
      </c>
      <c r="AK10" s="15">
        <v>-0.129088580795787</v>
      </c>
      <c r="AL10" s="22">
        <v>0.119205328992294</v>
      </c>
      <c r="AM10" s="22">
        <v>0.104136882453297</v>
      </c>
    </row>
    <row r="11" s="1" customFormat="1" ht="15.9" customHeight="1" spans="1:39">
      <c r="A11" s="6" t="s">
        <v>186</v>
      </c>
      <c r="B11" s="7">
        <v>7442.9</v>
      </c>
      <c r="C11" s="7">
        <v>24556.51</v>
      </c>
      <c r="D11" s="7">
        <v>6362.9</v>
      </c>
      <c r="E11" s="8">
        <v>20735.39</v>
      </c>
      <c r="F11" s="8">
        <v>2.31743415402181</v>
      </c>
      <c r="G11" s="8">
        <v>20370.06</v>
      </c>
      <c r="H11" s="8">
        <v>19990.75</v>
      </c>
      <c r="I11" s="8">
        <v>71617.19</v>
      </c>
      <c r="J11" s="8">
        <v>96743.13</v>
      </c>
      <c r="K11" s="12">
        <v>3.51580653174316</v>
      </c>
      <c r="L11" s="12">
        <v>4.83939472005803</v>
      </c>
      <c r="M11" s="8">
        <v>79318.21</v>
      </c>
      <c r="N11" s="8">
        <v>82533.73</v>
      </c>
      <c r="O11" s="8">
        <v>19221.83</v>
      </c>
      <c r="P11" s="8">
        <v>16561.13</v>
      </c>
      <c r="Q11" s="8">
        <v>68403.95</v>
      </c>
      <c r="R11" s="8">
        <v>74353.58</v>
      </c>
      <c r="S11" s="12">
        <v>4.12646506602129</v>
      </c>
      <c r="T11" s="12">
        <v>4.98358083053511</v>
      </c>
      <c r="U11" s="15">
        <v>0.173689458951931</v>
      </c>
      <c r="V11" s="15">
        <v>0.0297942446974769</v>
      </c>
      <c r="W11" s="8">
        <v>10914.26</v>
      </c>
      <c r="X11" s="8">
        <v>8180.15</v>
      </c>
      <c r="Y11" s="17">
        <v>2734.11</v>
      </c>
      <c r="Z11" s="18">
        <v>0.334237147240576</v>
      </c>
      <c r="AA11" s="15">
        <v>0.137600936783621</v>
      </c>
      <c r="AB11" s="15">
        <v>0.0991128112106408</v>
      </c>
      <c r="AC11" s="15">
        <v>0.0384881255729805</v>
      </c>
      <c r="AD11" s="8">
        <v>-6090.8231</v>
      </c>
      <c r="AE11" s="8">
        <v>-10162.6794</v>
      </c>
      <c r="AF11" s="15">
        <v>-0.0767897195360309</v>
      </c>
      <c r="AG11" s="15">
        <v>-0.12313364972115</v>
      </c>
      <c r="AH11" s="8">
        <v>-605.23</v>
      </c>
      <c r="AI11" s="8">
        <v>-2004.72</v>
      </c>
      <c r="AJ11" s="15">
        <v>-0.0314865962293913</v>
      </c>
      <c r="AK11" s="15">
        <v>-0.121049710979867</v>
      </c>
      <c r="AL11" s="22">
        <v>0.0442599914438358</v>
      </c>
      <c r="AM11" s="22">
        <v>0.0895631147504754</v>
      </c>
    </row>
    <row r="12" s="1" customFormat="1" ht="15.9" customHeight="1" spans="1:39">
      <c r="A12" s="6" t="s">
        <v>101</v>
      </c>
      <c r="B12" s="7">
        <v>14163</v>
      </c>
      <c r="C12" s="7">
        <v>65274.61</v>
      </c>
      <c r="D12" s="7">
        <v>15083.18</v>
      </c>
      <c r="E12" s="8">
        <v>59107.95</v>
      </c>
      <c r="F12" s="8">
        <v>3.46933282245013</v>
      </c>
      <c r="G12" s="8">
        <v>38196.84</v>
      </c>
      <c r="H12" s="8">
        <v>36735.84</v>
      </c>
      <c r="I12" s="8">
        <v>126016.32</v>
      </c>
      <c r="J12" s="8">
        <v>147041.18</v>
      </c>
      <c r="K12" s="12">
        <v>3.29912945678229</v>
      </c>
      <c r="L12" s="12">
        <v>4.00266279469858</v>
      </c>
      <c r="M12" s="8">
        <v>141385.29</v>
      </c>
      <c r="N12" s="8">
        <v>149515.42</v>
      </c>
      <c r="O12" s="8">
        <v>34745.42</v>
      </c>
      <c r="P12" s="8">
        <v>32871.13</v>
      </c>
      <c r="Q12" s="8">
        <v>125482.04</v>
      </c>
      <c r="R12" s="8">
        <v>130827.29</v>
      </c>
      <c r="S12" s="12">
        <v>4.06917775062152</v>
      </c>
      <c r="T12" s="12">
        <v>4.54853301362016</v>
      </c>
      <c r="U12" s="15">
        <v>0.233409541494706</v>
      </c>
      <c r="V12" s="15">
        <v>0.136376768896087</v>
      </c>
      <c r="W12" s="8">
        <v>15903.25</v>
      </c>
      <c r="X12" s="8">
        <v>18688.13</v>
      </c>
      <c r="Y12" s="17">
        <v>-2784.88</v>
      </c>
      <c r="Z12" s="18">
        <v>-0.149018655157044</v>
      </c>
      <c r="AA12" s="15">
        <v>0.112481645014131</v>
      </c>
      <c r="AB12" s="15">
        <v>0.12499132196532</v>
      </c>
      <c r="AC12" s="15">
        <v>-0.0125096769511884</v>
      </c>
      <c r="AD12" s="8">
        <v>-2599.9694</v>
      </c>
      <c r="AE12" s="8">
        <v>-15432.3948</v>
      </c>
      <c r="AF12" s="15">
        <v>-0.0183892496878565</v>
      </c>
      <c r="AG12" s="15">
        <v>-0.103216074970729</v>
      </c>
      <c r="AH12" s="8">
        <v>-926.54</v>
      </c>
      <c r="AI12" s="8">
        <v>-4042.94</v>
      </c>
      <c r="AJ12" s="15">
        <v>-0.026666536193835</v>
      </c>
      <c r="AK12" s="15">
        <v>-0.122993642141295</v>
      </c>
      <c r="AL12" s="22">
        <v>0.104604392453439</v>
      </c>
      <c r="AM12" s="22">
        <v>0.0963271059474604</v>
      </c>
    </row>
    <row r="13" s="1" customFormat="1" ht="15.9" customHeight="1" spans="1:39">
      <c r="A13" s="6" t="s">
        <v>118</v>
      </c>
      <c r="B13" s="7">
        <v>9108.71</v>
      </c>
      <c r="C13" s="7">
        <v>32190.75</v>
      </c>
      <c r="D13" s="7">
        <v>8284.69</v>
      </c>
      <c r="E13" s="8">
        <v>29535.3</v>
      </c>
      <c r="F13" s="8">
        <v>1.31319839265974</v>
      </c>
      <c r="G13" s="8">
        <v>111077.49</v>
      </c>
      <c r="H13" s="8">
        <v>66744.55</v>
      </c>
      <c r="I13" s="8">
        <v>162413.94</v>
      </c>
      <c r="J13" s="8">
        <v>191847.35</v>
      </c>
      <c r="K13" s="12">
        <v>1.46216789738407</v>
      </c>
      <c r="L13" s="12">
        <v>2.87435228793961</v>
      </c>
      <c r="M13" s="8">
        <v>190864.91</v>
      </c>
      <c r="N13" s="8">
        <v>215993.82</v>
      </c>
      <c r="O13" s="8">
        <v>109869.75</v>
      </c>
      <c r="P13" s="8">
        <v>63423.63</v>
      </c>
      <c r="Q13" s="8">
        <v>164515.26</v>
      </c>
      <c r="R13" s="8">
        <v>189518.26</v>
      </c>
      <c r="S13" s="12">
        <v>1.73719253934773</v>
      </c>
      <c r="T13" s="12">
        <v>3.40557328554042</v>
      </c>
      <c r="U13" s="15">
        <v>0.188093749326393</v>
      </c>
      <c r="V13" s="15">
        <v>0.184814157899064</v>
      </c>
      <c r="W13" s="8">
        <v>26349.65</v>
      </c>
      <c r="X13" s="8">
        <v>26475.56</v>
      </c>
      <c r="Y13" s="17">
        <v>-125.91</v>
      </c>
      <c r="Z13" s="18">
        <v>-0.00475570677258574</v>
      </c>
      <c r="AA13" s="15">
        <v>0.138053925155755</v>
      </c>
      <c r="AB13" s="15">
        <v>0.122575544059548</v>
      </c>
      <c r="AC13" s="15">
        <v>0.0154783810962078</v>
      </c>
      <c r="AD13" s="8">
        <v>-8334.4373</v>
      </c>
      <c r="AE13" s="8">
        <v>-15349.2768</v>
      </c>
      <c r="AF13" s="15">
        <v>-0.0436666818431947</v>
      </c>
      <c r="AG13" s="15">
        <v>-0.0710634998723575</v>
      </c>
      <c r="AH13" s="8">
        <v>-1916.89</v>
      </c>
      <c r="AI13" s="8">
        <v>-4461.17</v>
      </c>
      <c r="AJ13" s="15">
        <v>-0.01744693148023</v>
      </c>
      <c r="AK13" s="15">
        <v>-0.0703392410683526</v>
      </c>
      <c r="AL13" s="22">
        <v>0.0266725592251578</v>
      </c>
      <c r="AM13" s="22">
        <v>0.0528923095881226</v>
      </c>
    </row>
    <row r="14" s="1" customFormat="1" ht="15.9" customHeight="1" spans="1:39">
      <c r="A14" s="6" t="s">
        <v>89</v>
      </c>
      <c r="B14" s="7">
        <v>6793.3</v>
      </c>
      <c r="C14" s="7">
        <v>27114.92</v>
      </c>
      <c r="D14" s="7">
        <v>5831.1</v>
      </c>
      <c r="E14" s="8">
        <v>25313.99</v>
      </c>
      <c r="F14" s="8">
        <v>2.7328143203907</v>
      </c>
      <c r="G14" s="8">
        <v>16527.01</v>
      </c>
      <c r="H14" s="8">
        <v>21877.04</v>
      </c>
      <c r="I14" s="8">
        <v>68032.03</v>
      </c>
      <c r="J14" s="8">
        <v>98619.93</v>
      </c>
      <c r="K14" s="12">
        <v>4.11641488690332</v>
      </c>
      <c r="L14" s="12">
        <v>4.5079192614723</v>
      </c>
      <c r="M14" s="8">
        <v>74404.38</v>
      </c>
      <c r="N14" s="8">
        <v>83634.54</v>
      </c>
      <c r="O14" s="8">
        <v>16760.6</v>
      </c>
      <c r="P14" s="8">
        <v>16078.58</v>
      </c>
      <c r="Q14" s="8">
        <v>67147.33</v>
      </c>
      <c r="R14" s="8">
        <v>75583.4</v>
      </c>
      <c r="S14" s="12">
        <v>4.43924322518287</v>
      </c>
      <c r="T14" s="12">
        <v>5.20161233143723</v>
      </c>
      <c r="U14" s="15">
        <v>0.07842463579331</v>
      </c>
      <c r="V14" s="15">
        <v>0.15388320635946</v>
      </c>
      <c r="W14" s="8">
        <v>7257.05</v>
      </c>
      <c r="X14" s="8">
        <v>8051.14</v>
      </c>
      <c r="Y14" s="17">
        <v>-794.09</v>
      </c>
      <c r="Z14" s="18">
        <v>-0.09863075291201</v>
      </c>
      <c r="AA14" s="15">
        <v>0.0975352526289447</v>
      </c>
      <c r="AB14" s="15">
        <v>0.0962657294462312</v>
      </c>
      <c r="AC14" s="15">
        <v>0.00126952318271349</v>
      </c>
      <c r="AD14" s="8">
        <v>-1925.2482</v>
      </c>
      <c r="AE14" s="8">
        <v>-7805.8576</v>
      </c>
      <c r="AF14" s="15">
        <v>-0.0258754686216053</v>
      </c>
      <c r="AG14" s="15">
        <v>-0.093332941150869</v>
      </c>
      <c r="AH14" s="8">
        <v>-482.11</v>
      </c>
      <c r="AI14" s="8">
        <v>-1912.16</v>
      </c>
      <c r="AJ14" s="15">
        <v>-0.028764483371717</v>
      </c>
      <c r="AK14" s="15">
        <v>-0.118925925050595</v>
      </c>
      <c r="AL14" s="22">
        <v>0.0930504564289899</v>
      </c>
      <c r="AM14" s="22">
        <v>0.0901614416788783</v>
      </c>
    </row>
    <row r="15" s="1" customFormat="1" ht="15.9" customHeight="1" spans="1:39">
      <c r="A15" s="9" t="s">
        <v>61</v>
      </c>
      <c r="B15" s="10">
        <v>194885.49</v>
      </c>
      <c r="C15" s="10">
        <v>804024.92</v>
      </c>
      <c r="D15" s="10">
        <v>177354.49</v>
      </c>
      <c r="E15" s="10">
        <v>691583.97</v>
      </c>
      <c r="F15" s="10">
        <v>3.02385722577831</v>
      </c>
      <c r="G15" s="10">
        <v>533863.85</v>
      </c>
      <c r="H15" s="10">
        <v>530868.79</v>
      </c>
      <c r="I15" s="10">
        <v>1650518.38</v>
      </c>
      <c r="J15" s="10">
        <v>2145181.86</v>
      </c>
      <c r="K15" s="13">
        <v>3.09164664361522</v>
      </c>
      <c r="L15" s="13">
        <v>4.04088901138829</v>
      </c>
      <c r="M15" s="10">
        <v>1979107.91</v>
      </c>
      <c r="N15" s="10">
        <v>2186278.42</v>
      </c>
      <c r="O15" s="10">
        <v>519844.6</v>
      </c>
      <c r="P15" s="10">
        <v>458399.65</v>
      </c>
      <c r="Q15" s="10">
        <v>1731110.54</v>
      </c>
      <c r="R15" s="10">
        <v>1884923.52</v>
      </c>
      <c r="S15" s="13">
        <v>3.80711449152304</v>
      </c>
      <c r="T15" s="13">
        <v>4.76937192251347</v>
      </c>
      <c r="U15" s="16">
        <v>0.23141967060996</v>
      </c>
      <c r="V15" s="16">
        <v>0.180277881691904</v>
      </c>
      <c r="W15" s="10">
        <v>247997.37</v>
      </c>
      <c r="X15" s="10">
        <v>301354.9</v>
      </c>
      <c r="Y15" s="19">
        <v>-53357.53</v>
      </c>
      <c r="Z15" s="20">
        <v>-0.177058776877363</v>
      </c>
      <c r="AA15" s="16">
        <v>0.125307654396672</v>
      </c>
      <c r="AB15" s="16">
        <v>0.137839214458331</v>
      </c>
      <c r="AC15" s="16">
        <v>-0.0125315600616585</v>
      </c>
      <c r="AD15" s="10">
        <v>-78103.5179</v>
      </c>
      <c r="AE15" s="10">
        <v>-206516.817</v>
      </c>
      <c r="AF15" s="16">
        <v>-0.0394640016875078</v>
      </c>
      <c r="AG15" s="16">
        <v>-0.0944604379345244</v>
      </c>
      <c r="AH15" s="10">
        <v>-16510.65</v>
      </c>
      <c r="AI15" s="10">
        <v>-57377.81</v>
      </c>
      <c r="AJ15" s="16">
        <v>-0.0317607415754631</v>
      </c>
      <c r="AK15" s="16">
        <v>-0.125169838153236</v>
      </c>
      <c r="AL15" s="20">
        <v>0.0857058364657281</v>
      </c>
      <c r="AM15" s="20">
        <v>0.0934090965777728</v>
      </c>
    </row>
    <row r="16" s="1" customFormat="1" ht="14.3" customHeight="1"/>
    <row r="17" s="1" customFormat="1" ht="14.3" customHeight="1"/>
    <row r="18" s="1" customFormat="1" ht="14.3" customHeight="1"/>
    <row r="19" s="1" customFormat="1" ht="14.3" customHeight="1"/>
    <row r="20" s="1" customFormat="1" ht="14.3" customHeight="1"/>
    <row r="21" s="1" customFormat="1" ht="14.3" customHeight="1"/>
    <row r="22" s="1" customFormat="1" ht="14.3" customHeight="1"/>
    <row r="23" s="1" customFormat="1" ht="14.3" customHeight="1"/>
    <row r="24" s="1" customFormat="1" ht="14.3" customHeight="1" spans="27:27">
      <c r="AA24" s="21"/>
    </row>
  </sheetData>
  <mergeCells count="26">
    <mergeCell ref="A1:AM1"/>
    <mergeCell ref="A2:V2"/>
    <mergeCell ref="W2:AC2"/>
    <mergeCell ref="G3:L3"/>
    <mergeCell ref="M3:AC3"/>
    <mergeCell ref="AD3:AM3"/>
    <mergeCell ref="G4:H4"/>
    <mergeCell ref="I4:J4"/>
    <mergeCell ref="K4:L4"/>
    <mergeCell ref="M4:N4"/>
    <mergeCell ref="O4:P4"/>
    <mergeCell ref="Q4:R4"/>
    <mergeCell ref="S4:T4"/>
    <mergeCell ref="U4:V4"/>
    <mergeCell ref="W4:Z4"/>
    <mergeCell ref="AA4:AC4"/>
    <mergeCell ref="AD4:AE4"/>
    <mergeCell ref="AF4:AG4"/>
    <mergeCell ref="AH4:AI4"/>
    <mergeCell ref="AJ4:AK4"/>
    <mergeCell ref="A3:A5"/>
    <mergeCell ref="F3:F5"/>
    <mergeCell ref="AL4:AL5"/>
    <mergeCell ref="AM4:AM5"/>
    <mergeCell ref="B3:C4"/>
    <mergeCell ref="D3:E4"/>
  </mergeCells>
  <pageMargins left="0.75" right="0.75" top="1" bottom="1" header="0.5" footer="0.5"/>
  <pageSetup paperSize="9" orientation="portrait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4"/>
  <dimension ref="A1:AM24"/>
  <sheetViews>
    <sheetView workbookViewId="0">
      <selection activeCell="A1" sqref="$A1:$XFD1048576"/>
    </sheetView>
  </sheetViews>
  <sheetFormatPr defaultColWidth="10" defaultRowHeight="13.5"/>
  <cols>
    <col min="1" max="1" width="15.875" style="1" customWidth="1"/>
    <col min="2" max="5" width="9.63333333333333" style="1" customWidth="1"/>
    <col min="6" max="6" width="6.91666666666667" style="1" customWidth="1"/>
    <col min="7" max="7" width="9.225" style="1" customWidth="1"/>
    <col min="8" max="8" width="9.63333333333333" style="1" customWidth="1"/>
    <col min="9" max="9" width="10.175" style="1" customWidth="1"/>
    <col min="10" max="10" width="9.5" style="1" customWidth="1"/>
    <col min="11" max="11" width="9.225" style="1" customWidth="1"/>
    <col min="12" max="12" width="9.76666666666667" style="1" customWidth="1"/>
    <col min="13" max="16" width="10.7666666666667" style="1" customWidth="1"/>
    <col min="17" max="17" width="12.2083333333333" style="1" customWidth="1"/>
    <col min="18" max="18" width="10.7666666666667" style="1" customWidth="1"/>
    <col min="19" max="20" width="9.5" style="1" customWidth="1"/>
    <col min="21" max="21" width="6.78333333333333" style="1" customWidth="1"/>
    <col min="22" max="22" width="6.24166666666667" style="1" customWidth="1"/>
    <col min="23" max="23" width="9.74166666666667" style="1" customWidth="1"/>
    <col min="24" max="25" width="9.76666666666667" style="1" customWidth="1"/>
    <col min="26" max="26" width="7.6" style="1" customWidth="1"/>
    <col min="27" max="27" width="6.65" style="1" customWidth="1"/>
    <col min="28" max="28" width="5.83333333333333" style="1" customWidth="1"/>
    <col min="29" max="29" width="6.10833333333333" style="1" customWidth="1"/>
    <col min="30" max="30" width="9.74166666666667" style="1" customWidth="1"/>
    <col min="31" max="31" width="8.95" style="1" customWidth="1"/>
    <col min="32" max="33" width="6.91666666666667" style="1" customWidth="1"/>
    <col min="34" max="35" width="9.74166666666667" style="1" customWidth="1"/>
    <col min="36" max="37" width="7.73333333333333" style="1" customWidth="1"/>
    <col min="38" max="38" width="6.10833333333333" style="1" customWidth="1"/>
    <col min="39" max="39" width="6.50833333333333" style="1" customWidth="1"/>
    <col min="40" max="47" width="9.76666666666667" style="1" customWidth="1"/>
    <col min="48" max="16384" width="10" style="1"/>
  </cols>
  <sheetData>
    <row r="1" s="1" customFormat="1" ht="21.85" customHeight="1" spans="1:39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="1" customFormat="1" ht="19.55" customHeight="1" spans="1:29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14" t="s">
        <v>233</v>
      </c>
      <c r="X2" s="14"/>
      <c r="Y2" s="14"/>
      <c r="Z2" s="14"/>
      <c r="AA2" s="14"/>
      <c r="AB2" s="14"/>
      <c r="AC2" s="14"/>
    </row>
    <row r="3" s="1" customFormat="1" ht="19.55" customHeight="1" spans="1:39">
      <c r="A3" s="4" t="s">
        <v>49</v>
      </c>
      <c r="B3" s="4" t="s">
        <v>236</v>
      </c>
      <c r="C3" s="4"/>
      <c r="D3" s="4" t="s">
        <v>209</v>
      </c>
      <c r="E3" s="4"/>
      <c r="F3" s="5" t="s">
        <v>210</v>
      </c>
      <c r="G3" s="4" t="s">
        <v>237</v>
      </c>
      <c r="H3" s="4"/>
      <c r="I3" s="4"/>
      <c r="J3" s="4"/>
      <c r="K3" s="4"/>
      <c r="L3" s="4"/>
      <c r="M3" s="4" t="s">
        <v>238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 t="s">
        <v>239</v>
      </c>
      <c r="AE3" s="4"/>
      <c r="AF3" s="4"/>
      <c r="AG3" s="4"/>
      <c r="AH3" s="4"/>
      <c r="AI3" s="4"/>
      <c r="AJ3" s="4"/>
      <c r="AK3" s="4"/>
      <c r="AL3" s="4"/>
      <c r="AM3" s="4"/>
    </row>
    <row r="4" s="1" customFormat="1" ht="22.6" customHeight="1" spans="1:39">
      <c r="A4" s="4"/>
      <c r="B4" s="4"/>
      <c r="C4" s="4"/>
      <c r="D4" s="4"/>
      <c r="E4" s="4"/>
      <c r="F4" s="5"/>
      <c r="G4" s="4" t="s">
        <v>261</v>
      </c>
      <c r="H4" s="4"/>
      <c r="I4" s="4" t="s">
        <v>215</v>
      </c>
      <c r="J4" s="4"/>
      <c r="K4" s="4" t="s">
        <v>262</v>
      </c>
      <c r="L4" s="4"/>
      <c r="M4" s="4" t="s">
        <v>215</v>
      </c>
      <c r="N4" s="4"/>
      <c r="O4" s="4" t="s">
        <v>263</v>
      </c>
      <c r="P4" s="4"/>
      <c r="Q4" s="4" t="s">
        <v>264</v>
      </c>
      <c r="R4" s="4"/>
      <c r="S4" s="4" t="s">
        <v>262</v>
      </c>
      <c r="T4" s="4"/>
      <c r="U4" s="4" t="s">
        <v>211</v>
      </c>
      <c r="V4" s="4"/>
      <c r="W4" s="4" t="s">
        <v>7</v>
      </c>
      <c r="X4" s="4"/>
      <c r="Y4" s="4"/>
      <c r="Z4" s="4"/>
      <c r="AA4" s="4" t="s">
        <v>8</v>
      </c>
      <c r="AB4" s="4"/>
      <c r="AC4" s="4"/>
      <c r="AD4" s="4" t="s">
        <v>215</v>
      </c>
      <c r="AE4" s="4"/>
      <c r="AF4" s="4" t="s">
        <v>265</v>
      </c>
      <c r="AG4" s="4"/>
      <c r="AH4" s="4" t="s">
        <v>214</v>
      </c>
      <c r="AI4" s="4"/>
      <c r="AJ4" s="4" t="s">
        <v>266</v>
      </c>
      <c r="AK4" s="4"/>
      <c r="AL4" s="4" t="s">
        <v>254</v>
      </c>
      <c r="AM4" s="4" t="s">
        <v>255</v>
      </c>
    </row>
    <row r="5" s="1" customFormat="1" ht="22.6" customHeight="1" spans="1:39">
      <c r="A5" s="4"/>
      <c r="B5" s="4" t="s">
        <v>214</v>
      </c>
      <c r="C5" s="4" t="s">
        <v>215</v>
      </c>
      <c r="D5" s="4" t="s">
        <v>214</v>
      </c>
      <c r="E5" s="4" t="s">
        <v>215</v>
      </c>
      <c r="F5" s="5"/>
      <c r="G5" s="4" t="s">
        <v>240</v>
      </c>
      <c r="H5" s="4" t="s">
        <v>242</v>
      </c>
      <c r="I5" s="4" t="s">
        <v>241</v>
      </c>
      <c r="J5" s="4" t="s">
        <v>243</v>
      </c>
      <c r="K5" s="4" t="s">
        <v>244</v>
      </c>
      <c r="L5" s="11" t="s">
        <v>245</v>
      </c>
      <c r="M5" s="4" t="s">
        <v>241</v>
      </c>
      <c r="N5" s="4" t="s">
        <v>243</v>
      </c>
      <c r="O5" s="4" t="s">
        <v>240</v>
      </c>
      <c r="P5" s="4" t="s">
        <v>242</v>
      </c>
      <c r="Q5" s="4" t="s">
        <v>246</v>
      </c>
      <c r="R5" s="4" t="s">
        <v>247</v>
      </c>
      <c r="S5" s="4" t="s">
        <v>244</v>
      </c>
      <c r="T5" s="4" t="s">
        <v>245</v>
      </c>
      <c r="U5" s="4" t="s">
        <v>248</v>
      </c>
      <c r="V5" s="4" t="s">
        <v>249</v>
      </c>
      <c r="W5" s="4" t="s">
        <v>11</v>
      </c>
      <c r="X5" s="4" t="s">
        <v>12</v>
      </c>
      <c r="Y5" s="4" t="s">
        <v>13</v>
      </c>
      <c r="Z5" s="4" t="s">
        <v>14</v>
      </c>
      <c r="AA5" s="4" t="s">
        <v>11</v>
      </c>
      <c r="AB5" s="4" t="s">
        <v>12</v>
      </c>
      <c r="AC5" s="4" t="s">
        <v>15</v>
      </c>
      <c r="AD5" s="4" t="s">
        <v>241</v>
      </c>
      <c r="AE5" s="4" t="s">
        <v>243</v>
      </c>
      <c r="AF5" s="4" t="s">
        <v>250</v>
      </c>
      <c r="AG5" s="4" t="s">
        <v>251</v>
      </c>
      <c r="AH5" s="4" t="s">
        <v>240</v>
      </c>
      <c r="AI5" s="4" t="s">
        <v>242</v>
      </c>
      <c r="AJ5" s="4" t="s">
        <v>252</v>
      </c>
      <c r="AK5" s="4" t="s">
        <v>253</v>
      </c>
      <c r="AL5" s="4"/>
      <c r="AM5" s="4"/>
    </row>
    <row r="6" s="1" customFormat="1" ht="15.9" customHeight="1" spans="1:39">
      <c r="A6" s="6" t="s">
        <v>155</v>
      </c>
      <c r="B6" s="7">
        <v>16524.75</v>
      </c>
      <c r="C6" s="7">
        <v>157974.74</v>
      </c>
      <c r="D6" s="7">
        <v>15174.06</v>
      </c>
      <c r="E6" s="8">
        <v>149454.47</v>
      </c>
      <c r="F6" s="8">
        <v>9.03556718513864</v>
      </c>
      <c r="G6" s="8">
        <v>12521.14</v>
      </c>
      <c r="H6" s="8">
        <v>15837.5</v>
      </c>
      <c r="I6" s="8">
        <v>111004.64</v>
      </c>
      <c r="J6" s="8">
        <v>145690.17</v>
      </c>
      <c r="K6" s="12">
        <v>8.86537807260361</v>
      </c>
      <c r="L6" s="12">
        <v>9.1990636148382</v>
      </c>
      <c r="M6" s="8">
        <v>118572.03</v>
      </c>
      <c r="N6" s="8">
        <v>146210.88</v>
      </c>
      <c r="O6" s="8">
        <v>13299.1</v>
      </c>
      <c r="P6" s="8">
        <v>13637.82</v>
      </c>
      <c r="Q6" s="8">
        <v>119085.19</v>
      </c>
      <c r="R6" s="8">
        <v>145909.77</v>
      </c>
      <c r="S6" s="12">
        <v>8.91579354993947</v>
      </c>
      <c r="T6" s="12">
        <v>10.720986198674</v>
      </c>
      <c r="U6" s="15">
        <v>0.00568678255151381</v>
      </c>
      <c r="V6" s="15">
        <v>0.16544320678258</v>
      </c>
      <c r="W6" s="8">
        <v>-513.16</v>
      </c>
      <c r="X6" s="8">
        <v>301.11</v>
      </c>
      <c r="Y6" s="17">
        <v>-814.27</v>
      </c>
      <c r="Z6" s="18">
        <v>-2.70422769087709</v>
      </c>
      <c r="AA6" s="15">
        <v>-0.00432783346966397</v>
      </c>
      <c r="AB6" s="15">
        <v>0.00205942266403157</v>
      </c>
      <c r="AC6" s="15">
        <v>-0.00638725613369554</v>
      </c>
      <c r="AD6" s="8">
        <v>-2837.3759</v>
      </c>
      <c r="AE6" s="8">
        <v>-12677.5135</v>
      </c>
      <c r="AF6" s="15">
        <v>-0.0239295548874385</v>
      </c>
      <c r="AG6" s="15">
        <v>-0.0867070460146331</v>
      </c>
      <c r="AH6" s="8">
        <v>-522.73</v>
      </c>
      <c r="AI6" s="8">
        <v>-1065.94</v>
      </c>
      <c r="AJ6" s="15">
        <v>-0.0393056673007948</v>
      </c>
      <c r="AK6" s="15">
        <v>-0.0781605857827717</v>
      </c>
      <c r="AL6" s="22">
        <v>0.0542310308953333</v>
      </c>
      <c r="AM6" s="22">
        <v>0.0388549184819769</v>
      </c>
    </row>
    <row r="7" s="1" customFormat="1" ht="15.9" customHeight="1" spans="1:39">
      <c r="A7" s="6" t="s">
        <v>84</v>
      </c>
      <c r="B7" s="7">
        <v>31099.5</v>
      </c>
      <c r="C7" s="7">
        <v>272895.7</v>
      </c>
      <c r="D7" s="7">
        <v>27090.96</v>
      </c>
      <c r="E7" s="8">
        <v>260428.86</v>
      </c>
      <c r="F7" s="8">
        <v>6.45695501596047</v>
      </c>
      <c r="G7" s="8">
        <v>30887.24</v>
      </c>
      <c r="H7" s="8">
        <v>39810.49</v>
      </c>
      <c r="I7" s="8">
        <v>277520.34</v>
      </c>
      <c r="J7" s="8">
        <v>373176.39</v>
      </c>
      <c r="K7" s="12">
        <v>8.98495106717207</v>
      </c>
      <c r="L7" s="12">
        <v>9.37382056839793</v>
      </c>
      <c r="M7" s="8">
        <v>312569.7</v>
      </c>
      <c r="N7" s="8">
        <v>397551.89</v>
      </c>
      <c r="O7" s="8">
        <v>33674.26</v>
      </c>
      <c r="P7" s="8">
        <v>34571.61</v>
      </c>
      <c r="Q7" s="8">
        <v>289089.2</v>
      </c>
      <c r="R7" s="8">
        <v>369226.48</v>
      </c>
      <c r="S7" s="12">
        <v>9.28215497534318</v>
      </c>
      <c r="T7" s="12">
        <v>11.4993744867537</v>
      </c>
      <c r="U7" s="15">
        <v>0.0330779662514792</v>
      </c>
      <c r="V7" s="15">
        <v>0.226754278348543</v>
      </c>
      <c r="W7" s="8">
        <v>23480.5</v>
      </c>
      <c r="X7" s="8">
        <v>28325.41</v>
      </c>
      <c r="Y7" s="17">
        <v>-4844.91</v>
      </c>
      <c r="Z7" s="18">
        <v>-0.171044655664296</v>
      </c>
      <c r="AA7" s="15">
        <v>0.0751208450467208</v>
      </c>
      <c r="AB7" s="15">
        <v>0.0712495920972731</v>
      </c>
      <c r="AC7" s="15">
        <v>0.00387125294944764</v>
      </c>
      <c r="AD7" s="8">
        <v>-276.4699</v>
      </c>
      <c r="AE7" s="8">
        <v>-39698.8634</v>
      </c>
      <c r="AF7" s="15">
        <v>-0.000884506399692613</v>
      </c>
      <c r="AG7" s="15">
        <v>-0.0998583188725376</v>
      </c>
      <c r="AH7" s="8">
        <v>-917.11</v>
      </c>
      <c r="AI7" s="8">
        <v>-3686.9</v>
      </c>
      <c r="AJ7" s="15">
        <v>-0.0272347484399063</v>
      </c>
      <c r="AK7" s="15">
        <v>-0.106645308101069</v>
      </c>
      <c r="AL7" s="22">
        <v>0.105760801701376</v>
      </c>
      <c r="AM7" s="22">
        <v>0.0794105596611627</v>
      </c>
    </row>
    <row r="8" s="1" customFormat="1" ht="15.9" customHeight="1" spans="1:39">
      <c r="A8" s="6" t="s">
        <v>67</v>
      </c>
      <c r="B8" s="7">
        <v>61729.65</v>
      </c>
      <c r="C8" s="7">
        <v>685563.36</v>
      </c>
      <c r="D8" s="7">
        <v>54807.04</v>
      </c>
      <c r="E8" s="8">
        <v>660156.87</v>
      </c>
      <c r="F8" s="8">
        <v>5.58919351058815</v>
      </c>
      <c r="G8" s="8">
        <v>76100.29</v>
      </c>
      <c r="H8" s="8">
        <v>92989.54</v>
      </c>
      <c r="I8" s="8">
        <v>822197.74</v>
      </c>
      <c r="J8" s="8">
        <v>1030126.78</v>
      </c>
      <c r="K8" s="12">
        <v>10.8041341235362</v>
      </c>
      <c r="L8" s="12">
        <v>11.0778780064941</v>
      </c>
      <c r="M8" s="8">
        <v>940862.85</v>
      </c>
      <c r="N8" s="8">
        <v>1182482.84</v>
      </c>
      <c r="O8" s="8">
        <v>80179.89</v>
      </c>
      <c r="P8" s="8">
        <v>88090.83</v>
      </c>
      <c r="Q8" s="8">
        <v>842701.33</v>
      </c>
      <c r="R8" s="8">
        <v>1047264.29</v>
      </c>
      <c r="S8" s="12">
        <v>11.7343993612363</v>
      </c>
      <c r="T8" s="12">
        <v>13.4234498641913</v>
      </c>
      <c r="U8" s="15">
        <v>0.0861027109681671</v>
      </c>
      <c r="V8" s="15">
        <v>0.21173476150597</v>
      </c>
      <c r="W8" s="8">
        <v>98161.52</v>
      </c>
      <c r="X8" s="8">
        <v>135218.55</v>
      </c>
      <c r="Y8" s="17">
        <v>-37057.03</v>
      </c>
      <c r="Z8" s="18">
        <v>-0.274052857392717</v>
      </c>
      <c r="AA8" s="15">
        <v>0.104331380498231</v>
      </c>
      <c r="AB8" s="15">
        <v>0.114351384583306</v>
      </c>
      <c r="AC8" s="15">
        <v>-0.0100200040850751</v>
      </c>
      <c r="AD8" s="8">
        <v>-56378.0113</v>
      </c>
      <c r="AE8" s="8">
        <v>-85568.9027</v>
      </c>
      <c r="AF8" s="15">
        <v>-0.059921604195553</v>
      </c>
      <c r="AG8" s="15">
        <v>-0.0723637585303141</v>
      </c>
      <c r="AH8" s="8">
        <v>-2581.79</v>
      </c>
      <c r="AI8" s="8">
        <v>-6684.09</v>
      </c>
      <c r="AJ8" s="15">
        <v>-0.032199969343934</v>
      </c>
      <c r="AK8" s="15">
        <v>-0.0758772507876245</v>
      </c>
      <c r="AL8" s="22">
        <v>0.0159556465920715</v>
      </c>
      <c r="AM8" s="22">
        <v>0.0436772814436905</v>
      </c>
    </row>
    <row r="9" s="1" customFormat="1" ht="15.9" customHeight="1" spans="1:39">
      <c r="A9" s="6" t="s">
        <v>62</v>
      </c>
      <c r="B9" s="7">
        <v>74695.68</v>
      </c>
      <c r="C9" s="7">
        <v>724190.29</v>
      </c>
      <c r="D9" s="7">
        <v>68374.86</v>
      </c>
      <c r="E9" s="8">
        <v>706081.95</v>
      </c>
      <c r="F9" s="8">
        <v>6.93898022865472</v>
      </c>
      <c r="G9" s="8">
        <v>73113.33</v>
      </c>
      <c r="H9" s="8">
        <v>94839.87</v>
      </c>
      <c r="I9" s="8">
        <v>706677.89</v>
      </c>
      <c r="J9" s="8">
        <v>967643.06</v>
      </c>
      <c r="K9" s="12">
        <v>9.66551366214615</v>
      </c>
      <c r="L9" s="12">
        <v>10.2029142384948</v>
      </c>
      <c r="M9" s="8">
        <v>762542.3</v>
      </c>
      <c r="N9" s="8">
        <v>1043324.28</v>
      </c>
      <c r="O9" s="8">
        <v>74710.68</v>
      </c>
      <c r="P9" s="8">
        <v>82186.91</v>
      </c>
      <c r="Q9" s="8">
        <v>721424.86</v>
      </c>
      <c r="R9" s="8">
        <v>951913.41</v>
      </c>
      <c r="S9" s="12">
        <v>10.2066036609491</v>
      </c>
      <c r="T9" s="12">
        <v>12.6945310390669</v>
      </c>
      <c r="U9" s="15">
        <v>0.0559815047307947</v>
      </c>
      <c r="V9" s="15">
        <v>0.244206384796551</v>
      </c>
      <c r="W9" s="8">
        <v>41117.44</v>
      </c>
      <c r="X9" s="8">
        <v>91410.87</v>
      </c>
      <c r="Y9" s="17">
        <v>-50293.43</v>
      </c>
      <c r="Z9" s="18">
        <v>-0.550190912743747</v>
      </c>
      <c r="AA9" s="15">
        <v>0.0539215201569801</v>
      </c>
      <c r="AB9" s="15">
        <v>0.0876150126593431</v>
      </c>
      <c r="AC9" s="15">
        <v>-0.0336934925023629</v>
      </c>
      <c r="AD9" s="8">
        <v>-24298.0482</v>
      </c>
      <c r="AE9" s="8">
        <v>-103524.1591</v>
      </c>
      <c r="AF9" s="15">
        <v>-0.0318645250237266</v>
      </c>
      <c r="AG9" s="15">
        <v>-0.0992252946514386</v>
      </c>
      <c r="AH9" s="8">
        <v>-3171.57</v>
      </c>
      <c r="AI9" s="8">
        <v>-8189.79</v>
      </c>
      <c r="AJ9" s="15">
        <v>-0.0424513603677547</v>
      </c>
      <c r="AK9" s="15">
        <v>-0.099648350327321</v>
      </c>
      <c r="AL9" s="22">
        <v>0.0677838253035944</v>
      </c>
      <c r="AM9" s="22">
        <v>0.0571969899595663</v>
      </c>
    </row>
    <row r="10" s="1" customFormat="1" ht="15.9" customHeight="1" spans="1:39">
      <c r="A10" s="6" t="s">
        <v>94</v>
      </c>
      <c r="B10" s="7">
        <v>16473</v>
      </c>
      <c r="C10" s="7">
        <v>152398.22</v>
      </c>
      <c r="D10" s="7">
        <v>15941.5</v>
      </c>
      <c r="E10" s="8">
        <v>159761.36</v>
      </c>
      <c r="F10" s="8">
        <v>5.72291217086375</v>
      </c>
      <c r="G10" s="8">
        <v>22841.25</v>
      </c>
      <c r="H10" s="8">
        <v>24045.5</v>
      </c>
      <c r="I10" s="8">
        <v>198307.64</v>
      </c>
      <c r="J10" s="8">
        <v>214974.13</v>
      </c>
      <c r="K10" s="12">
        <v>8.6819959503092</v>
      </c>
      <c r="L10" s="12">
        <v>8.94030608637791</v>
      </c>
      <c r="M10" s="8">
        <v>200352.38</v>
      </c>
      <c r="N10" s="8">
        <v>229509.36</v>
      </c>
      <c r="O10" s="8">
        <v>22653.54</v>
      </c>
      <c r="P10" s="8">
        <v>21808.09</v>
      </c>
      <c r="Q10" s="8">
        <v>190909.54</v>
      </c>
      <c r="R10" s="8">
        <v>221546.53</v>
      </c>
      <c r="S10" s="12">
        <v>8.84419741903473</v>
      </c>
      <c r="T10" s="12">
        <v>10.5240468101516</v>
      </c>
      <c r="U10" s="15">
        <v>0.0186825091435055</v>
      </c>
      <c r="V10" s="15">
        <v>0.177146141135686</v>
      </c>
      <c r="W10" s="8">
        <v>9442.84</v>
      </c>
      <c r="X10" s="8">
        <v>7962.83</v>
      </c>
      <c r="Y10" s="17">
        <v>1480.01</v>
      </c>
      <c r="Z10" s="18">
        <v>0.185864824440557</v>
      </c>
      <c r="AA10" s="15">
        <v>0.0471311596098833</v>
      </c>
      <c r="AB10" s="15">
        <v>0.0346950120029963</v>
      </c>
      <c r="AC10" s="15">
        <v>0.012436147606887</v>
      </c>
      <c r="AD10" s="8">
        <v>-6240.8287</v>
      </c>
      <c r="AE10" s="8">
        <v>-19727.2615</v>
      </c>
      <c r="AF10" s="15">
        <v>-0.0311492616159588</v>
      </c>
      <c r="AG10" s="15">
        <v>-0.0859540608714172</v>
      </c>
      <c r="AH10" s="8">
        <v>-715.21</v>
      </c>
      <c r="AI10" s="8">
        <v>-1721.21</v>
      </c>
      <c r="AJ10" s="15">
        <v>-0.0315716660619047</v>
      </c>
      <c r="AK10" s="15">
        <v>-0.078925297905502</v>
      </c>
      <c r="AL10" s="22">
        <v>0.0477760362895432</v>
      </c>
      <c r="AM10" s="22">
        <v>0.0473536318435974</v>
      </c>
    </row>
    <row r="11" s="1" customFormat="1" ht="15.9" customHeight="1" spans="1:39">
      <c r="A11" s="6" t="s">
        <v>186</v>
      </c>
      <c r="B11" s="7">
        <v>11282.06</v>
      </c>
      <c r="C11" s="7">
        <v>101912.45</v>
      </c>
      <c r="D11" s="7">
        <v>8233.1</v>
      </c>
      <c r="E11" s="8">
        <v>84867.91</v>
      </c>
      <c r="F11" s="8">
        <v>4.64502870336995</v>
      </c>
      <c r="G11" s="8">
        <v>12798.72</v>
      </c>
      <c r="H11" s="8">
        <v>17193</v>
      </c>
      <c r="I11" s="8">
        <v>124700.77</v>
      </c>
      <c r="J11" s="8">
        <v>174928.87</v>
      </c>
      <c r="K11" s="12">
        <v>9.74322197844785</v>
      </c>
      <c r="L11" s="12">
        <v>10.174423893445</v>
      </c>
      <c r="M11" s="8">
        <v>154812.81</v>
      </c>
      <c r="N11" s="8">
        <v>173946.88</v>
      </c>
      <c r="O11" s="8">
        <v>15419.91</v>
      </c>
      <c r="P11" s="8">
        <v>13867.6</v>
      </c>
      <c r="Q11" s="8">
        <v>140737.83</v>
      </c>
      <c r="R11" s="8">
        <v>161238.34</v>
      </c>
      <c r="S11" s="12">
        <v>10.0397998431897</v>
      </c>
      <c r="T11" s="12">
        <v>12.5434018864115</v>
      </c>
      <c r="U11" s="15">
        <v>0.0304394034537995</v>
      </c>
      <c r="V11" s="15">
        <v>0.232836573134399</v>
      </c>
      <c r="W11" s="8">
        <v>14074.98</v>
      </c>
      <c r="X11" s="8">
        <v>12708.54</v>
      </c>
      <c r="Y11" s="17">
        <v>1366.44</v>
      </c>
      <c r="Z11" s="18">
        <v>0.107521398996266</v>
      </c>
      <c r="AA11" s="15">
        <v>0.0909161199257348</v>
      </c>
      <c r="AB11" s="15">
        <v>0.0730598904677106</v>
      </c>
      <c r="AC11" s="15">
        <v>0.0178562294580242</v>
      </c>
      <c r="AD11" s="8">
        <v>-8749.643</v>
      </c>
      <c r="AE11" s="8">
        <v>-15963.5166</v>
      </c>
      <c r="AF11" s="15">
        <v>-0.0565175646640611</v>
      </c>
      <c r="AG11" s="15">
        <v>-0.0917723652186231</v>
      </c>
      <c r="AH11" s="8">
        <v>-350.47</v>
      </c>
      <c r="AI11" s="8">
        <v>-1115</v>
      </c>
      <c r="AJ11" s="15">
        <v>-0.0227284076236502</v>
      </c>
      <c r="AK11" s="15">
        <v>-0.0804032420894747</v>
      </c>
      <c r="AL11" s="22">
        <v>0.0238856774254137</v>
      </c>
      <c r="AM11" s="22">
        <v>0.0576748344658245</v>
      </c>
    </row>
    <row r="12" s="1" customFormat="1" ht="15.9" customHeight="1" spans="1:39">
      <c r="A12" s="6" t="s">
        <v>101</v>
      </c>
      <c r="B12" s="7">
        <v>33512.88</v>
      </c>
      <c r="C12" s="7">
        <v>268677.71</v>
      </c>
      <c r="D12" s="7">
        <v>30742.53</v>
      </c>
      <c r="E12" s="8">
        <v>247689.42</v>
      </c>
      <c r="F12" s="8">
        <v>8.71819412487329</v>
      </c>
      <c r="G12" s="8">
        <v>21348.31</v>
      </c>
      <c r="H12" s="8">
        <v>28892.7</v>
      </c>
      <c r="I12" s="8">
        <v>186865.09</v>
      </c>
      <c r="J12" s="8">
        <v>247798.16</v>
      </c>
      <c r="K12" s="12">
        <v>8.75315610462842</v>
      </c>
      <c r="L12" s="12">
        <v>8.57649717748774</v>
      </c>
      <c r="M12" s="8">
        <v>217298.4</v>
      </c>
      <c r="N12" s="8">
        <v>247734.27</v>
      </c>
      <c r="O12" s="8">
        <v>23238.28</v>
      </c>
      <c r="P12" s="8">
        <v>22405.13</v>
      </c>
      <c r="Q12" s="8">
        <v>207300.38</v>
      </c>
      <c r="R12" s="8">
        <v>234814.45</v>
      </c>
      <c r="S12" s="12">
        <v>9.35088139053321</v>
      </c>
      <c r="T12" s="12">
        <v>11.057033366912</v>
      </c>
      <c r="U12" s="15">
        <v>0.0682868303455395</v>
      </c>
      <c r="V12" s="15">
        <v>0.28922485929749</v>
      </c>
      <c r="W12" s="8">
        <v>9998.02</v>
      </c>
      <c r="X12" s="8">
        <v>12919.82</v>
      </c>
      <c r="Y12" s="17">
        <v>-2921.8</v>
      </c>
      <c r="Z12" s="18">
        <v>-0.22614866151386</v>
      </c>
      <c r="AA12" s="15">
        <v>0.0460105550708151</v>
      </c>
      <c r="AB12" s="15">
        <v>0.0521519287581811</v>
      </c>
      <c r="AC12" s="15">
        <v>-0.00614137368736603</v>
      </c>
      <c r="AD12" s="8">
        <v>-2296.2533</v>
      </c>
      <c r="AE12" s="8">
        <v>-24335.6971</v>
      </c>
      <c r="AF12" s="15">
        <v>-0.0105672812132993</v>
      </c>
      <c r="AG12" s="15">
        <v>-0.0982330668259987</v>
      </c>
      <c r="AH12" s="8">
        <v>-671.38</v>
      </c>
      <c r="AI12" s="8">
        <v>-2649.95</v>
      </c>
      <c r="AJ12" s="15">
        <v>-0.0288911227509093</v>
      </c>
      <c r="AK12" s="15">
        <v>-0.118274252369881</v>
      </c>
      <c r="AL12" s="22">
        <v>0.107706971156582</v>
      </c>
      <c r="AM12" s="22">
        <v>0.0893831296189721</v>
      </c>
    </row>
    <row r="13" s="1" customFormat="1" ht="15.9" customHeight="1" spans="1:39">
      <c r="A13" s="6" t="s">
        <v>118</v>
      </c>
      <c r="B13" s="7">
        <v>15923.29</v>
      </c>
      <c r="C13" s="7">
        <v>118722.98</v>
      </c>
      <c r="D13" s="7">
        <v>13954.6</v>
      </c>
      <c r="E13" s="8">
        <v>116017.82</v>
      </c>
      <c r="F13" s="8">
        <v>5.86896184898492</v>
      </c>
      <c r="G13" s="8">
        <v>15269.05</v>
      </c>
      <c r="H13" s="8">
        <v>20727.4</v>
      </c>
      <c r="I13" s="8">
        <v>137504.54</v>
      </c>
      <c r="J13" s="8">
        <v>177099.46</v>
      </c>
      <c r="K13" s="12">
        <v>9.00544172689198</v>
      </c>
      <c r="L13" s="12">
        <v>8.54421972847535</v>
      </c>
      <c r="M13" s="8">
        <v>162367.4</v>
      </c>
      <c r="N13" s="8">
        <v>201758.01</v>
      </c>
      <c r="O13" s="8">
        <v>16638.67</v>
      </c>
      <c r="P13" s="8">
        <v>19313.19</v>
      </c>
      <c r="Q13" s="8">
        <v>139989.46</v>
      </c>
      <c r="R13" s="8">
        <v>176488.83</v>
      </c>
      <c r="S13" s="12">
        <v>9.75843622116431</v>
      </c>
      <c r="T13" s="12">
        <v>10.4466434597288</v>
      </c>
      <c r="U13" s="15">
        <v>0.0836154979520598</v>
      </c>
      <c r="V13" s="15">
        <v>0.222656227450852</v>
      </c>
      <c r="W13" s="8">
        <v>22377.94</v>
      </c>
      <c r="X13" s="8">
        <v>25269.18</v>
      </c>
      <c r="Y13" s="17">
        <v>-2891.24</v>
      </c>
      <c r="Z13" s="18">
        <v>-0.114417642361169</v>
      </c>
      <c r="AA13" s="15">
        <v>0.137822863456581</v>
      </c>
      <c r="AB13" s="15">
        <v>0.125244990273249</v>
      </c>
      <c r="AC13" s="15">
        <v>0.012577873183332</v>
      </c>
      <c r="AD13" s="8">
        <v>-4833.4336</v>
      </c>
      <c r="AE13" s="8">
        <v>-13597.7415</v>
      </c>
      <c r="AF13" s="15">
        <v>-0.0297684978634874</v>
      </c>
      <c r="AG13" s="15">
        <v>-0.0673962907346281</v>
      </c>
      <c r="AH13" s="8">
        <v>-578.92</v>
      </c>
      <c r="AI13" s="8">
        <v>-1168.55</v>
      </c>
      <c r="AJ13" s="15">
        <v>-0.0347936463671676</v>
      </c>
      <c r="AK13" s="15">
        <v>-0.0605052816235951</v>
      </c>
      <c r="AL13" s="22">
        <v>0.0307367837601077</v>
      </c>
      <c r="AM13" s="22">
        <v>0.0257116352564275</v>
      </c>
    </row>
    <row r="14" s="1" customFormat="1" ht="15.9" customHeight="1" spans="1:39">
      <c r="A14" s="6" t="s">
        <v>89</v>
      </c>
      <c r="B14" s="7">
        <v>13806.6</v>
      </c>
      <c r="C14" s="7">
        <v>110765.29</v>
      </c>
      <c r="D14" s="7">
        <v>13065.9</v>
      </c>
      <c r="E14" s="8">
        <v>115045.72</v>
      </c>
      <c r="F14" s="8">
        <v>5.27628574404152</v>
      </c>
      <c r="G14" s="8">
        <v>15456.94</v>
      </c>
      <c r="H14" s="8">
        <v>14842.83</v>
      </c>
      <c r="I14" s="8">
        <v>158360.96</v>
      </c>
      <c r="J14" s="8">
        <v>214908.82</v>
      </c>
      <c r="K14" s="12">
        <v>10.245298228498</v>
      </c>
      <c r="L14" s="12">
        <v>14.4789652647103</v>
      </c>
      <c r="M14" s="8">
        <v>162152.63</v>
      </c>
      <c r="N14" s="8">
        <v>205063.31</v>
      </c>
      <c r="O14" s="8">
        <v>15396.83</v>
      </c>
      <c r="P14" s="8">
        <v>13162.72</v>
      </c>
      <c r="Q14" s="8">
        <v>149790.7</v>
      </c>
      <c r="R14" s="8">
        <v>188073.55</v>
      </c>
      <c r="S14" s="12">
        <v>10.5315594183998</v>
      </c>
      <c r="T14" s="12">
        <v>15.5790983930373</v>
      </c>
      <c r="U14" s="15">
        <v>0.0279407376454402</v>
      </c>
      <c r="V14" s="15">
        <v>0.0759814743812092</v>
      </c>
      <c r="W14" s="8">
        <v>12361.93</v>
      </c>
      <c r="X14" s="8">
        <v>16989.76</v>
      </c>
      <c r="Y14" s="17">
        <v>-4627.83</v>
      </c>
      <c r="Z14" s="18">
        <v>-0.272389368655002</v>
      </c>
      <c r="AA14" s="15">
        <v>0.0762363829683182</v>
      </c>
      <c r="AB14" s="15">
        <v>0.082851291145159</v>
      </c>
      <c r="AC14" s="15">
        <v>-0.00661490817684084</v>
      </c>
      <c r="AD14" s="8">
        <v>15131.9332</v>
      </c>
      <c r="AE14" s="8">
        <v>-14275.9829</v>
      </c>
      <c r="AF14" s="15">
        <v>0.0933190735173398</v>
      </c>
      <c r="AG14" s="15">
        <v>-0.069617441072223</v>
      </c>
      <c r="AH14" s="8">
        <v>-642.81</v>
      </c>
      <c r="AI14" s="8">
        <v>-1189.82</v>
      </c>
      <c r="AJ14" s="15">
        <v>-0.0417495029821074</v>
      </c>
      <c r="AK14" s="15">
        <v>-0.0903931710163249</v>
      </c>
      <c r="AL14" s="22">
        <v>0.183712244533665</v>
      </c>
      <c r="AM14" s="22">
        <v>0.0486436680342175</v>
      </c>
    </row>
    <row r="15" s="1" customFormat="1" ht="15.9" customHeight="1" spans="1:39">
      <c r="A15" s="9" t="s">
        <v>61</v>
      </c>
      <c r="B15" s="10">
        <v>275047.41</v>
      </c>
      <c r="C15" s="10">
        <v>2593100.74</v>
      </c>
      <c r="D15" s="10">
        <v>247384.55</v>
      </c>
      <c r="E15" s="10">
        <v>2499504.38</v>
      </c>
      <c r="F15" s="10">
        <v>6.36341900256787</v>
      </c>
      <c r="G15" s="10">
        <v>280336.27</v>
      </c>
      <c r="H15" s="10">
        <v>349178.83</v>
      </c>
      <c r="I15" s="10">
        <v>2723139.61</v>
      </c>
      <c r="J15" s="10">
        <v>3546345.84</v>
      </c>
      <c r="K15" s="13">
        <v>9.71383264106353</v>
      </c>
      <c r="L15" s="13">
        <v>10.1562452683629</v>
      </c>
      <c r="M15" s="10">
        <v>3031530.5</v>
      </c>
      <c r="N15" s="10">
        <v>3827581.72</v>
      </c>
      <c r="O15" s="10">
        <v>295211.16</v>
      </c>
      <c r="P15" s="10">
        <v>309043.9</v>
      </c>
      <c r="Q15" s="10">
        <v>2801028.49</v>
      </c>
      <c r="R15" s="10">
        <v>3496475.65</v>
      </c>
      <c r="S15" s="13">
        <v>10.269024043671</v>
      </c>
      <c r="T15" s="13">
        <v>12.3852362722578</v>
      </c>
      <c r="U15" s="16">
        <v>0.0571547218407357</v>
      </c>
      <c r="V15" s="16">
        <v>0.219469985708029</v>
      </c>
      <c r="W15" s="10">
        <v>230502.01</v>
      </c>
      <c r="X15" s="10">
        <v>331106.07</v>
      </c>
      <c r="Y15" s="19">
        <v>-100604.06</v>
      </c>
      <c r="Z15" s="20">
        <v>-0.303842391050095</v>
      </c>
      <c r="AA15" s="16">
        <v>0.0760348642377175</v>
      </c>
      <c r="AB15" s="16">
        <v>0.0865052908654815</v>
      </c>
      <c r="AC15" s="16">
        <v>-0.010470426627764</v>
      </c>
      <c r="AD15" s="10">
        <v>-90778.1307</v>
      </c>
      <c r="AE15" s="10">
        <v>-329369.6383</v>
      </c>
      <c r="AF15" s="16">
        <v>-0.0299446535998896</v>
      </c>
      <c r="AG15" s="16">
        <v>-0.0860516279976381</v>
      </c>
      <c r="AH15" s="10">
        <v>-10151.99</v>
      </c>
      <c r="AI15" s="10">
        <v>-27471.25</v>
      </c>
      <c r="AJ15" s="16">
        <v>-0.0343889099585531</v>
      </c>
      <c r="AK15" s="16">
        <v>-0.0888910928188519</v>
      </c>
      <c r="AL15" s="20">
        <v>0.0589464392189624</v>
      </c>
      <c r="AM15" s="20">
        <v>0.0545021828602989</v>
      </c>
    </row>
    <row r="16" s="1" customFormat="1" ht="14.3" customHeight="1"/>
    <row r="17" s="1" customFormat="1" ht="14.3" customHeight="1"/>
    <row r="18" s="1" customFormat="1" ht="14.3" customHeight="1"/>
    <row r="19" s="1" customFormat="1" ht="14.3" customHeight="1"/>
    <row r="20" s="1" customFormat="1" ht="14.3" customHeight="1"/>
    <row r="21" s="1" customFormat="1" ht="14.3" customHeight="1"/>
    <row r="22" s="1" customFormat="1" ht="14.3" customHeight="1"/>
    <row r="23" s="1" customFormat="1" ht="14.3" customHeight="1"/>
    <row r="24" s="1" customFormat="1" ht="14.3" customHeight="1" spans="27:27">
      <c r="AA24" s="21"/>
    </row>
  </sheetData>
  <mergeCells count="26">
    <mergeCell ref="A1:AM1"/>
    <mergeCell ref="A2:V2"/>
    <mergeCell ref="W2:AC2"/>
    <mergeCell ref="G3:L3"/>
    <mergeCell ref="M3:AC3"/>
    <mergeCell ref="AD3:AM3"/>
    <mergeCell ref="G4:H4"/>
    <mergeCell ref="I4:J4"/>
    <mergeCell ref="K4:L4"/>
    <mergeCell ref="M4:N4"/>
    <mergeCell ref="O4:P4"/>
    <mergeCell ref="Q4:R4"/>
    <mergeCell ref="S4:T4"/>
    <mergeCell ref="U4:V4"/>
    <mergeCell ref="W4:Z4"/>
    <mergeCell ref="AA4:AC4"/>
    <mergeCell ref="AD4:AE4"/>
    <mergeCell ref="AF4:AG4"/>
    <mergeCell ref="AH4:AI4"/>
    <mergeCell ref="AJ4:AK4"/>
    <mergeCell ref="A3:A5"/>
    <mergeCell ref="F3:F5"/>
    <mergeCell ref="AL4:AL5"/>
    <mergeCell ref="AM4:AM5"/>
    <mergeCell ref="B3:C4"/>
    <mergeCell ref="D3:E4"/>
  </mergeCells>
  <pageMargins left="0.75" right="0.75" top="1" bottom="1" header="0.5" footer="0.5"/>
  <pageSetup paperSize="9" orientation="portrait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5"/>
  <dimension ref="A1:AM24"/>
  <sheetViews>
    <sheetView workbookViewId="0">
      <selection activeCell="A1" sqref="$A1:$XFD1048576"/>
    </sheetView>
  </sheetViews>
  <sheetFormatPr defaultColWidth="10" defaultRowHeight="13.5"/>
  <cols>
    <col min="1" max="1" width="15.875" style="1" customWidth="1"/>
    <col min="2" max="5" width="9.63333333333333" style="1" customWidth="1"/>
    <col min="6" max="6" width="6.91666666666667" style="1" customWidth="1"/>
    <col min="7" max="7" width="9.225" style="1" customWidth="1"/>
    <col min="8" max="8" width="9.63333333333333" style="1" customWidth="1"/>
    <col min="9" max="9" width="10.175" style="1" customWidth="1"/>
    <col min="10" max="10" width="9.5" style="1" customWidth="1"/>
    <col min="11" max="11" width="9.225" style="1" customWidth="1"/>
    <col min="12" max="12" width="9.76666666666667" style="1" customWidth="1"/>
    <col min="13" max="16" width="10.7666666666667" style="1" customWidth="1"/>
    <col min="17" max="17" width="12.2083333333333" style="1" customWidth="1"/>
    <col min="18" max="18" width="10.7666666666667" style="1" customWidth="1"/>
    <col min="19" max="20" width="9.5" style="1" customWidth="1"/>
    <col min="21" max="21" width="6.78333333333333" style="1" customWidth="1"/>
    <col min="22" max="22" width="6.24166666666667" style="1" customWidth="1"/>
    <col min="23" max="23" width="9.74166666666667" style="1" customWidth="1"/>
    <col min="24" max="25" width="9.76666666666667" style="1" customWidth="1"/>
    <col min="26" max="26" width="7.6" style="1" customWidth="1"/>
    <col min="27" max="27" width="6.65" style="1" customWidth="1"/>
    <col min="28" max="28" width="5.83333333333333" style="1" customWidth="1"/>
    <col min="29" max="29" width="6.10833333333333" style="1" customWidth="1"/>
    <col min="30" max="30" width="9.74166666666667" style="1" customWidth="1"/>
    <col min="31" max="31" width="8.95" style="1" customWidth="1"/>
    <col min="32" max="33" width="6.91666666666667" style="1" customWidth="1"/>
    <col min="34" max="35" width="9.74166666666667" style="1" customWidth="1"/>
    <col min="36" max="37" width="7.73333333333333" style="1" customWidth="1"/>
    <col min="38" max="38" width="6.10833333333333" style="1" customWidth="1"/>
    <col min="39" max="39" width="6.50833333333333" style="1" customWidth="1"/>
    <col min="40" max="47" width="9.76666666666667" style="1" customWidth="1"/>
    <col min="48" max="16384" width="10" style="1"/>
  </cols>
  <sheetData>
    <row r="1" s="1" customFormat="1" ht="21.85" customHeight="1" spans="1:39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="1" customFormat="1" ht="19.55" customHeight="1" spans="1:29">
      <c r="A2" s="3" t="s">
        <v>260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14" t="s">
        <v>233</v>
      </c>
      <c r="X2" s="14"/>
      <c r="Y2" s="14"/>
      <c r="Z2" s="14"/>
      <c r="AA2" s="14"/>
      <c r="AB2" s="14"/>
      <c r="AC2" s="14"/>
    </row>
    <row r="3" s="1" customFormat="1" ht="19.55" customHeight="1" spans="1:39">
      <c r="A3" s="4" t="s">
        <v>49</v>
      </c>
      <c r="B3" s="4" t="s">
        <v>236</v>
      </c>
      <c r="C3" s="4"/>
      <c r="D3" s="4" t="s">
        <v>209</v>
      </c>
      <c r="E3" s="4"/>
      <c r="F3" s="5" t="s">
        <v>210</v>
      </c>
      <c r="G3" s="4" t="s">
        <v>237</v>
      </c>
      <c r="H3" s="4"/>
      <c r="I3" s="4"/>
      <c r="J3" s="4"/>
      <c r="K3" s="4"/>
      <c r="L3" s="4"/>
      <c r="M3" s="4" t="s">
        <v>238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 t="s">
        <v>239</v>
      </c>
      <c r="AE3" s="4"/>
      <c r="AF3" s="4"/>
      <c r="AG3" s="4"/>
      <c r="AH3" s="4"/>
      <c r="AI3" s="4"/>
      <c r="AJ3" s="4"/>
      <c r="AK3" s="4"/>
      <c r="AL3" s="4"/>
      <c r="AM3" s="4"/>
    </row>
    <row r="4" s="1" customFormat="1" ht="22.6" customHeight="1" spans="1:39">
      <c r="A4" s="4"/>
      <c r="B4" s="4"/>
      <c r="C4" s="4"/>
      <c r="D4" s="4"/>
      <c r="E4" s="4"/>
      <c r="F4" s="5"/>
      <c r="G4" s="4" t="s">
        <v>261</v>
      </c>
      <c r="H4" s="4"/>
      <c r="I4" s="4" t="s">
        <v>215</v>
      </c>
      <c r="J4" s="4"/>
      <c r="K4" s="4" t="s">
        <v>262</v>
      </c>
      <c r="L4" s="4"/>
      <c r="M4" s="4" t="s">
        <v>215</v>
      </c>
      <c r="N4" s="4"/>
      <c r="O4" s="4" t="s">
        <v>263</v>
      </c>
      <c r="P4" s="4"/>
      <c r="Q4" s="4" t="s">
        <v>264</v>
      </c>
      <c r="R4" s="4"/>
      <c r="S4" s="4" t="s">
        <v>262</v>
      </c>
      <c r="T4" s="4"/>
      <c r="U4" s="4" t="s">
        <v>211</v>
      </c>
      <c r="V4" s="4"/>
      <c r="W4" s="4" t="s">
        <v>7</v>
      </c>
      <c r="X4" s="4"/>
      <c r="Y4" s="4"/>
      <c r="Z4" s="4"/>
      <c r="AA4" s="4" t="s">
        <v>8</v>
      </c>
      <c r="AB4" s="4"/>
      <c r="AC4" s="4"/>
      <c r="AD4" s="4" t="s">
        <v>215</v>
      </c>
      <c r="AE4" s="4"/>
      <c r="AF4" s="4" t="s">
        <v>265</v>
      </c>
      <c r="AG4" s="4"/>
      <c r="AH4" s="4" t="s">
        <v>214</v>
      </c>
      <c r="AI4" s="4"/>
      <c r="AJ4" s="4" t="s">
        <v>266</v>
      </c>
      <c r="AK4" s="4"/>
      <c r="AL4" s="4" t="s">
        <v>254</v>
      </c>
      <c r="AM4" s="4" t="s">
        <v>255</v>
      </c>
    </row>
    <row r="5" s="1" customFormat="1" ht="22.6" customHeight="1" spans="1:39">
      <c r="A5" s="4"/>
      <c r="B5" s="4" t="s">
        <v>214</v>
      </c>
      <c r="C5" s="4" t="s">
        <v>215</v>
      </c>
      <c r="D5" s="4" t="s">
        <v>214</v>
      </c>
      <c r="E5" s="4" t="s">
        <v>215</v>
      </c>
      <c r="F5" s="5"/>
      <c r="G5" s="4" t="s">
        <v>240</v>
      </c>
      <c r="H5" s="4" t="s">
        <v>242</v>
      </c>
      <c r="I5" s="4" t="s">
        <v>241</v>
      </c>
      <c r="J5" s="4" t="s">
        <v>243</v>
      </c>
      <c r="K5" s="4" t="s">
        <v>244</v>
      </c>
      <c r="L5" s="11" t="s">
        <v>245</v>
      </c>
      <c r="M5" s="4" t="s">
        <v>241</v>
      </c>
      <c r="N5" s="4" t="s">
        <v>243</v>
      </c>
      <c r="O5" s="4" t="s">
        <v>240</v>
      </c>
      <c r="P5" s="4" t="s">
        <v>242</v>
      </c>
      <c r="Q5" s="4" t="s">
        <v>246</v>
      </c>
      <c r="R5" s="4" t="s">
        <v>247</v>
      </c>
      <c r="S5" s="4" t="s">
        <v>244</v>
      </c>
      <c r="T5" s="4" t="s">
        <v>245</v>
      </c>
      <c r="U5" s="4" t="s">
        <v>248</v>
      </c>
      <c r="V5" s="4" t="s">
        <v>249</v>
      </c>
      <c r="W5" s="4" t="s">
        <v>11</v>
      </c>
      <c r="X5" s="4" t="s">
        <v>12</v>
      </c>
      <c r="Y5" s="4" t="s">
        <v>13</v>
      </c>
      <c r="Z5" s="4" t="s">
        <v>14</v>
      </c>
      <c r="AA5" s="4" t="s">
        <v>11</v>
      </c>
      <c r="AB5" s="4" t="s">
        <v>12</v>
      </c>
      <c r="AC5" s="4" t="s">
        <v>15</v>
      </c>
      <c r="AD5" s="4" t="s">
        <v>241</v>
      </c>
      <c r="AE5" s="4" t="s">
        <v>243</v>
      </c>
      <c r="AF5" s="4" t="s">
        <v>250</v>
      </c>
      <c r="AG5" s="4" t="s">
        <v>251</v>
      </c>
      <c r="AH5" s="4" t="s">
        <v>240</v>
      </c>
      <c r="AI5" s="4" t="s">
        <v>242</v>
      </c>
      <c r="AJ5" s="4" t="s">
        <v>252</v>
      </c>
      <c r="AK5" s="4" t="s">
        <v>253</v>
      </c>
      <c r="AL5" s="4"/>
      <c r="AM5" s="4"/>
    </row>
    <row r="6" s="1" customFormat="1" ht="15.9" customHeight="1" spans="1:39">
      <c r="A6" s="6" t="s">
        <v>155</v>
      </c>
      <c r="B6" s="7">
        <v>13718.61</v>
      </c>
      <c r="C6" s="7">
        <v>96060.7</v>
      </c>
      <c r="D6" s="7">
        <v>11320.5</v>
      </c>
      <c r="E6" s="8">
        <v>83960.84</v>
      </c>
      <c r="F6" s="8">
        <v>67.4585335592642</v>
      </c>
      <c r="G6" s="8">
        <v>3274.2</v>
      </c>
      <c r="H6" s="8">
        <v>4320.8</v>
      </c>
      <c r="I6" s="8">
        <v>29379.86</v>
      </c>
      <c r="J6" s="8">
        <v>31740.73</v>
      </c>
      <c r="K6" s="12">
        <v>8.9731415307556</v>
      </c>
      <c r="L6" s="12">
        <v>7.34603082762451</v>
      </c>
      <c r="M6" s="8">
        <v>49483.91</v>
      </c>
      <c r="N6" s="8">
        <v>56041.79</v>
      </c>
      <c r="O6" s="8">
        <v>5454.08</v>
      </c>
      <c r="P6" s="8">
        <v>6170.87</v>
      </c>
      <c r="Q6" s="8">
        <v>41363.69</v>
      </c>
      <c r="R6" s="8">
        <v>44481.14</v>
      </c>
      <c r="S6" s="12">
        <v>9.07282438101385</v>
      </c>
      <c r="T6" s="12">
        <v>9.08166757685707</v>
      </c>
      <c r="U6" s="15">
        <v>0.011109024628284</v>
      </c>
      <c r="V6" s="15">
        <v>0.236268644926693</v>
      </c>
      <c r="W6" s="8">
        <v>8120.22</v>
      </c>
      <c r="X6" s="8">
        <v>11560.65</v>
      </c>
      <c r="Y6" s="17">
        <v>-3440.43</v>
      </c>
      <c r="Z6" s="18">
        <v>-0.297598318433652</v>
      </c>
      <c r="AA6" s="15">
        <v>0.164098188683958</v>
      </c>
      <c r="AB6" s="15">
        <v>0.206286237466719</v>
      </c>
      <c r="AC6" s="15">
        <v>-0.042188048782761</v>
      </c>
      <c r="AD6" s="8">
        <v>-2678.3765</v>
      </c>
      <c r="AE6" s="8">
        <v>-2547.96</v>
      </c>
      <c r="AF6" s="15">
        <v>-0.054126209913485</v>
      </c>
      <c r="AG6" s="15">
        <v>-0.0454653571914816</v>
      </c>
      <c r="AH6" s="8">
        <v>-208.73</v>
      </c>
      <c r="AI6" s="8">
        <v>-306.53</v>
      </c>
      <c r="AJ6" s="15">
        <v>-0.0382704324102323</v>
      </c>
      <c r="AK6" s="15">
        <v>-0.0496737088935596</v>
      </c>
      <c r="AL6" s="22">
        <v>-0.00445250101992543</v>
      </c>
      <c r="AM6" s="22">
        <v>0.0114032764833272</v>
      </c>
    </row>
    <row r="7" s="1" customFormat="1" ht="15.9" customHeight="1" spans="1:39">
      <c r="A7" s="6" t="s">
        <v>118</v>
      </c>
      <c r="B7" s="7">
        <v>20431.86</v>
      </c>
      <c r="C7" s="7">
        <v>126586.69</v>
      </c>
      <c r="D7" s="7">
        <v>18817.1</v>
      </c>
      <c r="E7" s="8">
        <v>112380.64</v>
      </c>
      <c r="F7" s="8">
        <v>24.7542158426987</v>
      </c>
      <c r="G7" s="8">
        <v>27637.6</v>
      </c>
      <c r="H7" s="8">
        <v>6892.7</v>
      </c>
      <c r="I7" s="8">
        <v>137931.38</v>
      </c>
      <c r="J7" s="8">
        <v>50193.01</v>
      </c>
      <c r="K7" s="12">
        <v>4.99071482328422</v>
      </c>
      <c r="L7" s="12">
        <v>7.28205347686683</v>
      </c>
      <c r="M7" s="8">
        <v>168513.53</v>
      </c>
      <c r="N7" s="8">
        <v>87606</v>
      </c>
      <c r="O7" s="8">
        <v>28316.95</v>
      </c>
      <c r="P7" s="8">
        <v>9619.96</v>
      </c>
      <c r="Q7" s="8">
        <v>149630.82</v>
      </c>
      <c r="R7" s="8">
        <v>67223.02</v>
      </c>
      <c r="S7" s="12">
        <v>5.95097741811883</v>
      </c>
      <c r="T7" s="12">
        <v>9.10669067231049</v>
      </c>
      <c r="U7" s="15">
        <v>0.192409830823131</v>
      </c>
      <c r="V7" s="15">
        <v>0.250566299909778</v>
      </c>
      <c r="W7" s="8">
        <v>18882.71</v>
      </c>
      <c r="X7" s="8">
        <v>20382.98</v>
      </c>
      <c r="Y7" s="17">
        <v>-1500.27</v>
      </c>
      <c r="Z7" s="18">
        <v>-0.0736040559329401</v>
      </c>
      <c r="AA7" s="15">
        <v>0.112054563215191</v>
      </c>
      <c r="AB7" s="15">
        <v>0.232666484030774</v>
      </c>
      <c r="AC7" s="15">
        <v>-0.120611920815583</v>
      </c>
      <c r="AD7" s="8">
        <v>-3964.0518</v>
      </c>
      <c r="AE7" s="8">
        <v>-2145.7887</v>
      </c>
      <c r="AF7" s="15">
        <v>-0.0235236410987296</v>
      </c>
      <c r="AG7" s="15">
        <v>-0.0244936271488254</v>
      </c>
      <c r="AH7" s="8">
        <v>-655.01</v>
      </c>
      <c r="AI7" s="8">
        <v>-273.68</v>
      </c>
      <c r="AJ7" s="15">
        <v>-0.0231313753776448</v>
      </c>
      <c r="AK7" s="15">
        <v>-0.0284491827408846</v>
      </c>
      <c r="AL7" s="22">
        <v>0.004925541642155</v>
      </c>
      <c r="AM7" s="22">
        <v>0.00531780736323974</v>
      </c>
    </row>
    <row r="8" s="1" customFormat="1" ht="15.9" customHeight="1" spans="1:39">
      <c r="A8" s="6" t="s">
        <v>84</v>
      </c>
      <c r="B8" s="7">
        <v>59931.32</v>
      </c>
      <c r="C8" s="7">
        <v>356810.17</v>
      </c>
      <c r="D8" s="7">
        <v>22003.25</v>
      </c>
      <c r="E8" s="8">
        <v>160049.86</v>
      </c>
      <c r="F8" s="8">
        <v>28.9249220907895</v>
      </c>
      <c r="G8" s="8">
        <v>11586.3</v>
      </c>
      <c r="H8" s="8">
        <v>20076.4</v>
      </c>
      <c r="I8" s="8">
        <v>83373.53</v>
      </c>
      <c r="J8" s="8">
        <v>127326.75</v>
      </c>
      <c r="K8" s="12">
        <v>7.19587184864884</v>
      </c>
      <c r="L8" s="12">
        <v>6.34211063736526</v>
      </c>
      <c r="M8" s="8">
        <v>327229.63</v>
      </c>
      <c r="N8" s="8">
        <v>175928.53</v>
      </c>
      <c r="O8" s="8">
        <v>48118.81</v>
      </c>
      <c r="P8" s="8">
        <v>20427.64</v>
      </c>
      <c r="Q8" s="8">
        <v>276969.82</v>
      </c>
      <c r="R8" s="8">
        <v>137464.41</v>
      </c>
      <c r="S8" s="12">
        <v>6.80045142429748</v>
      </c>
      <c r="T8" s="12">
        <v>8.61227875564676</v>
      </c>
      <c r="U8" s="15">
        <v>-0.054951009782866</v>
      </c>
      <c r="V8" s="15">
        <v>0.357951516157183</v>
      </c>
      <c r="W8" s="8">
        <v>50259.81</v>
      </c>
      <c r="X8" s="8">
        <v>38464.12</v>
      </c>
      <c r="Y8" s="17">
        <v>11795.69</v>
      </c>
      <c r="Z8" s="18">
        <v>0.306667356487033</v>
      </c>
      <c r="AA8" s="15">
        <v>0.153591867582407</v>
      </c>
      <c r="AB8" s="15">
        <v>0.218634919532381</v>
      </c>
      <c r="AC8" s="15">
        <v>-0.0650430519499737</v>
      </c>
      <c r="AD8" s="8">
        <v>-8403.1841</v>
      </c>
      <c r="AE8" s="8">
        <v>-7277.1345</v>
      </c>
      <c r="AF8" s="15">
        <v>-0.0256797775311484</v>
      </c>
      <c r="AG8" s="15">
        <v>-0.0413641522497801</v>
      </c>
      <c r="AH8" s="8">
        <v>-906.28</v>
      </c>
      <c r="AI8" s="8">
        <v>-596.36</v>
      </c>
      <c r="AJ8" s="15">
        <v>-0.0188342147280866</v>
      </c>
      <c r="AK8" s="15">
        <v>-0.029193778625431</v>
      </c>
      <c r="AL8" s="22">
        <v>0.00351400109428265</v>
      </c>
      <c r="AM8" s="22">
        <v>0.0103595638973444</v>
      </c>
    </row>
    <row r="9" s="1" customFormat="1" ht="15.9" customHeight="1" spans="1:39">
      <c r="A9" s="6" t="s">
        <v>94</v>
      </c>
      <c r="B9" s="7">
        <v>24314.42</v>
      </c>
      <c r="C9" s="7">
        <v>159302.54</v>
      </c>
      <c r="D9" s="7">
        <v>16801.8</v>
      </c>
      <c r="E9" s="8">
        <v>110804.63</v>
      </c>
      <c r="F9" s="8">
        <v>38.4944052169796</v>
      </c>
      <c r="G9" s="8">
        <v>7009.3</v>
      </c>
      <c r="H9" s="8">
        <v>12173.2</v>
      </c>
      <c r="I9" s="8">
        <v>60262.34</v>
      </c>
      <c r="J9" s="8">
        <v>93162.68</v>
      </c>
      <c r="K9" s="12">
        <v>8.59748334355784</v>
      </c>
      <c r="L9" s="12">
        <v>7.65309696710807</v>
      </c>
      <c r="M9" s="8">
        <v>138230.39</v>
      </c>
      <c r="N9" s="8">
        <v>136962.4</v>
      </c>
      <c r="O9" s="8">
        <v>14196.52</v>
      </c>
      <c r="P9" s="8">
        <v>15157.43</v>
      </c>
      <c r="Q9" s="8">
        <v>108760.25</v>
      </c>
      <c r="R9" s="8">
        <v>100991.92</v>
      </c>
      <c r="S9" s="12">
        <v>9.73692073832179</v>
      </c>
      <c r="T9" s="12">
        <v>9.0359909298608</v>
      </c>
      <c r="U9" s="15">
        <v>0.132531503607708</v>
      </c>
      <c r="V9" s="15">
        <v>0.180697300543324</v>
      </c>
      <c r="W9" s="8">
        <v>29470.14</v>
      </c>
      <c r="X9" s="8">
        <v>35970.48</v>
      </c>
      <c r="Y9" s="17">
        <v>-6500.34</v>
      </c>
      <c r="Z9" s="18">
        <v>-0.180713184811545</v>
      </c>
      <c r="AA9" s="15">
        <v>0.213195810270086</v>
      </c>
      <c r="AB9" s="15">
        <v>0.262630327739584</v>
      </c>
      <c r="AC9" s="15">
        <v>-0.049434517469498</v>
      </c>
      <c r="AD9" s="8">
        <v>-3047.8544</v>
      </c>
      <c r="AE9" s="8">
        <v>-457.4037</v>
      </c>
      <c r="AF9" s="15">
        <v>-0.0220490906522075</v>
      </c>
      <c r="AG9" s="15">
        <v>-0.00333962970859156</v>
      </c>
      <c r="AH9" s="8">
        <v>-325.4</v>
      </c>
      <c r="AI9" s="8">
        <v>-247.22</v>
      </c>
      <c r="AJ9" s="15">
        <v>-0.0229211102439189</v>
      </c>
      <c r="AK9" s="15">
        <v>-0.0163101528425333</v>
      </c>
      <c r="AL9" s="22">
        <v>-0.00573893780967419</v>
      </c>
      <c r="AM9" s="22">
        <v>-0.0066109574013856</v>
      </c>
    </row>
    <row r="10" s="1" customFormat="1" ht="15.9" customHeight="1" spans="1:39">
      <c r="A10" s="6" t="s">
        <v>89</v>
      </c>
      <c r="B10" s="7">
        <v>9342.8</v>
      </c>
      <c r="C10" s="7">
        <v>65485.27</v>
      </c>
      <c r="D10" s="7">
        <v>7108.3</v>
      </c>
      <c r="E10" s="8">
        <v>52090.6</v>
      </c>
      <c r="F10" s="8">
        <v>59.7929189513028</v>
      </c>
      <c r="G10" s="8">
        <v>1866.9</v>
      </c>
      <c r="H10" s="8">
        <v>9975.9</v>
      </c>
      <c r="I10" s="8">
        <v>17084.29</v>
      </c>
      <c r="J10" s="8">
        <v>70414.37</v>
      </c>
      <c r="K10" s="12">
        <v>9.15115431999572</v>
      </c>
      <c r="L10" s="12">
        <v>7.05844785934101</v>
      </c>
      <c r="M10" s="8">
        <v>39966.46</v>
      </c>
      <c r="N10" s="8">
        <v>59863.57</v>
      </c>
      <c r="O10" s="8">
        <v>4064.48</v>
      </c>
      <c r="P10" s="8">
        <v>6939.86</v>
      </c>
      <c r="Q10" s="8">
        <v>30478.96</v>
      </c>
      <c r="R10" s="8">
        <v>47915.94</v>
      </c>
      <c r="S10" s="12">
        <v>9.83310534188875</v>
      </c>
      <c r="T10" s="12">
        <v>8.62604865227829</v>
      </c>
      <c r="U10" s="15">
        <v>0.0745207651457633</v>
      </c>
      <c r="V10" s="15">
        <v>0.222088598538381</v>
      </c>
      <c r="W10" s="8">
        <v>9487.5</v>
      </c>
      <c r="X10" s="8">
        <v>11947.63</v>
      </c>
      <c r="Y10" s="17">
        <v>-2460.13</v>
      </c>
      <c r="Z10" s="18">
        <v>-0.205909456519829</v>
      </c>
      <c r="AA10" s="15">
        <v>0.237386548621019</v>
      </c>
      <c r="AB10" s="15">
        <v>0.199580980552947</v>
      </c>
      <c r="AC10" s="15">
        <v>0.0378055680680714</v>
      </c>
      <c r="AD10" s="8">
        <v>-445.0885</v>
      </c>
      <c r="AE10" s="8">
        <v>-6193.4131</v>
      </c>
      <c r="AF10" s="15">
        <v>-0.0111365504975922</v>
      </c>
      <c r="AG10" s="15">
        <v>-0.103458799734129</v>
      </c>
      <c r="AH10" s="8">
        <v>-36.92</v>
      </c>
      <c r="AI10" s="8">
        <v>-462.74</v>
      </c>
      <c r="AJ10" s="15">
        <v>-0.00908357280636145</v>
      </c>
      <c r="AK10" s="15">
        <v>-0.0666785785304026</v>
      </c>
      <c r="AL10" s="22">
        <v>0.0555420280328104</v>
      </c>
      <c r="AM10" s="22">
        <v>0.0575950057240412</v>
      </c>
    </row>
    <row r="11" s="1" customFormat="1" ht="15.9" customHeight="1" spans="1:39">
      <c r="A11" s="6" t="s">
        <v>186</v>
      </c>
      <c r="B11" s="7">
        <v>17201.15</v>
      </c>
      <c r="C11" s="7">
        <v>105683.16</v>
      </c>
      <c r="D11" s="7">
        <v>9625.8</v>
      </c>
      <c r="E11" s="8">
        <v>64437.47</v>
      </c>
      <c r="F11" s="8">
        <v>43.7664176156498</v>
      </c>
      <c r="G11" s="8">
        <v>1492.2</v>
      </c>
      <c r="H11" s="8">
        <v>5693.7</v>
      </c>
      <c r="I11" s="8">
        <v>19401.1</v>
      </c>
      <c r="J11" s="8">
        <v>44841.5</v>
      </c>
      <c r="K11" s="12">
        <v>13.0016753786356</v>
      </c>
      <c r="L11" s="12">
        <v>7.87563447318967</v>
      </c>
      <c r="M11" s="8">
        <v>72746.03</v>
      </c>
      <c r="N11" s="8">
        <v>66915.43</v>
      </c>
      <c r="O11" s="8">
        <v>8738.84</v>
      </c>
      <c r="P11" s="8">
        <v>7238.67</v>
      </c>
      <c r="Q11" s="8">
        <v>60248.7</v>
      </c>
      <c r="R11" s="8">
        <v>53015.72</v>
      </c>
      <c r="S11" s="12">
        <v>8.32444924040262</v>
      </c>
      <c r="T11" s="12">
        <v>9.24416087485684</v>
      </c>
      <c r="U11" s="15">
        <v>-0.359740264390741</v>
      </c>
      <c r="V11" s="15">
        <v>0.173767130296096</v>
      </c>
      <c r="W11" s="8">
        <v>12497.33</v>
      </c>
      <c r="X11" s="8">
        <v>13899.71</v>
      </c>
      <c r="Y11" s="17">
        <v>-1402.38</v>
      </c>
      <c r="Z11" s="18">
        <v>-0.10089275243872</v>
      </c>
      <c r="AA11" s="15">
        <v>0.171793979685214</v>
      </c>
      <c r="AB11" s="15">
        <v>0.207720551149414</v>
      </c>
      <c r="AC11" s="15">
        <v>-0.0359265714641991</v>
      </c>
      <c r="AD11" s="8">
        <v>-942.1347</v>
      </c>
      <c r="AE11" s="8">
        <v>-3337.6884</v>
      </c>
      <c r="AF11" s="15">
        <v>-0.0129510118971441</v>
      </c>
      <c r="AG11" s="15">
        <v>-0.0498792042433262</v>
      </c>
      <c r="AH11" s="8">
        <v>-279.71</v>
      </c>
      <c r="AI11" s="8">
        <v>-252.73</v>
      </c>
      <c r="AJ11" s="15">
        <v>-0.0320076806532675</v>
      </c>
      <c r="AK11" s="15">
        <v>-0.0349138722997457</v>
      </c>
      <c r="AL11" s="22">
        <v>0.0219628604026016</v>
      </c>
      <c r="AM11" s="22">
        <v>0.00290619164647819</v>
      </c>
    </row>
    <row r="12" s="1" customFormat="1" ht="15.9" customHeight="1" spans="1:39">
      <c r="A12" s="6" t="s">
        <v>67</v>
      </c>
      <c r="B12" s="7">
        <v>57056.34</v>
      </c>
      <c r="C12" s="7">
        <v>383089.06</v>
      </c>
      <c r="D12" s="7">
        <v>41157.4</v>
      </c>
      <c r="E12" s="8">
        <v>305299.17</v>
      </c>
      <c r="F12" s="8">
        <v>31.9552733676295</v>
      </c>
      <c r="G12" s="8">
        <v>31869.2</v>
      </c>
      <c r="H12" s="8">
        <v>44986.6</v>
      </c>
      <c r="I12" s="8">
        <v>260018.15</v>
      </c>
      <c r="J12" s="8">
        <v>312228.66</v>
      </c>
      <c r="K12" s="12">
        <v>8.1589167597555</v>
      </c>
      <c r="L12" s="12">
        <v>6.94048138779103</v>
      </c>
      <c r="M12" s="8">
        <v>434633.08</v>
      </c>
      <c r="N12" s="8">
        <v>488479.13</v>
      </c>
      <c r="O12" s="8">
        <v>46216.13</v>
      </c>
      <c r="P12" s="8">
        <v>53351.11</v>
      </c>
      <c r="Q12" s="8">
        <v>333904.75</v>
      </c>
      <c r="R12" s="8">
        <v>368756.49</v>
      </c>
      <c r="S12" s="12">
        <v>9.40435904088032</v>
      </c>
      <c r="T12" s="12">
        <v>9.15593190094827</v>
      </c>
      <c r="U12" s="15">
        <v>0.152647994555853</v>
      </c>
      <c r="V12" s="15">
        <v>0.319207039018133</v>
      </c>
      <c r="W12" s="8">
        <v>100728.33</v>
      </c>
      <c r="X12" s="8">
        <v>119722.64</v>
      </c>
      <c r="Y12" s="17">
        <v>-18994.31</v>
      </c>
      <c r="Z12" s="18">
        <v>-0.158652615745861</v>
      </c>
      <c r="AA12" s="15">
        <v>0.231754863205534</v>
      </c>
      <c r="AB12" s="15">
        <v>0.245092640907709</v>
      </c>
      <c r="AC12" s="15">
        <v>-0.0133377777021746</v>
      </c>
      <c r="AD12" s="8">
        <v>-12454.8706</v>
      </c>
      <c r="AE12" s="8">
        <v>-19491.0035</v>
      </c>
      <c r="AF12" s="15">
        <v>-0.0286560576567251</v>
      </c>
      <c r="AG12" s="15">
        <v>-0.0399014047949193</v>
      </c>
      <c r="AH12" s="8">
        <v>-1038.72</v>
      </c>
      <c r="AI12" s="8">
        <v>-2094.58</v>
      </c>
      <c r="AJ12" s="15">
        <v>-0.0224752699977259</v>
      </c>
      <c r="AK12" s="15">
        <v>-0.0392602890549044</v>
      </c>
      <c r="AL12" s="22">
        <v>0.0106042313981793</v>
      </c>
      <c r="AM12" s="22">
        <v>0.0167850190571785</v>
      </c>
    </row>
    <row r="13" s="1" customFormat="1" ht="15.9" customHeight="1" spans="1:39">
      <c r="A13" s="6" t="s">
        <v>62</v>
      </c>
      <c r="B13" s="7">
        <v>66397.85</v>
      </c>
      <c r="C13" s="7">
        <v>441061.59</v>
      </c>
      <c r="D13" s="7">
        <v>42709.9</v>
      </c>
      <c r="E13" s="8">
        <v>324408.9</v>
      </c>
      <c r="F13" s="8">
        <v>33.5905556909299</v>
      </c>
      <c r="G13" s="8">
        <v>29653</v>
      </c>
      <c r="H13" s="8">
        <v>54496.5</v>
      </c>
      <c r="I13" s="8">
        <v>242218.18</v>
      </c>
      <c r="J13" s="8">
        <v>351132.01</v>
      </c>
      <c r="K13" s="12">
        <v>8.16842073314673</v>
      </c>
      <c r="L13" s="12">
        <v>6.44320295798813</v>
      </c>
      <c r="M13" s="8">
        <v>444151.33</v>
      </c>
      <c r="N13" s="8">
        <v>489204.99</v>
      </c>
      <c r="O13" s="8">
        <v>51337.5</v>
      </c>
      <c r="P13" s="8">
        <v>57469.82</v>
      </c>
      <c r="Q13" s="8">
        <v>353218.11</v>
      </c>
      <c r="R13" s="8">
        <v>375409.53</v>
      </c>
      <c r="S13" s="12">
        <v>8.6515963963964</v>
      </c>
      <c r="T13" s="12">
        <v>8.51238075915324</v>
      </c>
      <c r="U13" s="15">
        <v>0.0591516621186005</v>
      </c>
      <c r="V13" s="15">
        <v>0.321141180039935</v>
      </c>
      <c r="W13" s="8">
        <v>90933.22</v>
      </c>
      <c r="X13" s="8">
        <v>113795.46</v>
      </c>
      <c r="Y13" s="17">
        <v>-22862.24</v>
      </c>
      <c r="Z13" s="18">
        <v>-0.200906433349801</v>
      </c>
      <c r="AA13" s="15">
        <v>0.204734769115743</v>
      </c>
      <c r="AB13" s="15">
        <v>0.232613040189962</v>
      </c>
      <c r="AC13" s="15">
        <v>-0.0278782710742195</v>
      </c>
      <c r="AD13" s="8">
        <v>-10339.1388</v>
      </c>
      <c r="AE13" s="8">
        <v>-14269.3265</v>
      </c>
      <c r="AF13" s="15">
        <v>-0.0232784145890096</v>
      </c>
      <c r="AG13" s="15">
        <v>-0.0291683993247902</v>
      </c>
      <c r="AH13" s="8">
        <v>-1041.99</v>
      </c>
      <c r="AI13" s="8">
        <v>-1806.38</v>
      </c>
      <c r="AJ13" s="15">
        <v>-0.0202968590211833</v>
      </c>
      <c r="AK13" s="15">
        <v>-0.0314318019440465</v>
      </c>
      <c r="AL13" s="22">
        <v>0.0081533873550369</v>
      </c>
      <c r="AM13" s="22">
        <v>0.0111349429228631</v>
      </c>
    </row>
    <row r="14" s="1" customFormat="1" ht="15.9" customHeight="1" spans="1:39">
      <c r="A14" s="6" t="s">
        <v>101</v>
      </c>
      <c r="B14" s="7">
        <v>37359.96</v>
      </c>
      <c r="C14" s="7">
        <v>218533.7</v>
      </c>
      <c r="D14" s="7">
        <v>24175.28</v>
      </c>
      <c r="E14" s="8">
        <v>154865.19</v>
      </c>
      <c r="F14" s="8">
        <v>49.6266929670543</v>
      </c>
      <c r="G14" s="8">
        <v>7392.6</v>
      </c>
      <c r="H14" s="8">
        <v>14735.9</v>
      </c>
      <c r="I14" s="8">
        <v>52993.62</v>
      </c>
      <c r="J14" s="8">
        <v>93078.23</v>
      </c>
      <c r="K14" s="12">
        <v>7.16846846846847</v>
      </c>
      <c r="L14" s="12">
        <v>6.31642655012588</v>
      </c>
      <c r="M14" s="8">
        <v>136981.73</v>
      </c>
      <c r="N14" s="8">
        <v>134199.78</v>
      </c>
      <c r="O14" s="8">
        <v>20238.78</v>
      </c>
      <c r="P14" s="8">
        <v>17774.65</v>
      </c>
      <c r="Q14" s="8">
        <v>116624.39</v>
      </c>
      <c r="R14" s="8">
        <v>109126.1</v>
      </c>
      <c r="S14" s="12">
        <v>6.76828000502007</v>
      </c>
      <c r="T14" s="12">
        <v>7.55006596473067</v>
      </c>
      <c r="U14" s="15">
        <v>-0.0558262152102208</v>
      </c>
      <c r="V14" s="15">
        <v>0.195306539989799</v>
      </c>
      <c r="W14" s="8">
        <v>20357.34</v>
      </c>
      <c r="X14" s="8">
        <v>25073.68</v>
      </c>
      <c r="Y14" s="17">
        <v>-4716.34</v>
      </c>
      <c r="Z14" s="18">
        <v>-0.188099233937739</v>
      </c>
      <c r="AA14" s="15">
        <v>0.148613541382489</v>
      </c>
      <c r="AB14" s="15">
        <v>0.186838458304477</v>
      </c>
      <c r="AC14" s="15">
        <v>-0.0382249169219876</v>
      </c>
      <c r="AD14" s="8">
        <v>-596.1991</v>
      </c>
      <c r="AE14" s="8">
        <v>-6016.7988</v>
      </c>
      <c r="AF14" s="15">
        <v>-0.00435239867389615</v>
      </c>
      <c r="AG14" s="15">
        <v>-0.0448346398183365</v>
      </c>
      <c r="AH14" s="8">
        <v>-335</v>
      </c>
      <c r="AI14" s="8">
        <v>-703.95</v>
      </c>
      <c r="AJ14" s="15">
        <v>-0.016552381121787</v>
      </c>
      <c r="AK14" s="15">
        <v>-0.039604155356083</v>
      </c>
      <c r="AL14" s="22">
        <v>0.0352517566821868</v>
      </c>
      <c r="AM14" s="22">
        <v>0.023051774234296</v>
      </c>
    </row>
    <row r="15" s="1" customFormat="1" ht="15.9" customHeight="1" spans="1:39">
      <c r="A15" s="9" t="s">
        <v>61</v>
      </c>
      <c r="B15" s="10">
        <v>305754.31</v>
      </c>
      <c r="C15" s="10">
        <v>1952612.88</v>
      </c>
      <c r="D15" s="10">
        <v>193719.33</v>
      </c>
      <c r="E15" s="10">
        <v>1368297.3</v>
      </c>
      <c r="F15" s="10">
        <v>34.9878504851847</v>
      </c>
      <c r="G15" s="10">
        <v>121781.3</v>
      </c>
      <c r="H15" s="10">
        <v>173351.7</v>
      </c>
      <c r="I15" s="10">
        <v>902662.45</v>
      </c>
      <c r="J15" s="10">
        <v>1174117.94</v>
      </c>
      <c r="K15" s="13">
        <v>7.4121597486642</v>
      </c>
      <c r="L15" s="13">
        <v>6.77303966445094</v>
      </c>
      <c r="M15" s="10">
        <v>1811936.09</v>
      </c>
      <c r="N15" s="10">
        <v>1695201.62</v>
      </c>
      <c r="O15" s="10">
        <v>226682.09</v>
      </c>
      <c r="P15" s="10">
        <v>194150.01</v>
      </c>
      <c r="Q15" s="10">
        <v>1471199.49</v>
      </c>
      <c r="R15" s="10">
        <v>1304384.27</v>
      </c>
      <c r="S15" s="13">
        <v>7.99329179468921</v>
      </c>
      <c r="T15" s="13">
        <v>8.73140114697908</v>
      </c>
      <c r="U15" s="16">
        <v>0.0784025258130375</v>
      </c>
      <c r="V15" s="16">
        <v>0.289140707798719</v>
      </c>
      <c r="W15" s="10">
        <v>340736.6</v>
      </c>
      <c r="X15" s="10">
        <v>390817.35</v>
      </c>
      <c r="Y15" s="19">
        <v>-50080.75</v>
      </c>
      <c r="Z15" s="20">
        <v>-0.128143620031199</v>
      </c>
      <c r="AA15" s="16">
        <v>0.188051113877863</v>
      </c>
      <c r="AB15" s="16">
        <v>0.230543284874869</v>
      </c>
      <c r="AC15" s="16">
        <v>-0.0424921709970062</v>
      </c>
      <c r="AD15" s="10">
        <v>-42870.8985</v>
      </c>
      <c r="AE15" s="10">
        <v>-61736.5172</v>
      </c>
      <c r="AF15" s="16">
        <v>-0.0236602707659518</v>
      </c>
      <c r="AG15" s="16">
        <v>-0.0364183920494366</v>
      </c>
      <c r="AH15" s="10">
        <v>-4827.76</v>
      </c>
      <c r="AI15" s="10">
        <v>-6744.17</v>
      </c>
      <c r="AJ15" s="16">
        <v>-0.0212974920074188</v>
      </c>
      <c r="AK15" s="16">
        <v>-0.0347369026661394</v>
      </c>
      <c r="AL15" s="20">
        <v>0.0110766319001876</v>
      </c>
      <c r="AM15" s="20">
        <v>0.0134394106587206</v>
      </c>
    </row>
    <row r="16" s="1" customFormat="1" ht="14.3" customHeight="1"/>
    <row r="17" s="1" customFormat="1" ht="14.3" customHeight="1"/>
    <row r="18" s="1" customFormat="1" ht="14.3" customHeight="1"/>
    <row r="19" s="1" customFormat="1" ht="14.3" customHeight="1"/>
    <row r="20" s="1" customFormat="1" ht="14.3" customHeight="1"/>
    <row r="21" s="1" customFormat="1" ht="14.3" customHeight="1"/>
    <row r="22" s="1" customFormat="1" ht="14.3" customHeight="1"/>
    <row r="23" s="1" customFormat="1" ht="14.3" customHeight="1"/>
    <row r="24" s="1" customFormat="1" ht="14.3" customHeight="1" spans="27:27">
      <c r="AA24" s="21"/>
    </row>
  </sheetData>
  <mergeCells count="26">
    <mergeCell ref="A1:AM1"/>
    <mergeCell ref="A2:V2"/>
    <mergeCell ref="W2:AC2"/>
    <mergeCell ref="G3:L3"/>
    <mergeCell ref="M3:AC3"/>
    <mergeCell ref="AD3:AM3"/>
    <mergeCell ref="G4:H4"/>
    <mergeCell ref="I4:J4"/>
    <mergeCell ref="K4:L4"/>
    <mergeCell ref="M4:N4"/>
    <mergeCell ref="O4:P4"/>
    <mergeCell ref="Q4:R4"/>
    <mergeCell ref="S4:T4"/>
    <mergeCell ref="U4:V4"/>
    <mergeCell ref="W4:Z4"/>
    <mergeCell ref="AA4:AC4"/>
    <mergeCell ref="AD4:AE4"/>
    <mergeCell ref="AF4:AG4"/>
    <mergeCell ref="AH4:AI4"/>
    <mergeCell ref="AJ4:AK4"/>
    <mergeCell ref="A3:A5"/>
    <mergeCell ref="F3:F5"/>
    <mergeCell ref="AL4:AL5"/>
    <mergeCell ref="AM4:AM5"/>
    <mergeCell ref="B3:C4"/>
    <mergeCell ref="D3:E4"/>
  </mergeCells>
  <pageMargins left="0.75" right="0.75" top="1" bottom="1" header="0.5" footer="0.5"/>
  <pageSetup paperSize="9" orientation="portrait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6"/>
  <dimension ref="A1:AM24"/>
  <sheetViews>
    <sheetView workbookViewId="0">
      <selection activeCell="A1" sqref="$A1:$XFD1048576"/>
    </sheetView>
  </sheetViews>
  <sheetFormatPr defaultColWidth="10" defaultRowHeight="13.5"/>
  <cols>
    <col min="1" max="1" width="15.875" style="1" customWidth="1"/>
    <col min="2" max="5" width="9.63333333333333" style="1" customWidth="1"/>
    <col min="6" max="6" width="6.91666666666667" style="1" customWidth="1"/>
    <col min="7" max="7" width="9.225" style="1" customWidth="1"/>
    <col min="8" max="8" width="9.63333333333333" style="1" customWidth="1"/>
    <col min="9" max="9" width="10.175" style="1" customWidth="1"/>
    <col min="10" max="10" width="9.5" style="1" customWidth="1"/>
    <col min="11" max="11" width="9.225" style="1" customWidth="1"/>
    <col min="12" max="12" width="9.76666666666667" style="1" customWidth="1"/>
    <col min="13" max="16" width="10.7666666666667" style="1" customWidth="1"/>
    <col min="17" max="17" width="12.2083333333333" style="1" customWidth="1"/>
    <col min="18" max="18" width="10.7666666666667" style="1" customWidth="1"/>
    <col min="19" max="20" width="9.5" style="1" customWidth="1"/>
    <col min="21" max="21" width="6.78333333333333" style="1" customWidth="1"/>
    <col min="22" max="22" width="6.24166666666667" style="1" customWidth="1"/>
    <col min="23" max="23" width="9.74166666666667" style="1" customWidth="1"/>
    <col min="24" max="25" width="9.76666666666667" style="1" customWidth="1"/>
    <col min="26" max="26" width="7.6" style="1" customWidth="1"/>
    <col min="27" max="27" width="6.65" style="1" customWidth="1"/>
    <col min="28" max="28" width="5.83333333333333" style="1" customWidth="1"/>
    <col min="29" max="29" width="6.10833333333333" style="1" customWidth="1"/>
    <col min="30" max="30" width="9.74166666666667" style="1" customWidth="1"/>
    <col min="31" max="31" width="8.95" style="1" customWidth="1"/>
    <col min="32" max="33" width="6.91666666666667" style="1" customWidth="1"/>
    <col min="34" max="35" width="9.74166666666667" style="1" customWidth="1"/>
    <col min="36" max="37" width="7.73333333333333" style="1" customWidth="1"/>
    <col min="38" max="38" width="6.10833333333333" style="1" customWidth="1"/>
    <col min="39" max="39" width="6.50833333333333" style="1" customWidth="1"/>
    <col min="40" max="47" width="9.76666666666667" style="1" customWidth="1"/>
    <col min="48" max="16384" width="10" style="1"/>
  </cols>
  <sheetData>
    <row r="1" s="1" customFormat="1" ht="21.85" customHeight="1" spans="1:39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="1" customFormat="1" ht="19.55" customHeight="1" spans="1:29">
      <c r="A2" s="3" t="s">
        <v>260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14" t="s">
        <v>233</v>
      </c>
      <c r="X2" s="14"/>
      <c r="Y2" s="14"/>
      <c r="Z2" s="14"/>
      <c r="AA2" s="14"/>
      <c r="AB2" s="14"/>
      <c r="AC2" s="14"/>
    </row>
    <row r="3" s="1" customFormat="1" ht="19.55" customHeight="1" spans="1:39">
      <c r="A3" s="4" t="s">
        <v>49</v>
      </c>
      <c r="B3" s="4" t="s">
        <v>236</v>
      </c>
      <c r="C3" s="4"/>
      <c r="D3" s="4" t="s">
        <v>209</v>
      </c>
      <c r="E3" s="4"/>
      <c r="F3" s="5" t="s">
        <v>210</v>
      </c>
      <c r="G3" s="4" t="s">
        <v>237</v>
      </c>
      <c r="H3" s="4"/>
      <c r="I3" s="4"/>
      <c r="J3" s="4"/>
      <c r="K3" s="4"/>
      <c r="L3" s="4"/>
      <c r="M3" s="4" t="s">
        <v>238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 t="s">
        <v>239</v>
      </c>
      <c r="AE3" s="4"/>
      <c r="AF3" s="4"/>
      <c r="AG3" s="4"/>
      <c r="AH3" s="4"/>
      <c r="AI3" s="4"/>
      <c r="AJ3" s="4"/>
      <c r="AK3" s="4"/>
      <c r="AL3" s="4"/>
      <c r="AM3" s="4"/>
    </row>
    <row r="4" s="1" customFormat="1" ht="22.6" customHeight="1" spans="1:39">
      <c r="A4" s="4"/>
      <c r="B4" s="4"/>
      <c r="C4" s="4"/>
      <c r="D4" s="4"/>
      <c r="E4" s="4"/>
      <c r="F4" s="5"/>
      <c r="G4" s="4" t="s">
        <v>261</v>
      </c>
      <c r="H4" s="4"/>
      <c r="I4" s="4" t="s">
        <v>215</v>
      </c>
      <c r="J4" s="4"/>
      <c r="K4" s="4" t="s">
        <v>262</v>
      </c>
      <c r="L4" s="4"/>
      <c r="M4" s="4" t="s">
        <v>215</v>
      </c>
      <c r="N4" s="4"/>
      <c r="O4" s="4" t="s">
        <v>263</v>
      </c>
      <c r="P4" s="4"/>
      <c r="Q4" s="4" t="s">
        <v>264</v>
      </c>
      <c r="R4" s="4"/>
      <c r="S4" s="4" t="s">
        <v>262</v>
      </c>
      <c r="T4" s="4"/>
      <c r="U4" s="4" t="s">
        <v>211</v>
      </c>
      <c r="V4" s="4"/>
      <c r="W4" s="4" t="s">
        <v>7</v>
      </c>
      <c r="X4" s="4"/>
      <c r="Y4" s="4"/>
      <c r="Z4" s="4"/>
      <c r="AA4" s="4" t="s">
        <v>8</v>
      </c>
      <c r="AB4" s="4"/>
      <c r="AC4" s="4"/>
      <c r="AD4" s="4" t="s">
        <v>215</v>
      </c>
      <c r="AE4" s="4"/>
      <c r="AF4" s="4" t="s">
        <v>265</v>
      </c>
      <c r="AG4" s="4"/>
      <c r="AH4" s="4" t="s">
        <v>214</v>
      </c>
      <c r="AI4" s="4"/>
      <c r="AJ4" s="4" t="s">
        <v>266</v>
      </c>
      <c r="AK4" s="4"/>
      <c r="AL4" s="4" t="s">
        <v>254</v>
      </c>
      <c r="AM4" s="4" t="s">
        <v>255</v>
      </c>
    </row>
    <row r="5" s="1" customFormat="1" ht="22.6" customHeight="1" spans="1:39">
      <c r="A5" s="4"/>
      <c r="B5" s="4" t="s">
        <v>214</v>
      </c>
      <c r="C5" s="4" t="s">
        <v>215</v>
      </c>
      <c r="D5" s="4" t="s">
        <v>214</v>
      </c>
      <c r="E5" s="4" t="s">
        <v>215</v>
      </c>
      <c r="F5" s="5"/>
      <c r="G5" s="4" t="s">
        <v>240</v>
      </c>
      <c r="H5" s="4" t="s">
        <v>242</v>
      </c>
      <c r="I5" s="4" t="s">
        <v>241</v>
      </c>
      <c r="J5" s="4" t="s">
        <v>243</v>
      </c>
      <c r="K5" s="4" t="s">
        <v>244</v>
      </c>
      <c r="L5" s="11" t="s">
        <v>245</v>
      </c>
      <c r="M5" s="4" t="s">
        <v>241</v>
      </c>
      <c r="N5" s="4" t="s">
        <v>243</v>
      </c>
      <c r="O5" s="4" t="s">
        <v>240</v>
      </c>
      <c r="P5" s="4" t="s">
        <v>242</v>
      </c>
      <c r="Q5" s="4" t="s">
        <v>246</v>
      </c>
      <c r="R5" s="4" t="s">
        <v>247</v>
      </c>
      <c r="S5" s="4" t="s">
        <v>244</v>
      </c>
      <c r="T5" s="4" t="s">
        <v>245</v>
      </c>
      <c r="U5" s="4" t="s">
        <v>248</v>
      </c>
      <c r="V5" s="4" t="s">
        <v>249</v>
      </c>
      <c r="W5" s="4" t="s">
        <v>11</v>
      </c>
      <c r="X5" s="4" t="s">
        <v>12</v>
      </c>
      <c r="Y5" s="4" t="s">
        <v>13</v>
      </c>
      <c r="Z5" s="4" t="s">
        <v>14</v>
      </c>
      <c r="AA5" s="4" t="s">
        <v>11</v>
      </c>
      <c r="AB5" s="4" t="s">
        <v>12</v>
      </c>
      <c r="AC5" s="4" t="s">
        <v>15</v>
      </c>
      <c r="AD5" s="4" t="s">
        <v>241</v>
      </c>
      <c r="AE5" s="4" t="s">
        <v>243</v>
      </c>
      <c r="AF5" s="4" t="s">
        <v>250</v>
      </c>
      <c r="AG5" s="4" t="s">
        <v>251</v>
      </c>
      <c r="AH5" s="4" t="s">
        <v>240</v>
      </c>
      <c r="AI5" s="4" t="s">
        <v>242</v>
      </c>
      <c r="AJ5" s="4" t="s">
        <v>252</v>
      </c>
      <c r="AK5" s="4" t="s">
        <v>253</v>
      </c>
      <c r="AL5" s="4"/>
      <c r="AM5" s="4"/>
    </row>
    <row r="6" s="1" customFormat="1" ht="15.9" customHeight="1" spans="1:39">
      <c r="A6" s="6" t="s">
        <v>155</v>
      </c>
      <c r="B6" s="7">
        <v>26196.11</v>
      </c>
      <c r="C6" s="7">
        <v>522593.13</v>
      </c>
      <c r="D6" s="7">
        <v>17784.73</v>
      </c>
      <c r="E6" s="8">
        <v>347099.19</v>
      </c>
      <c r="F6" s="8">
        <v>94.7188469569211</v>
      </c>
      <c r="G6" s="8">
        <v>558.6</v>
      </c>
      <c r="H6" s="8">
        <v>5723.3</v>
      </c>
      <c r="I6" s="8">
        <v>-27030.19</v>
      </c>
      <c r="J6" s="8">
        <v>71043.72</v>
      </c>
      <c r="K6" s="12">
        <v>-48.3891693519513</v>
      </c>
      <c r="L6" s="12">
        <v>12.4130693830482</v>
      </c>
      <c r="M6" s="8">
        <v>188460.61</v>
      </c>
      <c r="N6" s="8">
        <v>174781.51</v>
      </c>
      <c r="O6" s="8">
        <v>7922.89</v>
      </c>
      <c r="P6" s="8">
        <v>6810.91</v>
      </c>
      <c r="Q6" s="8">
        <v>142318.36</v>
      </c>
      <c r="R6" s="8">
        <v>119486.89</v>
      </c>
      <c r="S6" s="12">
        <v>23.7868517674737</v>
      </c>
      <c r="T6" s="12">
        <v>25.6619908352922</v>
      </c>
      <c r="U6" s="15">
        <v>-1.49157388080923</v>
      </c>
      <c r="V6" s="15">
        <v>1.06733645349128</v>
      </c>
      <c r="W6" s="8">
        <v>46142.25</v>
      </c>
      <c r="X6" s="8">
        <v>55294.62</v>
      </c>
      <c r="Y6" s="17">
        <v>-9152.37</v>
      </c>
      <c r="Z6" s="18">
        <v>-0.165520081338836</v>
      </c>
      <c r="AA6" s="15">
        <v>0.244837634771531</v>
      </c>
      <c r="AB6" s="15">
        <v>0.316364242419006</v>
      </c>
      <c r="AC6" s="15">
        <v>-0.0715266076474751</v>
      </c>
      <c r="AD6" s="8">
        <v>-2338.6471</v>
      </c>
      <c r="AE6" s="8">
        <v>1004.4584</v>
      </c>
      <c r="AF6" s="15">
        <v>-0.0124092090118991</v>
      </c>
      <c r="AG6" s="15">
        <v>0.00574693741918124</v>
      </c>
      <c r="AH6" s="8">
        <v>-37.59</v>
      </c>
      <c r="AI6" s="8">
        <v>-256.86</v>
      </c>
      <c r="AJ6" s="15">
        <v>-0.00474448086493691</v>
      </c>
      <c r="AK6" s="15">
        <v>-0.037713022195272</v>
      </c>
      <c r="AL6" s="22">
        <v>0.0253038131833729</v>
      </c>
      <c r="AM6" s="22">
        <v>0.0329685413303351</v>
      </c>
    </row>
    <row r="7" s="1" customFormat="1" ht="15.9" customHeight="1" spans="1:39">
      <c r="A7" s="6" t="s">
        <v>118</v>
      </c>
      <c r="B7" s="7">
        <v>36208.04</v>
      </c>
      <c r="C7" s="7">
        <v>498773.58</v>
      </c>
      <c r="D7" s="7">
        <v>22211.65</v>
      </c>
      <c r="E7" s="8">
        <v>265282.49</v>
      </c>
      <c r="F7" s="8">
        <v>27.6622270088393</v>
      </c>
      <c r="G7" s="8">
        <v>43461.64</v>
      </c>
      <c r="H7" s="8">
        <v>87826.9</v>
      </c>
      <c r="I7" s="8">
        <v>196203.11</v>
      </c>
      <c r="J7" s="8">
        <v>595979.8</v>
      </c>
      <c r="K7" s="12">
        <v>4.51439729379747</v>
      </c>
      <c r="L7" s="12">
        <v>6.78584579439784</v>
      </c>
      <c r="M7" s="8">
        <v>475614.67</v>
      </c>
      <c r="N7" s="8">
        <v>780927.75</v>
      </c>
      <c r="O7" s="8">
        <v>57060.89</v>
      </c>
      <c r="P7" s="8">
        <v>97636.69</v>
      </c>
      <c r="Q7" s="8">
        <v>428124.21</v>
      </c>
      <c r="R7" s="8">
        <v>711428.15</v>
      </c>
      <c r="S7" s="12">
        <v>8.33521296285424</v>
      </c>
      <c r="T7" s="12">
        <v>7.99830217513519</v>
      </c>
      <c r="U7" s="15">
        <v>0.846362298308648</v>
      </c>
      <c r="V7" s="15">
        <v>0.178674319675567</v>
      </c>
      <c r="W7" s="8">
        <v>47490.46</v>
      </c>
      <c r="X7" s="8">
        <v>69499.6</v>
      </c>
      <c r="Y7" s="17">
        <v>-22009.14</v>
      </c>
      <c r="Z7" s="18">
        <v>-0.316680096000553</v>
      </c>
      <c r="AA7" s="15">
        <v>0.0998507047732569</v>
      </c>
      <c r="AB7" s="15">
        <v>0.088996197151401</v>
      </c>
      <c r="AC7" s="15">
        <v>0.0108545076218559</v>
      </c>
      <c r="AD7" s="8">
        <v>-3354.0446</v>
      </c>
      <c r="AE7" s="8">
        <v>-4923.7344</v>
      </c>
      <c r="AF7" s="15">
        <v>-0.00705202091432546</v>
      </c>
      <c r="AG7" s="15">
        <v>-0.00630498071044344</v>
      </c>
      <c r="AH7" s="8">
        <v>-219.21</v>
      </c>
      <c r="AI7" s="8">
        <v>-306.96</v>
      </c>
      <c r="AJ7" s="15">
        <v>-0.00384168560988095</v>
      </c>
      <c r="AK7" s="15">
        <v>-0.00314390010558531</v>
      </c>
      <c r="AL7" s="22">
        <v>-0.00390812080874015</v>
      </c>
      <c r="AM7" s="22">
        <v>-0.000697785504295646</v>
      </c>
    </row>
    <row r="8" s="1" customFormat="1" ht="15.9" customHeight="1" spans="1:39">
      <c r="A8" s="6" t="s">
        <v>84</v>
      </c>
      <c r="B8" s="7">
        <v>40809.46</v>
      </c>
      <c r="C8" s="7">
        <v>860931.3</v>
      </c>
      <c r="D8" s="7">
        <v>29957.37</v>
      </c>
      <c r="E8" s="8">
        <v>613345.77</v>
      </c>
      <c r="F8" s="8">
        <v>88.5460957452621</v>
      </c>
      <c r="G8" s="8">
        <v>4945.29</v>
      </c>
      <c r="H8" s="8">
        <v>16966.5</v>
      </c>
      <c r="I8" s="8">
        <v>15741.58</v>
      </c>
      <c r="J8" s="8">
        <v>186290.58</v>
      </c>
      <c r="K8" s="12">
        <v>3.18314598334981</v>
      </c>
      <c r="L8" s="12">
        <v>10.9799062859164</v>
      </c>
      <c r="M8" s="8">
        <v>334491.98</v>
      </c>
      <c r="N8" s="8">
        <v>423591.93</v>
      </c>
      <c r="O8" s="8">
        <v>14535.17</v>
      </c>
      <c r="P8" s="8">
        <v>19108.56</v>
      </c>
      <c r="Q8" s="8">
        <v>258072.3</v>
      </c>
      <c r="R8" s="8">
        <v>320404.61</v>
      </c>
      <c r="S8" s="12">
        <v>23.0125949679295</v>
      </c>
      <c r="T8" s="12">
        <v>22.1676531355581</v>
      </c>
      <c r="U8" s="15">
        <v>6.22951290588061</v>
      </c>
      <c r="V8" s="15">
        <v>1.01892917464987</v>
      </c>
      <c r="W8" s="8">
        <v>76419.68</v>
      </c>
      <c r="X8" s="8">
        <v>103187.32</v>
      </c>
      <c r="Y8" s="17">
        <v>-26767.64</v>
      </c>
      <c r="Z8" s="18">
        <v>-0.259408229615809</v>
      </c>
      <c r="AA8" s="15">
        <v>0.22846490968184</v>
      </c>
      <c r="AB8" s="15">
        <v>0.243600769259226</v>
      </c>
      <c r="AC8" s="15">
        <v>-0.015135859577385</v>
      </c>
      <c r="AD8" s="8">
        <v>-11051.4601</v>
      </c>
      <c r="AE8" s="8">
        <v>-18683.9694</v>
      </c>
      <c r="AF8" s="15">
        <v>-0.0330395368522737</v>
      </c>
      <c r="AG8" s="15">
        <v>-0.0441084167963257</v>
      </c>
      <c r="AH8" s="8">
        <v>-544.16</v>
      </c>
      <c r="AI8" s="8">
        <v>-727</v>
      </c>
      <c r="AJ8" s="15">
        <v>-0.0374374706315784</v>
      </c>
      <c r="AK8" s="15">
        <v>-0.0380457763431677</v>
      </c>
      <c r="AL8" s="22">
        <v>0.00500623949089395</v>
      </c>
      <c r="AM8" s="22">
        <v>0.000608305711589228</v>
      </c>
    </row>
    <row r="9" s="1" customFormat="1" ht="15.9" customHeight="1" spans="1:39">
      <c r="A9" s="6" t="s">
        <v>94</v>
      </c>
      <c r="B9" s="7">
        <v>39991.67</v>
      </c>
      <c r="C9" s="7">
        <v>892620.4</v>
      </c>
      <c r="D9" s="7">
        <v>23522.83</v>
      </c>
      <c r="E9" s="8">
        <v>460439.87</v>
      </c>
      <c r="F9" s="8">
        <v>80.0550853432449</v>
      </c>
      <c r="G9" s="8">
        <v>-1890.13</v>
      </c>
      <c r="H9" s="8">
        <v>12675</v>
      </c>
      <c r="I9" s="8">
        <v>-168692.47</v>
      </c>
      <c r="J9" s="8">
        <v>149086.25</v>
      </c>
      <c r="K9" s="12">
        <v>89.249136302794</v>
      </c>
      <c r="L9" s="12">
        <v>11.7622287968442</v>
      </c>
      <c r="M9" s="8">
        <v>341292.48</v>
      </c>
      <c r="N9" s="8">
        <v>375669.26</v>
      </c>
      <c r="O9" s="8">
        <v>14138.53</v>
      </c>
      <c r="P9" s="8">
        <v>14534.91</v>
      </c>
      <c r="Q9" s="8">
        <v>261975.04</v>
      </c>
      <c r="R9" s="8">
        <v>275016.53</v>
      </c>
      <c r="S9" s="12">
        <v>24.1391771280324</v>
      </c>
      <c r="T9" s="12">
        <v>25.845998358435</v>
      </c>
      <c r="U9" s="15">
        <v>-0.729530411967956</v>
      </c>
      <c r="V9" s="15">
        <v>1.19737252223571</v>
      </c>
      <c r="W9" s="8">
        <v>79317.44</v>
      </c>
      <c r="X9" s="8">
        <v>100652.73</v>
      </c>
      <c r="Y9" s="17">
        <v>-21335.29</v>
      </c>
      <c r="Z9" s="18">
        <v>-0.211969312705179</v>
      </c>
      <c r="AA9" s="15">
        <v>0.232403128249412</v>
      </c>
      <c r="AB9" s="15">
        <v>0.267929108705887</v>
      </c>
      <c r="AC9" s="15">
        <v>-0.0355259804564743</v>
      </c>
      <c r="AD9" s="8">
        <v>-11128.724</v>
      </c>
      <c r="AE9" s="8">
        <v>-24772.3553</v>
      </c>
      <c r="AF9" s="15">
        <v>-0.032607586314237</v>
      </c>
      <c r="AG9" s="15">
        <v>-0.0659419280140196</v>
      </c>
      <c r="AH9" s="8">
        <v>-185.18</v>
      </c>
      <c r="AI9" s="8">
        <v>-680.76</v>
      </c>
      <c r="AJ9" s="15">
        <v>-0.0130975426723995</v>
      </c>
      <c r="AK9" s="15">
        <v>-0.0468362033201444</v>
      </c>
      <c r="AL9" s="22">
        <v>0.0142286170059074</v>
      </c>
      <c r="AM9" s="22">
        <v>0.0337386606477449</v>
      </c>
    </row>
    <row r="10" s="1" customFormat="1" ht="15.9" customHeight="1" spans="1:39">
      <c r="A10" s="6" t="s">
        <v>89</v>
      </c>
      <c r="B10" s="7">
        <v>21636.76</v>
      </c>
      <c r="C10" s="7">
        <v>433261.66</v>
      </c>
      <c r="D10" s="7">
        <v>15135.79</v>
      </c>
      <c r="E10" s="8">
        <v>290431.13</v>
      </c>
      <c r="F10" s="8">
        <v>104.418582231122</v>
      </c>
      <c r="G10" s="8">
        <v>-200.1</v>
      </c>
      <c r="H10" s="8">
        <v>4459.2</v>
      </c>
      <c r="I10" s="8">
        <v>-33701.53</v>
      </c>
      <c r="J10" s="8">
        <v>44280.25</v>
      </c>
      <c r="K10" s="12">
        <v>168.42343828086</v>
      </c>
      <c r="L10" s="12">
        <v>9.9300883566559</v>
      </c>
      <c r="M10" s="8">
        <v>144814.33</v>
      </c>
      <c r="N10" s="8">
        <v>172389.91</v>
      </c>
      <c r="O10" s="8">
        <v>5979.16</v>
      </c>
      <c r="P10" s="8">
        <v>6872.56</v>
      </c>
      <c r="Q10" s="8">
        <v>107425.69</v>
      </c>
      <c r="R10" s="8">
        <v>124202.52</v>
      </c>
      <c r="S10" s="12">
        <v>24.2198452625452</v>
      </c>
      <c r="T10" s="12">
        <v>25.0837984681109</v>
      </c>
      <c r="U10" s="15">
        <v>-0.856196705697477</v>
      </c>
      <c r="V10" s="15">
        <v>1.52603980621157</v>
      </c>
      <c r="W10" s="8">
        <v>37388.64</v>
      </c>
      <c r="X10" s="8">
        <v>48187.39</v>
      </c>
      <c r="Y10" s="17">
        <v>-10798.75</v>
      </c>
      <c r="Z10" s="18">
        <v>-0.224099084843566</v>
      </c>
      <c r="AA10" s="15">
        <v>0.258183288905179</v>
      </c>
      <c r="AB10" s="15">
        <v>0.279525582442731</v>
      </c>
      <c r="AC10" s="15">
        <v>-0.0213422935375516</v>
      </c>
      <c r="AD10" s="8">
        <v>-506.4051</v>
      </c>
      <c r="AE10" s="8">
        <v>-10882.9534</v>
      </c>
      <c r="AF10" s="15">
        <v>-0.00349692671989022</v>
      </c>
      <c r="AG10" s="15">
        <v>-0.0631298745964889</v>
      </c>
      <c r="AH10" s="8">
        <v>-201.22</v>
      </c>
      <c r="AI10" s="8">
        <v>-1541.13</v>
      </c>
      <c r="AJ10" s="15">
        <v>-0.0336535566868925</v>
      </c>
      <c r="AK10" s="15">
        <v>-0.224243949852748</v>
      </c>
      <c r="AL10" s="22">
        <v>0.220747023132858</v>
      </c>
      <c r="AM10" s="22">
        <v>0.190590393165855</v>
      </c>
    </row>
    <row r="11" s="1" customFormat="1" ht="15.9" customHeight="1" spans="1:39">
      <c r="A11" s="6" t="s">
        <v>186</v>
      </c>
      <c r="B11" s="7">
        <v>23463.85</v>
      </c>
      <c r="C11" s="7">
        <v>401937.39</v>
      </c>
      <c r="D11" s="7">
        <v>14723.7</v>
      </c>
      <c r="E11" s="8">
        <v>239054.25</v>
      </c>
      <c r="F11" s="8">
        <v>52.9155707755456</v>
      </c>
      <c r="G11" s="8">
        <v>3764.2</v>
      </c>
      <c r="H11" s="8">
        <v>6894.1</v>
      </c>
      <c r="I11" s="8">
        <v>18222.5</v>
      </c>
      <c r="J11" s="8">
        <v>46182.1</v>
      </c>
      <c r="K11" s="12">
        <v>4.84100207215345</v>
      </c>
      <c r="L11" s="12">
        <v>6.69878591839399</v>
      </c>
      <c r="M11" s="8">
        <v>248592.32</v>
      </c>
      <c r="N11" s="8">
        <v>212829.09</v>
      </c>
      <c r="O11" s="8">
        <v>12452.66</v>
      </c>
      <c r="P11" s="8">
        <v>9250.65</v>
      </c>
      <c r="Q11" s="8">
        <v>187758.92</v>
      </c>
      <c r="R11" s="8">
        <v>159222.77</v>
      </c>
      <c r="S11" s="12">
        <v>19.9629894335829</v>
      </c>
      <c r="T11" s="12">
        <v>23.0069335668304</v>
      </c>
      <c r="U11" s="15">
        <v>3.12373081771945</v>
      </c>
      <c r="V11" s="15">
        <v>2.43449303308177</v>
      </c>
      <c r="W11" s="8">
        <v>60833.4</v>
      </c>
      <c r="X11" s="8">
        <v>53606.32</v>
      </c>
      <c r="Y11" s="17">
        <v>7227.08</v>
      </c>
      <c r="Z11" s="18">
        <v>0.134817685675868</v>
      </c>
      <c r="AA11" s="15">
        <v>0.24471150194825</v>
      </c>
      <c r="AB11" s="15">
        <v>0.251874966904195</v>
      </c>
      <c r="AC11" s="15">
        <v>-0.00716346495594525</v>
      </c>
      <c r="AD11" s="8">
        <v>24112.0378</v>
      </c>
      <c r="AE11" s="8">
        <v>-16635.396</v>
      </c>
      <c r="AF11" s="15">
        <v>0.0969942989389213</v>
      </c>
      <c r="AG11" s="15">
        <v>-0.0781631683901858</v>
      </c>
      <c r="AH11" s="8">
        <v>-386.89</v>
      </c>
      <c r="AI11" s="8">
        <v>-969.67</v>
      </c>
      <c r="AJ11" s="15">
        <v>-0.0310688640017474</v>
      </c>
      <c r="AK11" s="15">
        <v>-0.104821823331333</v>
      </c>
      <c r="AL11" s="22">
        <v>0.201816122270255</v>
      </c>
      <c r="AM11" s="22">
        <v>0.0737529593295861</v>
      </c>
    </row>
    <row r="12" s="1" customFormat="1" ht="15.9" customHeight="1" spans="1:39">
      <c r="A12" s="6" t="s">
        <v>67</v>
      </c>
      <c r="B12" s="7">
        <v>98216.68</v>
      </c>
      <c r="C12" s="7">
        <v>2378302.62</v>
      </c>
      <c r="D12" s="7">
        <v>72394.55</v>
      </c>
      <c r="E12" s="8">
        <v>1518639.81</v>
      </c>
      <c r="F12" s="8">
        <v>57.9674023109819</v>
      </c>
      <c r="G12" s="8">
        <v>25279.5</v>
      </c>
      <c r="H12" s="8">
        <v>52604.3</v>
      </c>
      <c r="I12" s="8">
        <v>191060.69</v>
      </c>
      <c r="J12" s="8">
        <v>750526.92</v>
      </c>
      <c r="K12" s="12">
        <v>7.55792994323464</v>
      </c>
      <c r="L12" s="12">
        <v>14.2674062766732</v>
      </c>
      <c r="M12" s="8">
        <v>1424178.81</v>
      </c>
      <c r="N12" s="8">
        <v>1433832.3</v>
      </c>
      <c r="O12" s="8">
        <v>49102.87</v>
      </c>
      <c r="P12" s="8">
        <v>55382.9</v>
      </c>
      <c r="Q12" s="8">
        <v>1042009.91</v>
      </c>
      <c r="R12" s="8">
        <v>975741.69</v>
      </c>
      <c r="S12" s="12">
        <v>29.0039830665702</v>
      </c>
      <c r="T12" s="12">
        <v>25.8894406035076</v>
      </c>
      <c r="U12" s="15">
        <v>2.83755648496487</v>
      </c>
      <c r="V12" s="15">
        <v>0.814586344669814</v>
      </c>
      <c r="W12" s="8">
        <v>382168.9</v>
      </c>
      <c r="X12" s="8">
        <v>458090.61</v>
      </c>
      <c r="Y12" s="17">
        <v>-75921.71</v>
      </c>
      <c r="Z12" s="18">
        <v>-0.165735136985235</v>
      </c>
      <c r="AA12" s="15">
        <v>0.268343340960114</v>
      </c>
      <c r="AB12" s="15">
        <v>0.31948688141563</v>
      </c>
      <c r="AC12" s="15">
        <v>-0.0511435404555156</v>
      </c>
      <c r="AD12" s="8">
        <v>-33609.5342</v>
      </c>
      <c r="AE12" s="8">
        <v>-11996.8683</v>
      </c>
      <c r="AF12" s="15">
        <v>-0.0235992376547156</v>
      </c>
      <c r="AG12" s="15">
        <v>-0.00836699542896334</v>
      </c>
      <c r="AH12" s="8">
        <v>-966.54</v>
      </c>
      <c r="AI12" s="8">
        <v>-2824.08</v>
      </c>
      <c r="AJ12" s="15">
        <v>-0.0196839818120611</v>
      </c>
      <c r="AK12" s="15">
        <v>-0.050991912666184</v>
      </c>
      <c r="AL12" s="22">
        <v>0.0273926750114684</v>
      </c>
      <c r="AM12" s="22">
        <v>0.0313079308541229</v>
      </c>
    </row>
    <row r="13" s="1" customFormat="1" ht="15.9" customHeight="1" spans="1:39">
      <c r="A13" s="6" t="s">
        <v>62</v>
      </c>
      <c r="B13" s="7">
        <v>94891.15</v>
      </c>
      <c r="C13" s="7">
        <v>2245235.76</v>
      </c>
      <c r="D13" s="7">
        <v>65384.1</v>
      </c>
      <c r="E13" s="8">
        <v>1354573.24</v>
      </c>
      <c r="F13" s="8">
        <v>72.2123240648471</v>
      </c>
      <c r="G13" s="8">
        <v>11291.61</v>
      </c>
      <c r="H13" s="8">
        <v>41373.4</v>
      </c>
      <c r="I13" s="8">
        <v>-113647.55</v>
      </c>
      <c r="J13" s="8">
        <v>572608.18</v>
      </c>
      <c r="K13" s="12">
        <v>-10.0647781848647</v>
      </c>
      <c r="L13" s="12">
        <v>13.8400078311185</v>
      </c>
      <c r="M13" s="8">
        <v>1050905.82</v>
      </c>
      <c r="N13" s="8">
        <v>1113027.07</v>
      </c>
      <c r="O13" s="8">
        <v>38567.35</v>
      </c>
      <c r="P13" s="8">
        <v>43523.08</v>
      </c>
      <c r="Q13" s="8">
        <v>772680.29</v>
      </c>
      <c r="R13" s="8">
        <v>768880.93</v>
      </c>
      <c r="S13" s="12">
        <v>27.2485877302952</v>
      </c>
      <c r="T13" s="12">
        <v>25.573260669971</v>
      </c>
      <c r="U13" s="15">
        <v>-3.70732123746863</v>
      </c>
      <c r="V13" s="15">
        <v>0.847777904610054</v>
      </c>
      <c r="W13" s="8">
        <v>278225.53</v>
      </c>
      <c r="X13" s="8">
        <v>344146.14</v>
      </c>
      <c r="Y13" s="17">
        <v>-65920.61</v>
      </c>
      <c r="Z13" s="18">
        <v>-0.191548305612261</v>
      </c>
      <c r="AA13" s="15">
        <v>0.264748300661233</v>
      </c>
      <c r="AB13" s="15">
        <v>0.309198355795605</v>
      </c>
      <c r="AC13" s="15">
        <v>-0.0444500551343718</v>
      </c>
      <c r="AD13" s="8">
        <v>-45552.2804</v>
      </c>
      <c r="AE13" s="8">
        <v>-18182.4172</v>
      </c>
      <c r="AF13" s="15">
        <v>-0.0433457304480434</v>
      </c>
      <c r="AG13" s="15">
        <v>-0.0163360062752113</v>
      </c>
      <c r="AH13" s="8">
        <v>-594.12</v>
      </c>
      <c r="AI13" s="8">
        <v>-786.95</v>
      </c>
      <c r="AJ13" s="15">
        <v>-0.0154047400197317</v>
      </c>
      <c r="AK13" s="15">
        <v>-0.0180812111642834</v>
      </c>
      <c r="AL13" s="22">
        <v>-0.02526451928376</v>
      </c>
      <c r="AM13" s="22">
        <v>0.00267647114455169</v>
      </c>
    </row>
    <row r="14" s="1" customFormat="1" ht="15.9" customHeight="1" spans="1:39">
      <c r="A14" s="6" t="s">
        <v>101</v>
      </c>
      <c r="B14" s="7">
        <v>59147.26</v>
      </c>
      <c r="C14" s="7">
        <v>1463908.43</v>
      </c>
      <c r="D14" s="7">
        <v>30249.23</v>
      </c>
      <c r="E14" s="8">
        <v>635420.04</v>
      </c>
      <c r="F14" s="8">
        <v>110.682469690259</v>
      </c>
      <c r="G14" s="8">
        <v>-7864.18</v>
      </c>
      <c r="H14" s="8">
        <v>7995</v>
      </c>
      <c r="I14" s="8">
        <v>-527299.13</v>
      </c>
      <c r="J14" s="8">
        <v>66283.13</v>
      </c>
      <c r="K14" s="12">
        <v>67.0507452779565</v>
      </c>
      <c r="L14" s="12">
        <v>8.29057285803627</v>
      </c>
      <c r="M14" s="8">
        <v>360954.37</v>
      </c>
      <c r="N14" s="8">
        <v>347941.15</v>
      </c>
      <c r="O14" s="8">
        <v>19290.01</v>
      </c>
      <c r="P14" s="8">
        <v>14373.84</v>
      </c>
      <c r="Q14" s="8">
        <v>293990.47</v>
      </c>
      <c r="R14" s="8">
        <v>260953.9</v>
      </c>
      <c r="S14" s="12">
        <v>18.7119845972086</v>
      </c>
      <c r="T14" s="12">
        <v>24.2065551028813</v>
      </c>
      <c r="U14" s="15">
        <v>-0.720928014750041</v>
      </c>
      <c r="V14" s="15">
        <v>1.91976869600962</v>
      </c>
      <c r="W14" s="8">
        <v>66963.9</v>
      </c>
      <c r="X14" s="8">
        <v>86987.25</v>
      </c>
      <c r="Y14" s="17">
        <v>-20023.35</v>
      </c>
      <c r="Z14" s="18">
        <v>-0.230187182604347</v>
      </c>
      <c r="AA14" s="15">
        <v>0.185519017265257</v>
      </c>
      <c r="AB14" s="15">
        <v>0.250005640321646</v>
      </c>
      <c r="AC14" s="15">
        <v>-0.0644866230563893</v>
      </c>
      <c r="AD14" s="8">
        <v>-39876.2665</v>
      </c>
      <c r="AE14" s="8">
        <v>-12372.9213</v>
      </c>
      <c r="AF14" s="15">
        <v>-0.110474535881087</v>
      </c>
      <c r="AG14" s="15">
        <v>-0.0355603851398433</v>
      </c>
      <c r="AH14" s="8">
        <v>-547.84</v>
      </c>
      <c r="AI14" s="8">
        <v>-747.5</v>
      </c>
      <c r="AJ14" s="15">
        <v>-0.028400192638573</v>
      </c>
      <c r="AK14" s="15">
        <v>-0.0520041965125534</v>
      </c>
      <c r="AL14" s="22">
        <v>-0.0584703393685332</v>
      </c>
      <c r="AM14" s="22">
        <v>0.0236040038739803</v>
      </c>
    </row>
    <row r="15" s="1" customFormat="1" ht="15.9" customHeight="1" spans="1:39">
      <c r="A15" s="9" t="s">
        <v>61</v>
      </c>
      <c r="B15" s="10">
        <v>440560.98</v>
      </c>
      <c r="C15" s="10">
        <v>9697564.27</v>
      </c>
      <c r="D15" s="10">
        <v>291363.95</v>
      </c>
      <c r="E15" s="10">
        <v>5724285.79</v>
      </c>
      <c r="F15" s="10">
        <v>68.4070917043782</v>
      </c>
      <c r="G15" s="10">
        <v>79346.43</v>
      </c>
      <c r="H15" s="10">
        <v>236517.7</v>
      </c>
      <c r="I15" s="10">
        <v>-449142.99</v>
      </c>
      <c r="J15" s="10">
        <v>2482280.93</v>
      </c>
      <c r="K15" s="13">
        <v>-5.66053179708274</v>
      </c>
      <c r="L15" s="13">
        <v>10.4951169827882</v>
      </c>
      <c r="M15" s="10">
        <v>4569305.39</v>
      </c>
      <c r="N15" s="10">
        <v>5034989.97</v>
      </c>
      <c r="O15" s="10">
        <v>219049.53</v>
      </c>
      <c r="P15" s="10">
        <v>267494.1</v>
      </c>
      <c r="Q15" s="10">
        <v>3494355.19</v>
      </c>
      <c r="R15" s="10">
        <v>3715337.99</v>
      </c>
      <c r="S15" s="13">
        <v>20.8596904544831</v>
      </c>
      <c r="T15" s="13">
        <v>18.822807568466</v>
      </c>
      <c r="U15" s="16">
        <v>-4.68511143515411</v>
      </c>
      <c r="V15" s="16">
        <v>0.793482397512585</v>
      </c>
      <c r="W15" s="10">
        <v>1074950.2</v>
      </c>
      <c r="X15" s="10">
        <v>1319651.98</v>
      </c>
      <c r="Y15" s="19">
        <v>-244701.78</v>
      </c>
      <c r="Z15" s="20">
        <v>-0.185429025007033</v>
      </c>
      <c r="AA15" s="16">
        <v>0.235254619302213</v>
      </c>
      <c r="AB15" s="16">
        <v>0.262096248028871</v>
      </c>
      <c r="AC15" s="16">
        <v>-0.0268416287266584</v>
      </c>
      <c r="AD15" s="10">
        <v>-123305.3242</v>
      </c>
      <c r="AE15" s="10">
        <v>-117446.1569</v>
      </c>
      <c r="AF15" s="16">
        <v>-0.0269855730085049</v>
      </c>
      <c r="AG15" s="16">
        <v>-0.0233259961985585</v>
      </c>
      <c r="AH15" s="10">
        <v>-3682.75</v>
      </c>
      <c r="AI15" s="10">
        <v>-8840.91</v>
      </c>
      <c r="AJ15" s="16">
        <v>-0.0168124076778435</v>
      </c>
      <c r="AK15" s="16">
        <v>-0.0330508598133566</v>
      </c>
      <c r="AL15" s="20">
        <v>0.00606528680485172</v>
      </c>
      <c r="AM15" s="20">
        <v>0.0162384521355132</v>
      </c>
    </row>
    <row r="16" s="1" customFormat="1" ht="14.3" customHeight="1"/>
    <row r="17" s="1" customFormat="1" ht="14.3" customHeight="1"/>
    <row r="18" s="1" customFormat="1" ht="14.3" customHeight="1"/>
    <row r="19" s="1" customFormat="1" ht="14.3" customHeight="1"/>
    <row r="20" s="1" customFormat="1" ht="14.3" customHeight="1"/>
    <row r="21" s="1" customFormat="1" ht="14.3" customHeight="1"/>
    <row r="22" s="1" customFormat="1" ht="14.3" customHeight="1"/>
    <row r="23" s="1" customFormat="1" ht="14.3" customHeight="1"/>
    <row r="24" s="1" customFormat="1" ht="14.3" customHeight="1" spans="27:27">
      <c r="AA24" s="21"/>
    </row>
  </sheetData>
  <mergeCells count="26">
    <mergeCell ref="A1:AM1"/>
    <mergeCell ref="A2:V2"/>
    <mergeCell ref="W2:AC2"/>
    <mergeCell ref="G3:L3"/>
    <mergeCell ref="M3:AC3"/>
    <mergeCell ref="AD3:AM3"/>
    <mergeCell ref="G4:H4"/>
    <mergeCell ref="I4:J4"/>
    <mergeCell ref="K4:L4"/>
    <mergeCell ref="M4:N4"/>
    <mergeCell ref="O4:P4"/>
    <mergeCell ref="Q4:R4"/>
    <mergeCell ref="S4:T4"/>
    <mergeCell ref="U4:V4"/>
    <mergeCell ref="W4:Z4"/>
    <mergeCell ref="AA4:AC4"/>
    <mergeCell ref="AD4:AE4"/>
    <mergeCell ref="AF4:AG4"/>
    <mergeCell ref="AH4:AI4"/>
    <mergeCell ref="AJ4:AK4"/>
    <mergeCell ref="A3:A5"/>
    <mergeCell ref="F3:F5"/>
    <mergeCell ref="AL4:AL5"/>
    <mergeCell ref="AM4:AM5"/>
    <mergeCell ref="B3:C4"/>
    <mergeCell ref="D3:E4"/>
  </mergeCells>
  <pageMargins left="0.75" right="0.75" top="1" bottom="1" header="0.5" footer="0.5"/>
  <pageSetup paperSize="9" orientation="portrait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7"/>
  <dimension ref="A1:AM24"/>
  <sheetViews>
    <sheetView workbookViewId="0">
      <selection activeCell="A1" sqref="$A1:$XFD1048576"/>
    </sheetView>
  </sheetViews>
  <sheetFormatPr defaultColWidth="10" defaultRowHeight="13.5"/>
  <cols>
    <col min="1" max="1" width="15.875" style="1" customWidth="1"/>
    <col min="2" max="5" width="9.63333333333333" style="1" customWidth="1"/>
    <col min="6" max="6" width="6.91666666666667" style="1" customWidth="1"/>
    <col min="7" max="7" width="9.225" style="1" customWidth="1"/>
    <col min="8" max="8" width="9.63333333333333" style="1" customWidth="1"/>
    <col min="9" max="9" width="10.175" style="1" customWidth="1"/>
    <col min="10" max="10" width="9.5" style="1" customWidth="1"/>
    <col min="11" max="11" width="9.225" style="1" customWidth="1"/>
    <col min="12" max="12" width="9.76666666666667" style="1" customWidth="1"/>
    <col min="13" max="16" width="10.7666666666667" style="1" customWidth="1"/>
    <col min="17" max="17" width="12.2083333333333" style="1" customWidth="1"/>
    <col min="18" max="18" width="10.7666666666667" style="1" customWidth="1"/>
    <col min="19" max="20" width="9.5" style="1" customWidth="1"/>
    <col min="21" max="21" width="6.78333333333333" style="1" customWidth="1"/>
    <col min="22" max="22" width="6.24166666666667" style="1" customWidth="1"/>
    <col min="23" max="23" width="9.74166666666667" style="1" customWidth="1"/>
    <col min="24" max="25" width="9.76666666666667" style="1" customWidth="1"/>
    <col min="26" max="26" width="7.6" style="1" customWidth="1"/>
    <col min="27" max="27" width="6.65" style="1" customWidth="1"/>
    <col min="28" max="28" width="5.83333333333333" style="1" customWidth="1"/>
    <col min="29" max="29" width="6.10833333333333" style="1" customWidth="1"/>
    <col min="30" max="30" width="9.74166666666667" style="1" customWidth="1"/>
    <col min="31" max="31" width="8.95" style="1" customWidth="1"/>
    <col min="32" max="33" width="6.91666666666667" style="1" customWidth="1"/>
    <col min="34" max="35" width="9.74166666666667" style="1" customWidth="1"/>
    <col min="36" max="37" width="7.73333333333333" style="1" customWidth="1"/>
    <col min="38" max="38" width="6.10833333333333" style="1" customWidth="1"/>
    <col min="39" max="39" width="6.50833333333333" style="1" customWidth="1"/>
    <col min="40" max="47" width="9.76666666666667" style="1" customWidth="1"/>
    <col min="48" max="16384" width="10" style="1"/>
  </cols>
  <sheetData>
    <row r="1" s="1" customFormat="1" ht="21.85" customHeight="1" spans="1:39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="1" customFormat="1" ht="19.55" customHeight="1" spans="1:29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14" t="s">
        <v>233</v>
      </c>
      <c r="X2" s="14"/>
      <c r="Y2" s="14"/>
      <c r="Z2" s="14"/>
      <c r="AA2" s="14"/>
      <c r="AB2" s="14"/>
      <c r="AC2" s="14"/>
    </row>
    <row r="3" s="1" customFormat="1" ht="19.55" customHeight="1" spans="1:39">
      <c r="A3" s="4" t="s">
        <v>49</v>
      </c>
      <c r="B3" s="4" t="s">
        <v>236</v>
      </c>
      <c r="C3" s="4"/>
      <c r="D3" s="4" t="s">
        <v>209</v>
      </c>
      <c r="E3" s="4"/>
      <c r="F3" s="5" t="s">
        <v>210</v>
      </c>
      <c r="G3" s="4" t="s">
        <v>237</v>
      </c>
      <c r="H3" s="4"/>
      <c r="I3" s="4"/>
      <c r="J3" s="4"/>
      <c r="K3" s="4"/>
      <c r="L3" s="4"/>
      <c r="M3" s="4" t="s">
        <v>238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 t="s">
        <v>239</v>
      </c>
      <c r="AE3" s="4"/>
      <c r="AF3" s="4"/>
      <c r="AG3" s="4"/>
      <c r="AH3" s="4"/>
      <c r="AI3" s="4"/>
      <c r="AJ3" s="4"/>
      <c r="AK3" s="4"/>
      <c r="AL3" s="4"/>
      <c r="AM3" s="4"/>
    </row>
    <row r="4" s="1" customFormat="1" ht="22.6" customHeight="1" spans="1:39">
      <c r="A4" s="4"/>
      <c r="B4" s="4"/>
      <c r="C4" s="4"/>
      <c r="D4" s="4"/>
      <c r="E4" s="4"/>
      <c r="F4" s="5"/>
      <c r="G4" s="4" t="s">
        <v>261</v>
      </c>
      <c r="H4" s="4"/>
      <c r="I4" s="4" t="s">
        <v>215</v>
      </c>
      <c r="J4" s="4"/>
      <c r="K4" s="4" t="s">
        <v>262</v>
      </c>
      <c r="L4" s="4"/>
      <c r="M4" s="4" t="s">
        <v>215</v>
      </c>
      <c r="N4" s="4"/>
      <c r="O4" s="4" t="s">
        <v>263</v>
      </c>
      <c r="P4" s="4"/>
      <c r="Q4" s="4" t="s">
        <v>264</v>
      </c>
      <c r="R4" s="4"/>
      <c r="S4" s="4" t="s">
        <v>262</v>
      </c>
      <c r="T4" s="4"/>
      <c r="U4" s="4" t="s">
        <v>211</v>
      </c>
      <c r="V4" s="4"/>
      <c r="W4" s="4" t="s">
        <v>7</v>
      </c>
      <c r="X4" s="4"/>
      <c r="Y4" s="4"/>
      <c r="Z4" s="4"/>
      <c r="AA4" s="4" t="s">
        <v>8</v>
      </c>
      <c r="AB4" s="4"/>
      <c r="AC4" s="4"/>
      <c r="AD4" s="4" t="s">
        <v>215</v>
      </c>
      <c r="AE4" s="4"/>
      <c r="AF4" s="4" t="s">
        <v>265</v>
      </c>
      <c r="AG4" s="4"/>
      <c r="AH4" s="4" t="s">
        <v>214</v>
      </c>
      <c r="AI4" s="4"/>
      <c r="AJ4" s="4" t="s">
        <v>266</v>
      </c>
      <c r="AK4" s="4"/>
      <c r="AL4" s="4" t="s">
        <v>254</v>
      </c>
      <c r="AM4" s="4" t="s">
        <v>255</v>
      </c>
    </row>
    <row r="5" s="1" customFormat="1" ht="22.6" customHeight="1" spans="1:39">
      <c r="A5" s="4"/>
      <c r="B5" s="4" t="s">
        <v>214</v>
      </c>
      <c r="C5" s="4" t="s">
        <v>215</v>
      </c>
      <c r="D5" s="4" t="s">
        <v>214</v>
      </c>
      <c r="E5" s="4" t="s">
        <v>215</v>
      </c>
      <c r="F5" s="5"/>
      <c r="G5" s="4" t="s">
        <v>240</v>
      </c>
      <c r="H5" s="4" t="s">
        <v>242</v>
      </c>
      <c r="I5" s="4" t="s">
        <v>241</v>
      </c>
      <c r="J5" s="4" t="s">
        <v>243</v>
      </c>
      <c r="K5" s="4" t="s">
        <v>244</v>
      </c>
      <c r="L5" s="11" t="s">
        <v>245</v>
      </c>
      <c r="M5" s="4" t="s">
        <v>241</v>
      </c>
      <c r="N5" s="4" t="s">
        <v>243</v>
      </c>
      <c r="O5" s="4" t="s">
        <v>240</v>
      </c>
      <c r="P5" s="4" t="s">
        <v>242</v>
      </c>
      <c r="Q5" s="4" t="s">
        <v>246</v>
      </c>
      <c r="R5" s="4" t="s">
        <v>247</v>
      </c>
      <c r="S5" s="4" t="s">
        <v>244</v>
      </c>
      <c r="T5" s="4" t="s">
        <v>245</v>
      </c>
      <c r="U5" s="4" t="s">
        <v>248</v>
      </c>
      <c r="V5" s="4" t="s">
        <v>249</v>
      </c>
      <c r="W5" s="4" t="s">
        <v>11</v>
      </c>
      <c r="X5" s="4" t="s">
        <v>12</v>
      </c>
      <c r="Y5" s="4" t="s">
        <v>13</v>
      </c>
      <c r="Z5" s="4" t="s">
        <v>14</v>
      </c>
      <c r="AA5" s="4" t="s">
        <v>11</v>
      </c>
      <c r="AB5" s="4" t="s">
        <v>12</v>
      </c>
      <c r="AC5" s="4" t="s">
        <v>15</v>
      </c>
      <c r="AD5" s="4" t="s">
        <v>241</v>
      </c>
      <c r="AE5" s="4" t="s">
        <v>243</v>
      </c>
      <c r="AF5" s="4" t="s">
        <v>250</v>
      </c>
      <c r="AG5" s="4" t="s">
        <v>251</v>
      </c>
      <c r="AH5" s="4" t="s">
        <v>240</v>
      </c>
      <c r="AI5" s="4" t="s">
        <v>242</v>
      </c>
      <c r="AJ5" s="4" t="s">
        <v>252</v>
      </c>
      <c r="AK5" s="4" t="s">
        <v>253</v>
      </c>
      <c r="AL5" s="4"/>
      <c r="AM5" s="4"/>
    </row>
    <row r="6" s="1" customFormat="1" ht="15.9" customHeight="1" spans="1:39">
      <c r="A6" s="6" t="s">
        <v>155</v>
      </c>
      <c r="B6" s="7">
        <v>2394</v>
      </c>
      <c r="C6" s="7">
        <v>32548.96</v>
      </c>
      <c r="D6" s="7">
        <v>2604.78</v>
      </c>
      <c r="E6" s="8">
        <v>35549.17</v>
      </c>
      <c r="F6" s="8">
        <v>5.03381215878011</v>
      </c>
      <c r="G6" s="8">
        <v>3223.02</v>
      </c>
      <c r="H6" s="8">
        <v>3629.49</v>
      </c>
      <c r="I6" s="8">
        <v>52790.03</v>
      </c>
      <c r="J6" s="8">
        <v>84718.61</v>
      </c>
      <c r="K6" s="12">
        <v>16.3790575298943</v>
      </c>
      <c r="L6" s="12">
        <v>23.3417394730389</v>
      </c>
      <c r="M6" s="8">
        <v>55592.02</v>
      </c>
      <c r="N6" s="8">
        <v>86068.67</v>
      </c>
      <c r="O6" s="8">
        <v>2711.49</v>
      </c>
      <c r="P6" s="8">
        <v>2891.48</v>
      </c>
      <c r="Q6" s="8">
        <v>47348.5</v>
      </c>
      <c r="R6" s="8">
        <v>76791.16</v>
      </c>
      <c r="S6" s="12">
        <v>20.5023879859413</v>
      </c>
      <c r="T6" s="12">
        <v>29.7663030697082</v>
      </c>
      <c r="U6" s="15">
        <v>0.251744060885144</v>
      </c>
      <c r="V6" s="15">
        <v>0.275239281292214</v>
      </c>
      <c r="W6" s="8">
        <v>8243.52</v>
      </c>
      <c r="X6" s="8">
        <v>9277.51</v>
      </c>
      <c r="Y6" s="17">
        <v>-1033.99</v>
      </c>
      <c r="Z6" s="18">
        <v>-0.111451240688504</v>
      </c>
      <c r="AA6" s="15">
        <v>0.148286030980706</v>
      </c>
      <c r="AB6" s="15">
        <v>0.10779195263503</v>
      </c>
      <c r="AC6" s="15">
        <v>0.0404940783456758</v>
      </c>
      <c r="AD6" s="8">
        <v>9523.0398</v>
      </c>
      <c r="AE6" s="8">
        <v>3384.3951</v>
      </c>
      <c r="AF6" s="15">
        <v>0.171302280435214</v>
      </c>
      <c r="AG6" s="15">
        <v>0.0393220332090643</v>
      </c>
      <c r="AH6" s="8">
        <v>-95.75</v>
      </c>
      <c r="AI6" s="8">
        <v>-216.81</v>
      </c>
      <c r="AJ6" s="15">
        <v>-0.0353126878579674</v>
      </c>
      <c r="AK6" s="15">
        <v>-0.0749823619737989</v>
      </c>
      <c r="AL6" s="22">
        <v>0.246284642409012</v>
      </c>
      <c r="AM6" s="22">
        <v>0.0396696741158315</v>
      </c>
    </row>
    <row r="7" s="1" customFormat="1" ht="15.9" customHeight="1" spans="1:39">
      <c r="A7" s="6" t="s">
        <v>84</v>
      </c>
      <c r="B7" s="7">
        <v>3526</v>
      </c>
      <c r="C7" s="7">
        <v>62739.72</v>
      </c>
      <c r="D7" s="7">
        <v>3816.9</v>
      </c>
      <c r="E7" s="8">
        <v>76126.7</v>
      </c>
      <c r="F7" s="8">
        <v>4.78743881648235</v>
      </c>
      <c r="G7" s="8">
        <v>7409.22</v>
      </c>
      <c r="H7" s="8">
        <v>7015.51</v>
      </c>
      <c r="I7" s="8">
        <v>116104.62</v>
      </c>
      <c r="J7" s="8">
        <v>151680.29</v>
      </c>
      <c r="K7" s="12">
        <v>15.6702891802376</v>
      </c>
      <c r="L7" s="12">
        <v>21.6207075465647</v>
      </c>
      <c r="M7" s="8">
        <v>118556.85</v>
      </c>
      <c r="N7" s="8">
        <v>156951.47</v>
      </c>
      <c r="O7" s="8">
        <v>6870.64</v>
      </c>
      <c r="P7" s="8">
        <v>6095.89</v>
      </c>
      <c r="Q7" s="8">
        <v>101522.44</v>
      </c>
      <c r="R7" s="8">
        <v>139265.97</v>
      </c>
      <c r="S7" s="12">
        <v>17.2555758997706</v>
      </c>
      <c r="T7" s="12">
        <v>25.747096814411</v>
      </c>
      <c r="U7" s="15">
        <v>0.101165122181171</v>
      </c>
      <c r="V7" s="15">
        <v>0.190853572158048</v>
      </c>
      <c r="W7" s="8">
        <v>17034.41</v>
      </c>
      <c r="X7" s="8">
        <v>17685.5</v>
      </c>
      <c r="Y7" s="17">
        <v>-651.09</v>
      </c>
      <c r="Z7" s="18">
        <v>-0.0368149048655678</v>
      </c>
      <c r="AA7" s="15">
        <v>0.143681364678633</v>
      </c>
      <c r="AB7" s="15">
        <v>0.112681327546661</v>
      </c>
      <c r="AC7" s="15">
        <v>0.0310000371319717</v>
      </c>
      <c r="AD7" s="8">
        <v>34575.2675</v>
      </c>
      <c r="AE7" s="8">
        <v>-2495.7304</v>
      </c>
      <c r="AF7" s="15">
        <v>0.291634498554913</v>
      </c>
      <c r="AG7" s="15">
        <v>-0.0159012871940607</v>
      </c>
      <c r="AH7" s="8">
        <v>-136.94</v>
      </c>
      <c r="AI7" s="8">
        <v>-322.32</v>
      </c>
      <c r="AJ7" s="15">
        <v>-0.0199311854499726</v>
      </c>
      <c r="AK7" s="15">
        <v>-0.0528749698567395</v>
      </c>
      <c r="AL7" s="22">
        <v>0.344509468411652</v>
      </c>
      <c r="AM7" s="22">
        <v>0.0329437844067669</v>
      </c>
    </row>
    <row r="8" s="1" customFormat="1" ht="15.9" customHeight="1" spans="1:39">
      <c r="A8" s="6" t="s">
        <v>67</v>
      </c>
      <c r="B8" s="7">
        <v>10962.5</v>
      </c>
      <c r="C8" s="7">
        <v>186773.46</v>
      </c>
      <c r="D8" s="7">
        <v>10129.13</v>
      </c>
      <c r="E8" s="8">
        <v>208533.22</v>
      </c>
      <c r="F8" s="8">
        <v>5.51995973016947</v>
      </c>
      <c r="G8" s="8">
        <v>14621.07</v>
      </c>
      <c r="H8" s="8">
        <v>15903.68</v>
      </c>
      <c r="I8" s="8">
        <v>269462.64</v>
      </c>
      <c r="J8" s="8">
        <v>403261.82</v>
      </c>
      <c r="K8" s="12">
        <v>18.4297483015949</v>
      </c>
      <c r="L8" s="12">
        <v>25.3565099398378</v>
      </c>
      <c r="M8" s="8">
        <v>320187.3</v>
      </c>
      <c r="N8" s="8">
        <v>495682.22</v>
      </c>
      <c r="O8" s="8">
        <v>15136.61</v>
      </c>
      <c r="P8" s="8">
        <v>15742.1</v>
      </c>
      <c r="Q8" s="8">
        <v>250649.18</v>
      </c>
      <c r="R8" s="8">
        <v>405737.1</v>
      </c>
      <c r="S8" s="12">
        <v>21.1531710204597</v>
      </c>
      <c r="T8" s="12">
        <v>31.4876808049752</v>
      </c>
      <c r="U8" s="15">
        <v>0.147773191163392</v>
      </c>
      <c r="V8" s="15">
        <v>0.241798689160476</v>
      </c>
      <c r="W8" s="8">
        <v>69538.12</v>
      </c>
      <c r="X8" s="8">
        <v>89945.12</v>
      </c>
      <c r="Y8" s="17">
        <v>-20407</v>
      </c>
      <c r="Z8" s="18">
        <v>-0.226882792529489</v>
      </c>
      <c r="AA8" s="15">
        <v>0.217179507119739</v>
      </c>
      <c r="AB8" s="15">
        <v>0.181457224751777</v>
      </c>
      <c r="AC8" s="15">
        <v>0.0357222823679615</v>
      </c>
      <c r="AD8" s="8">
        <v>82114.8031</v>
      </c>
      <c r="AE8" s="8">
        <v>-1937.7335</v>
      </c>
      <c r="AF8" s="15">
        <v>0.2564586512332</v>
      </c>
      <c r="AG8" s="15">
        <v>-0.003909225350064</v>
      </c>
      <c r="AH8" s="8">
        <v>-348.83</v>
      </c>
      <c r="AI8" s="8">
        <v>-488.48</v>
      </c>
      <c r="AJ8" s="15">
        <v>-0.0230454507317028</v>
      </c>
      <c r="AK8" s="15">
        <v>-0.0310301675125936</v>
      </c>
      <c r="AL8" s="22">
        <v>0.287488818745794</v>
      </c>
      <c r="AM8" s="22">
        <v>0.00798471678089081</v>
      </c>
    </row>
    <row r="9" s="1" customFormat="1" ht="15.9" customHeight="1" spans="1:39">
      <c r="A9" s="6" t="s">
        <v>62</v>
      </c>
      <c r="B9" s="7">
        <v>9496.1</v>
      </c>
      <c r="C9" s="7">
        <v>159743.76</v>
      </c>
      <c r="D9" s="7">
        <v>10228.7</v>
      </c>
      <c r="E9" s="8">
        <v>184315.31</v>
      </c>
      <c r="F9" s="8">
        <v>4.47584111202434</v>
      </c>
      <c r="G9" s="8">
        <v>16848.21</v>
      </c>
      <c r="H9" s="8">
        <v>16846.09</v>
      </c>
      <c r="I9" s="8">
        <v>290030.86</v>
      </c>
      <c r="J9" s="8">
        <v>383901.68</v>
      </c>
      <c r="K9" s="12">
        <v>17.2143426512371</v>
      </c>
      <c r="L9" s="12">
        <v>22.7887705693131</v>
      </c>
      <c r="M9" s="8">
        <v>329434.38</v>
      </c>
      <c r="N9" s="8">
        <v>471122.73</v>
      </c>
      <c r="O9" s="8">
        <v>15625.51</v>
      </c>
      <c r="P9" s="8">
        <v>15939.13</v>
      </c>
      <c r="Q9" s="8">
        <v>269045.91</v>
      </c>
      <c r="R9" s="8">
        <v>385712.59</v>
      </c>
      <c r="S9" s="12">
        <v>21.0831121672189</v>
      </c>
      <c r="T9" s="12">
        <v>29.5576188913699</v>
      </c>
      <c r="U9" s="15">
        <v>0.224741054268703</v>
      </c>
      <c r="V9" s="15">
        <v>0.297025603091179</v>
      </c>
      <c r="W9" s="8">
        <v>60388.47</v>
      </c>
      <c r="X9" s="8">
        <v>85410.14</v>
      </c>
      <c r="Y9" s="17">
        <v>-25021.67</v>
      </c>
      <c r="Z9" s="18">
        <v>-0.292959009316692</v>
      </c>
      <c r="AA9" s="15">
        <v>0.183309556215717</v>
      </c>
      <c r="AB9" s="15">
        <v>0.181290637367465</v>
      </c>
      <c r="AC9" s="15">
        <v>0.00201891884825264</v>
      </c>
      <c r="AD9" s="8">
        <v>65324.3375</v>
      </c>
      <c r="AE9" s="8">
        <v>13669.646</v>
      </c>
      <c r="AF9" s="15">
        <v>0.198292411071364</v>
      </c>
      <c r="AG9" s="15">
        <v>0.0290150424285409</v>
      </c>
      <c r="AH9" s="8">
        <v>-391.36</v>
      </c>
      <c r="AI9" s="8">
        <v>-849.97</v>
      </c>
      <c r="AJ9" s="15">
        <v>-0.0250462224912979</v>
      </c>
      <c r="AK9" s="15">
        <v>-0.05332599709018</v>
      </c>
      <c r="AL9" s="22">
        <v>0.251618408161544</v>
      </c>
      <c r="AM9" s="22">
        <v>0.0282797745988821</v>
      </c>
    </row>
    <row r="10" s="1" customFormat="1" ht="15.9" customHeight="1" spans="1:39">
      <c r="A10" s="6" t="s">
        <v>94</v>
      </c>
      <c r="B10" s="7">
        <v>5170.6</v>
      </c>
      <c r="C10" s="7">
        <v>75437.92</v>
      </c>
      <c r="D10" s="7">
        <v>4636.4</v>
      </c>
      <c r="E10" s="8">
        <v>71738.06</v>
      </c>
      <c r="F10" s="8">
        <v>8.59464368870499</v>
      </c>
      <c r="G10" s="8">
        <v>3436.64</v>
      </c>
      <c r="H10" s="8">
        <v>4292.66</v>
      </c>
      <c r="I10" s="8">
        <v>57863.1</v>
      </c>
      <c r="J10" s="8">
        <v>100035.78</v>
      </c>
      <c r="K10" s="12">
        <v>16.8371141580148</v>
      </c>
      <c r="L10" s="12">
        <v>23.3039141231777</v>
      </c>
      <c r="M10" s="8">
        <v>69026.1</v>
      </c>
      <c r="N10" s="8">
        <v>100073.47</v>
      </c>
      <c r="O10" s="8">
        <v>3528.23</v>
      </c>
      <c r="P10" s="8">
        <v>3665.81</v>
      </c>
      <c r="Q10" s="8">
        <v>59934.53</v>
      </c>
      <c r="R10" s="8">
        <v>90828.49</v>
      </c>
      <c r="S10" s="12">
        <v>19.5639456611389</v>
      </c>
      <c r="T10" s="12">
        <v>27.2991426178662</v>
      </c>
      <c r="U10" s="15">
        <v>0.161953614944521</v>
      </c>
      <c r="V10" s="15">
        <v>0.171440234184303</v>
      </c>
      <c r="W10" s="8">
        <v>9091.57</v>
      </c>
      <c r="X10" s="8">
        <v>9244.98</v>
      </c>
      <c r="Y10" s="17">
        <v>-153.41</v>
      </c>
      <c r="Z10" s="18">
        <v>-0.016593870403181</v>
      </c>
      <c r="AA10" s="15">
        <v>0.131712062538663</v>
      </c>
      <c r="AB10" s="15">
        <v>0.0923819269982344</v>
      </c>
      <c r="AC10" s="15">
        <v>0.0393301355404285</v>
      </c>
      <c r="AD10" s="8">
        <v>16303.5515</v>
      </c>
      <c r="AE10" s="8">
        <v>-1399.0057</v>
      </c>
      <c r="AF10" s="15">
        <v>0.236194012120053</v>
      </c>
      <c r="AG10" s="15">
        <v>-0.0139797860511882</v>
      </c>
      <c r="AH10" s="8">
        <v>-87.81</v>
      </c>
      <c r="AI10" s="8">
        <v>-138.65</v>
      </c>
      <c r="AJ10" s="15">
        <v>-0.0248878332761753</v>
      </c>
      <c r="AK10" s="15">
        <v>-0.0378224730687079</v>
      </c>
      <c r="AL10" s="22">
        <v>0.274016485188761</v>
      </c>
      <c r="AM10" s="22">
        <v>0.0129346397925326</v>
      </c>
    </row>
    <row r="11" s="1" customFormat="1" ht="15.9" customHeight="1" spans="1:39">
      <c r="A11" s="6" t="s">
        <v>186</v>
      </c>
      <c r="B11" s="7">
        <v>2262.9</v>
      </c>
      <c r="C11" s="7">
        <v>28975.17</v>
      </c>
      <c r="D11" s="7">
        <v>1711</v>
      </c>
      <c r="E11" s="8">
        <v>27098.98</v>
      </c>
      <c r="F11" s="8">
        <v>3.40049659568334</v>
      </c>
      <c r="G11" s="8">
        <v>2807.25</v>
      </c>
      <c r="H11" s="8">
        <v>2332.03</v>
      </c>
      <c r="I11" s="8">
        <v>55514.44</v>
      </c>
      <c r="J11" s="8">
        <v>59280.8</v>
      </c>
      <c r="K11" s="12">
        <v>19.7753816012112</v>
      </c>
      <c r="L11" s="12">
        <v>25.4202561716616</v>
      </c>
      <c r="M11" s="8">
        <v>69218.83</v>
      </c>
      <c r="N11" s="8">
        <v>58575.46</v>
      </c>
      <c r="O11" s="8">
        <v>2817.58</v>
      </c>
      <c r="P11" s="8">
        <v>1925.69</v>
      </c>
      <c r="Q11" s="8">
        <v>57714.96</v>
      </c>
      <c r="R11" s="8">
        <v>49969.77</v>
      </c>
      <c r="S11" s="12">
        <v>24.5667665159463</v>
      </c>
      <c r="T11" s="12">
        <v>30.4179073474962</v>
      </c>
      <c r="U11" s="15">
        <v>0.242290389705638</v>
      </c>
      <c r="V11" s="15">
        <v>0.196601133445932</v>
      </c>
      <c r="W11" s="8">
        <v>11503.87</v>
      </c>
      <c r="X11" s="8">
        <v>8605.69</v>
      </c>
      <c r="Y11" s="17">
        <v>2898.18</v>
      </c>
      <c r="Z11" s="18">
        <v>0.336774854776317</v>
      </c>
      <c r="AA11" s="15">
        <v>0.166195672478139</v>
      </c>
      <c r="AB11" s="15">
        <v>0.146916302492546</v>
      </c>
      <c r="AC11" s="15">
        <v>0.0192793699855937</v>
      </c>
      <c r="AD11" s="8">
        <v>15473.851</v>
      </c>
      <c r="AE11" s="8">
        <v>1489.8117</v>
      </c>
      <c r="AF11" s="15">
        <v>0.223549733504597</v>
      </c>
      <c r="AG11" s="15">
        <v>0.025434058904531</v>
      </c>
      <c r="AH11" s="8">
        <v>-80.57</v>
      </c>
      <c r="AI11" s="8">
        <v>-100.51</v>
      </c>
      <c r="AJ11" s="15">
        <v>-0.02859546135336</v>
      </c>
      <c r="AK11" s="15">
        <v>-0.0521942784144904</v>
      </c>
      <c r="AL11" s="22">
        <v>0.275744011919087</v>
      </c>
      <c r="AM11" s="22">
        <v>0.0235988170611304</v>
      </c>
    </row>
    <row r="12" s="1" customFormat="1" ht="15.9" customHeight="1" spans="1:39">
      <c r="A12" s="6" t="s">
        <v>101</v>
      </c>
      <c r="B12" s="7">
        <v>2623.33</v>
      </c>
      <c r="C12" s="7">
        <v>48255.89</v>
      </c>
      <c r="D12" s="7">
        <v>2744.05</v>
      </c>
      <c r="E12" s="8">
        <v>48724.88</v>
      </c>
      <c r="F12" s="8">
        <v>6.77049137982448</v>
      </c>
      <c r="G12" s="8">
        <v>2925.15</v>
      </c>
      <c r="H12" s="8">
        <v>3193.24</v>
      </c>
      <c r="I12" s="8">
        <v>50682.9</v>
      </c>
      <c r="J12" s="8">
        <v>73783.55</v>
      </c>
      <c r="K12" s="12">
        <v>17.3265986359674</v>
      </c>
      <c r="L12" s="12">
        <v>23.1061711615788</v>
      </c>
      <c r="M12" s="8">
        <v>59787.4</v>
      </c>
      <c r="N12" s="8">
        <v>76517.04</v>
      </c>
      <c r="O12" s="8">
        <v>2717.6</v>
      </c>
      <c r="P12" s="8">
        <v>2825.31</v>
      </c>
      <c r="Q12" s="8">
        <v>50134.13</v>
      </c>
      <c r="R12" s="8">
        <v>66718.25</v>
      </c>
      <c r="S12" s="12">
        <v>22.000073594348</v>
      </c>
      <c r="T12" s="12">
        <v>27.0827059685486</v>
      </c>
      <c r="U12" s="15">
        <v>0.269728355609228</v>
      </c>
      <c r="V12" s="15">
        <v>0.17209838787925</v>
      </c>
      <c r="W12" s="8">
        <v>9653.27</v>
      </c>
      <c r="X12" s="8">
        <v>9798.79</v>
      </c>
      <c r="Y12" s="17">
        <v>-145.52</v>
      </c>
      <c r="Z12" s="18">
        <v>-0.0148508132126518</v>
      </c>
      <c r="AA12" s="15">
        <v>0.16145993971974</v>
      </c>
      <c r="AB12" s="15">
        <v>0.128060233380695</v>
      </c>
      <c r="AC12" s="15">
        <v>0.0333997063390449</v>
      </c>
      <c r="AD12" s="8">
        <v>6561.8657</v>
      </c>
      <c r="AE12" s="8">
        <v>-3484.184</v>
      </c>
      <c r="AF12" s="15">
        <v>0.109753320933842</v>
      </c>
      <c r="AG12" s="15">
        <v>-0.0455347462473718</v>
      </c>
      <c r="AH12" s="8">
        <v>-81.95</v>
      </c>
      <c r="AI12" s="8">
        <v>-144.94</v>
      </c>
      <c r="AJ12" s="15">
        <v>-0.0301552840741831</v>
      </c>
      <c r="AK12" s="15">
        <v>-0.0513005652477073</v>
      </c>
      <c r="AL12" s="22">
        <v>0.16105388618155</v>
      </c>
      <c r="AM12" s="22">
        <v>0.0211452811735242</v>
      </c>
    </row>
    <row r="13" s="1" customFormat="1" ht="15.9" customHeight="1" spans="1:39">
      <c r="A13" s="6" t="s">
        <v>118</v>
      </c>
      <c r="B13" s="7">
        <v>2228.6</v>
      </c>
      <c r="C13" s="7">
        <v>28932.7</v>
      </c>
      <c r="D13" s="7">
        <v>2290.8</v>
      </c>
      <c r="E13" s="8">
        <v>30562.97</v>
      </c>
      <c r="F13" s="8">
        <v>3.13752891784214</v>
      </c>
      <c r="G13" s="8">
        <v>4352.68</v>
      </c>
      <c r="H13" s="8">
        <v>4142.54</v>
      </c>
      <c r="I13" s="8">
        <v>69179.11</v>
      </c>
      <c r="J13" s="8">
        <v>86172.43</v>
      </c>
      <c r="K13" s="12">
        <v>15.8934518503543</v>
      </c>
      <c r="L13" s="12">
        <v>20.8018341404066</v>
      </c>
      <c r="M13" s="8">
        <v>78994.79</v>
      </c>
      <c r="N13" s="8">
        <v>93399.74</v>
      </c>
      <c r="O13" s="8">
        <v>4065.22</v>
      </c>
      <c r="P13" s="8">
        <v>3519.57</v>
      </c>
      <c r="Q13" s="8">
        <v>66369.06</v>
      </c>
      <c r="R13" s="8">
        <v>79577.17</v>
      </c>
      <c r="S13" s="12">
        <v>19.4318610062924</v>
      </c>
      <c r="T13" s="12">
        <v>26.5372588128663</v>
      </c>
      <c r="U13" s="15">
        <v>0.222633144093192</v>
      </c>
      <c r="V13" s="15">
        <v>0.275717258091148</v>
      </c>
      <c r="W13" s="8">
        <v>12625.73</v>
      </c>
      <c r="X13" s="8">
        <v>13822.57</v>
      </c>
      <c r="Y13" s="17">
        <v>-1196.84</v>
      </c>
      <c r="Z13" s="18">
        <v>-0.0865859243252159</v>
      </c>
      <c r="AA13" s="15">
        <v>0.159829907769867</v>
      </c>
      <c r="AB13" s="15">
        <v>0.147993666791792</v>
      </c>
      <c r="AC13" s="15">
        <v>0.011836240978075</v>
      </c>
      <c r="AD13" s="8">
        <v>11922.0828</v>
      </c>
      <c r="AE13" s="8">
        <v>4301.9473</v>
      </c>
      <c r="AF13" s="15">
        <v>0.150922393742676</v>
      </c>
      <c r="AG13" s="15">
        <v>0.0460595211507013</v>
      </c>
      <c r="AH13" s="8">
        <v>-132.27</v>
      </c>
      <c r="AI13" s="8">
        <v>-219.37</v>
      </c>
      <c r="AJ13" s="15">
        <v>-0.0325369844682453</v>
      </c>
      <c r="AK13" s="15">
        <v>-0.0623286367368741</v>
      </c>
      <c r="AL13" s="22">
        <v>0.21325103047955</v>
      </c>
      <c r="AM13" s="22">
        <v>0.0297916522686288</v>
      </c>
    </row>
    <row r="14" s="1" customFormat="1" ht="15.9" customHeight="1" spans="1:39">
      <c r="A14" s="6" t="s">
        <v>89</v>
      </c>
      <c r="B14" s="7">
        <v>1308.5</v>
      </c>
      <c r="C14" s="7">
        <v>18744.7</v>
      </c>
      <c r="D14" s="7">
        <v>1464.7</v>
      </c>
      <c r="E14" s="8">
        <v>20051.32</v>
      </c>
      <c r="F14" s="8">
        <v>5.20047712953236</v>
      </c>
      <c r="G14" s="8">
        <v>1660.84</v>
      </c>
      <c r="H14" s="8">
        <v>2217.24</v>
      </c>
      <c r="I14" s="8">
        <v>27540.89</v>
      </c>
      <c r="J14" s="8">
        <v>54499.68</v>
      </c>
      <c r="K14" s="12">
        <v>16.5825064425231</v>
      </c>
      <c r="L14" s="12">
        <v>24.5799642799156</v>
      </c>
      <c r="M14" s="8">
        <v>31827.08</v>
      </c>
      <c r="N14" s="8">
        <v>56821.92</v>
      </c>
      <c r="O14" s="8">
        <v>1443.61</v>
      </c>
      <c r="P14" s="8">
        <v>2047.08</v>
      </c>
      <c r="Q14" s="8">
        <v>26110.31</v>
      </c>
      <c r="R14" s="8">
        <v>49052.6</v>
      </c>
      <c r="S14" s="12">
        <v>22.0468686140994</v>
      </c>
      <c r="T14" s="12">
        <v>27.7575473357172</v>
      </c>
      <c r="U14" s="15">
        <v>0.329525707740048</v>
      </c>
      <c r="V14" s="15">
        <v>0.12927533252756</v>
      </c>
      <c r="W14" s="8">
        <v>5716.77</v>
      </c>
      <c r="X14" s="8">
        <v>7769.32</v>
      </c>
      <c r="Y14" s="17">
        <v>-2052.55</v>
      </c>
      <c r="Z14" s="18">
        <v>-0.264186569738407</v>
      </c>
      <c r="AA14" s="15">
        <v>0.179619682358545</v>
      </c>
      <c r="AB14" s="15">
        <v>0.136731036191667</v>
      </c>
      <c r="AC14" s="15">
        <v>0.0428886461668781</v>
      </c>
      <c r="AD14" s="8">
        <v>6907.6994</v>
      </c>
      <c r="AE14" s="8">
        <v>2510.7945</v>
      </c>
      <c r="AF14" s="15">
        <v>0.217038427653432</v>
      </c>
      <c r="AG14" s="15">
        <v>0.0441870760438929</v>
      </c>
      <c r="AH14" s="8">
        <v>-31.03</v>
      </c>
      <c r="AI14" s="8">
        <v>-58.96</v>
      </c>
      <c r="AJ14" s="15">
        <v>-0.0214947250296133</v>
      </c>
      <c r="AK14" s="15">
        <v>-0.0288020008988413</v>
      </c>
      <c r="AL14" s="22">
        <v>0.245840428552274</v>
      </c>
      <c r="AM14" s="22">
        <v>0.00730727586922801</v>
      </c>
    </row>
    <row r="15" s="1" customFormat="1" ht="15.9" customHeight="1" spans="1:39">
      <c r="A15" s="9" t="s">
        <v>61</v>
      </c>
      <c r="B15" s="10">
        <v>39972.53</v>
      </c>
      <c r="C15" s="10">
        <v>642152.28</v>
      </c>
      <c r="D15" s="10">
        <v>39626.46</v>
      </c>
      <c r="E15" s="10">
        <v>702700.61</v>
      </c>
      <c r="F15" s="10">
        <v>5.06765509436818</v>
      </c>
      <c r="G15" s="10">
        <v>57284.08</v>
      </c>
      <c r="H15" s="10">
        <v>59572.48</v>
      </c>
      <c r="I15" s="10">
        <v>989168.59</v>
      </c>
      <c r="J15" s="10">
        <v>1397334.64</v>
      </c>
      <c r="K15" s="13">
        <v>17.2677747464915</v>
      </c>
      <c r="L15" s="13">
        <v>23.456042790228</v>
      </c>
      <c r="M15" s="10">
        <v>1132624.75</v>
      </c>
      <c r="N15" s="10">
        <v>1595212.72</v>
      </c>
      <c r="O15" s="10">
        <v>54916.49</v>
      </c>
      <c r="P15" s="10">
        <v>54652.06</v>
      </c>
      <c r="Q15" s="10">
        <v>928829.02</v>
      </c>
      <c r="R15" s="10">
        <v>1343653.1</v>
      </c>
      <c r="S15" s="13">
        <v>20.6244927525412</v>
      </c>
      <c r="T15" s="13">
        <v>29.188519517837</v>
      </c>
      <c r="U15" s="16">
        <v>0.194392042711333</v>
      </c>
      <c r="V15" s="16">
        <v>0.24439232051526</v>
      </c>
      <c r="W15" s="10">
        <v>203795.73</v>
      </c>
      <c r="X15" s="10">
        <v>251559.62</v>
      </c>
      <c r="Y15" s="19">
        <v>-47763.89</v>
      </c>
      <c r="Z15" s="20">
        <v>-0.189871053231834</v>
      </c>
      <c r="AA15" s="16">
        <v>0.179932259117594</v>
      </c>
      <c r="AB15" s="16">
        <v>0.157696598607865</v>
      </c>
      <c r="AC15" s="16">
        <v>0.0222356605097292</v>
      </c>
      <c r="AD15" s="10">
        <v>248706.4983</v>
      </c>
      <c r="AE15" s="10">
        <v>16039.941</v>
      </c>
      <c r="AF15" s="16">
        <v>0.219584198826663</v>
      </c>
      <c r="AG15" s="16">
        <v>0.0100550483323628</v>
      </c>
      <c r="AH15" s="10">
        <v>-1386.51</v>
      </c>
      <c r="AI15" s="10">
        <v>-2540.01</v>
      </c>
      <c r="AJ15" s="16">
        <v>-0.0252476077768262</v>
      </c>
      <c r="AK15" s="16">
        <v>-0.0464760157256652</v>
      </c>
      <c r="AL15" s="20">
        <v>0.266060214552329</v>
      </c>
      <c r="AM15" s="20">
        <v>0.021228407948839</v>
      </c>
    </row>
    <row r="16" s="1" customFormat="1" ht="14.3" customHeight="1"/>
    <row r="17" s="1" customFormat="1" ht="14.3" customHeight="1"/>
    <row r="18" s="1" customFormat="1" ht="14.3" customHeight="1"/>
    <row r="19" s="1" customFormat="1" ht="14.3" customHeight="1"/>
    <row r="20" s="1" customFormat="1" ht="14.3" customHeight="1"/>
    <row r="21" s="1" customFormat="1" ht="14.3" customHeight="1"/>
    <row r="22" s="1" customFormat="1" ht="14.3" customHeight="1"/>
    <row r="23" s="1" customFormat="1" ht="14.3" customHeight="1"/>
    <row r="24" s="1" customFormat="1" ht="14.3" customHeight="1" spans="27:27">
      <c r="AA24" s="21"/>
    </row>
  </sheetData>
  <mergeCells count="26">
    <mergeCell ref="A1:AM1"/>
    <mergeCell ref="A2:V2"/>
    <mergeCell ref="W2:AC2"/>
    <mergeCell ref="G3:L3"/>
    <mergeCell ref="M3:AC3"/>
    <mergeCell ref="AD3:AM3"/>
    <mergeCell ref="G4:H4"/>
    <mergeCell ref="I4:J4"/>
    <mergeCell ref="K4:L4"/>
    <mergeCell ref="M4:N4"/>
    <mergeCell ref="O4:P4"/>
    <mergeCell ref="Q4:R4"/>
    <mergeCell ref="S4:T4"/>
    <mergeCell ref="U4:V4"/>
    <mergeCell ref="W4:Z4"/>
    <mergeCell ref="AA4:AC4"/>
    <mergeCell ref="AD4:AE4"/>
    <mergeCell ref="AF4:AG4"/>
    <mergeCell ref="AH4:AI4"/>
    <mergeCell ref="AJ4:AK4"/>
    <mergeCell ref="A3:A5"/>
    <mergeCell ref="F3:F5"/>
    <mergeCell ref="AL4:AL5"/>
    <mergeCell ref="AM4:AM5"/>
    <mergeCell ref="B3:C4"/>
    <mergeCell ref="D3:E4"/>
  </mergeCells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AD83"/>
  <sheetViews>
    <sheetView topLeftCell="A64" workbookViewId="0">
      <selection activeCell="G58" sqref="M42 M34 M28 G58"/>
    </sheetView>
  </sheetViews>
  <sheetFormatPr defaultColWidth="9" defaultRowHeight="13.5"/>
  <cols>
    <col min="1" max="1" width="8.125" customWidth="1"/>
    <col min="2" max="2" width="3.625" customWidth="1"/>
    <col min="3" max="3" width="8.125" customWidth="1"/>
    <col min="4" max="4" width="6.625" customWidth="1"/>
    <col min="5" max="5" width="7.375" customWidth="1"/>
    <col min="6" max="6" width="3.625" customWidth="1"/>
    <col min="7" max="9" width="7.375" customWidth="1"/>
    <col min="10" max="13" width="5.125" customWidth="1"/>
    <col min="14" max="16" width="8.125" customWidth="1"/>
    <col min="17" max="17" width="6.625" customWidth="1"/>
    <col min="18" max="19" width="7.375" customWidth="1"/>
    <col min="20" max="21" width="6.625" customWidth="1"/>
    <col min="22" max="24" width="5.125" customWidth="1"/>
    <col min="25" max="26" width="5.875" customWidth="1"/>
    <col min="27" max="27" width="5.125" customWidth="1"/>
    <col min="28" max="30" width="5.875" customWidth="1"/>
  </cols>
  <sheetData>
    <row r="1" ht="18.75" spans="1:30">
      <c r="A1" s="44" t="s">
        <v>222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</row>
    <row r="2" spans="1:30">
      <c r="A2" s="45" t="str">
        <f>'a-面包'!A2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</row>
    <row r="3" spans="1:30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  <c r="Y3" s="47" t="s">
        <v>212</v>
      </c>
      <c r="Z3" s="47"/>
      <c r="AA3" s="47"/>
      <c r="AB3" s="47" t="s">
        <v>213</v>
      </c>
      <c r="AC3" s="47"/>
      <c r="AD3" s="47"/>
    </row>
    <row r="4" spans="1:30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  <c r="Y4" s="47" t="s">
        <v>11</v>
      </c>
      <c r="Z4" s="47" t="s">
        <v>12</v>
      </c>
      <c r="AA4" s="47" t="s">
        <v>15</v>
      </c>
      <c r="AB4" s="47" t="s">
        <v>11</v>
      </c>
      <c r="AC4" s="47" t="s">
        <v>12</v>
      </c>
      <c r="AD4" s="47" t="s">
        <v>15</v>
      </c>
    </row>
    <row r="5" spans="1:30">
      <c r="A5" s="45" t="s">
        <v>61</v>
      </c>
      <c r="B5" s="45"/>
      <c r="C5" s="45"/>
      <c r="D5" s="48">
        <f>'水果-1'!D5</f>
        <v>247384.55</v>
      </c>
      <c r="E5" s="49">
        <f>'水果-1'!E5</f>
        <v>2499504.38</v>
      </c>
      <c r="F5" s="49">
        <f>'水果-1'!F5</f>
        <v>6.36341900256787</v>
      </c>
      <c r="G5" s="49">
        <f>'水果-1'!G5</f>
        <v>230502.01</v>
      </c>
      <c r="H5" s="49">
        <f>'水果-1'!H5</f>
        <v>331106.07</v>
      </c>
      <c r="I5" s="52">
        <f>'水果-1'!I5</f>
        <v>-100604.06</v>
      </c>
      <c r="J5" s="53">
        <f>'水果-1'!J5</f>
        <v>-0.303842391050095</v>
      </c>
      <c r="K5" s="54">
        <f>'水果-1'!K5</f>
        <v>0.0760348642377175</v>
      </c>
      <c r="L5" s="54">
        <f>'水果-1'!L5</f>
        <v>0.0865052908654815</v>
      </c>
      <c r="M5" s="55">
        <f>'水果-1'!M5</f>
        <v>-0.010470426627764</v>
      </c>
      <c r="N5" s="49">
        <f>'水果-1'!N5</f>
        <v>3031530.5</v>
      </c>
      <c r="O5" s="49">
        <f>'水果-1'!O5</f>
        <v>3827581.72</v>
      </c>
      <c r="P5" s="52">
        <f>'水果-1'!P5</f>
        <v>-796051.22</v>
      </c>
      <c r="Q5" s="55">
        <f>'水果-1'!Q5</f>
        <v>-0.207977589567964</v>
      </c>
      <c r="R5" s="49">
        <f>'水果-1'!R5</f>
        <v>295211.16</v>
      </c>
      <c r="S5" s="49">
        <f>'水果-1'!S5</f>
        <v>309043.9</v>
      </c>
      <c r="T5" s="52">
        <f>'水果-1'!T5</f>
        <v>-13832.74</v>
      </c>
      <c r="U5" s="55">
        <f>'水果-1'!U5</f>
        <v>-0.0447597897903827</v>
      </c>
      <c r="V5" s="54">
        <f>'水果-1'!V5</f>
        <v>0.0571547218407357</v>
      </c>
      <c r="W5" s="54">
        <f>'水果-1'!W5</f>
        <v>0.219469985708029</v>
      </c>
      <c r="X5" s="55">
        <f>'水果-1'!X5</f>
        <v>-0.162315263867293</v>
      </c>
      <c r="Y5" s="54">
        <f>'水果-1'!Y5</f>
        <v>-0.0343889099585531</v>
      </c>
      <c r="Z5" s="54">
        <f>'水果-1'!Z5</f>
        <v>-0.0888910928188519</v>
      </c>
      <c r="AA5" s="55">
        <f>'水果-1'!AA5</f>
        <v>0.0545021828602989</v>
      </c>
      <c r="AB5" s="54">
        <f>'水果-1'!AB5</f>
        <v>-0.0299446535998896</v>
      </c>
      <c r="AC5" s="54">
        <f>'水果-1'!AC5</f>
        <v>-0.0860516279976381</v>
      </c>
      <c r="AD5" s="55">
        <f>'水果-1'!AD5</f>
        <v>0.0561069743977486</v>
      </c>
    </row>
    <row r="6" spans="1:30">
      <c r="A6" s="45" t="s">
        <v>67</v>
      </c>
      <c r="B6" s="45"/>
      <c r="C6" s="45"/>
      <c r="D6" s="48">
        <f>'水果-1'!D6</f>
        <v>54807.04</v>
      </c>
      <c r="E6" s="49">
        <f>'水果-1'!E6</f>
        <v>660156.87</v>
      </c>
      <c r="F6" s="49">
        <f>'水果-1'!F6</f>
        <v>5.58919351058815</v>
      </c>
      <c r="G6" s="49">
        <f>'水果-1'!G6</f>
        <v>98161.52</v>
      </c>
      <c r="H6" s="49">
        <f>'水果-1'!H6</f>
        <v>135218.55</v>
      </c>
      <c r="I6" s="52">
        <f>'水果-1'!I6</f>
        <v>-37057.03</v>
      </c>
      <c r="J6" s="53">
        <f>'水果-1'!J6</f>
        <v>-0.274052857392717</v>
      </c>
      <c r="K6" s="54">
        <f>'水果-1'!K6</f>
        <v>0.104331380498231</v>
      </c>
      <c r="L6" s="54">
        <f>'水果-1'!L6</f>
        <v>0.114351384583306</v>
      </c>
      <c r="M6" s="55">
        <f>'水果-1'!M6</f>
        <v>-0.0100200040850751</v>
      </c>
      <c r="N6" s="49">
        <f>'水果-1'!N6</f>
        <v>940862.85</v>
      </c>
      <c r="O6" s="49">
        <f>'水果-1'!O6</f>
        <v>1182482.84</v>
      </c>
      <c r="P6" s="52">
        <f>'水果-1'!P6</f>
        <v>-241619.99</v>
      </c>
      <c r="Q6" s="55">
        <f>'水果-1'!Q6</f>
        <v>-0.204332766469575</v>
      </c>
      <c r="R6" s="49">
        <f>'水果-1'!R6</f>
        <v>80179.89</v>
      </c>
      <c r="S6" s="49">
        <f>'水果-1'!S6</f>
        <v>88090.83</v>
      </c>
      <c r="T6" s="52">
        <f>'水果-1'!T6</f>
        <v>-7910.94</v>
      </c>
      <c r="U6" s="55">
        <f>'水果-1'!U6</f>
        <v>-0.0898043530751158</v>
      </c>
      <c r="V6" s="54">
        <f>'水果-1'!V6</f>
        <v>0.0861027109681671</v>
      </c>
      <c r="W6" s="54">
        <f>'水果-1'!W6</f>
        <v>0.21173476150597</v>
      </c>
      <c r="X6" s="55">
        <f>'水果-1'!X6</f>
        <v>-0.125632050537803</v>
      </c>
      <c r="Y6" s="54">
        <f>'水果-1'!Y6</f>
        <v>-0.032199969343934</v>
      </c>
      <c r="Z6" s="54">
        <f>'水果-1'!Z6</f>
        <v>-0.0758772507876245</v>
      </c>
      <c r="AA6" s="55">
        <f>'水果-1'!AA6</f>
        <v>0.0436772814436905</v>
      </c>
      <c r="AB6" s="54">
        <f>'水果-1'!AB6</f>
        <v>-0.059921604195553</v>
      </c>
      <c r="AC6" s="54">
        <f>'水果-1'!AC6</f>
        <v>-0.0723637585303141</v>
      </c>
      <c r="AD6" s="55">
        <f>'水果-1'!AD6</f>
        <v>0.012442154334761</v>
      </c>
    </row>
    <row r="7" spans="1:30">
      <c r="A7" s="45" t="s">
        <v>62</v>
      </c>
      <c r="B7" s="45"/>
      <c r="C7" s="45"/>
      <c r="D7" s="48">
        <f>'水果-1'!D7</f>
        <v>68374.86</v>
      </c>
      <c r="E7" s="49">
        <f>'水果-1'!E7</f>
        <v>706081.95</v>
      </c>
      <c r="F7" s="49">
        <f>'水果-1'!F7</f>
        <v>6.93898022865472</v>
      </c>
      <c r="G7" s="49">
        <f>'水果-1'!G7</f>
        <v>41117.44</v>
      </c>
      <c r="H7" s="49">
        <f>'水果-1'!H7</f>
        <v>91410.87</v>
      </c>
      <c r="I7" s="52">
        <f>'水果-1'!I7</f>
        <v>-50293.43</v>
      </c>
      <c r="J7" s="53">
        <f>'水果-1'!J7</f>
        <v>-0.550190912743747</v>
      </c>
      <c r="K7" s="54">
        <f>'水果-1'!K7</f>
        <v>0.0539215201569801</v>
      </c>
      <c r="L7" s="54">
        <f>'水果-1'!L7</f>
        <v>0.0876150126593431</v>
      </c>
      <c r="M7" s="55">
        <f>'水果-1'!M7</f>
        <v>-0.0336934925023629</v>
      </c>
      <c r="N7" s="49">
        <f>'水果-1'!N7</f>
        <v>762542.3</v>
      </c>
      <c r="O7" s="49">
        <f>'水果-1'!O7</f>
        <v>1043324.28</v>
      </c>
      <c r="P7" s="52">
        <f>'水果-1'!P7</f>
        <v>-280781.98</v>
      </c>
      <c r="Q7" s="55">
        <f>'水果-1'!Q7</f>
        <v>-0.269122443886765</v>
      </c>
      <c r="R7" s="49">
        <f>'水果-1'!R7</f>
        <v>74710.68</v>
      </c>
      <c r="S7" s="49">
        <f>'水果-1'!S7</f>
        <v>82186.91</v>
      </c>
      <c r="T7" s="52">
        <f>'水果-1'!T7</f>
        <v>-7476.23000000001</v>
      </c>
      <c r="U7" s="55">
        <f>'水果-1'!U7</f>
        <v>-0.0909661891413123</v>
      </c>
      <c r="V7" s="54">
        <f>'水果-1'!V7</f>
        <v>0.0559815047307947</v>
      </c>
      <c r="W7" s="54">
        <f>'水果-1'!W7</f>
        <v>0.244206384796551</v>
      </c>
      <c r="X7" s="55">
        <f>'水果-1'!X7</f>
        <v>-0.188224880065756</v>
      </c>
      <c r="Y7" s="54">
        <f>'水果-1'!Y7</f>
        <v>-0.0424513603677547</v>
      </c>
      <c r="Z7" s="54">
        <f>'水果-1'!Z7</f>
        <v>-0.099648350327321</v>
      </c>
      <c r="AA7" s="55">
        <f>'水果-1'!AA7</f>
        <v>0.0571969899595663</v>
      </c>
      <c r="AB7" s="54">
        <f>'水果-1'!AB7</f>
        <v>-0.0318645250237266</v>
      </c>
      <c r="AC7" s="54">
        <f>'水果-1'!AC7</f>
        <v>-0.0992252946514386</v>
      </c>
      <c r="AD7" s="55">
        <f>'水果-1'!AD7</f>
        <v>0.067360769627712</v>
      </c>
    </row>
    <row r="8" spans="1:30">
      <c r="A8" s="45" t="s">
        <v>84</v>
      </c>
      <c r="B8" s="45"/>
      <c r="C8" s="45"/>
      <c r="D8" s="48">
        <f>'水果-1'!D8</f>
        <v>27090.96</v>
      </c>
      <c r="E8" s="49">
        <f>'水果-1'!E8</f>
        <v>260428.86</v>
      </c>
      <c r="F8" s="49">
        <f>'水果-1'!F8</f>
        <v>6.45695501596047</v>
      </c>
      <c r="G8" s="49">
        <f>'水果-1'!G8</f>
        <v>23480.5</v>
      </c>
      <c r="H8" s="49">
        <f>'水果-1'!H8</f>
        <v>28325.41</v>
      </c>
      <c r="I8" s="52">
        <f>'水果-1'!I8</f>
        <v>-4844.91</v>
      </c>
      <c r="J8" s="53">
        <f>'水果-1'!J8</f>
        <v>-0.171044655664296</v>
      </c>
      <c r="K8" s="54">
        <f>'水果-1'!K8</f>
        <v>0.0751208450467208</v>
      </c>
      <c r="L8" s="54">
        <f>'水果-1'!L8</f>
        <v>0.0712495920972731</v>
      </c>
      <c r="M8" s="55">
        <f>'水果-1'!M8</f>
        <v>0.00387125294944764</v>
      </c>
      <c r="N8" s="49">
        <f>'水果-1'!N8</f>
        <v>312569.7</v>
      </c>
      <c r="O8" s="49">
        <f>'水果-1'!O8</f>
        <v>397551.89</v>
      </c>
      <c r="P8" s="52">
        <f>'水果-1'!P8</f>
        <v>-84982.19</v>
      </c>
      <c r="Q8" s="55">
        <f>'水果-1'!Q8</f>
        <v>-0.213763768045475</v>
      </c>
      <c r="R8" s="49">
        <f>'水果-1'!R8</f>
        <v>33674.26</v>
      </c>
      <c r="S8" s="49">
        <f>'水果-1'!S8</f>
        <v>34571.61</v>
      </c>
      <c r="T8" s="52">
        <f>'水果-1'!T8</f>
        <v>-897.349999999999</v>
      </c>
      <c r="U8" s="55">
        <f>'水果-1'!U8</f>
        <v>-0.0259562687418954</v>
      </c>
      <c r="V8" s="54">
        <f>'水果-1'!V8</f>
        <v>0.0330779662514792</v>
      </c>
      <c r="W8" s="54">
        <f>'水果-1'!W8</f>
        <v>0.226754278348543</v>
      </c>
      <c r="X8" s="55">
        <f>'水果-1'!X8</f>
        <v>-0.193676312097064</v>
      </c>
      <c r="Y8" s="54">
        <f>'水果-1'!Y8</f>
        <v>-0.0272347484399063</v>
      </c>
      <c r="Z8" s="54">
        <f>'水果-1'!Z8</f>
        <v>-0.106645308101069</v>
      </c>
      <c r="AA8" s="55">
        <f>'水果-1'!AA8</f>
        <v>0.0794105596611627</v>
      </c>
      <c r="AB8" s="54">
        <f>'水果-1'!AB8</f>
        <v>-0.000884506399692613</v>
      </c>
      <c r="AC8" s="54">
        <f>'水果-1'!AC8</f>
        <v>-0.0998583188725376</v>
      </c>
      <c r="AD8" s="55">
        <f>'水果-1'!AD8</f>
        <v>0.098973812472845</v>
      </c>
    </row>
    <row r="9" spans="1:30">
      <c r="A9" s="45" t="s">
        <v>118</v>
      </c>
      <c r="B9" s="45"/>
      <c r="C9" s="45"/>
      <c r="D9" s="48">
        <f>'水果-1'!D9</f>
        <v>13954.6</v>
      </c>
      <c r="E9" s="49">
        <f>'水果-1'!E9</f>
        <v>116017.82</v>
      </c>
      <c r="F9" s="49">
        <f>'水果-1'!F9</f>
        <v>5.86896184898492</v>
      </c>
      <c r="G9" s="49">
        <f>'水果-1'!G9</f>
        <v>22377.94</v>
      </c>
      <c r="H9" s="49">
        <f>'水果-1'!H9</f>
        <v>25269.18</v>
      </c>
      <c r="I9" s="52">
        <f>'水果-1'!I9</f>
        <v>-2891.24</v>
      </c>
      <c r="J9" s="53">
        <f>'水果-1'!J9</f>
        <v>-0.114417642361169</v>
      </c>
      <c r="K9" s="54">
        <f>'水果-1'!K9</f>
        <v>0.137822863456581</v>
      </c>
      <c r="L9" s="54">
        <f>'水果-1'!L9</f>
        <v>0.125244990273249</v>
      </c>
      <c r="M9" s="55">
        <f>'水果-1'!M9</f>
        <v>0.012577873183332</v>
      </c>
      <c r="N9" s="49">
        <f>'水果-1'!N9</f>
        <v>162367.4</v>
      </c>
      <c r="O9" s="49">
        <f>'水果-1'!O9</f>
        <v>201758.01</v>
      </c>
      <c r="P9" s="52">
        <f>'水果-1'!P9</f>
        <v>-39390.61</v>
      </c>
      <c r="Q9" s="55">
        <f>'水果-1'!Q9</f>
        <v>-0.195236907818431</v>
      </c>
      <c r="R9" s="49">
        <f>'水果-1'!R9</f>
        <v>16638.67</v>
      </c>
      <c r="S9" s="49">
        <f>'水果-1'!S9</f>
        <v>19313.19</v>
      </c>
      <c r="T9" s="52">
        <f>'水果-1'!T9</f>
        <v>-2674.52</v>
      </c>
      <c r="U9" s="55">
        <f>'水果-1'!U9</f>
        <v>-0.13848152480248</v>
      </c>
      <c r="V9" s="54">
        <f>'水果-1'!V9</f>
        <v>0.0836154979520598</v>
      </c>
      <c r="W9" s="54">
        <f>'水果-1'!W9</f>
        <v>0.222656227450852</v>
      </c>
      <c r="X9" s="55">
        <f>'水果-1'!X9</f>
        <v>-0.139040729498792</v>
      </c>
      <c r="Y9" s="54">
        <f>'水果-1'!Y9</f>
        <v>-0.0347936463671676</v>
      </c>
      <c r="Z9" s="54">
        <f>'水果-1'!Z9</f>
        <v>-0.0605052816235951</v>
      </c>
      <c r="AA9" s="55">
        <f>'水果-1'!AA9</f>
        <v>0.0257116352564275</v>
      </c>
      <c r="AB9" s="54">
        <f>'水果-1'!AB9</f>
        <v>-0.0297684978634874</v>
      </c>
      <c r="AC9" s="54">
        <f>'水果-1'!AC9</f>
        <v>-0.0673962907346281</v>
      </c>
      <c r="AD9" s="55">
        <f>'水果-1'!AD9</f>
        <v>0.0376277928711407</v>
      </c>
    </row>
    <row r="10" spans="1:30">
      <c r="A10" s="45" t="s">
        <v>89</v>
      </c>
      <c r="B10" s="45"/>
      <c r="C10" s="45"/>
      <c r="D10" s="48">
        <f>'水果-1'!D10</f>
        <v>13065.9</v>
      </c>
      <c r="E10" s="49">
        <f>'水果-1'!E10</f>
        <v>115045.72</v>
      </c>
      <c r="F10" s="49">
        <f>'水果-1'!F10</f>
        <v>5.27628574404152</v>
      </c>
      <c r="G10" s="49">
        <f>'水果-1'!G10</f>
        <v>12361.93</v>
      </c>
      <c r="H10" s="49">
        <f>'水果-1'!H10</f>
        <v>16989.76</v>
      </c>
      <c r="I10" s="52">
        <f>'水果-1'!I10</f>
        <v>-4627.83</v>
      </c>
      <c r="J10" s="53">
        <f>'水果-1'!J10</f>
        <v>-0.272389368655002</v>
      </c>
      <c r="K10" s="54">
        <f>'水果-1'!K10</f>
        <v>0.0762363829683182</v>
      </c>
      <c r="L10" s="54">
        <f>'水果-1'!L10</f>
        <v>0.082851291145159</v>
      </c>
      <c r="M10" s="55">
        <f>'水果-1'!M10</f>
        <v>-0.00661490817684084</v>
      </c>
      <c r="N10" s="49">
        <f>'水果-1'!N10</f>
        <v>162152.63</v>
      </c>
      <c r="O10" s="49">
        <f>'水果-1'!O10</f>
        <v>205063.31</v>
      </c>
      <c r="P10" s="52">
        <f>'水果-1'!P10</f>
        <v>-42910.68</v>
      </c>
      <c r="Q10" s="55">
        <f>'水果-1'!Q10</f>
        <v>-0.209255765938822</v>
      </c>
      <c r="R10" s="49">
        <f>'水果-1'!R10</f>
        <v>15396.83</v>
      </c>
      <c r="S10" s="49">
        <f>'水果-1'!S10</f>
        <v>13162.72</v>
      </c>
      <c r="T10" s="52">
        <f>'水果-1'!T10</f>
        <v>2234.11</v>
      </c>
      <c r="U10" s="55">
        <f>'水果-1'!U10</f>
        <v>0.169730116571651</v>
      </c>
      <c r="V10" s="54">
        <f>'水果-1'!V10</f>
        <v>0.0279407376454402</v>
      </c>
      <c r="W10" s="54">
        <f>'水果-1'!W10</f>
        <v>0.0759814743812092</v>
      </c>
      <c r="X10" s="55">
        <f>'水果-1'!X10</f>
        <v>-0.048040736735769</v>
      </c>
      <c r="Y10" s="54">
        <f>'水果-1'!Y10</f>
        <v>-0.0417495029821074</v>
      </c>
      <c r="Z10" s="54">
        <f>'水果-1'!Z10</f>
        <v>-0.0903931710163249</v>
      </c>
      <c r="AA10" s="55">
        <f>'水果-1'!AA10</f>
        <v>0.0486436680342175</v>
      </c>
      <c r="AB10" s="54">
        <f>'水果-1'!AB10</f>
        <v>0.0933190735173398</v>
      </c>
      <c r="AC10" s="54">
        <f>'水果-1'!AC10</f>
        <v>-0.069617441072223</v>
      </c>
      <c r="AD10" s="55">
        <f>'水果-1'!AD10</f>
        <v>0.162936514589563</v>
      </c>
    </row>
    <row r="11" spans="1:30">
      <c r="A11" s="45" t="s">
        <v>155</v>
      </c>
      <c r="B11" s="45"/>
      <c r="C11" s="45"/>
      <c r="D11" s="48">
        <f>'水果-1'!D11</f>
        <v>15174.06</v>
      </c>
      <c r="E11" s="49">
        <f>'水果-1'!E11</f>
        <v>149454.47</v>
      </c>
      <c r="F11" s="49">
        <f>'水果-1'!F11</f>
        <v>9.03556718513864</v>
      </c>
      <c r="G11" s="49">
        <f>'水果-1'!G11</f>
        <v>-513.16</v>
      </c>
      <c r="H11" s="49">
        <f>'水果-1'!H11</f>
        <v>301.11</v>
      </c>
      <c r="I11" s="52">
        <f>'水果-1'!I11</f>
        <v>-814.27</v>
      </c>
      <c r="J11" s="53">
        <f>'水果-1'!J11</f>
        <v>-2.70422769087709</v>
      </c>
      <c r="K11" s="54">
        <f>'水果-1'!K11</f>
        <v>-0.00432783346966397</v>
      </c>
      <c r="L11" s="54">
        <f>'水果-1'!L11</f>
        <v>0.00205942266403157</v>
      </c>
      <c r="M11" s="55">
        <f>'水果-1'!M11</f>
        <v>-0.00638725613369554</v>
      </c>
      <c r="N11" s="49">
        <f>'水果-1'!N11</f>
        <v>118572.03</v>
      </c>
      <c r="O11" s="49">
        <f>'水果-1'!O11</f>
        <v>146210.88</v>
      </c>
      <c r="P11" s="52">
        <f>'水果-1'!P11</f>
        <v>-27638.85</v>
      </c>
      <c r="Q11" s="55">
        <f>'水果-1'!Q11</f>
        <v>-0.189034153956258</v>
      </c>
      <c r="R11" s="49">
        <f>'水果-1'!R11</f>
        <v>13299.1</v>
      </c>
      <c r="S11" s="49">
        <f>'水果-1'!S11</f>
        <v>13637.82</v>
      </c>
      <c r="T11" s="52">
        <f>'水果-1'!T11</f>
        <v>-338.719999999999</v>
      </c>
      <c r="U11" s="55">
        <f>'水果-1'!U11</f>
        <v>-0.0248368140949213</v>
      </c>
      <c r="V11" s="54">
        <f>'水果-1'!V11</f>
        <v>0.00568678255151381</v>
      </c>
      <c r="W11" s="54">
        <f>'水果-1'!W11</f>
        <v>0.16544320678258</v>
      </c>
      <c r="X11" s="55">
        <f>'水果-1'!X11</f>
        <v>-0.159756424231066</v>
      </c>
      <c r="Y11" s="54">
        <f>'水果-1'!Y11</f>
        <v>-0.0393056673007948</v>
      </c>
      <c r="Z11" s="54">
        <f>'水果-1'!Z11</f>
        <v>-0.0781605857827717</v>
      </c>
      <c r="AA11" s="55">
        <f>'水果-1'!AA11</f>
        <v>0.0388549184819769</v>
      </c>
      <c r="AB11" s="54">
        <f>'水果-1'!AB11</f>
        <v>-0.0239295548874385</v>
      </c>
      <c r="AC11" s="54">
        <f>'水果-1'!AC11</f>
        <v>-0.0867070460146331</v>
      </c>
      <c r="AD11" s="55">
        <f>'水果-1'!AD11</f>
        <v>0.0627774911271946</v>
      </c>
    </row>
    <row r="12" spans="1:30">
      <c r="A12" s="45" t="s">
        <v>101</v>
      </c>
      <c r="B12" s="45"/>
      <c r="C12" s="45"/>
      <c r="D12" s="48">
        <f>'水果-1'!D12</f>
        <v>30742.53</v>
      </c>
      <c r="E12" s="49">
        <f>'水果-1'!E12</f>
        <v>247689.42</v>
      </c>
      <c r="F12" s="49">
        <f>'水果-1'!F12</f>
        <v>8.71819412487329</v>
      </c>
      <c r="G12" s="49">
        <f>'水果-1'!G12</f>
        <v>9998.02</v>
      </c>
      <c r="H12" s="49">
        <f>'水果-1'!H12</f>
        <v>12919.82</v>
      </c>
      <c r="I12" s="52">
        <f>'水果-1'!I12</f>
        <v>-2921.8</v>
      </c>
      <c r="J12" s="53">
        <f>'水果-1'!J12</f>
        <v>-0.22614866151386</v>
      </c>
      <c r="K12" s="54">
        <f>'水果-1'!K12</f>
        <v>0.0460105550708151</v>
      </c>
      <c r="L12" s="54">
        <f>'水果-1'!L12</f>
        <v>0.0521519287581811</v>
      </c>
      <c r="M12" s="55">
        <f>'水果-1'!M12</f>
        <v>-0.00614137368736603</v>
      </c>
      <c r="N12" s="49">
        <f>'水果-1'!N12</f>
        <v>217298.4</v>
      </c>
      <c r="O12" s="49">
        <f>'水果-1'!O12</f>
        <v>247734.27</v>
      </c>
      <c r="P12" s="52">
        <f>'水果-1'!P12</f>
        <v>-30435.87</v>
      </c>
      <c r="Q12" s="55">
        <f>'水果-1'!Q12</f>
        <v>-0.122856922459698</v>
      </c>
      <c r="R12" s="49">
        <f>'水果-1'!R12</f>
        <v>23238.28</v>
      </c>
      <c r="S12" s="49">
        <f>'水果-1'!S12</f>
        <v>22405.13</v>
      </c>
      <c r="T12" s="52">
        <f>'水果-1'!T12</f>
        <v>833.149999999998</v>
      </c>
      <c r="U12" s="55">
        <f>'水果-1'!U12</f>
        <v>0.0371856802437655</v>
      </c>
      <c r="V12" s="54">
        <f>'水果-1'!V12</f>
        <v>0.0682868303455395</v>
      </c>
      <c r="W12" s="54">
        <f>'水果-1'!W12</f>
        <v>0.28922485929749</v>
      </c>
      <c r="X12" s="55">
        <f>'水果-1'!X12</f>
        <v>-0.22093802895195</v>
      </c>
      <c r="Y12" s="54">
        <f>'水果-1'!Y12</f>
        <v>-0.0288911227509093</v>
      </c>
      <c r="Z12" s="54">
        <f>'水果-1'!Z12</f>
        <v>-0.118274252369881</v>
      </c>
      <c r="AA12" s="55">
        <f>'水果-1'!AA12</f>
        <v>0.0893831296189721</v>
      </c>
      <c r="AB12" s="54">
        <f>'水果-1'!AB12</f>
        <v>-0.0105672812132993</v>
      </c>
      <c r="AC12" s="54">
        <f>'水果-1'!AC12</f>
        <v>-0.0982330668259987</v>
      </c>
      <c r="AD12" s="55">
        <f>'水果-1'!AD12</f>
        <v>0.0876657856126994</v>
      </c>
    </row>
    <row r="13" spans="1:30">
      <c r="A13" s="45" t="s">
        <v>94</v>
      </c>
      <c r="B13" s="45"/>
      <c r="C13" s="45"/>
      <c r="D13" s="48">
        <f>'水果-1'!D13</f>
        <v>15941.5</v>
      </c>
      <c r="E13" s="49">
        <f>'水果-1'!E13</f>
        <v>159761.36</v>
      </c>
      <c r="F13" s="49">
        <f>'水果-1'!F13</f>
        <v>5.72291217086375</v>
      </c>
      <c r="G13" s="49">
        <f>'水果-1'!G13</f>
        <v>9442.84</v>
      </c>
      <c r="H13" s="49">
        <f>'水果-1'!H13</f>
        <v>7962.83</v>
      </c>
      <c r="I13" s="52">
        <f>'水果-1'!I13</f>
        <v>1480.01</v>
      </c>
      <c r="J13" s="53">
        <f>'水果-1'!J13</f>
        <v>0.185864824440557</v>
      </c>
      <c r="K13" s="54">
        <f>'水果-1'!K13</f>
        <v>0.0471311596098833</v>
      </c>
      <c r="L13" s="54">
        <f>'水果-1'!L13</f>
        <v>0.0346950120029963</v>
      </c>
      <c r="M13" s="55">
        <f>'水果-1'!M13</f>
        <v>0.012436147606887</v>
      </c>
      <c r="N13" s="49">
        <f>'水果-1'!N13</f>
        <v>200352.38</v>
      </c>
      <c r="O13" s="49">
        <f>'水果-1'!O13</f>
        <v>229509.36</v>
      </c>
      <c r="P13" s="52">
        <f>'水果-1'!P13</f>
        <v>-29156.98</v>
      </c>
      <c r="Q13" s="55">
        <f>'水果-1'!Q13</f>
        <v>-0.127040483229094</v>
      </c>
      <c r="R13" s="49">
        <f>'水果-1'!R13</f>
        <v>22653.54</v>
      </c>
      <c r="S13" s="49">
        <f>'水果-1'!S13</f>
        <v>21808.09</v>
      </c>
      <c r="T13" s="52">
        <f>'水果-1'!T13</f>
        <v>845.450000000001</v>
      </c>
      <c r="U13" s="55">
        <f>'水果-1'!U13</f>
        <v>0.0387677233540398</v>
      </c>
      <c r="V13" s="54">
        <f>'水果-1'!V13</f>
        <v>0.0186825091435055</v>
      </c>
      <c r="W13" s="54">
        <f>'水果-1'!W13</f>
        <v>0.177146141135686</v>
      </c>
      <c r="X13" s="55">
        <f>'水果-1'!X13</f>
        <v>-0.158463631992181</v>
      </c>
      <c r="Y13" s="54">
        <f>'水果-1'!Y13</f>
        <v>-0.0315716660619047</v>
      </c>
      <c r="Z13" s="54">
        <f>'水果-1'!Z13</f>
        <v>-0.078925297905502</v>
      </c>
      <c r="AA13" s="55">
        <f>'水果-1'!AA13</f>
        <v>0.0473536318435974</v>
      </c>
      <c r="AB13" s="54">
        <f>'水果-1'!AB13</f>
        <v>-0.0311492616159588</v>
      </c>
      <c r="AC13" s="54">
        <f>'水果-1'!AC13</f>
        <v>-0.0859540608714172</v>
      </c>
      <c r="AD13" s="55">
        <f>'水果-1'!AD13</f>
        <v>0.0548047992554584</v>
      </c>
    </row>
    <row r="14" spans="1:30">
      <c r="A14" s="45" t="s">
        <v>186</v>
      </c>
      <c r="B14" s="45"/>
      <c r="C14" s="45"/>
      <c r="D14" s="48">
        <f>'水果-1'!D14</f>
        <v>8233.1</v>
      </c>
      <c r="E14" s="49">
        <f>'水果-1'!E14</f>
        <v>84867.91</v>
      </c>
      <c r="F14" s="49">
        <f>'水果-1'!F14</f>
        <v>4.64502870336995</v>
      </c>
      <c r="G14" s="49">
        <f>'水果-1'!G14</f>
        <v>14074.98</v>
      </c>
      <c r="H14" s="49">
        <f>'水果-1'!H14</f>
        <v>12708.54</v>
      </c>
      <c r="I14" s="52">
        <f>'水果-1'!I14</f>
        <v>1366.44</v>
      </c>
      <c r="J14" s="53">
        <f>'水果-1'!J14</f>
        <v>0.107521398996265</v>
      </c>
      <c r="K14" s="54">
        <f>'水果-1'!K14</f>
        <v>0.0909161199257348</v>
      </c>
      <c r="L14" s="54">
        <f>'水果-1'!L14</f>
        <v>0.0730598904677106</v>
      </c>
      <c r="M14" s="55">
        <f>'水果-1'!M14</f>
        <v>0.0178562294580242</v>
      </c>
      <c r="N14" s="49">
        <f>'水果-1'!N14</f>
        <v>154812.81</v>
      </c>
      <c r="O14" s="49">
        <f>'水果-1'!O14</f>
        <v>173946.88</v>
      </c>
      <c r="P14" s="52">
        <f>'水果-1'!P14</f>
        <v>-19134.07</v>
      </c>
      <c r="Q14" s="55">
        <f>'水果-1'!Q14</f>
        <v>-0.109999500997086</v>
      </c>
      <c r="R14" s="49">
        <f>'水果-1'!R14</f>
        <v>15419.91</v>
      </c>
      <c r="S14" s="49">
        <f>'水果-1'!S14</f>
        <v>13867.6</v>
      </c>
      <c r="T14" s="52">
        <f>'水果-1'!T14</f>
        <v>1552.31</v>
      </c>
      <c r="U14" s="55">
        <f>'水果-1'!U14</f>
        <v>0.111937898410684</v>
      </c>
      <c r="V14" s="54">
        <f>'水果-1'!V14</f>
        <v>0.0304394034537995</v>
      </c>
      <c r="W14" s="54">
        <f>'水果-1'!W14</f>
        <v>0.232836573134399</v>
      </c>
      <c r="X14" s="55">
        <f>'水果-1'!X14</f>
        <v>-0.2023971696806</v>
      </c>
      <c r="Y14" s="54">
        <f>'水果-1'!Y14</f>
        <v>-0.0227284076236502</v>
      </c>
      <c r="Z14" s="54">
        <f>'水果-1'!Z14</f>
        <v>-0.0804032420894747</v>
      </c>
      <c r="AA14" s="55">
        <f>'水果-1'!AA14</f>
        <v>0.0576748344658245</v>
      </c>
      <c r="AB14" s="54">
        <f>'水果-1'!AB14</f>
        <v>-0.0565175646640611</v>
      </c>
      <c r="AC14" s="54">
        <f>'水果-1'!AC14</f>
        <v>-0.0917723652186231</v>
      </c>
      <c r="AD14" s="55">
        <f>'水果-1'!AD14</f>
        <v>0.035254800554562</v>
      </c>
    </row>
    <row r="15" spans="1:30">
      <c r="A15" s="50" t="str" cm="1">
        <f t="array" ref="A15:AD83">_xlfn._xlws.SORT('水果-1'!A15:AD83,9)</f>
        <v>郑州西区</v>
      </c>
      <c r="B15" s="51" t="str">
        <v>1059</v>
      </c>
      <c r="C15" s="50" t="str">
        <v>大卫城</v>
      </c>
      <c r="D15" s="49">
        <v>9893.5</v>
      </c>
      <c r="E15" s="49">
        <v>101087.31</v>
      </c>
      <c r="F15" s="49">
        <v>7.92651795399864</v>
      </c>
      <c r="G15" s="49">
        <v>5032.39</v>
      </c>
      <c r="H15" s="49">
        <v>18728.94</v>
      </c>
      <c r="I15" s="49">
        <v>-13696.55</v>
      </c>
      <c r="J15" s="56">
        <v>-0.731304067395165</v>
      </c>
      <c r="K15" s="56">
        <v>0.0491457150298743</v>
      </c>
      <c r="L15" s="56">
        <v>0.129377291128298</v>
      </c>
      <c r="M15" s="58">
        <v>-0.0802315760984238</v>
      </c>
      <c r="N15" s="49">
        <v>102397.33</v>
      </c>
      <c r="O15" s="49">
        <v>144762.19</v>
      </c>
      <c r="P15" s="49">
        <v>-42364.86</v>
      </c>
      <c r="Q15" s="56">
        <v>-0.292651416782241</v>
      </c>
      <c r="R15" s="49">
        <v>8278.56</v>
      </c>
      <c r="S15" s="49">
        <v>7340.36</v>
      </c>
      <c r="T15" s="49">
        <v>938.2</v>
      </c>
      <c r="U15" s="56">
        <v>0.127813894686364</v>
      </c>
      <c r="V15" s="56">
        <v>0.0696251399436813</v>
      </c>
      <c r="W15" s="56">
        <v>0.346998205706744</v>
      </c>
      <c r="X15" s="56">
        <v>-0.277373065763063</v>
      </c>
      <c r="Y15" s="54">
        <v>-0.0629855916971067</v>
      </c>
      <c r="Z15" s="54">
        <v>-0.139004081543685</v>
      </c>
      <c r="AA15" s="54">
        <v>0.0760184898465778</v>
      </c>
      <c r="AB15" s="54">
        <v>0.0366259815904986</v>
      </c>
      <c r="AC15" s="54">
        <v>-0.142040599827897</v>
      </c>
      <c r="AD15" s="54">
        <v>0.178666581418396</v>
      </c>
    </row>
    <row r="16" spans="1:30">
      <c r="A16" s="50" t="str">
        <v>郑州东区</v>
      </c>
      <c r="B16" s="51" t="str">
        <v>1096</v>
      </c>
      <c r="C16" s="50" t="str">
        <v>长安店</v>
      </c>
      <c r="D16" s="49">
        <v>3098.56</v>
      </c>
      <c r="E16" s="49">
        <v>39818.74</v>
      </c>
      <c r="F16" s="49">
        <v>4.43906484925858</v>
      </c>
      <c r="G16" s="49">
        <v>6739.79</v>
      </c>
      <c r="H16" s="49">
        <v>19642.61</v>
      </c>
      <c r="I16" s="49">
        <v>-12902.82</v>
      </c>
      <c r="J16" s="56">
        <v>-0.656879101097054</v>
      </c>
      <c r="K16" s="56">
        <v>0.102696788949237</v>
      </c>
      <c r="L16" s="56">
        <v>0.191963749081599</v>
      </c>
      <c r="M16" s="58">
        <v>-0.0892669601323616</v>
      </c>
      <c r="N16" s="49">
        <v>65628.05</v>
      </c>
      <c r="O16" s="49">
        <v>102324.58</v>
      </c>
      <c r="P16" s="49">
        <v>-36696.53</v>
      </c>
      <c r="Q16" s="56">
        <v>-0.358628689216218</v>
      </c>
      <c r="R16" s="49">
        <v>6261.96</v>
      </c>
      <c r="S16" s="49">
        <v>8385.83</v>
      </c>
      <c r="T16" s="49">
        <v>-2123.87</v>
      </c>
      <c r="U16" s="56">
        <v>-0.253268907192252</v>
      </c>
      <c r="V16" s="56">
        <v>0.0154053922541536</v>
      </c>
      <c r="W16" s="56">
        <v>0.25174008406832</v>
      </c>
      <c r="X16" s="56">
        <v>-0.236334691814166</v>
      </c>
      <c r="Y16" s="54">
        <v>-0.0636270432899603</v>
      </c>
      <c r="Z16" s="54">
        <v>-0.0694230624756285</v>
      </c>
      <c r="AA16" s="54">
        <v>0.0057960191856682</v>
      </c>
      <c r="AB16" s="54">
        <v>-0.0821132463414609</v>
      </c>
      <c r="AC16" s="54">
        <v>-0.0609638260914435</v>
      </c>
      <c r="AD16" s="54">
        <v>-0.0211494202500174</v>
      </c>
    </row>
    <row r="17" spans="1:30">
      <c r="A17" s="50" t="str">
        <v>郑州西区</v>
      </c>
      <c r="B17" s="51" t="str">
        <v>1003</v>
      </c>
      <c r="C17" s="50" t="str">
        <v>中原店</v>
      </c>
      <c r="D17" s="49">
        <v>4567</v>
      </c>
      <c r="E17" s="49">
        <v>53303.43</v>
      </c>
      <c r="F17" s="49">
        <v>5.29768146965206</v>
      </c>
      <c r="G17" s="49">
        <v>2937.7</v>
      </c>
      <c r="H17" s="49">
        <v>12838.39</v>
      </c>
      <c r="I17" s="49">
        <v>-9900.69</v>
      </c>
      <c r="J17" s="56">
        <v>-0.771178473313243</v>
      </c>
      <c r="K17" s="56">
        <v>0.0433182195602766</v>
      </c>
      <c r="L17" s="56">
        <v>0.122910263489848</v>
      </c>
      <c r="M17" s="58">
        <v>-0.0795920439295718</v>
      </c>
      <c r="N17" s="49">
        <v>67816.73</v>
      </c>
      <c r="O17" s="49">
        <v>104453.36</v>
      </c>
      <c r="P17" s="49">
        <v>-36636.63</v>
      </c>
      <c r="Q17" s="56">
        <v>-0.350746304379294</v>
      </c>
      <c r="R17" s="49">
        <v>6815.69</v>
      </c>
      <c r="S17" s="49">
        <v>7979.37</v>
      </c>
      <c r="T17" s="49">
        <v>-1163.68</v>
      </c>
      <c r="U17" s="56">
        <v>-0.145836074777833</v>
      </c>
      <c r="V17" s="56">
        <v>0.0361845202088479</v>
      </c>
      <c r="W17" s="56">
        <v>0.207969956529814</v>
      </c>
      <c r="X17" s="56">
        <v>-0.171785436320966</v>
      </c>
      <c r="Y17" s="54">
        <v>-0.0305647704047573</v>
      </c>
      <c r="Z17" s="54">
        <v>-0.0392675110942343</v>
      </c>
      <c r="AA17" s="54">
        <v>0.008702740689477</v>
      </c>
      <c r="AB17" s="54">
        <v>-0.0181333598853127</v>
      </c>
      <c r="AC17" s="54">
        <v>-0.0196668149306064</v>
      </c>
      <c r="AD17" s="54">
        <v>0.00153345504529364</v>
      </c>
    </row>
    <row r="18" spans="1:30">
      <c r="A18" s="50" t="str">
        <v>郑州东区</v>
      </c>
      <c r="B18" s="51" t="str">
        <v>1027</v>
      </c>
      <c r="C18" s="50" t="str">
        <v>花园店</v>
      </c>
      <c r="D18" s="49">
        <v>6014.7</v>
      </c>
      <c r="E18" s="49">
        <v>73734.16</v>
      </c>
      <c r="F18" s="49">
        <v>13.1191507515168</v>
      </c>
      <c r="G18" s="49">
        <v>4624.53</v>
      </c>
      <c r="H18" s="49">
        <v>11437.43</v>
      </c>
      <c r="I18" s="49">
        <v>-6812.9</v>
      </c>
      <c r="J18" s="56">
        <v>-0.595667033590588</v>
      </c>
      <c r="K18" s="56">
        <v>0.102231797740414</v>
      </c>
      <c r="L18" s="56">
        <v>0.196383904165098</v>
      </c>
      <c r="M18" s="58">
        <v>-0.094152106424684</v>
      </c>
      <c r="N18" s="49">
        <v>45235.73</v>
      </c>
      <c r="O18" s="49">
        <v>58240.16</v>
      </c>
      <c r="P18" s="49">
        <v>-13004.43</v>
      </c>
      <c r="Q18" s="56">
        <v>-0.223289736841382</v>
      </c>
      <c r="R18" s="49">
        <v>3330.92</v>
      </c>
      <c r="S18" s="49">
        <v>3152.6</v>
      </c>
      <c r="T18" s="49">
        <v>178.32</v>
      </c>
      <c r="U18" s="56">
        <v>0.0565628370234093</v>
      </c>
      <c r="V18" s="56">
        <v>0.324872435519795</v>
      </c>
      <c r="W18" s="56">
        <v>0.224801089202462</v>
      </c>
      <c r="X18" s="56">
        <v>0.100071346317333</v>
      </c>
      <c r="Y18" s="54">
        <v>-0.0371699110155753</v>
      </c>
      <c r="Z18" s="54">
        <v>-0.106039459493751</v>
      </c>
      <c r="AA18" s="54">
        <v>0.0688695484781759</v>
      </c>
      <c r="AB18" s="54">
        <v>-0.0951115923686077</v>
      </c>
      <c r="AC18" s="54">
        <v>-0.0317840181070931</v>
      </c>
      <c r="AD18" s="54">
        <v>-0.0633275742615146</v>
      </c>
    </row>
    <row r="19" spans="1:30">
      <c r="A19" s="50" t="str">
        <v>郑州东区</v>
      </c>
      <c r="B19" s="51" t="str">
        <v>1041</v>
      </c>
      <c r="C19" s="50" t="str">
        <v>六天地</v>
      </c>
      <c r="D19" s="49">
        <v>6054.2</v>
      </c>
      <c r="E19" s="49">
        <v>63859.25</v>
      </c>
      <c r="F19" s="49">
        <v>5.24751378598298</v>
      </c>
      <c r="G19" s="49">
        <v>7614.23</v>
      </c>
      <c r="H19" s="49">
        <v>14394.14</v>
      </c>
      <c r="I19" s="49">
        <v>-6779.91</v>
      </c>
      <c r="J19" s="56">
        <v>-0.471018761801678</v>
      </c>
      <c r="K19" s="56">
        <v>0.075764666174387</v>
      </c>
      <c r="L19" s="56">
        <v>0.0987079018561966</v>
      </c>
      <c r="M19" s="56">
        <v>-0.0229432356818096</v>
      </c>
      <c r="N19" s="49">
        <v>100498.43</v>
      </c>
      <c r="O19" s="49">
        <v>145825.61</v>
      </c>
      <c r="P19" s="49">
        <v>-45327.18</v>
      </c>
      <c r="Q19" s="56">
        <v>-0.310831410202913</v>
      </c>
      <c r="R19" s="49">
        <v>7792.09</v>
      </c>
      <c r="S19" s="49">
        <v>10657.51</v>
      </c>
      <c r="T19" s="49">
        <v>-2865.42</v>
      </c>
      <c r="U19" s="56">
        <v>-0.268863927878088</v>
      </c>
      <c r="V19" s="56">
        <v>0.262376194554855</v>
      </c>
      <c r="W19" s="56">
        <v>0.0445117749451985</v>
      </c>
      <c r="X19" s="56">
        <v>0.217864419609657</v>
      </c>
      <c r="Y19" s="54">
        <v>-0.0818214368673873</v>
      </c>
      <c r="Z19" s="54">
        <v>-0.0456429316040989</v>
      </c>
      <c r="AA19" s="54">
        <v>-0.0361785052632884</v>
      </c>
      <c r="AB19" s="54">
        <v>-0.350716633184115</v>
      </c>
      <c r="AC19" s="54">
        <v>-0.039818306263214</v>
      </c>
      <c r="AD19" s="54">
        <v>-0.310898326920901</v>
      </c>
    </row>
    <row r="20" spans="1:30">
      <c r="A20" s="50" t="str">
        <v>洛阳区</v>
      </c>
      <c r="B20" s="51" t="str">
        <v>1072</v>
      </c>
      <c r="C20" s="50" t="str">
        <v>北大店</v>
      </c>
      <c r="D20" s="49">
        <v>2057.4</v>
      </c>
      <c r="E20" s="49">
        <v>23788.98</v>
      </c>
      <c r="F20" s="49">
        <v>4.23226566179934</v>
      </c>
      <c r="G20" s="49">
        <v>3390.56</v>
      </c>
      <c r="H20" s="49">
        <v>9080.59</v>
      </c>
      <c r="I20" s="49">
        <v>-5690.03</v>
      </c>
      <c r="J20" s="56">
        <v>-0.626614570198632</v>
      </c>
      <c r="K20" s="56">
        <v>0.0806716099013161</v>
      </c>
      <c r="L20" s="56">
        <v>0.141073837723427</v>
      </c>
      <c r="M20" s="58">
        <v>-0.0604022278221114</v>
      </c>
      <c r="N20" s="49">
        <v>42029.16</v>
      </c>
      <c r="O20" s="49">
        <v>64367.64</v>
      </c>
      <c r="P20" s="49">
        <v>-22338.48</v>
      </c>
      <c r="Q20" s="56">
        <v>-0.347045192273633</v>
      </c>
      <c r="R20" s="49">
        <v>4522.61</v>
      </c>
      <c r="S20" s="49">
        <v>5115.32</v>
      </c>
      <c r="T20" s="49">
        <v>-592.71</v>
      </c>
      <c r="U20" s="56">
        <v>-0.115869583916549</v>
      </c>
      <c r="V20" s="56">
        <v>-0.0262728752280963</v>
      </c>
      <c r="W20" s="56">
        <v>0.230938076374175</v>
      </c>
      <c r="X20" s="56">
        <v>-0.257210951602271</v>
      </c>
      <c r="Y20" s="54">
        <v>-0.0243620387342707</v>
      </c>
      <c r="Z20" s="54">
        <v>-0.126058584800169</v>
      </c>
      <c r="AA20" s="54">
        <v>0.101696546065898</v>
      </c>
      <c r="AB20" s="54">
        <v>0.0745250578437107</v>
      </c>
      <c r="AC20" s="54">
        <v>-0.0931376899945376</v>
      </c>
      <c r="AD20" s="54">
        <v>0.167662747838248</v>
      </c>
    </row>
    <row r="21" spans="1:30">
      <c r="A21" s="50" t="str">
        <v>郑州东区</v>
      </c>
      <c r="B21" s="51" t="str">
        <v>1094</v>
      </c>
      <c r="C21" s="50" t="str">
        <v>象湖店</v>
      </c>
      <c r="D21" s="49">
        <v>3259.1</v>
      </c>
      <c r="E21" s="49">
        <v>37383.07</v>
      </c>
      <c r="F21" s="49">
        <v>5.04942721392209</v>
      </c>
      <c r="G21" s="49">
        <v>12312.05</v>
      </c>
      <c r="H21" s="49">
        <v>17816.02</v>
      </c>
      <c r="I21" s="49">
        <v>-5503.97</v>
      </c>
      <c r="J21" s="56">
        <v>-0.308933757371175</v>
      </c>
      <c r="K21" s="56">
        <v>0.180000257309264</v>
      </c>
      <c r="L21" s="56">
        <v>0.188096769217791</v>
      </c>
      <c r="M21" s="56">
        <v>-0.00809651190852695</v>
      </c>
      <c r="N21" s="49">
        <v>68400.18</v>
      </c>
      <c r="O21" s="49">
        <v>94717.31</v>
      </c>
      <c r="P21" s="49">
        <v>-26317.13</v>
      </c>
      <c r="Q21" s="56">
        <v>-0.277849212567376</v>
      </c>
      <c r="R21" s="49">
        <v>6074.27</v>
      </c>
      <c r="S21" s="49">
        <v>6621.36</v>
      </c>
      <c r="T21" s="49">
        <v>-547.089999999999</v>
      </c>
      <c r="U21" s="56">
        <v>-0.0826250196334287</v>
      </c>
      <c r="V21" s="56">
        <v>0.101951693985696</v>
      </c>
      <c r="W21" s="56">
        <v>0.39646470945375</v>
      </c>
      <c r="X21" s="56">
        <v>-0.294513015468054</v>
      </c>
      <c r="Y21" s="54">
        <v>-0.00861502699089767</v>
      </c>
      <c r="Z21" s="54">
        <v>-0.0809259729119093</v>
      </c>
      <c r="AA21" s="54">
        <v>0.0723109459210117</v>
      </c>
      <c r="AB21" s="54">
        <v>-0.0452752338150692</v>
      </c>
      <c r="AC21" s="54">
        <v>-0.0714835757054334</v>
      </c>
      <c r="AD21" s="54">
        <v>0.0262083418903641</v>
      </c>
    </row>
    <row r="22" spans="1:30">
      <c r="A22" s="50" t="str">
        <v>郑州西区</v>
      </c>
      <c r="B22" s="51" t="str">
        <v>1035</v>
      </c>
      <c r="C22" s="50" t="str">
        <v>巩义店</v>
      </c>
      <c r="D22" s="49">
        <v>2784.05</v>
      </c>
      <c r="E22" s="49">
        <v>29329.12</v>
      </c>
      <c r="F22" s="49">
        <v>6.24726430425716</v>
      </c>
      <c r="G22" s="49">
        <v>2976.07</v>
      </c>
      <c r="H22" s="49">
        <v>8375.93</v>
      </c>
      <c r="I22" s="49">
        <v>-5399.86</v>
      </c>
      <c r="J22" s="56">
        <v>-0.644687813771127</v>
      </c>
      <c r="K22" s="56">
        <v>0.0788388810652323</v>
      </c>
      <c r="L22" s="56">
        <v>0.146099149753752</v>
      </c>
      <c r="M22" s="58">
        <v>-0.0672602686885198</v>
      </c>
      <c r="N22" s="49">
        <v>37748.76</v>
      </c>
      <c r="O22" s="49">
        <v>57330.45</v>
      </c>
      <c r="P22" s="49">
        <v>-19581.69</v>
      </c>
      <c r="Q22" s="56">
        <v>-0.341558281855454</v>
      </c>
      <c r="R22" s="49">
        <v>4038.68</v>
      </c>
      <c r="S22" s="49">
        <v>5191.9</v>
      </c>
      <c r="T22" s="49">
        <v>-1153.22</v>
      </c>
      <c r="U22" s="56">
        <v>-0.222119070089948</v>
      </c>
      <c r="V22" s="56">
        <v>0.0320400631833983</v>
      </c>
      <c r="W22" s="56">
        <v>0.168227268298879</v>
      </c>
      <c r="X22" s="56">
        <v>-0.136187205115481</v>
      </c>
      <c r="Y22" s="54">
        <v>-0.0320698842195965</v>
      </c>
      <c r="Z22" s="54">
        <v>0.0583659161386005</v>
      </c>
      <c r="AA22" s="54">
        <v>-0.090435800358197</v>
      </c>
      <c r="AB22" s="54">
        <v>-0.0272067274634203</v>
      </c>
      <c r="AC22" s="54">
        <v>0.0372755071694012</v>
      </c>
      <c r="AD22" s="54">
        <v>-0.0644822346328215</v>
      </c>
    </row>
    <row r="23" spans="1:30">
      <c r="A23" s="50" t="str">
        <v>郑州西区</v>
      </c>
      <c r="B23" s="51" t="str">
        <v>1074</v>
      </c>
      <c r="C23" s="50" t="str">
        <v>瑞达店</v>
      </c>
      <c r="D23" s="49">
        <v>4748.3</v>
      </c>
      <c r="E23" s="49">
        <v>50733.75</v>
      </c>
      <c r="F23" s="49">
        <v>9.86795018886933</v>
      </c>
      <c r="G23" s="49">
        <v>1692.37</v>
      </c>
      <c r="H23" s="49">
        <v>6342.89</v>
      </c>
      <c r="I23" s="49">
        <v>-4650.52</v>
      </c>
      <c r="J23" s="56">
        <v>-0.733186292052992</v>
      </c>
      <c r="K23" s="56">
        <v>0.0468082870169975</v>
      </c>
      <c r="L23" s="56">
        <v>0.0721587606725545</v>
      </c>
      <c r="M23" s="56">
        <v>-0.025350473655557</v>
      </c>
      <c r="N23" s="49">
        <v>36155.35</v>
      </c>
      <c r="O23" s="49">
        <v>87901.87</v>
      </c>
      <c r="P23" s="49">
        <v>-51746.52</v>
      </c>
      <c r="Q23" s="56">
        <v>-0.588685087131821</v>
      </c>
      <c r="R23" s="49">
        <v>3783.17</v>
      </c>
      <c r="S23" s="49">
        <v>6723.76</v>
      </c>
      <c r="T23" s="49">
        <v>-2940.59</v>
      </c>
      <c r="U23" s="56">
        <v>-0.437343093745166</v>
      </c>
      <c r="V23" s="56">
        <v>0.0549156143782702</v>
      </c>
      <c r="W23" s="56">
        <v>0.404990768792013</v>
      </c>
      <c r="X23" s="56">
        <v>-0.350075154413742</v>
      </c>
      <c r="Y23" s="54">
        <v>-0.0435164161272161</v>
      </c>
      <c r="Z23" s="54">
        <v>-0.237269028043833</v>
      </c>
      <c r="AA23" s="54">
        <v>0.193752611916617</v>
      </c>
      <c r="AB23" s="54">
        <v>-0.0180867905213072</v>
      </c>
      <c r="AC23" s="54">
        <v>-0.198606008040557</v>
      </c>
      <c r="AD23" s="54">
        <v>0.18051921751925</v>
      </c>
    </row>
    <row r="24" spans="1:30">
      <c r="A24" s="50" t="str">
        <v>郑州东区</v>
      </c>
      <c r="B24" s="51" t="str">
        <v>1011</v>
      </c>
      <c r="C24" s="50" t="str">
        <v>郑花店</v>
      </c>
      <c r="D24" s="49">
        <v>4885.5</v>
      </c>
      <c r="E24" s="49">
        <v>44356.15</v>
      </c>
      <c r="F24" s="49">
        <v>7.8763893884821</v>
      </c>
      <c r="G24" s="49">
        <v>1473.74</v>
      </c>
      <c r="H24" s="49">
        <v>5874.92</v>
      </c>
      <c r="I24" s="49">
        <v>-4401.18</v>
      </c>
      <c r="J24" s="56">
        <v>-0.749147222430263</v>
      </c>
      <c r="K24" s="56">
        <v>0.0373580321771762</v>
      </c>
      <c r="L24" s="56">
        <v>0.112127514481824</v>
      </c>
      <c r="M24" s="58">
        <v>-0.0747694823046473</v>
      </c>
      <c r="N24" s="49">
        <v>39449.08</v>
      </c>
      <c r="O24" s="49">
        <v>52394.99</v>
      </c>
      <c r="P24" s="49">
        <v>-12945.91</v>
      </c>
      <c r="Q24" s="56">
        <v>-0.247082974918022</v>
      </c>
      <c r="R24" s="49">
        <v>3994.69</v>
      </c>
      <c r="S24" s="49">
        <v>4223.44</v>
      </c>
      <c r="T24" s="49">
        <v>-228.75</v>
      </c>
      <c r="U24" s="56">
        <v>-0.0541620101149773</v>
      </c>
      <c r="V24" s="56">
        <v>0.00250742150420932</v>
      </c>
      <c r="W24" s="56">
        <v>0.36631653720884</v>
      </c>
      <c r="X24" s="56">
        <v>-0.36380911570463</v>
      </c>
      <c r="Y24" s="54">
        <v>-0.038606249796605</v>
      </c>
      <c r="Z24" s="54">
        <v>-0.0911579186634592</v>
      </c>
      <c r="AA24" s="54">
        <v>0.0525516688668542</v>
      </c>
      <c r="AB24" s="54">
        <v>-0.034805758157794</v>
      </c>
      <c r="AC24" s="54">
        <v>-0.011158774913403</v>
      </c>
      <c r="AD24" s="54">
        <v>-0.023646983244391</v>
      </c>
    </row>
    <row r="25" spans="1:30">
      <c r="A25" s="50" t="str">
        <v>洛阳区</v>
      </c>
      <c r="B25" s="51" t="str">
        <v>1037</v>
      </c>
      <c r="C25" s="50" t="str">
        <v>政和店</v>
      </c>
      <c r="D25" s="49">
        <v>5644.1</v>
      </c>
      <c r="E25" s="49">
        <v>45901.93</v>
      </c>
      <c r="F25" s="49">
        <v>6.93982820308172</v>
      </c>
      <c r="G25" s="49">
        <v>3381.65</v>
      </c>
      <c r="H25" s="49">
        <v>7367.17</v>
      </c>
      <c r="I25" s="49">
        <v>-3985.52</v>
      </c>
      <c r="J25" s="56">
        <v>-0.540983851329615</v>
      </c>
      <c r="K25" s="56">
        <v>0.0656066341341521</v>
      </c>
      <c r="L25" s="56">
        <v>0.111986930953981</v>
      </c>
      <c r="M25" s="58">
        <v>-0.0463802968198293</v>
      </c>
      <c r="N25" s="49">
        <v>51544.33</v>
      </c>
      <c r="O25" s="49">
        <v>65785.98</v>
      </c>
      <c r="P25" s="49">
        <v>-14241.65</v>
      </c>
      <c r="Q25" s="56">
        <v>-0.216484576196934</v>
      </c>
      <c r="R25" s="49">
        <v>6165.03</v>
      </c>
      <c r="S25" s="49">
        <v>5827.16</v>
      </c>
      <c r="T25" s="49">
        <v>337.87</v>
      </c>
      <c r="U25" s="56">
        <v>0.0579819328798248</v>
      </c>
      <c r="V25" s="56">
        <v>0.0691204153426694</v>
      </c>
      <c r="W25" s="56">
        <v>0.189464631613138</v>
      </c>
      <c r="X25" s="56">
        <v>-0.120344216270469</v>
      </c>
      <c r="Y25" s="54">
        <v>-0.0258052272251717</v>
      </c>
      <c r="Z25" s="54">
        <v>-0.101905559483522</v>
      </c>
      <c r="AA25" s="54">
        <v>0.0761003322583503</v>
      </c>
      <c r="AB25" s="54">
        <v>0.0758132375523953</v>
      </c>
      <c r="AC25" s="54">
        <v>-0.0873079613619802</v>
      </c>
      <c r="AD25" s="54">
        <v>0.163121198914376</v>
      </c>
    </row>
    <row r="26" spans="1:30">
      <c r="A26" s="50" t="str">
        <v>洛阳区</v>
      </c>
      <c r="B26" s="51" t="str">
        <v>1110</v>
      </c>
      <c r="C26" s="50" t="str">
        <v>中州店</v>
      </c>
      <c r="D26" s="49">
        <v>3150</v>
      </c>
      <c r="E26" s="49">
        <v>40880.18</v>
      </c>
      <c r="F26" s="49">
        <v>9.62569629079605</v>
      </c>
      <c r="G26" s="49">
        <v>4231.55</v>
      </c>
      <c r="H26" s="49">
        <v>7733.17</v>
      </c>
      <c r="I26" s="49">
        <v>-3501.62</v>
      </c>
      <c r="J26" s="56">
        <v>-0.4528052532144</v>
      </c>
      <c r="K26" s="56">
        <v>0.123401795757058</v>
      </c>
      <c r="L26" s="56">
        <v>0.124846165556938</v>
      </c>
      <c r="M26" s="56">
        <v>-0.00144436979988032</v>
      </c>
      <c r="N26" s="49">
        <v>34290.83</v>
      </c>
      <c r="O26" s="49">
        <v>61941.59</v>
      </c>
      <c r="P26" s="49">
        <v>-27650.76</v>
      </c>
      <c r="Q26" s="56">
        <v>-0.446400552520528</v>
      </c>
      <c r="R26" s="49">
        <v>2514.68</v>
      </c>
      <c r="S26" s="49">
        <v>4415.75</v>
      </c>
      <c r="T26" s="49">
        <v>-1901.07</v>
      </c>
      <c r="U26" s="56">
        <v>-0.430520296665346</v>
      </c>
      <c r="V26" s="56">
        <v>0.1894704900314</v>
      </c>
      <c r="W26" s="56">
        <v>0.340364799302569</v>
      </c>
      <c r="X26" s="56">
        <v>-0.150894309271169</v>
      </c>
      <c r="Y26" s="54">
        <v>-0.0476124198705203</v>
      </c>
      <c r="Z26" s="54">
        <v>-0.0536556643831739</v>
      </c>
      <c r="AA26" s="54">
        <v>0.00604324451265356</v>
      </c>
      <c r="AB26" s="54">
        <v>-0.0934283988172704</v>
      </c>
      <c r="AC26" s="54">
        <v>-0.108158355315064</v>
      </c>
      <c r="AD26" s="54">
        <v>0.0147299564977933</v>
      </c>
    </row>
    <row r="27" spans="1:30">
      <c r="A27" s="50" t="str">
        <v>商丘区</v>
      </c>
      <c r="B27" s="51" t="str">
        <v>1079</v>
      </c>
      <c r="C27" s="50" t="str">
        <v>金穗店</v>
      </c>
      <c r="D27" s="49">
        <v>4597</v>
      </c>
      <c r="E27" s="49">
        <v>48156.44</v>
      </c>
      <c r="F27" s="49">
        <v>4.56395394856993</v>
      </c>
      <c r="G27" s="49">
        <v>8213.45</v>
      </c>
      <c r="H27" s="49">
        <v>11243.6</v>
      </c>
      <c r="I27" s="49">
        <v>-3030.15</v>
      </c>
      <c r="J27" s="56">
        <v>-0.269499982212103</v>
      </c>
      <c r="K27" s="56">
        <v>0.107992336159239</v>
      </c>
      <c r="L27" s="56">
        <v>0.120884431597717</v>
      </c>
      <c r="M27" s="56">
        <v>-0.0128920954384783</v>
      </c>
      <c r="N27" s="49">
        <v>76055.86</v>
      </c>
      <c r="O27" s="49">
        <v>93011.15</v>
      </c>
      <c r="P27" s="49">
        <v>-16955.29</v>
      </c>
      <c r="Q27" s="56">
        <v>-0.182293090667087</v>
      </c>
      <c r="R27" s="49">
        <v>6598.34</v>
      </c>
      <c r="S27" s="49">
        <v>5758.57</v>
      </c>
      <c r="T27" s="49">
        <v>839.77</v>
      </c>
      <c r="U27" s="56">
        <v>0.145829607003128</v>
      </c>
      <c r="V27" s="56">
        <v>0.0507503972774715</v>
      </c>
      <c r="W27" s="56">
        <v>0.108896787002471</v>
      </c>
      <c r="X27" s="56">
        <v>-0.0581463897249999</v>
      </c>
      <c r="Y27" s="54">
        <v>-0.027396284520046</v>
      </c>
      <c r="Z27" s="54">
        <v>-0.028171924627121</v>
      </c>
      <c r="AA27" s="54">
        <v>0.00077564010707502</v>
      </c>
      <c r="AB27" s="54">
        <v>-0.0414815599858555</v>
      </c>
      <c r="AC27" s="54">
        <v>-0.0296889652477149</v>
      </c>
      <c r="AD27" s="54">
        <v>-0.0117925947381405</v>
      </c>
    </row>
    <row r="28" spans="1:30">
      <c r="A28" s="50" t="str">
        <v>平顶山区</v>
      </c>
      <c r="B28" s="51" t="str">
        <v>1031</v>
      </c>
      <c r="C28" s="50" t="str">
        <v>汝州店</v>
      </c>
      <c r="D28" s="49">
        <v>2551.8</v>
      </c>
      <c r="E28" s="49">
        <v>24661.97</v>
      </c>
      <c r="F28" s="49">
        <v>11.726569589168</v>
      </c>
      <c r="G28" s="57">
        <v>-1885.48</v>
      </c>
      <c r="H28" s="49">
        <v>867.14</v>
      </c>
      <c r="I28" s="49">
        <v>-2752.62</v>
      </c>
      <c r="J28" s="56">
        <v>-3.17436630763199</v>
      </c>
      <c r="K28" s="56">
        <v>-0.153319851126512</v>
      </c>
      <c r="L28" s="56">
        <v>0.0425992655637842</v>
      </c>
      <c r="M28" s="59">
        <v>-0.195919116690297</v>
      </c>
      <c r="N28" s="49">
        <v>12297.69</v>
      </c>
      <c r="O28" s="49">
        <v>20355.75</v>
      </c>
      <c r="P28" s="49">
        <v>-8058.06</v>
      </c>
      <c r="Q28" s="56">
        <v>-0.39586161158395</v>
      </c>
      <c r="R28" s="49">
        <v>1761.1</v>
      </c>
      <c r="S28" s="49">
        <v>2139.71</v>
      </c>
      <c r="T28" s="49">
        <v>-378.61</v>
      </c>
      <c r="U28" s="56">
        <v>-0.176944539213258</v>
      </c>
      <c r="V28" s="56">
        <v>-0.191770612699412</v>
      </c>
      <c r="W28" s="56">
        <v>0.0360000581603676</v>
      </c>
      <c r="X28" s="56">
        <v>-0.227770670859779</v>
      </c>
      <c r="Y28" s="54">
        <v>-0.0137981943103742</v>
      </c>
      <c r="Z28" s="54">
        <v>0.0120156469801983</v>
      </c>
      <c r="AA28" s="54">
        <v>-0.0258138412905724</v>
      </c>
      <c r="AB28" s="54">
        <v>-0.0830271723458155</v>
      </c>
      <c r="AC28" s="54">
        <v>-0.02303412058018</v>
      </c>
      <c r="AD28" s="54">
        <v>-0.0599930517656354</v>
      </c>
    </row>
    <row r="29" spans="1:30">
      <c r="A29" s="50" t="str">
        <v>郑州西区</v>
      </c>
      <c r="B29" s="51" t="str">
        <v>1086</v>
      </c>
      <c r="C29" s="50" t="str">
        <v>嵩山店</v>
      </c>
      <c r="D29" s="49">
        <v>4744.5</v>
      </c>
      <c r="E29" s="49">
        <v>50511.47</v>
      </c>
      <c r="F29" s="49">
        <v>6.24264586959752</v>
      </c>
      <c r="G29" s="49">
        <v>3415.21</v>
      </c>
      <c r="H29" s="49">
        <v>6007.18</v>
      </c>
      <c r="I29" s="49">
        <v>-2591.97</v>
      </c>
      <c r="J29" s="56">
        <v>-0.431478663865574</v>
      </c>
      <c r="K29" s="56">
        <v>0.0557804603017807</v>
      </c>
      <c r="L29" s="56">
        <v>0.0715835774295533</v>
      </c>
      <c r="M29" s="56">
        <v>-0.0158031171277726</v>
      </c>
      <c r="N29" s="49">
        <v>61225.92</v>
      </c>
      <c r="O29" s="49">
        <v>83918.41</v>
      </c>
      <c r="P29" s="49">
        <v>-22692.49</v>
      </c>
      <c r="Q29" s="56">
        <v>-0.270411343589565</v>
      </c>
      <c r="R29" s="49">
        <v>5464.89</v>
      </c>
      <c r="S29" s="49">
        <v>6702.93</v>
      </c>
      <c r="T29" s="49">
        <v>-1238.04</v>
      </c>
      <c r="U29" s="56">
        <v>-0.184701317185171</v>
      </c>
      <c r="V29" s="56">
        <v>0.143432143257388</v>
      </c>
      <c r="W29" s="56">
        <v>0.109266224900043</v>
      </c>
      <c r="X29" s="56">
        <v>0.0341659183573452</v>
      </c>
      <c r="Y29" s="54">
        <v>-0.0571978575964018</v>
      </c>
      <c r="Z29" s="54">
        <v>-0.0538361582173766</v>
      </c>
      <c r="AA29" s="54">
        <v>-0.00336169937902518</v>
      </c>
      <c r="AB29" s="54">
        <v>-0.0221679633410487</v>
      </c>
      <c r="AC29" s="54">
        <v>-0.0137385813196413</v>
      </c>
      <c r="AD29" s="54">
        <v>-0.00842938202140744</v>
      </c>
    </row>
    <row r="30" spans="1:30">
      <c r="A30" s="50" t="str">
        <v>郑州东区</v>
      </c>
      <c r="B30" s="51" t="str">
        <v>1042</v>
      </c>
      <c r="C30" s="50" t="str">
        <v>一天地</v>
      </c>
      <c r="D30" s="49">
        <v>2252</v>
      </c>
      <c r="E30" s="49">
        <v>34280.73</v>
      </c>
      <c r="F30" s="49">
        <v>11.2259597672061</v>
      </c>
      <c r="G30" s="49">
        <v>2037.79</v>
      </c>
      <c r="H30" s="49">
        <v>4615.89</v>
      </c>
      <c r="I30" s="49">
        <v>-2578.1</v>
      </c>
      <c r="J30" s="56">
        <v>-0.558527174607714</v>
      </c>
      <c r="K30" s="56">
        <v>0.0929076526774113</v>
      </c>
      <c r="L30" s="56">
        <v>0.13701723353357</v>
      </c>
      <c r="M30" s="56">
        <v>-0.0441095808561592</v>
      </c>
      <c r="N30" s="49">
        <v>21933.5</v>
      </c>
      <c r="O30" s="49">
        <v>33688.39</v>
      </c>
      <c r="P30" s="49">
        <v>-11754.89</v>
      </c>
      <c r="Q30" s="56">
        <v>-0.348930002294559</v>
      </c>
      <c r="R30" s="49">
        <v>1567.68</v>
      </c>
      <c r="S30" s="49">
        <v>1843.82</v>
      </c>
      <c r="T30" s="49">
        <v>-276.14</v>
      </c>
      <c r="U30" s="56">
        <v>-0.149765161458277</v>
      </c>
      <c r="V30" s="56">
        <v>0.102044263023941</v>
      </c>
      <c r="W30" s="56">
        <v>0.319857620971947</v>
      </c>
      <c r="X30" s="56">
        <v>-0.217813357948006</v>
      </c>
      <c r="Y30" s="54">
        <v>-0.0176183915084711</v>
      </c>
      <c r="Z30" s="54">
        <v>-0.109218904231433</v>
      </c>
      <c r="AA30" s="54">
        <v>0.0916005127229615</v>
      </c>
      <c r="AB30" s="54">
        <v>0.0215973644569608</v>
      </c>
      <c r="AC30" s="54">
        <v>-0.0961311092634584</v>
      </c>
      <c r="AD30" s="54">
        <v>0.117728473720419</v>
      </c>
    </row>
    <row r="31" spans="1:30">
      <c r="A31" s="50" t="str">
        <v>郑州西区</v>
      </c>
      <c r="B31" s="51" t="str">
        <v>1103</v>
      </c>
      <c r="C31" s="50" t="str">
        <v>绿城店</v>
      </c>
      <c r="D31" s="49">
        <v>1102</v>
      </c>
      <c r="E31" s="49">
        <v>10894.83</v>
      </c>
      <c r="F31" s="49">
        <v>4.08722844142621</v>
      </c>
      <c r="G31" s="49">
        <v>3347.39</v>
      </c>
      <c r="H31" s="49">
        <v>5798.04</v>
      </c>
      <c r="I31" s="49">
        <v>-2450.65</v>
      </c>
      <c r="J31" s="56">
        <v>-0.42266869493829</v>
      </c>
      <c r="K31" s="56">
        <v>0.144669171034616</v>
      </c>
      <c r="L31" s="56">
        <v>0.20305291701819</v>
      </c>
      <c r="M31" s="58">
        <v>-0.0583837459835732</v>
      </c>
      <c r="N31" s="49">
        <v>23138.24</v>
      </c>
      <c r="O31" s="49">
        <v>28554.33</v>
      </c>
      <c r="P31" s="49">
        <v>-5416.09</v>
      </c>
      <c r="Q31" s="56">
        <v>-0.189676661998373</v>
      </c>
      <c r="R31" s="49">
        <v>2258.32</v>
      </c>
      <c r="S31" s="49">
        <v>2642.14</v>
      </c>
      <c r="T31" s="49">
        <v>-383.82</v>
      </c>
      <c r="U31" s="56">
        <v>-0.145268608022285</v>
      </c>
      <c r="V31" s="56">
        <v>0.228657931657209</v>
      </c>
      <c r="W31" s="56">
        <v>0.108700316176252</v>
      </c>
      <c r="X31" s="56">
        <v>0.119957615480957</v>
      </c>
      <c r="Y31" s="54">
        <v>-0.043279960324489</v>
      </c>
      <c r="Z31" s="54">
        <v>0.0587554028174132</v>
      </c>
      <c r="AA31" s="54">
        <v>-0.102035363141902</v>
      </c>
      <c r="AB31" s="54">
        <v>-0.0602311118521943</v>
      </c>
      <c r="AC31" s="54">
        <v>0.050338085327164</v>
      </c>
      <c r="AD31" s="54">
        <v>-0.110569197179358</v>
      </c>
    </row>
    <row r="32" spans="1:30">
      <c r="A32" s="50" t="str">
        <v>郑州西区</v>
      </c>
      <c r="B32" s="51" t="str">
        <v>1106</v>
      </c>
      <c r="C32" s="50" t="str">
        <v>青屏店</v>
      </c>
      <c r="D32" s="49">
        <v>2105</v>
      </c>
      <c r="E32" s="49">
        <v>24225.99</v>
      </c>
      <c r="F32" s="49">
        <v>4.15633431119863</v>
      </c>
      <c r="G32" s="49">
        <v>5912.26</v>
      </c>
      <c r="H32" s="49">
        <v>8236.07</v>
      </c>
      <c r="I32" s="49">
        <v>-2323.81</v>
      </c>
      <c r="J32" s="56">
        <v>-0.282150345978118</v>
      </c>
      <c r="K32" s="56">
        <v>0.118938994945315</v>
      </c>
      <c r="L32" s="56">
        <v>0.139278669118735</v>
      </c>
      <c r="M32" s="56">
        <v>-0.0203396741734201</v>
      </c>
      <c r="N32" s="49">
        <v>49708.34</v>
      </c>
      <c r="O32" s="49">
        <v>59133.75</v>
      </c>
      <c r="P32" s="49">
        <v>-9425.41</v>
      </c>
      <c r="Q32" s="56">
        <v>-0.159391379711248</v>
      </c>
      <c r="R32" s="49">
        <v>4750.92</v>
      </c>
      <c r="S32" s="49">
        <v>5025.86</v>
      </c>
      <c r="T32" s="49">
        <v>-274.94</v>
      </c>
      <c r="U32" s="56">
        <v>-0.0547050654017421</v>
      </c>
      <c r="V32" s="56">
        <v>0.211343689667164</v>
      </c>
      <c r="W32" s="56">
        <v>0.446530883745169</v>
      </c>
      <c r="X32" s="56">
        <v>-0.235187194078005</v>
      </c>
      <c r="Y32" s="54">
        <v>-0.0304740976484555</v>
      </c>
      <c r="Z32" s="54">
        <v>-0.0611119291026809</v>
      </c>
      <c r="AA32" s="54">
        <v>0.0306378314542255</v>
      </c>
      <c r="AB32" s="54">
        <v>-0.0659068939503261</v>
      </c>
      <c r="AC32" s="54">
        <v>-0.102725277865855</v>
      </c>
      <c r="AD32" s="54">
        <v>0.0368183839155288</v>
      </c>
    </row>
    <row r="33" spans="1:30">
      <c r="A33" s="50" t="str">
        <v>郑州西区</v>
      </c>
      <c r="B33" s="51" t="str">
        <v>1009</v>
      </c>
      <c r="C33" s="50" t="str">
        <v>上街店</v>
      </c>
      <c r="D33" s="49">
        <v>3984.6</v>
      </c>
      <c r="E33" s="49">
        <v>43150.76</v>
      </c>
      <c r="F33" s="49">
        <v>5.71457958377631</v>
      </c>
      <c r="G33" s="49">
        <v>7608.98</v>
      </c>
      <c r="H33" s="49">
        <v>9898.47</v>
      </c>
      <c r="I33" s="49">
        <v>-2289.49</v>
      </c>
      <c r="J33" s="56">
        <v>-0.23129736211758</v>
      </c>
      <c r="K33" s="56">
        <v>0.124321206714572</v>
      </c>
      <c r="L33" s="56">
        <v>0.113357060304742</v>
      </c>
      <c r="M33" s="56">
        <v>0.0109641464098302</v>
      </c>
      <c r="N33" s="49">
        <v>61204.2</v>
      </c>
      <c r="O33" s="49">
        <v>87321.16</v>
      </c>
      <c r="P33" s="49">
        <v>-26116.96</v>
      </c>
      <c r="Q33" s="56">
        <v>-0.299090850373495</v>
      </c>
      <c r="R33" s="49">
        <v>5660.62</v>
      </c>
      <c r="S33" s="49">
        <v>6797.47</v>
      </c>
      <c r="T33" s="49">
        <v>-1136.85</v>
      </c>
      <c r="U33" s="56">
        <v>-0.167246048897605</v>
      </c>
      <c r="V33" s="56">
        <v>-0.00269252079834059</v>
      </c>
      <c r="W33" s="56">
        <v>0.335194717849237</v>
      </c>
      <c r="X33" s="56">
        <v>-0.337887238647578</v>
      </c>
      <c r="Y33" s="54">
        <v>-0.0386636092866152</v>
      </c>
      <c r="Z33" s="54">
        <v>-0.114105689322645</v>
      </c>
      <c r="AA33" s="54">
        <v>0.0754420800360298</v>
      </c>
      <c r="AB33" s="54">
        <v>-0.0394992538513696</v>
      </c>
      <c r="AC33" s="54">
        <v>-0.109301565622811</v>
      </c>
      <c r="AD33" s="54">
        <v>0.0698023117714417</v>
      </c>
    </row>
    <row r="34" spans="1:30">
      <c r="A34" s="50" t="str">
        <v>漯河区</v>
      </c>
      <c r="B34" s="51" t="str">
        <v>1125</v>
      </c>
      <c r="C34" s="50" t="str">
        <v>漯河柳江店</v>
      </c>
      <c r="D34" s="49">
        <v>7180.5</v>
      </c>
      <c r="E34" s="49">
        <v>55847.65</v>
      </c>
      <c r="F34" s="49">
        <v>20.5318359325779</v>
      </c>
      <c r="G34" s="57">
        <v>-2031.07</v>
      </c>
      <c r="H34" s="49">
        <v>0</v>
      </c>
      <c r="I34" s="49">
        <v>-2031.07</v>
      </c>
      <c r="J34" s="56">
        <v>0</v>
      </c>
      <c r="K34" s="56">
        <v>-0.119365942444208</v>
      </c>
      <c r="L34" s="56">
        <v>0</v>
      </c>
      <c r="M34" s="59">
        <v>-0.119365942444208</v>
      </c>
      <c r="N34" s="49">
        <v>17015.49</v>
      </c>
      <c r="O34" s="49">
        <v>0</v>
      </c>
      <c r="P34" s="49">
        <v>17015.49</v>
      </c>
      <c r="Q34" s="56" t="e">
        <v>#DIV/0!</v>
      </c>
      <c r="R34" s="49">
        <v>2191.01</v>
      </c>
      <c r="S34" s="49">
        <v>0</v>
      </c>
      <c r="T34" s="49">
        <v>2191.01</v>
      </c>
      <c r="U34" s="56" t="e">
        <v>#DIV/0!</v>
      </c>
      <c r="V34" s="56">
        <v>0.0128607222762284</v>
      </c>
      <c r="W34" s="56">
        <v>0</v>
      </c>
      <c r="X34" s="56">
        <v>0.0128607222762284</v>
      </c>
      <c r="Y34" s="54">
        <v>-0.0174485739453494</v>
      </c>
      <c r="Z34" s="54">
        <v>0</v>
      </c>
      <c r="AA34" s="54">
        <v>-0.0174485739453494</v>
      </c>
      <c r="AB34" s="54">
        <v>-0.0184011916062533</v>
      </c>
      <c r="AC34" s="54">
        <v>0</v>
      </c>
      <c r="AD34" s="54">
        <v>-0.0184011916062533</v>
      </c>
    </row>
    <row r="35" spans="1:30">
      <c r="A35" s="50" t="str">
        <v>郑州西区</v>
      </c>
      <c r="B35" s="51" t="str">
        <v>1029</v>
      </c>
      <c r="C35" s="50" t="str">
        <v>丰乐店</v>
      </c>
      <c r="D35" s="49">
        <v>3604.3</v>
      </c>
      <c r="E35" s="49">
        <v>33874.78</v>
      </c>
      <c r="F35" s="49">
        <v>7.75272232869442</v>
      </c>
      <c r="G35" s="57">
        <v>-2030.56</v>
      </c>
      <c r="H35" s="49">
        <v>-159.39</v>
      </c>
      <c r="I35" s="49">
        <v>-1871.17</v>
      </c>
      <c r="J35" s="56">
        <v>11.7395696091348</v>
      </c>
      <c r="K35" s="56">
        <v>-0.0778026618031063</v>
      </c>
      <c r="L35" s="56">
        <v>-0.0055802239021516</v>
      </c>
      <c r="M35" s="58">
        <v>-0.0722224379009547</v>
      </c>
      <c r="N35" s="49">
        <v>26098.85</v>
      </c>
      <c r="O35" s="49">
        <v>28563.37</v>
      </c>
      <c r="P35" s="49">
        <v>-2464.52</v>
      </c>
      <c r="Q35" s="56">
        <v>-0.0862825359892758</v>
      </c>
      <c r="R35" s="49">
        <v>3334.98</v>
      </c>
      <c r="S35" s="49">
        <v>2821.48</v>
      </c>
      <c r="T35" s="49">
        <v>513.5</v>
      </c>
      <c r="U35" s="56">
        <v>0.181996682592115</v>
      </c>
      <c r="V35" s="56">
        <v>-0.10991837777079</v>
      </c>
      <c r="W35" s="56">
        <v>0.0736647875807147</v>
      </c>
      <c r="X35" s="56">
        <v>-0.183583165351505</v>
      </c>
      <c r="Y35" s="54">
        <v>-0.0448548417081962</v>
      </c>
      <c r="Z35" s="54">
        <v>-0.0982179565334505</v>
      </c>
      <c r="AA35" s="54">
        <v>0.0533631148252544</v>
      </c>
      <c r="AB35" s="54">
        <v>-0.0252101910420446</v>
      </c>
      <c r="AC35" s="54">
        <v>-0.12070020099169</v>
      </c>
      <c r="AD35" s="54">
        <v>0.0954900099496451</v>
      </c>
    </row>
    <row r="36" spans="1:30">
      <c r="A36" s="50" t="str">
        <v>郑州东区</v>
      </c>
      <c r="B36" s="51" t="str">
        <v>1105</v>
      </c>
      <c r="C36" s="50" t="str">
        <v>航海店</v>
      </c>
      <c r="D36" s="49">
        <v>1084</v>
      </c>
      <c r="E36" s="49">
        <v>14063.13</v>
      </c>
      <c r="F36" s="49">
        <v>0.871211783471042</v>
      </c>
      <c r="G36" s="49">
        <v>27287.88</v>
      </c>
      <c r="H36" s="49">
        <v>28985.7</v>
      </c>
      <c r="I36" s="49">
        <v>-1697.82</v>
      </c>
      <c r="J36" s="56">
        <v>-0.0585744004802368</v>
      </c>
      <c r="K36" s="56">
        <v>0.219729771775712</v>
      </c>
      <c r="L36" s="56">
        <v>0.188098985243947</v>
      </c>
      <c r="M36" s="56">
        <v>0.0316307865317651</v>
      </c>
      <c r="N36" s="49">
        <v>124188.36</v>
      </c>
      <c r="O36" s="49">
        <v>154098.12</v>
      </c>
      <c r="P36" s="49">
        <v>-29909.76</v>
      </c>
      <c r="Q36" s="56">
        <v>-0.19409555418327</v>
      </c>
      <c r="R36" s="49">
        <v>9397.14</v>
      </c>
      <c r="S36" s="49">
        <v>11790.03</v>
      </c>
      <c r="T36" s="49">
        <v>-2392.89</v>
      </c>
      <c r="U36" s="56">
        <v>-0.202958771097275</v>
      </c>
      <c r="V36" s="56">
        <v>0.236242132567114</v>
      </c>
      <c r="W36" s="56">
        <v>0.250877059504944</v>
      </c>
      <c r="X36" s="56">
        <v>-0.0146349269378306</v>
      </c>
      <c r="Y36" s="54">
        <v>-0.0200071511119341</v>
      </c>
      <c r="Z36" s="54">
        <v>-0.00942067153349059</v>
      </c>
      <c r="AA36" s="54">
        <v>-0.0105864795784435</v>
      </c>
      <c r="AB36" s="54">
        <v>-0.0144262030487362</v>
      </c>
      <c r="AC36" s="54">
        <v>-0.0363673878694951</v>
      </c>
      <c r="AD36" s="54">
        <v>0.0219411848207589</v>
      </c>
    </row>
    <row r="37" spans="1:30">
      <c r="A37" s="50" t="str">
        <v>商丘区</v>
      </c>
      <c r="B37" s="51" t="str">
        <v>1126</v>
      </c>
      <c r="C37" s="50" t="str">
        <v>商丘凯旋店</v>
      </c>
      <c r="D37" s="49">
        <v>6849.1</v>
      </c>
      <c r="E37" s="49">
        <v>52621.18</v>
      </c>
      <c r="F37" s="49">
        <v>5.84040160215316</v>
      </c>
      <c r="G37" s="49">
        <v>3725.77</v>
      </c>
      <c r="H37" s="49">
        <v>5406.91</v>
      </c>
      <c r="I37" s="49">
        <v>-1681.14</v>
      </c>
      <c r="J37" s="56">
        <v>-0.310924354206007</v>
      </c>
      <c r="K37" s="56">
        <v>0.0538813060096116</v>
      </c>
      <c r="L37" s="56">
        <v>0.0581100683414582</v>
      </c>
      <c r="M37" s="56">
        <v>-0.00422876233184657</v>
      </c>
      <c r="N37" s="49">
        <v>69147.73</v>
      </c>
      <c r="O37" s="49">
        <v>93046.01</v>
      </c>
      <c r="P37" s="49">
        <v>-23898.28</v>
      </c>
      <c r="Q37" s="56">
        <v>-0.256843684108539</v>
      </c>
      <c r="R37" s="49">
        <v>6779.38</v>
      </c>
      <c r="S37" s="49">
        <v>5565.71</v>
      </c>
      <c r="T37" s="49">
        <v>1213.67</v>
      </c>
      <c r="U37" s="56">
        <v>0.21806202622846</v>
      </c>
      <c r="V37" s="56">
        <v>0.0649590547618232</v>
      </c>
      <c r="W37" s="56">
        <v>0.0890564961460914</v>
      </c>
      <c r="X37" s="56">
        <v>-0.0240974413842682</v>
      </c>
      <c r="Y37" s="54">
        <v>-0.0562455563783119</v>
      </c>
      <c r="Z37" s="54">
        <v>-0.166715477450316</v>
      </c>
      <c r="AA37" s="54">
        <v>0.110469921072004</v>
      </c>
      <c r="AB37" s="54">
        <v>0.294886973731756</v>
      </c>
      <c r="AC37" s="54">
        <v>-0.100360391595513</v>
      </c>
      <c r="AD37" s="54">
        <v>0.395247365327269</v>
      </c>
    </row>
    <row r="38" spans="1:30">
      <c r="A38" s="50" t="str">
        <v>郑州西区</v>
      </c>
      <c r="B38" s="51" t="str">
        <v>1075</v>
      </c>
      <c r="C38" s="50" t="str">
        <v>秦岭店</v>
      </c>
      <c r="D38" s="49">
        <v>6125.4</v>
      </c>
      <c r="E38" s="49">
        <v>54563.48</v>
      </c>
      <c r="F38" s="49">
        <v>10.2253777500759</v>
      </c>
      <c r="G38" s="49">
        <v>696.58</v>
      </c>
      <c r="H38" s="49">
        <v>2346.79</v>
      </c>
      <c r="I38" s="49">
        <v>-1650.21</v>
      </c>
      <c r="J38" s="56">
        <v>-0.703177531862672</v>
      </c>
      <c r="K38" s="56">
        <v>0.0203988938714587</v>
      </c>
      <c r="L38" s="56">
        <v>0.048196069378977</v>
      </c>
      <c r="M38" s="56">
        <v>-0.0277971755075183</v>
      </c>
      <c r="N38" s="49">
        <v>34147.93</v>
      </c>
      <c r="O38" s="49">
        <v>48692.56</v>
      </c>
      <c r="P38" s="49">
        <v>-14544.63</v>
      </c>
      <c r="Q38" s="56">
        <v>-0.298703333733121</v>
      </c>
      <c r="R38" s="49">
        <v>3484.4</v>
      </c>
      <c r="S38" s="49">
        <v>4111.1</v>
      </c>
      <c r="T38" s="49">
        <v>-626.7</v>
      </c>
      <c r="U38" s="56">
        <v>-0.152440952543115</v>
      </c>
      <c r="V38" s="56">
        <v>0.0370413687972383</v>
      </c>
      <c r="W38" s="56">
        <v>0.266141727973175</v>
      </c>
      <c r="X38" s="56">
        <v>-0.229100359175937</v>
      </c>
      <c r="Y38" s="54">
        <v>-0.0535902881414304</v>
      </c>
      <c r="Z38" s="54">
        <v>-0.20814380579407</v>
      </c>
      <c r="AA38" s="54">
        <v>0.154553517652639</v>
      </c>
      <c r="AB38" s="54">
        <v>-0.139334875871975</v>
      </c>
      <c r="AC38" s="54">
        <v>-0.194113669521586</v>
      </c>
      <c r="AD38" s="54">
        <v>0.0547787936496108</v>
      </c>
    </row>
    <row r="39" spans="1:30">
      <c r="A39" s="50" t="str">
        <v>郑州西区</v>
      </c>
      <c r="B39" s="51" t="str">
        <v>1026</v>
      </c>
      <c r="C39" s="50" t="str">
        <v>大学店</v>
      </c>
      <c r="D39" s="49">
        <v>3540.65</v>
      </c>
      <c r="E39" s="49">
        <v>41885.86</v>
      </c>
      <c r="F39" s="49">
        <v>8.64437199068955</v>
      </c>
      <c r="G39" s="49">
        <v>380.06</v>
      </c>
      <c r="H39" s="49">
        <v>1960.64</v>
      </c>
      <c r="I39" s="49">
        <v>-1580.58</v>
      </c>
      <c r="J39" s="56">
        <v>-0.80615513301779</v>
      </c>
      <c r="K39" s="56">
        <v>0.0112156791688959</v>
      </c>
      <c r="L39" s="56">
        <v>0.0549313204400804</v>
      </c>
      <c r="M39" s="56">
        <v>-0.0437156412711845</v>
      </c>
      <c r="N39" s="49">
        <v>33886.49</v>
      </c>
      <c r="O39" s="49">
        <v>35692.57</v>
      </c>
      <c r="P39" s="49">
        <v>-1806.08</v>
      </c>
      <c r="Q39" s="56">
        <v>-0.0506010074365618</v>
      </c>
      <c r="R39" s="49">
        <v>3987.98</v>
      </c>
      <c r="S39" s="49">
        <v>3474.57</v>
      </c>
      <c r="T39" s="49">
        <v>513.41</v>
      </c>
      <c r="U39" s="56">
        <v>0.14776216913172</v>
      </c>
      <c r="V39" s="56">
        <v>-0.137179991169084</v>
      </c>
      <c r="W39" s="56">
        <v>0.0786475070177213</v>
      </c>
      <c r="X39" s="56">
        <v>-0.215827498186805</v>
      </c>
      <c r="Y39" s="54">
        <v>-0.00451356325758906</v>
      </c>
      <c r="Z39" s="54">
        <v>-0.0776786767859044</v>
      </c>
      <c r="AA39" s="54">
        <v>0.0731651135283154</v>
      </c>
      <c r="AB39" s="54">
        <v>-0.0392237161643302</v>
      </c>
      <c r="AC39" s="54">
        <v>-0.095096472459114</v>
      </c>
      <c r="AD39" s="54">
        <v>0.0558727562947838</v>
      </c>
    </row>
    <row r="40" spans="1:30">
      <c r="A40" s="50" t="str">
        <v>郑州东区</v>
      </c>
      <c r="B40" s="51" t="str">
        <v>1080</v>
      </c>
      <c r="C40" s="50" t="str">
        <v>新郑店</v>
      </c>
      <c r="D40" s="49">
        <v>3785.5</v>
      </c>
      <c r="E40" s="49">
        <v>33057.95</v>
      </c>
      <c r="F40" s="49">
        <v>7.97084792143766</v>
      </c>
      <c r="G40" s="49">
        <v>414.18</v>
      </c>
      <c r="H40" s="49">
        <v>1939.27</v>
      </c>
      <c r="I40" s="49">
        <v>-1525.09</v>
      </c>
      <c r="J40" s="56">
        <v>-0.786424788709153</v>
      </c>
      <c r="K40" s="56">
        <v>0.0133257017324571</v>
      </c>
      <c r="L40" s="56">
        <v>0.0547961733352434</v>
      </c>
      <c r="M40" s="56">
        <v>-0.0414704716027864</v>
      </c>
      <c r="N40" s="49">
        <v>31081.29</v>
      </c>
      <c r="O40" s="49">
        <v>35390.61</v>
      </c>
      <c r="P40" s="49">
        <v>-4309.32</v>
      </c>
      <c r="Q40" s="56">
        <v>-0.121764501939921</v>
      </c>
      <c r="R40" s="49">
        <v>3499.96</v>
      </c>
      <c r="S40" s="49">
        <v>2744.01</v>
      </c>
      <c r="T40" s="49">
        <v>755.95</v>
      </c>
      <c r="U40" s="56">
        <v>0.275490978531419</v>
      </c>
      <c r="V40" s="56">
        <v>-0.0834049658196461</v>
      </c>
      <c r="W40" s="56">
        <v>0.441294730844178</v>
      </c>
      <c r="X40" s="56">
        <v>-0.524699696663825</v>
      </c>
      <c r="Y40" s="54">
        <v>-0.0113658441810764</v>
      </c>
      <c r="Z40" s="54">
        <v>-0.184197579454885</v>
      </c>
      <c r="AA40" s="54">
        <v>0.172831735273809</v>
      </c>
      <c r="AB40" s="54">
        <v>0.00763651351561983</v>
      </c>
      <c r="AC40" s="54">
        <v>-0.111225457826243</v>
      </c>
      <c r="AD40" s="54">
        <v>0.118861971341862</v>
      </c>
    </row>
    <row r="41" spans="1:30">
      <c r="A41" s="50" t="str">
        <v>郑州西区</v>
      </c>
      <c r="B41" s="51" t="str">
        <v>1114</v>
      </c>
      <c r="C41" s="50" t="str">
        <v>绿水店</v>
      </c>
      <c r="D41" s="49">
        <v>3538.35</v>
      </c>
      <c r="E41" s="49">
        <v>43616</v>
      </c>
      <c r="F41" s="49">
        <v>5.58608930355209</v>
      </c>
      <c r="G41" s="49">
        <v>767.56</v>
      </c>
      <c r="H41" s="49">
        <v>2212.45</v>
      </c>
      <c r="I41" s="49">
        <v>-1444.89</v>
      </c>
      <c r="J41" s="56">
        <v>-0.653072385816629</v>
      </c>
      <c r="K41" s="56">
        <v>0.0138232199695787</v>
      </c>
      <c r="L41" s="56">
        <v>0.0373804348156651</v>
      </c>
      <c r="M41" s="56">
        <v>-0.0235572148460864</v>
      </c>
      <c r="N41" s="49">
        <v>55526.86</v>
      </c>
      <c r="O41" s="49">
        <v>59187.38</v>
      </c>
      <c r="P41" s="49">
        <v>-3660.52</v>
      </c>
      <c r="Q41" s="56">
        <v>-0.0618462922332429</v>
      </c>
      <c r="R41" s="49">
        <v>5667.05</v>
      </c>
      <c r="S41" s="49">
        <v>5285.53</v>
      </c>
      <c r="T41" s="49">
        <v>381.52</v>
      </c>
      <c r="U41" s="56">
        <v>0.0721819760743011</v>
      </c>
      <c r="V41" s="56">
        <v>-0.0265223978452362</v>
      </c>
      <c r="W41" s="56">
        <v>0.220256413588591</v>
      </c>
      <c r="X41" s="56">
        <v>-0.246778811433827</v>
      </c>
      <c r="Y41" s="54">
        <v>-0.0102381309499651</v>
      </c>
      <c r="Z41" s="54">
        <v>-0.11213066617728</v>
      </c>
      <c r="AA41" s="54">
        <v>0.101892535227315</v>
      </c>
      <c r="AB41" s="54">
        <v>-0.00360870573582935</v>
      </c>
      <c r="AC41" s="54">
        <v>-0.121375916622767</v>
      </c>
      <c r="AD41" s="54">
        <v>0.117767210886937</v>
      </c>
    </row>
    <row r="42" spans="1:30">
      <c r="A42" s="50" t="str">
        <v>安阳区</v>
      </c>
      <c r="B42" s="51" t="str">
        <v>1045</v>
      </c>
      <c r="C42" s="50" t="str">
        <v>彰德府</v>
      </c>
      <c r="D42" s="49">
        <v>2558.4</v>
      </c>
      <c r="E42" s="49">
        <v>28232.07</v>
      </c>
      <c r="F42" s="49">
        <v>13.1233551232145</v>
      </c>
      <c r="G42" s="57">
        <v>-4270.61</v>
      </c>
      <c r="H42" s="49">
        <v>-2890.12</v>
      </c>
      <c r="I42" s="49">
        <v>-1380.49</v>
      </c>
      <c r="J42" s="56">
        <v>0.477658367126625</v>
      </c>
      <c r="K42" s="56">
        <v>-0.396415320795279</v>
      </c>
      <c r="L42" s="56">
        <v>-0.1441649058328</v>
      </c>
      <c r="M42" s="59">
        <v>-0.25225041496248</v>
      </c>
      <c r="N42" s="49">
        <v>10773.07</v>
      </c>
      <c r="O42" s="49">
        <v>20047.32</v>
      </c>
      <c r="P42" s="49">
        <v>-9274.25</v>
      </c>
      <c r="Q42" s="56">
        <v>-0.462617945939906</v>
      </c>
      <c r="R42" s="49">
        <v>1425.65</v>
      </c>
      <c r="S42" s="49">
        <v>1572.87</v>
      </c>
      <c r="T42" s="49">
        <v>-147.22</v>
      </c>
      <c r="U42" s="56">
        <v>-0.093599598186754</v>
      </c>
      <c r="V42" s="56">
        <v>-0.162517599990889</v>
      </c>
      <c r="W42" s="56">
        <v>0.172240749949555</v>
      </c>
      <c r="X42" s="56">
        <v>-0.334758349940444</v>
      </c>
      <c r="Y42" s="54">
        <v>-0.115140462245292</v>
      </c>
      <c r="Z42" s="54">
        <v>-0.186302745935773</v>
      </c>
      <c r="AA42" s="54">
        <v>0.0711622836904818</v>
      </c>
      <c r="AB42" s="54">
        <v>-0.161090165438244</v>
      </c>
      <c r="AC42" s="54">
        <v>-0.243573101042932</v>
      </c>
      <c r="AD42" s="54">
        <v>0.0824829356046886</v>
      </c>
    </row>
    <row r="43" spans="1:30">
      <c r="A43" s="50" t="str">
        <v>济源区</v>
      </c>
      <c r="B43" s="51" t="str">
        <v>1091</v>
      </c>
      <c r="C43" s="50" t="str">
        <v>汤帝店</v>
      </c>
      <c r="D43" s="49">
        <v>3050.2</v>
      </c>
      <c r="E43" s="49">
        <v>19997.72</v>
      </c>
      <c r="F43" s="49">
        <v>8.24513386298656</v>
      </c>
      <c r="G43" s="49">
        <v>756.09</v>
      </c>
      <c r="H43" s="49">
        <v>1881.86</v>
      </c>
      <c r="I43" s="49">
        <v>-1125.77</v>
      </c>
      <c r="J43" s="56">
        <v>-0.598221971878886</v>
      </c>
      <c r="K43" s="56">
        <v>0.0430185651943855</v>
      </c>
      <c r="L43" s="56">
        <v>0.0801532651255821</v>
      </c>
      <c r="M43" s="56">
        <v>-0.0371346999311966</v>
      </c>
      <c r="N43" s="49">
        <v>17575.9</v>
      </c>
      <c r="O43" s="49">
        <v>23478.27</v>
      </c>
      <c r="P43" s="49">
        <v>-5902.37</v>
      </c>
      <c r="Q43" s="56">
        <v>-0.251397142975185</v>
      </c>
      <c r="R43" s="49">
        <v>2247.68</v>
      </c>
      <c r="S43" s="49">
        <v>2345.69</v>
      </c>
      <c r="T43" s="49">
        <v>-98.0100000000002</v>
      </c>
      <c r="U43" s="56">
        <v>-0.0417830148058781</v>
      </c>
      <c r="V43" s="56">
        <v>-0.0230046831482188</v>
      </c>
      <c r="W43" s="56">
        <v>0.250347658767049</v>
      </c>
      <c r="X43" s="56">
        <v>-0.273352341915268</v>
      </c>
      <c r="Y43" s="54">
        <v>-0.110478359908884</v>
      </c>
      <c r="Z43" s="54">
        <v>-0.108756911612361</v>
      </c>
      <c r="AA43" s="54">
        <v>-0.00172144829652243</v>
      </c>
      <c r="AB43" s="54">
        <v>-0.104059683194994</v>
      </c>
      <c r="AC43" s="54">
        <v>-0.0662874266289637</v>
      </c>
      <c r="AD43" s="54">
        <v>-0.0377722565660308</v>
      </c>
    </row>
    <row r="44" spans="1:30">
      <c r="A44" s="50" t="str">
        <v>漯河区</v>
      </c>
      <c r="B44" s="51" t="str">
        <v>1053</v>
      </c>
      <c r="C44" s="50" t="str">
        <v>辽河店</v>
      </c>
      <c r="D44" s="49">
        <v>7102.5</v>
      </c>
      <c r="E44" s="49">
        <v>48412.91</v>
      </c>
      <c r="F44" s="49">
        <v>7.70299424882053</v>
      </c>
      <c r="G44" s="49">
        <v>4230.74</v>
      </c>
      <c r="H44" s="49">
        <v>5291.01</v>
      </c>
      <c r="I44" s="49">
        <v>-1060.27</v>
      </c>
      <c r="J44" s="56">
        <v>-0.200390851652142</v>
      </c>
      <c r="K44" s="56">
        <v>0.0721492679494484</v>
      </c>
      <c r="L44" s="56">
        <v>0.074913943283555</v>
      </c>
      <c r="M44" s="56">
        <v>-0.00276467533410663</v>
      </c>
      <c r="N44" s="49">
        <v>58638.71</v>
      </c>
      <c r="O44" s="49">
        <v>70627.84</v>
      </c>
      <c r="P44" s="49">
        <v>-11989.13</v>
      </c>
      <c r="Q44" s="56">
        <v>-0.16975076683642</v>
      </c>
      <c r="R44" s="49">
        <v>5660.48</v>
      </c>
      <c r="S44" s="49">
        <v>6115.24</v>
      </c>
      <c r="T44" s="49">
        <v>-454.76</v>
      </c>
      <c r="U44" s="56">
        <v>-0.0743650290094911</v>
      </c>
      <c r="V44" s="56">
        <v>0.0585648881324292</v>
      </c>
      <c r="W44" s="56">
        <v>0.290152999519322</v>
      </c>
      <c r="X44" s="56">
        <v>-0.231588111386892</v>
      </c>
      <c r="Y44" s="54">
        <v>-0.036337907739273</v>
      </c>
      <c r="Z44" s="54">
        <v>-0.15605111164893</v>
      </c>
      <c r="AA44" s="54">
        <v>0.119713203909657</v>
      </c>
      <c r="AB44" s="54">
        <v>0.0172956333419534</v>
      </c>
      <c r="AC44" s="54">
        <v>-0.156140492191181</v>
      </c>
      <c r="AD44" s="54">
        <v>0.173436125533135</v>
      </c>
    </row>
    <row r="45" spans="1:30">
      <c r="A45" s="50" t="str">
        <v>济源区</v>
      </c>
      <c r="B45" s="51" t="str">
        <v>1006</v>
      </c>
      <c r="C45" s="50" t="str">
        <v>沁园店</v>
      </c>
      <c r="D45" s="49">
        <v>3549.9</v>
      </c>
      <c r="E45" s="49">
        <v>39943.11</v>
      </c>
      <c r="F45" s="49">
        <v>3.61657181406782</v>
      </c>
      <c r="G45" s="49">
        <v>18641.57</v>
      </c>
      <c r="H45" s="49">
        <v>19606.56</v>
      </c>
      <c r="I45" s="49">
        <v>-964.99</v>
      </c>
      <c r="J45" s="56">
        <v>-0.0492177108069952</v>
      </c>
      <c r="K45" s="56">
        <v>0.197251410350489</v>
      </c>
      <c r="L45" s="56">
        <v>0.165401710693793</v>
      </c>
      <c r="M45" s="56">
        <v>0.0318496996566952</v>
      </c>
      <c r="N45" s="49">
        <v>94506.65</v>
      </c>
      <c r="O45" s="49">
        <v>118539.04</v>
      </c>
      <c r="P45" s="49">
        <v>-24032.39</v>
      </c>
      <c r="Q45" s="56">
        <v>-0.202738186508006</v>
      </c>
      <c r="R45" s="49">
        <v>7934.49</v>
      </c>
      <c r="S45" s="49">
        <v>10411.43</v>
      </c>
      <c r="T45" s="49">
        <v>-2476.94</v>
      </c>
      <c r="U45" s="56">
        <v>-0.237905840023897</v>
      </c>
      <c r="V45" s="56">
        <v>0.188232806130538</v>
      </c>
      <c r="W45" s="56">
        <v>0.291806673557659</v>
      </c>
      <c r="X45" s="56">
        <v>-0.103573867427122</v>
      </c>
      <c r="Y45" s="54">
        <v>-0.0156065481209252</v>
      </c>
      <c r="Z45" s="54">
        <v>-0.0642332513401137</v>
      </c>
      <c r="AA45" s="54">
        <v>0.0486267032191885</v>
      </c>
      <c r="AB45" s="54">
        <v>-0.0233467136658921</v>
      </c>
      <c r="AC45" s="54">
        <v>-0.069561924071597</v>
      </c>
      <c r="AD45" s="54">
        <v>0.0462152104057049</v>
      </c>
    </row>
    <row r="46" spans="1:30">
      <c r="A46" s="50" t="str">
        <v>郑州东区</v>
      </c>
      <c r="B46" s="51" t="str">
        <v>1034</v>
      </c>
      <c r="C46" s="50" t="str">
        <v>未来店</v>
      </c>
      <c r="D46" s="49">
        <v>3051.2</v>
      </c>
      <c r="E46" s="49">
        <v>29151.17</v>
      </c>
      <c r="F46" s="49">
        <v>6.93087032807561</v>
      </c>
      <c r="G46" s="49">
        <v>2294.99</v>
      </c>
      <c r="H46" s="49">
        <v>3200.57</v>
      </c>
      <c r="I46" s="49">
        <v>-905.58</v>
      </c>
      <c r="J46" s="56">
        <v>-0.282943350715654</v>
      </c>
      <c r="K46" s="56">
        <v>0.064431044725166</v>
      </c>
      <c r="L46" s="56">
        <v>0.0647236187001767</v>
      </c>
      <c r="M46" s="56">
        <v>-0.000292573975010739</v>
      </c>
      <c r="N46" s="49">
        <v>35619.32</v>
      </c>
      <c r="O46" s="49">
        <v>49449.8</v>
      </c>
      <c r="P46" s="49">
        <v>-13830.48</v>
      </c>
      <c r="Q46" s="56">
        <v>-0.279687278816092</v>
      </c>
      <c r="R46" s="49">
        <v>3871.97</v>
      </c>
      <c r="S46" s="49">
        <v>4622.91</v>
      </c>
      <c r="T46" s="49">
        <v>-750.94</v>
      </c>
      <c r="U46" s="56">
        <v>-0.162438810186657</v>
      </c>
      <c r="V46" s="56">
        <v>0.112760205990298</v>
      </c>
      <c r="W46" s="56">
        <v>0.166069399002929</v>
      </c>
      <c r="X46" s="56">
        <v>-0.0533091930126307</v>
      </c>
      <c r="Y46" s="54">
        <v>-0.0624049256579984</v>
      </c>
      <c r="Z46" s="54">
        <v>-0.124832627068232</v>
      </c>
      <c r="AA46" s="54">
        <v>0.0624277014102335</v>
      </c>
      <c r="AB46" s="54">
        <v>-0.0939986610383465</v>
      </c>
      <c r="AC46" s="54">
        <v>-0.0832201262694692</v>
      </c>
      <c r="AD46" s="54">
        <v>-0.0107785347688772</v>
      </c>
    </row>
    <row r="47" spans="1:30">
      <c r="A47" s="50" t="str">
        <v>漯河区</v>
      </c>
      <c r="B47" s="51" t="str">
        <v>1069</v>
      </c>
      <c r="C47" s="50" t="str">
        <v>文明店</v>
      </c>
      <c r="D47" s="49">
        <v>4871</v>
      </c>
      <c r="E47" s="49">
        <v>46851.8</v>
      </c>
      <c r="F47" s="49">
        <v>8.69676762268166</v>
      </c>
      <c r="G47" s="49">
        <v>734.25</v>
      </c>
      <c r="H47" s="49">
        <v>1631.08</v>
      </c>
      <c r="I47" s="49">
        <v>-896.83</v>
      </c>
      <c r="J47" s="56">
        <v>-0.549838144051794</v>
      </c>
      <c r="K47" s="56">
        <v>0.0207654408763992</v>
      </c>
      <c r="L47" s="56">
        <v>0.0327710754292479</v>
      </c>
      <c r="M47" s="56">
        <v>-0.0120056345528487</v>
      </c>
      <c r="N47" s="49">
        <v>35359.23</v>
      </c>
      <c r="O47" s="49">
        <v>49771.94</v>
      </c>
      <c r="P47" s="49">
        <v>-14412.71</v>
      </c>
      <c r="Q47" s="56">
        <v>-0.289575009533484</v>
      </c>
      <c r="R47" s="49">
        <v>4267.39</v>
      </c>
      <c r="S47" s="49">
        <v>4937.93</v>
      </c>
      <c r="T47" s="49">
        <v>-670.54</v>
      </c>
      <c r="U47" s="56">
        <v>-0.135793743532209</v>
      </c>
      <c r="V47" s="56">
        <v>-0.120366958572389</v>
      </c>
      <c r="W47" s="56">
        <v>0.289228564452183</v>
      </c>
      <c r="X47" s="56">
        <v>-0.409595523024572</v>
      </c>
      <c r="Y47" s="54">
        <v>-0.013781257396207</v>
      </c>
      <c r="Z47" s="54">
        <v>-0.157549823509041</v>
      </c>
      <c r="AA47" s="54">
        <v>0.143768566112834</v>
      </c>
      <c r="AB47" s="54">
        <v>0.0163312152093662</v>
      </c>
      <c r="AC47" s="54">
        <v>-0.101823059338254</v>
      </c>
      <c r="AD47" s="54">
        <v>0.11815427454762</v>
      </c>
    </row>
    <row r="48" spans="1:30">
      <c r="A48" s="50" t="str">
        <v>洛阳区</v>
      </c>
      <c r="B48" s="51" t="str">
        <v>1070</v>
      </c>
      <c r="C48" s="50" t="str">
        <v>纱北店</v>
      </c>
      <c r="D48" s="49">
        <v>3480.5</v>
      </c>
      <c r="E48" s="49">
        <v>30568.02</v>
      </c>
      <c r="F48" s="49">
        <v>6.9373232312217</v>
      </c>
      <c r="G48" s="49">
        <v>359.5</v>
      </c>
      <c r="H48" s="49">
        <v>1133.9</v>
      </c>
      <c r="I48" s="49">
        <v>-774.4</v>
      </c>
      <c r="J48" s="56">
        <v>-0.682952641326396</v>
      </c>
      <c r="K48" s="56">
        <v>0.01191903016559</v>
      </c>
      <c r="L48" s="56">
        <v>0.0322676022630292</v>
      </c>
      <c r="M48" s="56">
        <v>-0.0203485720974392</v>
      </c>
      <c r="N48" s="49">
        <v>30161.85</v>
      </c>
      <c r="O48" s="49">
        <v>35140.51</v>
      </c>
      <c r="P48" s="49">
        <v>-4978.66</v>
      </c>
      <c r="Q48" s="56">
        <v>-0.141678649513055</v>
      </c>
      <c r="R48" s="49">
        <v>3644.36</v>
      </c>
      <c r="S48" s="49">
        <v>3521.13</v>
      </c>
      <c r="T48" s="49">
        <v>123.23</v>
      </c>
      <c r="U48" s="56">
        <v>0.0349972878024952</v>
      </c>
      <c r="V48" s="56">
        <v>-0.0202328678848258</v>
      </c>
      <c r="W48" s="56">
        <v>0.135172297861275</v>
      </c>
      <c r="X48" s="56">
        <v>-0.155405165746101</v>
      </c>
      <c r="Y48" s="54">
        <v>-0.0394554873832442</v>
      </c>
      <c r="Z48" s="54">
        <v>-0.0897637974173064</v>
      </c>
      <c r="AA48" s="54">
        <v>0.0503083100340621</v>
      </c>
      <c r="AB48" s="54">
        <v>-0.0852437911775414</v>
      </c>
      <c r="AC48" s="54">
        <v>-0.100206482489867</v>
      </c>
      <c r="AD48" s="54">
        <v>0.0149626913123257</v>
      </c>
    </row>
    <row r="49" spans="1:30">
      <c r="A49" s="50" t="str">
        <v>事业处管理</v>
      </c>
      <c r="B49" s="51" t="str">
        <v>1043</v>
      </c>
      <c r="C49" s="50" t="str">
        <v>濮阳店</v>
      </c>
      <c r="D49" s="49">
        <v>2584.5</v>
      </c>
      <c r="E49" s="49">
        <v>30794.06</v>
      </c>
      <c r="F49" s="49">
        <v>5.81194634254402</v>
      </c>
      <c r="G49" s="49">
        <v>3788.09</v>
      </c>
      <c r="H49" s="49">
        <v>4442.49</v>
      </c>
      <c r="I49" s="49">
        <v>-654.4</v>
      </c>
      <c r="J49" s="56">
        <v>-0.147304777275807</v>
      </c>
      <c r="K49" s="56">
        <v>0.0844289557692381</v>
      </c>
      <c r="L49" s="56">
        <v>0.0922761998529393</v>
      </c>
      <c r="M49" s="56">
        <v>-0.00784724408370129</v>
      </c>
      <c r="N49" s="49">
        <v>44867.19</v>
      </c>
      <c r="O49" s="49">
        <v>48143.4</v>
      </c>
      <c r="P49" s="49">
        <v>-3276.21</v>
      </c>
      <c r="Q49" s="56">
        <v>-0.0680510724211418</v>
      </c>
      <c r="R49" s="49">
        <v>3675.8</v>
      </c>
      <c r="S49" s="49">
        <v>3596.16</v>
      </c>
      <c r="T49" s="49">
        <v>79.6400000000003</v>
      </c>
      <c r="U49" s="56">
        <v>0.022145844456309</v>
      </c>
      <c r="V49" s="56">
        <v>0.12864320932954</v>
      </c>
      <c r="W49" s="56">
        <v>0.26591297127632</v>
      </c>
      <c r="X49" s="56">
        <v>-0.137269761946781</v>
      </c>
      <c r="Y49" s="54">
        <v>-0.0145492137765929</v>
      </c>
      <c r="Z49" s="54">
        <v>-0.108098638547784</v>
      </c>
      <c r="AA49" s="54">
        <v>0.0935494247711914</v>
      </c>
      <c r="AB49" s="54">
        <v>-0.083583204111093</v>
      </c>
      <c r="AC49" s="54">
        <v>-0.100032787464118</v>
      </c>
      <c r="AD49" s="54">
        <v>0.0164495833530246</v>
      </c>
    </row>
    <row r="50" spans="1:30">
      <c r="A50" s="50" t="str">
        <v>济源区</v>
      </c>
      <c r="B50" s="51" t="str">
        <v>1025</v>
      </c>
      <c r="C50" s="50" t="str">
        <v>济水店</v>
      </c>
      <c r="D50" s="49">
        <v>2778.8</v>
      </c>
      <c r="E50" s="49">
        <v>25335.26</v>
      </c>
      <c r="F50" s="49">
        <v>6.79864765493945</v>
      </c>
      <c r="G50" s="49">
        <v>1148.14</v>
      </c>
      <c r="H50" s="49">
        <v>1619.51</v>
      </c>
      <c r="I50" s="49">
        <v>-471.37</v>
      </c>
      <c r="J50" s="56">
        <v>-0.291057171613636</v>
      </c>
      <c r="K50" s="56">
        <v>0.039592372431896</v>
      </c>
      <c r="L50" s="56">
        <v>0.0513662807109468</v>
      </c>
      <c r="M50" s="56">
        <v>-0.0117739082790508</v>
      </c>
      <c r="N50" s="49">
        <v>28999.02</v>
      </c>
      <c r="O50" s="49">
        <v>31528.66</v>
      </c>
      <c r="P50" s="49">
        <v>-2529.64</v>
      </c>
      <c r="Q50" s="56">
        <v>-0.0802330324219297</v>
      </c>
      <c r="R50" s="49">
        <v>3906.68</v>
      </c>
      <c r="S50" s="49">
        <v>3347.53</v>
      </c>
      <c r="T50" s="49">
        <v>559.15</v>
      </c>
      <c r="U50" s="56">
        <v>0.16703360388107</v>
      </c>
      <c r="V50" s="56">
        <v>-0.128261682077947</v>
      </c>
      <c r="W50" s="56">
        <v>0.122554615117522</v>
      </c>
      <c r="X50" s="56">
        <v>-0.250816297195469</v>
      </c>
      <c r="Y50" s="54">
        <v>-0.00992914699949829</v>
      </c>
      <c r="Z50" s="54">
        <v>-0.0176607827263684</v>
      </c>
      <c r="AA50" s="54">
        <v>0.0077316357268701</v>
      </c>
      <c r="AB50" s="54">
        <v>-0.0106530422018981</v>
      </c>
      <c r="AC50" s="54">
        <v>-0.0343549361120961</v>
      </c>
      <c r="AD50" s="54">
        <v>0.023701893910198</v>
      </c>
    </row>
    <row r="51" spans="1:30">
      <c r="A51" s="50" t="str">
        <v>郑州西区</v>
      </c>
      <c r="B51" s="51" t="str">
        <v>1085</v>
      </c>
      <c r="C51" s="50" t="str">
        <v>南阳店</v>
      </c>
      <c r="D51" s="49">
        <v>1999</v>
      </c>
      <c r="E51" s="49">
        <v>19705.2</v>
      </c>
      <c r="F51" s="49">
        <v>7.03871072690971</v>
      </c>
      <c r="G51" s="49">
        <v>27.32</v>
      </c>
      <c r="H51" s="49">
        <v>388.49</v>
      </c>
      <c r="I51" s="49">
        <v>-361.17</v>
      </c>
      <c r="J51" s="56">
        <v>-0.929676439547994</v>
      </c>
      <c r="K51" s="56">
        <v>0.00129211920792903</v>
      </c>
      <c r="L51" s="56">
        <v>0.0139747972343218</v>
      </c>
      <c r="M51" s="56">
        <v>-0.0126826780263928</v>
      </c>
      <c r="N51" s="49">
        <v>21143.56</v>
      </c>
      <c r="O51" s="49">
        <v>27799.33</v>
      </c>
      <c r="P51" s="49">
        <v>-6655.77</v>
      </c>
      <c r="Q51" s="56">
        <v>-0.239421957291776</v>
      </c>
      <c r="R51" s="49">
        <v>2032.77</v>
      </c>
      <c r="S51" s="49">
        <v>2405.85</v>
      </c>
      <c r="T51" s="49">
        <v>-373.08</v>
      </c>
      <c r="U51" s="56">
        <v>-0.155072011970821</v>
      </c>
      <c r="V51" s="56">
        <v>0.137166887078017</v>
      </c>
      <c r="W51" s="56">
        <v>0.21708433320559</v>
      </c>
      <c r="X51" s="56">
        <v>-0.0799174461275735</v>
      </c>
      <c r="Y51" s="54">
        <v>-0.0493808940509748</v>
      </c>
      <c r="Z51" s="54">
        <v>-0.215724172329946</v>
      </c>
      <c r="AA51" s="54">
        <v>0.166343278278971</v>
      </c>
      <c r="AB51" s="54">
        <v>-0.143438855591715</v>
      </c>
      <c r="AC51" s="54">
        <v>-0.206199883234596</v>
      </c>
      <c r="AD51" s="54">
        <v>0.0627610276428808</v>
      </c>
    </row>
    <row r="52" spans="1:30">
      <c r="A52" s="50" t="str">
        <v>安阳区</v>
      </c>
      <c r="B52" s="51" t="str">
        <v>1108</v>
      </c>
      <c r="C52" s="50" t="str">
        <v>永明店</v>
      </c>
      <c r="D52" s="49">
        <v>3425.76</v>
      </c>
      <c r="E52" s="49">
        <v>22231.7</v>
      </c>
      <c r="F52" s="49">
        <v>7.81203573261274</v>
      </c>
      <c r="G52" s="49">
        <v>264.11</v>
      </c>
      <c r="H52" s="49">
        <v>618.88</v>
      </c>
      <c r="I52" s="49">
        <v>-354.77</v>
      </c>
      <c r="J52" s="56">
        <v>-0.573245217166494</v>
      </c>
      <c r="K52" s="56">
        <v>0.0125310357948935</v>
      </c>
      <c r="L52" s="56">
        <v>0.0335266046457707</v>
      </c>
      <c r="M52" s="56">
        <v>-0.0209955688508771</v>
      </c>
      <c r="N52" s="49">
        <v>21076.47</v>
      </c>
      <c r="O52" s="49">
        <v>18459.37</v>
      </c>
      <c r="P52" s="49">
        <v>2617.1</v>
      </c>
      <c r="Q52" s="56">
        <v>0.141776236133736</v>
      </c>
      <c r="R52" s="49">
        <v>2068.84</v>
      </c>
      <c r="S52" s="49">
        <v>1661.88</v>
      </c>
      <c r="T52" s="49">
        <v>406.96</v>
      </c>
      <c r="U52" s="56">
        <v>0.244879293330445</v>
      </c>
      <c r="V52" s="56">
        <v>0.111530052878291</v>
      </c>
      <c r="W52" s="56">
        <v>0.467407173849295</v>
      </c>
      <c r="X52" s="56">
        <v>-0.355877120971004</v>
      </c>
      <c r="Y52" s="54">
        <v>-0.0261209180023588</v>
      </c>
      <c r="Z52" s="54">
        <v>-0.18225744337738</v>
      </c>
      <c r="AA52" s="54">
        <v>0.156136525375021</v>
      </c>
      <c r="AB52" s="54">
        <v>-0.172819805154245</v>
      </c>
      <c r="AC52" s="54">
        <v>-0.14048862447635</v>
      </c>
      <c r="AD52" s="54">
        <v>-0.0323311806778949</v>
      </c>
    </row>
    <row r="53" spans="1:30">
      <c r="A53" s="50" t="str">
        <v>济源区</v>
      </c>
      <c r="B53" s="51" t="str">
        <v>1010</v>
      </c>
      <c r="C53" s="50" t="str">
        <v>天坛店</v>
      </c>
      <c r="D53" s="49">
        <v>4575.7</v>
      </c>
      <c r="E53" s="49">
        <v>30741.73</v>
      </c>
      <c r="F53" s="49">
        <v>11.2673423396795</v>
      </c>
      <c r="G53" s="49">
        <v>1832.14</v>
      </c>
      <c r="H53" s="49">
        <v>2161.25</v>
      </c>
      <c r="I53" s="49">
        <v>-329.11</v>
      </c>
      <c r="J53" s="56">
        <v>-0.152277617119722</v>
      </c>
      <c r="K53" s="56">
        <v>0.0860732233603294</v>
      </c>
      <c r="L53" s="56">
        <v>0.0766073633810246</v>
      </c>
      <c r="M53" s="56">
        <v>0.00946585997930483</v>
      </c>
      <c r="N53" s="49">
        <v>21285.83</v>
      </c>
      <c r="O53" s="49">
        <v>28212.04</v>
      </c>
      <c r="P53" s="49">
        <v>-6926.21</v>
      </c>
      <c r="Q53" s="56">
        <v>-0.245505465042585</v>
      </c>
      <c r="R53" s="49">
        <v>2549.82</v>
      </c>
      <c r="S53" s="49">
        <v>3208.54</v>
      </c>
      <c r="T53" s="49">
        <v>-658.72</v>
      </c>
      <c r="U53" s="56">
        <v>-0.20530210002057</v>
      </c>
      <c r="V53" s="56">
        <v>0.145946183113777</v>
      </c>
      <c r="W53" s="56">
        <v>0.0434195256472469</v>
      </c>
      <c r="X53" s="56">
        <v>0.10252665746653</v>
      </c>
      <c r="Y53" s="54">
        <v>-0.0658791600975755</v>
      </c>
      <c r="Z53" s="54">
        <v>-0.0578331577602274</v>
      </c>
      <c r="AA53" s="54">
        <v>-0.00804600233734812</v>
      </c>
      <c r="AB53" s="54">
        <v>-0.0521892042075308</v>
      </c>
      <c r="AC53" s="54">
        <v>-0.0961454258536426</v>
      </c>
      <c r="AD53" s="54">
        <v>0.0439562216461118</v>
      </c>
    </row>
    <row r="54" spans="1:30">
      <c r="A54" s="50" t="str">
        <v>郑州西区</v>
      </c>
      <c r="B54" s="51" t="str">
        <v>1102</v>
      </c>
      <c r="C54" s="50" t="str">
        <v>工人店</v>
      </c>
      <c r="D54" s="49">
        <v>2938.9</v>
      </c>
      <c r="E54" s="49">
        <v>26415.18</v>
      </c>
      <c r="F54" s="49">
        <v>6.66134065177338</v>
      </c>
      <c r="G54" s="49">
        <v>2978.83</v>
      </c>
      <c r="H54" s="49">
        <v>3306.28</v>
      </c>
      <c r="I54" s="49">
        <v>-327.45</v>
      </c>
      <c r="J54" s="56">
        <v>-0.0990387988918059</v>
      </c>
      <c r="K54" s="56">
        <v>0.098377033084509</v>
      </c>
      <c r="L54" s="56">
        <v>0.110798411554766</v>
      </c>
      <c r="M54" s="56">
        <v>-0.0124213784702572</v>
      </c>
      <c r="N54" s="49">
        <v>30279.73</v>
      </c>
      <c r="O54" s="49">
        <v>29840.5</v>
      </c>
      <c r="P54" s="49">
        <v>439.23</v>
      </c>
      <c r="Q54" s="56">
        <v>0.0147192573850974</v>
      </c>
      <c r="R54" s="49">
        <v>2829.06</v>
      </c>
      <c r="S54" s="49">
        <v>2571.32</v>
      </c>
      <c r="T54" s="49">
        <v>257.74</v>
      </c>
      <c r="U54" s="56">
        <v>0.100236454428076</v>
      </c>
      <c r="V54" s="56">
        <v>0.184746614581512</v>
      </c>
      <c r="W54" s="56">
        <v>0.340944190278099</v>
      </c>
      <c r="X54" s="56">
        <v>-0.156197575696587</v>
      </c>
      <c r="Y54" s="54">
        <v>-0.0772164605911504</v>
      </c>
      <c r="Z54" s="54">
        <v>-0.0735731064200488</v>
      </c>
      <c r="AA54" s="54">
        <v>-0.00364335417110158</v>
      </c>
      <c r="AB54" s="54">
        <v>-0.107450285521723</v>
      </c>
      <c r="AC54" s="54">
        <v>-0.0785111375479633</v>
      </c>
      <c r="AD54" s="54">
        <v>-0.0289391479737594</v>
      </c>
    </row>
    <row r="55" spans="1:30">
      <c r="A55" s="50" t="str">
        <v>郑州东区</v>
      </c>
      <c r="B55" s="51" t="str">
        <v>1060</v>
      </c>
      <c r="C55" s="50" t="str">
        <v>东明店</v>
      </c>
      <c r="D55" s="49">
        <v>2335</v>
      </c>
      <c r="E55" s="49">
        <v>30314.75</v>
      </c>
      <c r="F55" s="49">
        <v>4.96065586320211</v>
      </c>
      <c r="G55" s="49">
        <v>1953.64</v>
      </c>
      <c r="H55" s="49">
        <v>2227.87</v>
      </c>
      <c r="I55" s="49">
        <v>-274.23</v>
      </c>
      <c r="J55" s="56">
        <v>-0.123090665074713</v>
      </c>
      <c r="K55" s="56">
        <v>0.0441230342547276</v>
      </c>
      <c r="L55" s="56">
        <v>0.0437995882834376</v>
      </c>
      <c r="M55" s="56">
        <v>0.000323445971289994</v>
      </c>
      <c r="N55" s="49">
        <v>44277.1</v>
      </c>
      <c r="O55" s="49">
        <v>50865.09</v>
      </c>
      <c r="P55" s="49">
        <v>-6587.99</v>
      </c>
      <c r="Q55" s="56">
        <v>-0.129518890067824</v>
      </c>
      <c r="R55" s="49">
        <v>3994.67</v>
      </c>
      <c r="S55" s="49">
        <v>4070.15</v>
      </c>
      <c r="T55" s="49">
        <v>-75.48</v>
      </c>
      <c r="U55" s="56">
        <v>-0.018544771077233</v>
      </c>
      <c r="V55" s="56">
        <v>0.126577305779278</v>
      </c>
      <c r="W55" s="56">
        <v>0.0973795634996136</v>
      </c>
      <c r="X55" s="56">
        <v>0.0291977422796648</v>
      </c>
      <c r="Y55" s="54">
        <v>-0.0341805455769813</v>
      </c>
      <c r="Z55" s="54">
        <v>-0.142808004618994</v>
      </c>
      <c r="AA55" s="54">
        <v>0.108627459042013</v>
      </c>
      <c r="AB55" s="54">
        <v>-0.138319681330402</v>
      </c>
      <c r="AC55" s="54">
        <v>-0.143958984442965</v>
      </c>
      <c r="AD55" s="54">
        <v>0.00563930311256308</v>
      </c>
    </row>
    <row r="56" spans="1:30">
      <c r="A56" s="50" t="str">
        <v>郑州西区</v>
      </c>
      <c r="B56" s="51" t="str">
        <v>1122</v>
      </c>
      <c r="C56" s="50" t="str">
        <v>白桦店</v>
      </c>
      <c r="D56" s="49">
        <v>1367</v>
      </c>
      <c r="E56" s="49">
        <v>13262.45</v>
      </c>
      <c r="F56" s="49">
        <v>4.80276758700138</v>
      </c>
      <c r="G56" s="49">
        <v>246.46</v>
      </c>
      <c r="H56" s="49">
        <v>478.65</v>
      </c>
      <c r="I56" s="49">
        <v>-232.19</v>
      </c>
      <c r="J56" s="56">
        <v>-0.485093492113235</v>
      </c>
      <c r="K56" s="56">
        <v>0.0123262602958483</v>
      </c>
      <c r="L56" s="56">
        <v>0.021876462544242</v>
      </c>
      <c r="M56" s="56">
        <v>-0.00955020224839371</v>
      </c>
      <c r="N56" s="49">
        <v>19994.71</v>
      </c>
      <c r="O56" s="49">
        <v>21879.68</v>
      </c>
      <c r="P56" s="49">
        <v>-1884.97</v>
      </c>
      <c r="Q56" s="56">
        <v>-0.086151625617925</v>
      </c>
      <c r="R56" s="49">
        <v>2087.91</v>
      </c>
      <c r="S56" s="49">
        <v>2081.73</v>
      </c>
      <c r="T56" s="49">
        <v>6.17999999999984</v>
      </c>
      <c r="U56" s="56">
        <v>0.00296868469974485</v>
      </c>
      <c r="V56" s="56">
        <v>0.0606488733086965</v>
      </c>
      <c r="W56" s="56">
        <v>0.222611617998604</v>
      </c>
      <c r="X56" s="56">
        <v>-0.161962744689908</v>
      </c>
      <c r="Y56" s="54">
        <v>-0.0397957766378819</v>
      </c>
      <c r="Z56" s="54">
        <v>-0.157690958962017</v>
      </c>
      <c r="AA56" s="54">
        <v>0.117895182324135</v>
      </c>
      <c r="AB56" s="54">
        <v>-0.0138129454508627</v>
      </c>
      <c r="AC56" s="54">
        <v>-0.127939348290286</v>
      </c>
      <c r="AD56" s="54">
        <v>0.114126402839423</v>
      </c>
    </row>
    <row r="57" spans="1:30">
      <c r="A57" s="50" t="str">
        <v>郑州西区</v>
      </c>
      <c r="B57" s="51" t="str">
        <v>1078</v>
      </c>
      <c r="C57" s="50" t="str">
        <v>南彩店</v>
      </c>
      <c r="D57" s="49">
        <v>62.61</v>
      </c>
      <c r="E57" s="49">
        <v>527</v>
      </c>
      <c r="F57" s="49">
        <v>9.36017507165543</v>
      </c>
      <c r="G57" s="49">
        <v>10.05</v>
      </c>
      <c r="H57" s="49">
        <v>212.08</v>
      </c>
      <c r="I57" s="49">
        <v>-202.03</v>
      </c>
      <c r="J57" s="56">
        <v>-0.952612221803093</v>
      </c>
      <c r="K57" s="56">
        <v>0.0252944729688916</v>
      </c>
      <c r="L57" s="56">
        <v>0.494347451108366</v>
      </c>
      <c r="M57" s="56">
        <v>-0.469052978139474</v>
      </c>
      <c r="N57" s="49">
        <v>397.32</v>
      </c>
      <c r="O57" s="49">
        <v>429.01</v>
      </c>
      <c r="P57" s="49">
        <v>-31.69</v>
      </c>
      <c r="Q57" s="56">
        <v>-0.0738677420106757</v>
      </c>
      <c r="R57" s="49">
        <v>96.57</v>
      </c>
      <c r="S57" s="49">
        <v>48.04</v>
      </c>
      <c r="T57" s="49">
        <v>48.53</v>
      </c>
      <c r="U57" s="56">
        <v>1.01019983347211</v>
      </c>
      <c r="V57" s="56">
        <v>0.0326887419718291</v>
      </c>
      <c r="W57" s="56">
        <v>0.276164015044087</v>
      </c>
      <c r="X57" s="56">
        <v>-0.243475273072258</v>
      </c>
      <c r="Y57" s="54">
        <v>-0.0273376825100963</v>
      </c>
      <c r="Z57" s="54">
        <v>0.354704412989176</v>
      </c>
      <c r="AA57" s="54">
        <v>-0.382042095499272</v>
      </c>
      <c r="AB57" s="54">
        <v>-0.0308394660056291</v>
      </c>
      <c r="AC57" s="54">
        <v>0.27240553833244</v>
      </c>
      <c r="AD57" s="54">
        <v>-0.303245004338069</v>
      </c>
    </row>
    <row r="58" spans="1:30">
      <c r="A58" s="50" t="str">
        <v>洛阳区</v>
      </c>
      <c r="B58" s="51" t="str">
        <v>1036</v>
      </c>
      <c r="C58" s="50" t="str">
        <v>纱厂店</v>
      </c>
      <c r="D58" s="49">
        <v>2411.6</v>
      </c>
      <c r="E58" s="49">
        <v>20884.6</v>
      </c>
      <c r="F58" s="49">
        <v>7.35372205887562</v>
      </c>
      <c r="G58" s="57">
        <v>-542.05</v>
      </c>
      <c r="H58" s="49">
        <v>-365.83</v>
      </c>
      <c r="I58" s="49">
        <v>-176.22</v>
      </c>
      <c r="J58" s="56">
        <v>0.481699149878359</v>
      </c>
      <c r="K58" s="56">
        <v>-0.0262752245548893</v>
      </c>
      <c r="L58" s="56">
        <v>-0.012189494104174</v>
      </c>
      <c r="M58" s="56">
        <v>-0.0140857304507153</v>
      </c>
      <c r="N58" s="49">
        <v>20629.7</v>
      </c>
      <c r="O58" s="49">
        <v>30011.91</v>
      </c>
      <c r="P58" s="49">
        <v>-9382.21</v>
      </c>
      <c r="Q58" s="56">
        <v>-0.312616224692131</v>
      </c>
      <c r="R58" s="49">
        <v>2809.79</v>
      </c>
      <c r="S58" s="49">
        <v>3154.92</v>
      </c>
      <c r="T58" s="49">
        <v>-345.13</v>
      </c>
      <c r="U58" s="56">
        <v>-0.109394216018156</v>
      </c>
      <c r="V58" s="56">
        <v>-0.113127543412685</v>
      </c>
      <c r="W58" s="56">
        <v>0.085002746968051</v>
      </c>
      <c r="X58" s="56">
        <v>-0.198130290380736</v>
      </c>
      <c r="Y58" s="54">
        <v>-0.0567586901512213</v>
      </c>
      <c r="Z58" s="54">
        <v>-0.059329555107578</v>
      </c>
      <c r="AA58" s="54">
        <v>0.00257086495635674</v>
      </c>
      <c r="AB58" s="54">
        <v>-0.0710998665674779</v>
      </c>
      <c r="AC58" s="54">
        <v>-0.0862014147050288</v>
      </c>
      <c r="AD58" s="54">
        <v>0.0151015481375509</v>
      </c>
    </row>
    <row r="59" spans="1:30">
      <c r="A59" s="50" t="str">
        <v>安阳区</v>
      </c>
      <c r="B59" s="51" t="str">
        <v>1008</v>
      </c>
      <c r="C59" s="50" t="str">
        <v>文峰店</v>
      </c>
      <c r="D59" s="49">
        <v>4099.2</v>
      </c>
      <c r="E59" s="49">
        <v>45735.29</v>
      </c>
      <c r="F59" s="49">
        <v>9.13060382216675</v>
      </c>
      <c r="G59" s="49">
        <v>1053.08</v>
      </c>
      <c r="H59" s="49">
        <v>1114.08</v>
      </c>
      <c r="I59" s="49">
        <v>-61</v>
      </c>
      <c r="J59" s="56">
        <v>-0.054753698118627</v>
      </c>
      <c r="K59" s="56">
        <v>0.0304556255046631</v>
      </c>
      <c r="L59" s="56">
        <v>0.025150900208891</v>
      </c>
      <c r="M59" s="56">
        <v>0.00530472529577215</v>
      </c>
      <c r="N59" s="49">
        <v>34577.52</v>
      </c>
      <c r="O59" s="49">
        <v>44295.83</v>
      </c>
      <c r="P59" s="49">
        <v>-9718.31</v>
      </c>
      <c r="Q59" s="56">
        <v>-0.219395595477046</v>
      </c>
      <c r="R59" s="49">
        <v>4150.2</v>
      </c>
      <c r="S59" s="49">
        <v>4474.55</v>
      </c>
      <c r="T59" s="49">
        <v>-324.35</v>
      </c>
      <c r="U59" s="56">
        <v>-0.0724877361969361</v>
      </c>
      <c r="V59" s="56">
        <v>-0.0874084300839033</v>
      </c>
      <c r="W59" s="56">
        <v>0.135376030770811</v>
      </c>
      <c r="X59" s="56">
        <v>-0.222784460854714</v>
      </c>
      <c r="Y59" s="54">
        <v>-0.00909594718326828</v>
      </c>
      <c r="Z59" s="54">
        <v>-0.013704171369188</v>
      </c>
      <c r="AA59" s="54">
        <v>0.00460822418591969</v>
      </c>
      <c r="AB59" s="54">
        <v>0.090686454419522</v>
      </c>
      <c r="AC59" s="54">
        <v>0.00710191230190291</v>
      </c>
      <c r="AD59" s="54">
        <v>0.0835845421176191</v>
      </c>
    </row>
    <row r="60" spans="1:30">
      <c r="A60" s="50" t="str">
        <v>洛阳区</v>
      </c>
      <c r="B60" s="51" t="str">
        <v>1039</v>
      </c>
      <c r="C60" s="50" t="str">
        <v>高新店</v>
      </c>
      <c r="D60" s="49">
        <v>2336.8</v>
      </c>
      <c r="E60" s="49">
        <v>20389.47</v>
      </c>
      <c r="F60" s="49">
        <v>6.4525734855832</v>
      </c>
      <c r="G60" s="49">
        <v>1429.4</v>
      </c>
      <c r="H60" s="49">
        <v>1437.52</v>
      </c>
      <c r="I60" s="49">
        <v>-8.12</v>
      </c>
      <c r="J60" s="56">
        <v>-0.00564861706271913</v>
      </c>
      <c r="K60" s="56">
        <v>0.0544351675402799</v>
      </c>
      <c r="L60" s="56">
        <v>0.0545836530783423</v>
      </c>
      <c r="M60" s="56">
        <v>-0.000148485538062414</v>
      </c>
      <c r="N60" s="49">
        <v>26258.76</v>
      </c>
      <c r="O60" s="49">
        <v>26336.09</v>
      </c>
      <c r="P60" s="49">
        <v>-77.3300000000017</v>
      </c>
      <c r="Q60" s="56">
        <v>-0.00293627489881762</v>
      </c>
      <c r="R60" s="49">
        <v>2935.54</v>
      </c>
      <c r="S60" s="49">
        <v>2772.91</v>
      </c>
      <c r="T60" s="49">
        <v>162.63</v>
      </c>
      <c r="U60" s="56">
        <v>0.0586495775196455</v>
      </c>
      <c r="V60" s="56">
        <v>0.127140212913956</v>
      </c>
      <c r="W60" s="56">
        <v>0.193811490889015</v>
      </c>
      <c r="X60" s="56">
        <v>-0.0666712779750596</v>
      </c>
      <c r="Y60" s="54">
        <v>-0.0293131757700457</v>
      </c>
      <c r="Z60" s="54">
        <v>-0.0526125983172912</v>
      </c>
      <c r="AA60" s="54">
        <v>0.0232994225472455</v>
      </c>
      <c r="AB60" s="54">
        <v>-0.0293065024632129</v>
      </c>
      <c r="AC60" s="54">
        <v>-0.0681166946194367</v>
      </c>
      <c r="AD60" s="54">
        <v>0.0388101921562238</v>
      </c>
    </row>
    <row r="61" spans="1:30">
      <c r="A61" s="50" t="str">
        <v>漯河区</v>
      </c>
      <c r="B61" s="51" t="str">
        <v>1020</v>
      </c>
      <c r="C61" s="50" t="str">
        <v>漯河店</v>
      </c>
      <c r="D61" s="49">
        <v>3767.7</v>
      </c>
      <c r="E61" s="49">
        <v>23523.96</v>
      </c>
      <c r="F61" s="49">
        <v>11.5289351242329</v>
      </c>
      <c r="G61" s="49">
        <v>283.22</v>
      </c>
      <c r="H61" s="49">
        <v>274.63</v>
      </c>
      <c r="I61" s="49">
        <v>8.59</v>
      </c>
      <c r="J61" s="56">
        <v>0.0312784473655464</v>
      </c>
      <c r="K61" s="56">
        <v>0.0190022509904694</v>
      </c>
      <c r="L61" s="56">
        <v>0.00978814509250854</v>
      </c>
      <c r="M61" s="56">
        <v>0.00921410589796082</v>
      </c>
      <c r="N61" s="49">
        <v>14904.55</v>
      </c>
      <c r="O61" s="49">
        <v>28057.41</v>
      </c>
      <c r="P61" s="49">
        <v>-13152.86</v>
      </c>
      <c r="Q61" s="56">
        <v>-0.468783825734449</v>
      </c>
      <c r="R61" s="49">
        <v>1782.15</v>
      </c>
      <c r="S61" s="49">
        <v>2242.6</v>
      </c>
      <c r="T61" s="49">
        <v>-460.45</v>
      </c>
      <c r="U61" s="56">
        <v>-0.20531971818425</v>
      </c>
      <c r="V61" s="56">
        <v>0.08351717963705</v>
      </c>
      <c r="W61" s="56">
        <v>0.195844328547491</v>
      </c>
      <c r="X61" s="56">
        <v>-0.112327148910441</v>
      </c>
      <c r="Y61" s="54">
        <v>-0.0376230956990152</v>
      </c>
      <c r="Z61" s="54">
        <v>-0.0180148042450727</v>
      </c>
      <c r="AA61" s="54">
        <v>-0.0196082914539426</v>
      </c>
      <c r="AB61" s="54">
        <v>-0.163985629214305</v>
      </c>
      <c r="AC61" s="54">
        <v>-0.0648722815113726</v>
      </c>
      <c r="AD61" s="54">
        <v>-0.0991133477029328</v>
      </c>
    </row>
    <row r="62" spans="1:30">
      <c r="A62" s="50" t="str">
        <v>郑州东区</v>
      </c>
      <c r="B62" s="51" t="str">
        <v>1018</v>
      </c>
      <c r="C62" s="50" t="str">
        <v>人拜店</v>
      </c>
      <c r="D62" s="49">
        <v>2670.88</v>
      </c>
      <c r="E62" s="49">
        <v>42184.94</v>
      </c>
      <c r="F62" s="49">
        <v>12.2989347053232</v>
      </c>
      <c r="G62" s="49">
        <v>554.4</v>
      </c>
      <c r="H62" s="49">
        <v>491.32</v>
      </c>
      <c r="I62" s="49">
        <v>63.08</v>
      </c>
      <c r="J62" s="56">
        <v>0.128388830090369</v>
      </c>
      <c r="K62" s="56">
        <v>0.0224839491612927</v>
      </c>
      <c r="L62" s="56">
        <v>0.0171273335608518</v>
      </c>
      <c r="M62" s="56">
        <v>0.00535661560044088</v>
      </c>
      <c r="N62" s="49">
        <v>24657.59</v>
      </c>
      <c r="O62" s="49">
        <v>28686.31</v>
      </c>
      <c r="P62" s="49">
        <v>-4028.72</v>
      </c>
      <c r="Q62" s="56">
        <v>-0.140440509776266</v>
      </c>
      <c r="R62" s="49">
        <v>1643.81</v>
      </c>
      <c r="S62" s="49">
        <v>1561.04</v>
      </c>
      <c r="T62" s="49">
        <v>82.77</v>
      </c>
      <c r="U62" s="56">
        <v>0.0530223440783068</v>
      </c>
      <c r="V62" s="56">
        <v>0.0457008517654404</v>
      </c>
      <c r="W62" s="56">
        <v>0.309995669784133</v>
      </c>
      <c r="X62" s="56">
        <v>-0.264294818018693</v>
      </c>
      <c r="Y62" s="54">
        <v>-0.0149713166363509</v>
      </c>
      <c r="Z62" s="54">
        <v>-0.141418541485164</v>
      </c>
      <c r="AA62" s="54">
        <v>0.126447224848813</v>
      </c>
      <c r="AB62" s="54">
        <v>-0.0431196866472861</v>
      </c>
      <c r="AC62" s="54">
        <v>-0.124858826387918</v>
      </c>
      <c r="AD62" s="54">
        <v>0.081739139740632</v>
      </c>
    </row>
    <row r="63" spans="1:30">
      <c r="A63" s="50" t="str">
        <v>商丘区</v>
      </c>
      <c r="B63" s="51" t="str">
        <v>1119</v>
      </c>
      <c r="C63" s="50" t="str">
        <v>虞城店</v>
      </c>
      <c r="D63" s="49">
        <v>1619.8</v>
      </c>
      <c r="E63" s="49">
        <v>14268.1</v>
      </c>
      <c r="F63" s="49">
        <v>5.96734907266163</v>
      </c>
      <c r="G63" s="49">
        <v>422.71</v>
      </c>
      <c r="H63" s="49">
        <v>339.25</v>
      </c>
      <c r="I63" s="49">
        <v>83.46</v>
      </c>
      <c r="J63" s="56">
        <v>0.246013264554164</v>
      </c>
      <c r="K63" s="56">
        <v>0.0249400556019692</v>
      </c>
      <c r="L63" s="56">
        <v>0.0178494855612525</v>
      </c>
      <c r="M63" s="56">
        <v>0.00709057004071665</v>
      </c>
      <c r="N63" s="49">
        <v>16949.04</v>
      </c>
      <c r="O63" s="49">
        <v>19006.15</v>
      </c>
      <c r="P63" s="49">
        <v>-2057.11</v>
      </c>
      <c r="Q63" s="56">
        <v>-0.108233913759494</v>
      </c>
      <c r="R63" s="49">
        <v>2019.11</v>
      </c>
      <c r="S63" s="49">
        <v>1838.44</v>
      </c>
      <c r="T63" s="49">
        <v>180.67</v>
      </c>
      <c r="U63" s="56">
        <v>0.0982735362590021</v>
      </c>
      <c r="V63" s="56">
        <v>-0.150109371963668</v>
      </c>
      <c r="W63" s="56">
        <v>-0.0623683057190347</v>
      </c>
      <c r="X63" s="56">
        <v>-0.0877410662446329</v>
      </c>
      <c r="Y63" s="54">
        <v>-0.0399829627905364</v>
      </c>
      <c r="Z63" s="54">
        <v>-0.0542307608624704</v>
      </c>
      <c r="AA63" s="54">
        <v>0.0142477980719339</v>
      </c>
      <c r="AB63" s="54">
        <v>-0.0814422560846843</v>
      </c>
      <c r="AC63" s="54">
        <v>-0.114512623545537</v>
      </c>
      <c r="AD63" s="54">
        <v>0.0330703674608523</v>
      </c>
    </row>
    <row r="64" spans="1:30">
      <c r="A64" s="50" t="str">
        <v>事业处管理</v>
      </c>
      <c r="B64" s="51" t="str">
        <v>1015</v>
      </c>
      <c r="C64" s="50" t="str">
        <v>塔南店</v>
      </c>
      <c r="D64" s="49">
        <v>2412.6</v>
      </c>
      <c r="E64" s="49">
        <v>26422.87</v>
      </c>
      <c r="F64" s="49">
        <v>3.25445448555344</v>
      </c>
      <c r="G64" s="49">
        <v>7793.34</v>
      </c>
      <c r="H64" s="49">
        <v>7677.14</v>
      </c>
      <c r="I64" s="49">
        <v>116.2</v>
      </c>
      <c r="J64" s="56">
        <v>0.0151358448588928</v>
      </c>
      <c r="K64" s="56">
        <v>0.112451826241588</v>
      </c>
      <c r="L64" s="56">
        <v>0.0914378697139525</v>
      </c>
      <c r="M64" s="56">
        <v>0.0210139565276351</v>
      </c>
      <c r="N64" s="49">
        <v>69303.81</v>
      </c>
      <c r="O64" s="49">
        <v>83960.18</v>
      </c>
      <c r="P64" s="49">
        <v>-14656.37</v>
      </c>
      <c r="Q64" s="56">
        <v>-0.174563346576913</v>
      </c>
      <c r="R64" s="49">
        <v>7152.15</v>
      </c>
      <c r="S64" s="49">
        <v>6426.04</v>
      </c>
      <c r="T64" s="49">
        <v>726.11</v>
      </c>
      <c r="U64" s="56">
        <v>0.112994939340558</v>
      </c>
      <c r="V64" s="56">
        <v>0.0220405725862388</v>
      </c>
      <c r="W64" s="56">
        <v>0.218910510488359</v>
      </c>
      <c r="X64" s="56">
        <v>-0.19686993790212</v>
      </c>
      <c r="Y64" s="54">
        <v>-0.0210076690226016</v>
      </c>
      <c r="Z64" s="54">
        <v>-0.0516585642168427</v>
      </c>
      <c r="AA64" s="54">
        <v>0.0306508951942411</v>
      </c>
      <c r="AB64" s="54">
        <v>-0.0420672057943956</v>
      </c>
      <c r="AC64" s="54">
        <v>-0.0794312982654396</v>
      </c>
      <c r="AD64" s="54">
        <v>0.037364092471044</v>
      </c>
    </row>
    <row r="65" spans="1:30">
      <c r="A65" s="50" t="str">
        <v>平顶山区</v>
      </c>
      <c r="B65" s="51" t="str">
        <v>1066</v>
      </c>
      <c r="C65" s="50" t="str">
        <v>紫云店</v>
      </c>
      <c r="D65" s="49">
        <v>1694.5</v>
      </c>
      <c r="E65" s="49">
        <v>23509.97</v>
      </c>
      <c r="F65" s="49">
        <v>4.82078963928947</v>
      </c>
      <c r="G65" s="49">
        <v>4564.92</v>
      </c>
      <c r="H65" s="49">
        <v>4411.69</v>
      </c>
      <c r="I65" s="49">
        <v>153.23</v>
      </c>
      <c r="J65" s="56">
        <v>0.0347327214740836</v>
      </c>
      <c r="K65" s="56">
        <v>0.107702020916972</v>
      </c>
      <c r="L65" s="56">
        <v>0.0821282694681598</v>
      </c>
      <c r="M65" s="56">
        <v>0.0255737514488122</v>
      </c>
      <c r="N65" s="49">
        <v>42384.72</v>
      </c>
      <c r="O65" s="49">
        <v>53717.07</v>
      </c>
      <c r="P65" s="49">
        <v>-11332.35</v>
      </c>
      <c r="Q65" s="56">
        <v>-0.210963665739773</v>
      </c>
      <c r="R65" s="49">
        <v>5031.74</v>
      </c>
      <c r="S65" s="49">
        <v>5018.66</v>
      </c>
      <c r="T65" s="49">
        <v>13.0799999999999</v>
      </c>
      <c r="U65" s="56">
        <v>0.00260627338771703</v>
      </c>
      <c r="V65" s="56">
        <v>-0.0994292069639684</v>
      </c>
      <c r="W65" s="56">
        <v>0.204593861454412</v>
      </c>
      <c r="X65" s="56">
        <v>-0.30402306841838</v>
      </c>
      <c r="Y65" s="54">
        <v>-0.00554678898353254</v>
      </c>
      <c r="Z65" s="54">
        <v>-0.0999350424216823</v>
      </c>
      <c r="AA65" s="54">
        <v>0.0943882534381498</v>
      </c>
      <c r="AB65" s="54">
        <v>0.032618086293423</v>
      </c>
      <c r="AC65" s="54">
        <v>-0.114685994600971</v>
      </c>
      <c r="AD65" s="54">
        <v>0.147304080894394</v>
      </c>
    </row>
    <row r="66" spans="1:30">
      <c r="A66" s="50" t="str">
        <v>郑州西区</v>
      </c>
      <c r="B66" s="51" t="str">
        <v>1067</v>
      </c>
      <c r="C66" s="50" t="str">
        <v>长江店</v>
      </c>
      <c r="D66" s="49">
        <v>5151</v>
      </c>
      <c r="E66" s="49">
        <v>52595.5</v>
      </c>
      <c r="F66" s="49">
        <v>7.89374054877452</v>
      </c>
      <c r="G66" s="49">
        <v>2269.98</v>
      </c>
      <c r="H66" s="49">
        <v>2089.81</v>
      </c>
      <c r="I66" s="49">
        <v>180.17</v>
      </c>
      <c r="J66" s="56">
        <v>0.0862135792249056</v>
      </c>
      <c r="K66" s="56">
        <v>0.0437712145230699</v>
      </c>
      <c r="L66" s="56">
        <v>0.0289366289750116</v>
      </c>
      <c r="M66" s="56">
        <v>0.0148345855480583</v>
      </c>
      <c r="N66" s="49">
        <v>51860.11</v>
      </c>
      <c r="O66" s="49">
        <v>72220.23</v>
      </c>
      <c r="P66" s="49">
        <v>-20360.12</v>
      </c>
      <c r="Q66" s="56">
        <v>-0.281917130421767</v>
      </c>
      <c r="R66" s="49">
        <v>4640.73</v>
      </c>
      <c r="S66" s="49">
        <v>5372.36</v>
      </c>
      <c r="T66" s="49">
        <v>-731.63</v>
      </c>
      <c r="U66" s="56">
        <v>-0.136184097863881</v>
      </c>
      <c r="V66" s="56">
        <v>0.077631321353426</v>
      </c>
      <c r="W66" s="56">
        <v>0.221259656284062</v>
      </c>
      <c r="X66" s="56">
        <v>-0.143628334930636</v>
      </c>
      <c r="Y66" s="54">
        <v>-0.0528666826124338</v>
      </c>
      <c r="Z66" s="54">
        <v>-0.0762867715491888</v>
      </c>
      <c r="AA66" s="54">
        <v>0.023420088936755</v>
      </c>
      <c r="AB66" s="54">
        <v>-0.0905329750093416</v>
      </c>
      <c r="AC66" s="54">
        <v>-0.0949119699563405</v>
      </c>
      <c r="AD66" s="54">
        <v>0.00437899494699892</v>
      </c>
    </row>
    <row r="67" spans="1:30">
      <c r="A67" s="50" t="str">
        <v>郑州西区</v>
      </c>
      <c r="B67" s="51" t="str">
        <v>1123</v>
      </c>
      <c r="C67" s="50" t="str">
        <v>索凌店</v>
      </c>
      <c r="D67" s="49">
        <v>3601.8</v>
      </c>
      <c r="E67" s="49">
        <v>31408.48</v>
      </c>
      <c r="F67" s="49">
        <v>10.3544394143697</v>
      </c>
      <c r="G67" s="49">
        <v>903.39</v>
      </c>
      <c r="H67" s="49">
        <v>704.34</v>
      </c>
      <c r="I67" s="49">
        <v>199.05</v>
      </c>
      <c r="J67" s="56">
        <v>0.282604991907317</v>
      </c>
      <c r="K67" s="56">
        <v>0.0403245821087928</v>
      </c>
      <c r="L67" s="56">
        <v>0.0223249038337192</v>
      </c>
      <c r="M67" s="56">
        <v>0.0179996782750736</v>
      </c>
      <c r="N67" s="49">
        <v>22402.96</v>
      </c>
      <c r="O67" s="49">
        <v>31549.52</v>
      </c>
      <c r="P67" s="49">
        <v>-9146.56</v>
      </c>
      <c r="Q67" s="56">
        <v>-0.289911225273792</v>
      </c>
      <c r="R67" s="49">
        <v>2586.66</v>
      </c>
      <c r="S67" s="49">
        <v>2530.36</v>
      </c>
      <c r="T67" s="49">
        <v>56.2999999999997</v>
      </c>
      <c r="U67" s="56">
        <v>0.0222497984476516</v>
      </c>
      <c r="V67" s="56">
        <v>-0.0216382527580391</v>
      </c>
      <c r="W67" s="56">
        <v>0.233186562113776</v>
      </c>
      <c r="X67" s="56">
        <v>-0.254824814871815</v>
      </c>
      <c r="Y67" s="54">
        <v>-0.0499911082245057</v>
      </c>
      <c r="Z67" s="54">
        <v>-0.153590793404891</v>
      </c>
      <c r="AA67" s="54">
        <v>0.103599685180385</v>
      </c>
      <c r="AB67" s="54">
        <v>0.0841670414803645</v>
      </c>
      <c r="AC67" s="54">
        <v>-0.164322918383544</v>
      </c>
      <c r="AD67" s="54">
        <v>0.248489959863909</v>
      </c>
    </row>
    <row r="68" spans="1:30">
      <c r="A68" s="50" t="str">
        <v>郑州东区</v>
      </c>
      <c r="B68" s="51" t="str">
        <v>1101</v>
      </c>
      <c r="C68" s="50" t="str">
        <v>复兴店</v>
      </c>
      <c r="D68" s="49">
        <v>1350.8</v>
      </c>
      <c r="E68" s="49">
        <v>12603.62</v>
      </c>
      <c r="F68" s="49">
        <v>7.44976947589967</v>
      </c>
      <c r="G68" s="49">
        <v>259.61</v>
      </c>
      <c r="H68" s="49">
        <v>41.13</v>
      </c>
      <c r="I68" s="49">
        <v>218.48</v>
      </c>
      <c r="J68" s="56">
        <v>5.31193775832725</v>
      </c>
      <c r="K68" s="56">
        <v>0.0224703638050659</v>
      </c>
      <c r="L68" s="56">
        <v>0.00475472640381765</v>
      </c>
      <c r="M68" s="56">
        <v>0.0177156374012482</v>
      </c>
      <c r="N68" s="49">
        <v>11553.44</v>
      </c>
      <c r="O68" s="49">
        <v>8650.34</v>
      </c>
      <c r="P68" s="49">
        <v>2903.1</v>
      </c>
      <c r="Q68" s="56">
        <v>0.335605305687407</v>
      </c>
      <c r="R68" s="49">
        <v>1240.11</v>
      </c>
      <c r="S68" s="49">
        <v>898.19</v>
      </c>
      <c r="T68" s="49">
        <v>341.92</v>
      </c>
      <c r="U68" s="56">
        <v>0.380676694240639</v>
      </c>
      <c r="V68" s="56">
        <v>-0.0504706477693915</v>
      </c>
      <c r="W68" s="56">
        <v>0.074829582927837</v>
      </c>
      <c r="X68" s="56">
        <v>-0.125300230697228</v>
      </c>
      <c r="Y68" s="54">
        <v>-0.0491085468224593</v>
      </c>
      <c r="Z68" s="54">
        <v>-0.0105879602311315</v>
      </c>
      <c r="AA68" s="54">
        <v>-0.0385205865913278</v>
      </c>
      <c r="AB68" s="54">
        <v>-0.121877626987479</v>
      </c>
      <c r="AC68" s="54">
        <v>-0.108363601893105</v>
      </c>
      <c r="AD68" s="54">
        <v>-0.0135140250943742</v>
      </c>
    </row>
    <row r="69" spans="1:30">
      <c r="A69" s="50" t="str">
        <v>郑州东区</v>
      </c>
      <c r="B69" s="51" t="str">
        <v>1013</v>
      </c>
      <c r="C69" s="50" t="str">
        <v>丰产店</v>
      </c>
      <c r="D69" s="49">
        <v>1921.9</v>
      </c>
      <c r="E69" s="49">
        <v>22172.96</v>
      </c>
      <c r="F69" s="49">
        <v>6.24705687193647</v>
      </c>
      <c r="G69" s="49">
        <v>2125.34</v>
      </c>
      <c r="H69" s="49">
        <v>1898.44</v>
      </c>
      <c r="I69" s="49">
        <v>226.9</v>
      </c>
      <c r="J69" s="56">
        <v>0.119519184172268</v>
      </c>
      <c r="K69" s="56">
        <v>0.0776987306972391</v>
      </c>
      <c r="L69" s="56">
        <v>0.048177789146928</v>
      </c>
      <c r="M69" s="56">
        <v>0.0295209415503111</v>
      </c>
      <c r="N69" s="49">
        <v>27353.6</v>
      </c>
      <c r="O69" s="49">
        <v>39404.88</v>
      </c>
      <c r="P69" s="49">
        <v>-12051.28</v>
      </c>
      <c r="Q69" s="56">
        <v>-0.305832171040744</v>
      </c>
      <c r="R69" s="49">
        <v>3210.92</v>
      </c>
      <c r="S69" s="49">
        <v>3914.4</v>
      </c>
      <c r="T69" s="49">
        <v>-703.48</v>
      </c>
      <c r="U69" s="56">
        <v>-0.179715920703045</v>
      </c>
      <c r="V69" s="56">
        <v>-0.0606764874419199</v>
      </c>
      <c r="W69" s="56">
        <v>0.00495239406648057</v>
      </c>
      <c r="X69" s="56">
        <v>-0.0656288815084004</v>
      </c>
      <c r="Y69" s="54">
        <v>-0.0151607638932144</v>
      </c>
      <c r="Z69" s="54">
        <v>-0.0253142244022072</v>
      </c>
      <c r="AA69" s="54">
        <v>0.0101534605089928</v>
      </c>
      <c r="AB69" s="54">
        <v>0.0123430787537468</v>
      </c>
      <c r="AC69" s="54">
        <v>-0.0402599145080508</v>
      </c>
      <c r="AD69" s="54">
        <v>0.0526029932617976</v>
      </c>
    </row>
    <row r="70" spans="1:30">
      <c r="A70" s="50" t="str">
        <v>郑州西区</v>
      </c>
      <c r="B70" s="51" t="str">
        <v>1024</v>
      </c>
      <c r="C70" s="50" t="str">
        <v>新密店</v>
      </c>
      <c r="D70" s="49">
        <v>2516.9</v>
      </c>
      <c r="E70" s="49">
        <v>24991.36</v>
      </c>
      <c r="F70" s="49">
        <v>8.02656134209306</v>
      </c>
      <c r="G70" s="49">
        <v>1945.4</v>
      </c>
      <c r="H70" s="49">
        <v>1644.82</v>
      </c>
      <c r="I70" s="49">
        <v>300.58</v>
      </c>
      <c r="J70" s="56">
        <v>0.182743400493671</v>
      </c>
      <c r="K70" s="56">
        <v>0.0709769195491539</v>
      </c>
      <c r="L70" s="56">
        <v>0.0482428160932183</v>
      </c>
      <c r="M70" s="56">
        <v>0.0227341034559357</v>
      </c>
      <c r="N70" s="49">
        <v>27408.91</v>
      </c>
      <c r="O70" s="49">
        <v>34094.61</v>
      </c>
      <c r="P70" s="49">
        <v>-6685.7</v>
      </c>
      <c r="Q70" s="56">
        <v>-0.196092578856306</v>
      </c>
      <c r="R70" s="49">
        <v>2911.72</v>
      </c>
      <c r="S70" s="49">
        <v>3080.78</v>
      </c>
      <c r="T70" s="49">
        <v>-169.06</v>
      </c>
      <c r="U70" s="56">
        <v>-0.0548757132933869</v>
      </c>
      <c r="V70" s="56">
        <v>0.0271853097463396</v>
      </c>
      <c r="W70" s="56">
        <v>0.247044199457827</v>
      </c>
      <c r="X70" s="56">
        <v>-0.219858889711487</v>
      </c>
      <c r="Y70" s="54">
        <v>-0.0625609605319193</v>
      </c>
      <c r="Z70" s="54">
        <v>-0.150007465641818</v>
      </c>
      <c r="AA70" s="54">
        <v>0.0874465051098987</v>
      </c>
      <c r="AB70" s="54">
        <v>-0.071955673039577</v>
      </c>
      <c r="AC70" s="54">
        <v>-0.116692374542486</v>
      </c>
      <c r="AD70" s="54">
        <v>0.0447367015029093</v>
      </c>
    </row>
    <row r="71" spans="1:30">
      <c r="A71" s="50" t="str">
        <v>平顶山区</v>
      </c>
      <c r="B71" s="51" t="str">
        <v>1023</v>
      </c>
      <c r="C71" s="50" t="str">
        <v>华府店</v>
      </c>
      <c r="D71" s="49">
        <v>4178</v>
      </c>
      <c r="E71" s="49">
        <v>40108.72</v>
      </c>
      <c r="F71" s="49">
        <v>5.91025759518096</v>
      </c>
      <c r="G71" s="49">
        <v>453.14</v>
      </c>
      <c r="H71" s="49">
        <v>104.75</v>
      </c>
      <c r="I71" s="49">
        <v>348.39</v>
      </c>
      <c r="J71" s="56">
        <v>3.32591885441527</v>
      </c>
      <c r="K71" s="56">
        <v>0.010544390151278</v>
      </c>
      <c r="L71" s="56">
        <v>0.00229190939573453</v>
      </c>
      <c r="M71" s="56">
        <v>0.00825248075554352</v>
      </c>
      <c r="N71" s="49">
        <v>42974.51</v>
      </c>
      <c r="O71" s="49">
        <v>45704.25</v>
      </c>
      <c r="P71" s="49">
        <v>-2729.74</v>
      </c>
      <c r="Q71" s="56">
        <v>-0.0597261742616933</v>
      </c>
      <c r="R71" s="49">
        <v>4865.17</v>
      </c>
      <c r="S71" s="49">
        <v>4570.25</v>
      </c>
      <c r="T71" s="49">
        <v>294.92</v>
      </c>
      <c r="U71" s="56">
        <v>0.0645303867403315</v>
      </c>
      <c r="V71" s="56">
        <v>-0.0342291069885385</v>
      </c>
      <c r="W71" s="56">
        <v>0.160109713442417</v>
      </c>
      <c r="X71" s="56">
        <v>-0.194338820430955</v>
      </c>
      <c r="Y71" s="54">
        <v>-0.000861223759909726</v>
      </c>
      <c r="Z71" s="54">
        <v>-0.0815491493900771</v>
      </c>
      <c r="AA71" s="54">
        <v>0.0806879256301674</v>
      </c>
      <c r="AB71" s="54">
        <v>-0.0111634690980088</v>
      </c>
      <c r="AC71" s="54">
        <v>-0.119310768692189</v>
      </c>
      <c r="AD71" s="54">
        <v>0.108147299594181</v>
      </c>
    </row>
    <row r="72" spans="1:30">
      <c r="A72" s="50" t="str">
        <v>漯河区</v>
      </c>
      <c r="B72" s="51" t="str">
        <v>1058</v>
      </c>
      <c r="C72" s="50" t="str">
        <v>春晓店</v>
      </c>
      <c r="D72" s="49">
        <v>3538</v>
      </c>
      <c r="E72" s="49">
        <v>24861.31</v>
      </c>
      <c r="F72" s="49">
        <v>4.39022907977097</v>
      </c>
      <c r="G72" s="49">
        <v>3670.95</v>
      </c>
      <c r="H72" s="49">
        <v>3180.74</v>
      </c>
      <c r="I72" s="49">
        <v>490.21</v>
      </c>
      <c r="J72" s="56">
        <v>0.154118224061068</v>
      </c>
      <c r="K72" s="56">
        <v>0.0777306902985865</v>
      </c>
      <c r="L72" s="56">
        <v>0.0588227352828965</v>
      </c>
      <c r="M72" s="56">
        <v>0.01890795501569</v>
      </c>
      <c r="N72" s="49">
        <v>47226.52</v>
      </c>
      <c r="O72" s="49">
        <v>54073.31</v>
      </c>
      <c r="P72" s="49">
        <v>-6846.79</v>
      </c>
      <c r="Q72" s="56">
        <v>-0.12662050834321</v>
      </c>
      <c r="R72" s="49">
        <v>5213.85</v>
      </c>
      <c r="S72" s="49">
        <v>4916.27</v>
      </c>
      <c r="T72" s="49">
        <v>297.58</v>
      </c>
      <c r="U72" s="56">
        <v>0.0605296291700822</v>
      </c>
      <c r="V72" s="56">
        <v>0.114617721309728</v>
      </c>
      <c r="W72" s="56">
        <v>0.183614620273217</v>
      </c>
      <c r="X72" s="56">
        <v>-0.0689968989634888</v>
      </c>
      <c r="Y72" s="54">
        <v>-0.0405170843043049</v>
      </c>
      <c r="Z72" s="54">
        <v>-0.0964206603787017</v>
      </c>
      <c r="AA72" s="54">
        <v>0.0559035760743969</v>
      </c>
      <c r="AB72" s="54">
        <v>0.0151439322226755</v>
      </c>
      <c r="AC72" s="54">
        <v>-0.00787327056546011</v>
      </c>
      <c r="AD72" s="54">
        <v>0.0230172027881357</v>
      </c>
    </row>
    <row r="73" spans="1:30">
      <c r="A73" s="50" t="str">
        <v>洛阳区</v>
      </c>
      <c r="B73" s="51" t="str">
        <v>1052</v>
      </c>
      <c r="C73" s="50" t="str">
        <v>三门峡</v>
      </c>
      <c r="D73" s="49">
        <v>2827.86</v>
      </c>
      <c r="E73" s="49">
        <v>27993.82</v>
      </c>
      <c r="F73" s="49">
        <v>8.41239964282637</v>
      </c>
      <c r="G73" s="49">
        <v>778</v>
      </c>
      <c r="H73" s="49">
        <v>272.52</v>
      </c>
      <c r="I73" s="49">
        <v>505.48</v>
      </c>
      <c r="J73" s="56">
        <v>1.8548363422868</v>
      </c>
      <c r="K73" s="56">
        <v>0.0295684825819594</v>
      </c>
      <c r="L73" s="56">
        <v>0.00691962273684638</v>
      </c>
      <c r="M73" s="56">
        <v>0.022648859845113</v>
      </c>
      <c r="N73" s="49">
        <v>26311.8</v>
      </c>
      <c r="O73" s="49">
        <v>39383.65</v>
      </c>
      <c r="P73" s="49">
        <v>-13071.85</v>
      </c>
      <c r="Q73" s="56">
        <v>-0.331910577104966</v>
      </c>
      <c r="R73" s="49">
        <v>3116.53</v>
      </c>
      <c r="S73" s="49">
        <v>3663.37</v>
      </c>
      <c r="T73" s="49">
        <v>-546.84</v>
      </c>
      <c r="U73" s="56">
        <v>-0.149272391268149</v>
      </c>
      <c r="V73" s="56">
        <v>-0.193416694952439</v>
      </c>
      <c r="W73" s="56">
        <v>0.286418259718157</v>
      </c>
      <c r="X73" s="56">
        <v>-0.479834954670596</v>
      </c>
      <c r="Y73" s="54">
        <v>-0.0274215232967435</v>
      </c>
      <c r="Z73" s="54">
        <v>-0.133232515416133</v>
      </c>
      <c r="AA73" s="54">
        <v>0.10581099211939</v>
      </c>
      <c r="AB73" s="54">
        <v>-0.0774045617965207</v>
      </c>
      <c r="AC73" s="54">
        <v>-0.0918750928367482</v>
      </c>
      <c r="AD73" s="54">
        <v>0.0144705310402276</v>
      </c>
    </row>
    <row r="74" spans="1:30">
      <c r="A74" s="50" t="str">
        <v>漯河区</v>
      </c>
      <c r="B74" s="51" t="str">
        <v>1056</v>
      </c>
      <c r="C74" s="50" t="str">
        <v>金山店</v>
      </c>
      <c r="D74" s="49">
        <v>4282.83</v>
      </c>
      <c r="E74" s="49">
        <v>48191.79</v>
      </c>
      <c r="F74" s="49">
        <v>8.19138913706447</v>
      </c>
      <c r="G74" s="49">
        <v>3109.93</v>
      </c>
      <c r="H74" s="49">
        <v>2542.36</v>
      </c>
      <c r="I74" s="49">
        <v>567.57</v>
      </c>
      <c r="J74" s="56">
        <v>0.223245331109678</v>
      </c>
      <c r="K74" s="56">
        <v>0.0704338688088708</v>
      </c>
      <c r="L74" s="56">
        <v>0.0562422116562402</v>
      </c>
      <c r="M74" s="56">
        <v>0.0141916571526306</v>
      </c>
      <c r="N74" s="49">
        <v>44153.9</v>
      </c>
      <c r="O74" s="49">
        <v>45203.77</v>
      </c>
      <c r="P74" s="49">
        <v>-1049.87</v>
      </c>
      <c r="Q74" s="56">
        <v>-0.0232252752369989</v>
      </c>
      <c r="R74" s="49">
        <v>4123.4</v>
      </c>
      <c r="S74" s="49">
        <v>4193.09</v>
      </c>
      <c r="T74" s="49">
        <v>-69.6900000000005</v>
      </c>
      <c r="U74" s="56">
        <v>-0.0166202013312379</v>
      </c>
      <c r="V74" s="56">
        <v>0.187518009386078</v>
      </c>
      <c r="W74" s="56">
        <v>0.406520652128027</v>
      </c>
      <c r="X74" s="56">
        <v>-0.219002642741949</v>
      </c>
      <c r="Y74" s="54">
        <v>-0.0219115293204637</v>
      </c>
      <c r="Z74" s="54">
        <v>-0.0961725123953934</v>
      </c>
      <c r="AA74" s="54">
        <v>0.0742609830749297</v>
      </c>
      <c r="AB74" s="54">
        <v>-0.0417644004710071</v>
      </c>
      <c r="AC74" s="54">
        <v>-0.132599962348273</v>
      </c>
      <c r="AD74" s="54">
        <v>0.0908355618772661</v>
      </c>
    </row>
    <row r="75" spans="1:30">
      <c r="A75" s="50" t="str">
        <v>郑州东区</v>
      </c>
      <c r="B75" s="51" t="str">
        <v>1092</v>
      </c>
      <c r="C75" s="50" t="str">
        <v>商都店</v>
      </c>
      <c r="D75" s="49">
        <v>3080.4</v>
      </c>
      <c r="E75" s="49">
        <v>34139.35</v>
      </c>
      <c r="F75" s="49">
        <v>6.49870819619866</v>
      </c>
      <c r="G75" s="49">
        <v>6143.46</v>
      </c>
      <c r="H75" s="49">
        <v>5324.11</v>
      </c>
      <c r="I75" s="49">
        <v>819.35</v>
      </c>
      <c r="J75" s="56">
        <v>0.153894265896084</v>
      </c>
      <c r="K75" s="56">
        <v>0.145747990866226</v>
      </c>
      <c r="L75" s="56">
        <v>0.119632248538726</v>
      </c>
      <c r="M75" s="56">
        <v>0.0261157423274999</v>
      </c>
      <c r="N75" s="49">
        <v>42151.25</v>
      </c>
      <c r="O75" s="49">
        <v>44503.97</v>
      </c>
      <c r="P75" s="49">
        <v>-2352.72</v>
      </c>
      <c r="Q75" s="56">
        <v>-0.0528653960534308</v>
      </c>
      <c r="R75" s="49">
        <v>3563</v>
      </c>
      <c r="S75" s="49">
        <v>3079.52</v>
      </c>
      <c r="T75" s="49">
        <v>483.48</v>
      </c>
      <c r="U75" s="56">
        <v>0.156998493271679</v>
      </c>
      <c r="V75" s="56">
        <v>0.226390193834112</v>
      </c>
      <c r="W75" s="56">
        <v>0.176204054577246</v>
      </c>
      <c r="X75" s="56">
        <v>0.050186139256866</v>
      </c>
      <c r="Y75" s="54">
        <v>-0.0455767611563289</v>
      </c>
      <c r="Z75" s="54">
        <v>-0.0571127967995012</v>
      </c>
      <c r="AA75" s="54">
        <v>0.0115360356431723</v>
      </c>
      <c r="AB75" s="54">
        <v>-0.0687850712304199</v>
      </c>
      <c r="AC75" s="54">
        <v>-0.0275850648829756</v>
      </c>
      <c r="AD75" s="54">
        <v>-0.0412000063474443</v>
      </c>
    </row>
    <row r="76" spans="1:30">
      <c r="A76" s="50" t="str">
        <v>安阳区</v>
      </c>
      <c r="B76" s="51" t="str">
        <v>1061</v>
      </c>
      <c r="C76" s="50" t="str">
        <v>中华店</v>
      </c>
      <c r="D76" s="49">
        <v>5090.7</v>
      </c>
      <c r="E76" s="49">
        <v>53255.41</v>
      </c>
      <c r="F76" s="49">
        <v>8.24657059662957</v>
      </c>
      <c r="G76" s="49">
        <v>2440.26</v>
      </c>
      <c r="H76" s="49">
        <v>1458.27</v>
      </c>
      <c r="I76" s="49">
        <v>981.99</v>
      </c>
      <c r="J76" s="56">
        <v>0.673393815960007</v>
      </c>
      <c r="K76" s="56">
        <v>0.0467976105844917</v>
      </c>
      <c r="L76" s="56">
        <v>0.0229980715476634</v>
      </c>
      <c r="M76" s="56">
        <v>0.0237995390368282</v>
      </c>
      <c r="N76" s="49">
        <v>52144.97</v>
      </c>
      <c r="O76" s="49">
        <v>63408.36</v>
      </c>
      <c r="P76" s="49">
        <v>-11263.39</v>
      </c>
      <c r="Q76" s="56">
        <v>-0.177632570847125</v>
      </c>
      <c r="R76" s="49">
        <v>5654.41</v>
      </c>
      <c r="S76" s="49">
        <v>5928.52</v>
      </c>
      <c r="T76" s="49">
        <v>-274.110000000001</v>
      </c>
      <c r="U76" s="56">
        <v>-0.0462358227685831</v>
      </c>
      <c r="V76" s="56">
        <v>0.0920828112821225</v>
      </c>
      <c r="W76" s="56">
        <v>0.122860656022439</v>
      </c>
      <c r="X76" s="56">
        <v>-0.030777844740316</v>
      </c>
      <c r="Y76" s="54">
        <v>-0.0471826415134382</v>
      </c>
      <c r="Z76" s="54">
        <v>-0.0689379474135197</v>
      </c>
      <c r="AA76" s="54">
        <v>0.0217553059000815</v>
      </c>
      <c r="AB76" s="54">
        <v>0.00286871002768148</v>
      </c>
      <c r="AC76" s="54">
        <v>-0.086988201555757</v>
      </c>
      <c r="AD76" s="54">
        <v>0.0898569115834385</v>
      </c>
    </row>
    <row r="77" spans="1:30">
      <c r="A77" s="50" t="str">
        <v>平顶山区</v>
      </c>
      <c r="B77" s="51" t="str">
        <v>1057</v>
      </c>
      <c r="C77" s="50" t="str">
        <v>开源店</v>
      </c>
      <c r="D77" s="49">
        <v>6016.6</v>
      </c>
      <c r="E77" s="49">
        <v>57489.67</v>
      </c>
      <c r="F77" s="49">
        <v>5.40412536527996</v>
      </c>
      <c r="G77" s="49">
        <v>5245.8</v>
      </c>
      <c r="H77" s="49">
        <v>4169.46</v>
      </c>
      <c r="I77" s="49">
        <v>1076.34</v>
      </c>
      <c r="J77" s="56">
        <v>0.258148537220647</v>
      </c>
      <c r="K77" s="56">
        <v>0.0665892850886613</v>
      </c>
      <c r="L77" s="56">
        <v>0.0543821517878524</v>
      </c>
      <c r="M77" s="56">
        <v>0.0122071333008089</v>
      </c>
      <c r="N77" s="49">
        <v>78778.44</v>
      </c>
      <c r="O77" s="49">
        <v>76669.64</v>
      </c>
      <c r="P77" s="49">
        <v>2108.8</v>
      </c>
      <c r="Q77" s="56">
        <v>0.0275050202400846</v>
      </c>
      <c r="R77" s="49">
        <v>7682</v>
      </c>
      <c r="S77" s="49">
        <v>6248.41</v>
      </c>
      <c r="T77" s="49">
        <v>1433.59</v>
      </c>
      <c r="U77" s="56">
        <v>0.229432767696102</v>
      </c>
      <c r="V77" s="56">
        <v>0.158306199342176</v>
      </c>
      <c r="W77" s="56">
        <v>0.279740531353676</v>
      </c>
      <c r="X77" s="56">
        <v>-0.1214343320115</v>
      </c>
      <c r="Y77" s="54">
        <v>-0.0824134340015621</v>
      </c>
      <c r="Z77" s="54">
        <v>-0.0891250734186777</v>
      </c>
      <c r="AA77" s="54">
        <v>0.00671163941711563</v>
      </c>
      <c r="AB77" s="54">
        <v>-0.0839789772269838</v>
      </c>
      <c r="AC77" s="54">
        <v>-0.0846574680668906</v>
      </c>
      <c r="AD77" s="54">
        <v>0.000678490839906787</v>
      </c>
    </row>
    <row r="78" spans="1:30">
      <c r="A78" s="50" t="str">
        <v>郑州东区</v>
      </c>
      <c r="B78" s="51" t="str">
        <v>1073</v>
      </c>
      <c r="C78" s="50" t="str">
        <v>惠济店</v>
      </c>
      <c r="D78" s="49">
        <v>5413</v>
      </c>
      <c r="E78" s="49">
        <v>83203.82</v>
      </c>
      <c r="F78" s="49">
        <v>4.75558361939748</v>
      </c>
      <c r="G78" s="49">
        <v>15342.72</v>
      </c>
      <c r="H78" s="49">
        <v>14171.23</v>
      </c>
      <c r="I78" s="49">
        <v>1171.49</v>
      </c>
      <c r="J78" s="56">
        <v>0.0826667833349681</v>
      </c>
      <c r="K78" s="56">
        <v>0.112086331208551</v>
      </c>
      <c r="L78" s="56">
        <v>0.0928533682961117</v>
      </c>
      <c r="M78" s="56">
        <v>0.0192329629124396</v>
      </c>
      <c r="N78" s="49">
        <v>136883.06</v>
      </c>
      <c r="O78" s="49">
        <v>152619.45</v>
      </c>
      <c r="P78" s="49">
        <v>-15736.39</v>
      </c>
      <c r="Q78" s="56">
        <v>-0.103108679791468</v>
      </c>
      <c r="R78" s="49">
        <v>9769.87</v>
      </c>
      <c r="S78" s="49">
        <v>9974.5</v>
      </c>
      <c r="T78" s="49">
        <v>-204.629999999999</v>
      </c>
      <c r="U78" s="56">
        <v>-0.0205153140508295</v>
      </c>
      <c r="V78" s="56">
        <v>0.00983568473776087</v>
      </c>
      <c r="W78" s="56">
        <v>0.346889213791728</v>
      </c>
      <c r="X78" s="56">
        <v>-0.337053529053967</v>
      </c>
      <c r="Y78" s="54">
        <v>-0.00559679913857605</v>
      </c>
      <c r="Z78" s="54">
        <v>-0.0179838588400421</v>
      </c>
      <c r="AA78" s="54">
        <v>0.0123870597014661</v>
      </c>
      <c r="AB78" s="54">
        <v>0.108956139171571</v>
      </c>
      <c r="AC78" s="54">
        <v>-0.0778537394807805</v>
      </c>
      <c r="AD78" s="54">
        <v>0.186809878652351</v>
      </c>
    </row>
    <row r="79" spans="1:30">
      <c r="A79" s="50" t="str">
        <v>郑州东区</v>
      </c>
      <c r="B79" s="51" t="str">
        <v>1016</v>
      </c>
      <c r="C79" s="50" t="str">
        <v>人民店</v>
      </c>
      <c r="D79" s="49">
        <v>2941.5</v>
      </c>
      <c r="E79" s="49">
        <v>35435.23</v>
      </c>
      <c r="F79" s="49">
        <v>4.06744649326138</v>
      </c>
      <c r="G79" s="49">
        <v>5566.25</v>
      </c>
      <c r="H79" s="49">
        <v>4372.47</v>
      </c>
      <c r="I79" s="49">
        <v>1193.78</v>
      </c>
      <c r="J79" s="56">
        <v>0.273021884655584</v>
      </c>
      <c r="K79" s="56">
        <v>0.0761687811243463</v>
      </c>
      <c r="L79" s="56">
        <v>0.0482948247805346</v>
      </c>
      <c r="M79" s="56">
        <v>0.0278739563438118</v>
      </c>
      <c r="N79" s="49">
        <v>73077.84</v>
      </c>
      <c r="O79" s="49">
        <v>90537.03</v>
      </c>
      <c r="P79" s="49">
        <v>-17459.19</v>
      </c>
      <c r="Q79" s="56">
        <v>-0.19284032179982</v>
      </c>
      <c r="R79" s="49">
        <v>6451.42</v>
      </c>
      <c r="S79" s="49">
        <v>7039.74</v>
      </c>
      <c r="T79" s="49">
        <v>-588.32</v>
      </c>
      <c r="U79" s="56">
        <v>-0.0835712682570663</v>
      </c>
      <c r="V79" s="56">
        <v>0.01278420510898</v>
      </c>
      <c r="W79" s="56">
        <v>0.147199426129822</v>
      </c>
      <c r="X79" s="56">
        <v>-0.134415221020842</v>
      </c>
      <c r="Y79" s="54">
        <v>-0.027251364815808</v>
      </c>
      <c r="Z79" s="54">
        <v>-0.150184523860256</v>
      </c>
      <c r="AA79" s="54">
        <v>0.122933159044448</v>
      </c>
      <c r="AB79" s="54">
        <v>-0.107419730449246</v>
      </c>
      <c r="AC79" s="54">
        <v>-0.148593689234118</v>
      </c>
      <c r="AD79" s="54">
        <v>0.041173958784872</v>
      </c>
    </row>
    <row r="80" spans="1:30">
      <c r="A80" s="50" t="str">
        <v>事业处管理</v>
      </c>
      <c r="B80" s="51" t="str">
        <v>1032</v>
      </c>
      <c r="C80" s="50" t="str">
        <v>新华店</v>
      </c>
      <c r="D80" s="49">
        <v>3236</v>
      </c>
      <c r="E80" s="49">
        <v>27650.98</v>
      </c>
      <c r="F80" s="49">
        <v>5.63062928689277</v>
      </c>
      <c r="G80" s="49">
        <v>2493.55</v>
      </c>
      <c r="H80" s="49">
        <v>588.91</v>
      </c>
      <c r="I80" s="49">
        <v>1904.64</v>
      </c>
      <c r="J80" s="56">
        <v>3.23417839737821</v>
      </c>
      <c r="K80" s="56">
        <v>0.0613543048402618</v>
      </c>
      <c r="L80" s="56">
        <v>0.0140741767499217</v>
      </c>
      <c r="M80" s="56">
        <v>0.0472801280903401</v>
      </c>
      <c r="N80" s="49">
        <v>40641.81</v>
      </c>
      <c r="O80" s="49">
        <v>41843.3</v>
      </c>
      <c r="P80" s="49">
        <v>-1201.49000000001</v>
      </c>
      <c r="Q80" s="56">
        <v>-0.0287140354608744</v>
      </c>
      <c r="R80" s="49">
        <v>4591.96</v>
      </c>
      <c r="S80" s="49">
        <v>3845.4</v>
      </c>
      <c r="T80" s="49">
        <v>746.56</v>
      </c>
      <c r="U80" s="56">
        <v>0.194143652155823</v>
      </c>
      <c r="V80" s="56">
        <v>-0.0405020027985247</v>
      </c>
      <c r="W80" s="56">
        <v>0.2892877246552</v>
      </c>
      <c r="X80" s="56">
        <v>-0.329789727453725</v>
      </c>
      <c r="Y80" s="54">
        <v>-0.0319558532739832</v>
      </c>
      <c r="Z80" s="54">
        <v>-0.102538097467104</v>
      </c>
      <c r="AA80" s="54">
        <v>0.0705822441931203</v>
      </c>
      <c r="AB80" s="54">
        <v>-0.0715247982476789</v>
      </c>
      <c r="AC80" s="54">
        <v>-0.107031042006725</v>
      </c>
      <c r="AD80" s="54">
        <v>0.0355062437590462</v>
      </c>
    </row>
    <row r="81" spans="1:30">
      <c r="A81" s="50" t="str">
        <v>郑州东区</v>
      </c>
      <c r="B81" s="51" t="str">
        <v>1076</v>
      </c>
      <c r="C81" s="50" t="str">
        <v>铁塔店</v>
      </c>
      <c r="D81" s="49">
        <v>1608.8</v>
      </c>
      <c r="E81" s="49">
        <v>30397.85</v>
      </c>
      <c r="F81" s="49">
        <v>4.80808306525481</v>
      </c>
      <c r="G81" s="49">
        <v>1416.92</v>
      </c>
      <c r="H81" s="49">
        <v>-1214.57</v>
      </c>
      <c r="I81" s="49">
        <v>2631.49</v>
      </c>
      <c r="J81" s="56">
        <v>-2.16660217196209</v>
      </c>
      <c r="K81" s="56">
        <v>0.0289906727422981</v>
      </c>
      <c r="L81" s="56">
        <v>-0.029561507270081</v>
      </c>
      <c r="M81" s="56">
        <v>0.058552180012379</v>
      </c>
      <c r="N81" s="49">
        <v>48875.03</v>
      </c>
      <c r="O81" s="49">
        <v>41086.2</v>
      </c>
      <c r="P81" s="49">
        <v>7788.83</v>
      </c>
      <c r="Q81" s="56">
        <v>0.189572897956005</v>
      </c>
      <c r="R81" s="49">
        <v>4515.41</v>
      </c>
      <c r="S81" s="49">
        <v>3511.78</v>
      </c>
      <c r="T81" s="49">
        <v>1003.63</v>
      </c>
      <c r="U81" s="56">
        <v>0.285789542625107</v>
      </c>
      <c r="V81" s="56">
        <v>-0.0920967027480712</v>
      </c>
      <c r="W81" s="56">
        <v>0.0715859203866217</v>
      </c>
      <c r="X81" s="56">
        <v>-0.163682623134693</v>
      </c>
      <c r="Y81" s="54">
        <v>-0.0121340033352453</v>
      </c>
      <c r="Z81" s="54">
        <v>-0.182878768032166</v>
      </c>
      <c r="AA81" s="54">
        <v>0.170744764696921</v>
      </c>
      <c r="AB81" s="54">
        <v>-0.0617677062993027</v>
      </c>
      <c r="AC81" s="54">
        <v>-0.180903906907916</v>
      </c>
      <c r="AD81" s="54">
        <v>0.119136200608613</v>
      </c>
    </row>
    <row r="82" spans="1:30">
      <c r="A82" s="50" t="str">
        <v>平顶山区</v>
      </c>
      <c r="B82" s="51" t="str">
        <v>1120</v>
      </c>
      <c r="C82" s="50" t="str">
        <v>和顺店</v>
      </c>
      <c r="D82" s="49">
        <v>1500.6</v>
      </c>
      <c r="E82" s="49">
        <v>13991.03</v>
      </c>
      <c r="F82" s="49">
        <v>4.16694869196274</v>
      </c>
      <c r="G82" s="49">
        <v>1064.46</v>
      </c>
      <c r="H82" s="49">
        <v>-1590.21</v>
      </c>
      <c r="I82" s="49">
        <v>2654.67</v>
      </c>
      <c r="J82" s="56">
        <v>-1.66938328899957</v>
      </c>
      <c r="K82" s="56">
        <v>0.0445063808116563</v>
      </c>
      <c r="L82" s="56">
        <v>-0.048096870638016</v>
      </c>
      <c r="M82" s="56">
        <v>0.0926032514496723</v>
      </c>
      <c r="N82" s="49">
        <v>23917.02</v>
      </c>
      <c r="O82" s="49">
        <v>33062.65</v>
      </c>
      <c r="P82" s="49">
        <v>-9145.63</v>
      </c>
      <c r="Q82" s="56">
        <v>-0.276615153352801</v>
      </c>
      <c r="R82" s="49">
        <v>3313.53</v>
      </c>
      <c r="S82" s="49">
        <v>3831.06</v>
      </c>
      <c r="T82" s="49">
        <v>-517.53</v>
      </c>
      <c r="U82" s="56">
        <v>-0.135087939108236</v>
      </c>
      <c r="V82" s="56">
        <v>0.0534434446235677</v>
      </c>
      <c r="W82" s="56">
        <v>0.0820538651387485</v>
      </c>
      <c r="X82" s="56">
        <v>-0.0286104205151808</v>
      </c>
      <c r="Y82" s="54">
        <v>-0.00775909679405347</v>
      </c>
      <c r="Z82" s="54">
        <v>-0.0824288839120244</v>
      </c>
      <c r="AA82" s="54">
        <v>0.0746697871179709</v>
      </c>
      <c r="AB82" s="54">
        <v>0.0154482561253531</v>
      </c>
      <c r="AC82" s="54">
        <v>-0.0349071323683976</v>
      </c>
      <c r="AD82" s="54">
        <v>0.0503553884937507</v>
      </c>
    </row>
    <row r="83" spans="1:30">
      <c r="A83" s="50" t="str">
        <v>洛阳区</v>
      </c>
      <c r="B83" s="51" t="str">
        <v>1004</v>
      </c>
      <c r="C83" s="50" t="str">
        <v>南昌店</v>
      </c>
      <c r="D83" s="49">
        <v>5182.7</v>
      </c>
      <c r="E83" s="49">
        <v>50021.86</v>
      </c>
      <c r="F83" s="49">
        <v>4.82528926648064</v>
      </c>
      <c r="G83" s="49">
        <v>10451.89</v>
      </c>
      <c r="H83" s="49">
        <v>1666.37</v>
      </c>
      <c r="I83" s="49">
        <v>8785.52</v>
      </c>
      <c r="J83" s="56">
        <v>5.27225046058198</v>
      </c>
      <c r="K83" s="56">
        <v>0.128491146225127</v>
      </c>
      <c r="L83" s="56">
        <v>0.0223420355859366</v>
      </c>
      <c r="M83" s="56">
        <v>0.106149110639191</v>
      </c>
      <c r="N83" s="49">
        <v>81343.27</v>
      </c>
      <c r="O83" s="49">
        <v>74584.52</v>
      </c>
      <c r="P83" s="49">
        <v>6758.75</v>
      </c>
      <c r="Q83" s="56">
        <v>0.0906186699331175</v>
      </c>
      <c r="R83" s="49">
        <v>7965.72</v>
      </c>
      <c r="S83" s="49">
        <v>6101.05</v>
      </c>
      <c r="T83" s="49">
        <v>1864.67</v>
      </c>
      <c r="U83" s="56">
        <v>0.305630997942977</v>
      </c>
      <c r="V83" s="56">
        <v>0.11473723537836</v>
      </c>
      <c r="W83" s="56">
        <v>0.258790789983561</v>
      </c>
      <c r="X83" s="56">
        <v>-0.144053554605201</v>
      </c>
      <c r="Y83" s="54">
        <v>-0.00669493780850946</v>
      </c>
      <c r="Z83" s="54">
        <v>-0.176051663238295</v>
      </c>
      <c r="AA83" s="54">
        <v>0.169356725429786</v>
      </c>
      <c r="AB83" s="54">
        <v>0.0388040986083216</v>
      </c>
      <c r="AC83" s="54">
        <v>-0.130589965585352</v>
      </c>
      <c r="AD83" s="54">
        <v>0.169394064193674</v>
      </c>
    </row>
  </sheetData>
  <mergeCells count="24">
    <mergeCell ref="A1:AD1"/>
    <mergeCell ref="A2:AD2"/>
    <mergeCell ref="D3:E3"/>
    <mergeCell ref="G3:J3"/>
    <mergeCell ref="K3:M3"/>
    <mergeCell ref="N3:Q3"/>
    <mergeCell ref="R3:U3"/>
    <mergeCell ref="V3:X3"/>
    <mergeCell ref="Y3:AA3"/>
    <mergeCell ref="AB3:AD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rintOptions horizontalCentered="1" verticalCentered="1"/>
  <pageMargins left="0.196527777777778" right="0.196527777777778" top="0.196527777777778" bottom="0.196527777777778" header="0" footer="0"/>
  <pageSetup paperSize="9" scale="49" orientation="landscape" horizontalDpi="600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8"/>
  <dimension ref="A1:AM24"/>
  <sheetViews>
    <sheetView workbookViewId="0">
      <selection activeCell="A1" sqref="$A1:$XFD1048576"/>
    </sheetView>
  </sheetViews>
  <sheetFormatPr defaultColWidth="10" defaultRowHeight="13.5"/>
  <cols>
    <col min="1" max="1" width="15.875" style="1" customWidth="1"/>
    <col min="2" max="5" width="9.63333333333333" style="1" customWidth="1"/>
    <col min="6" max="6" width="6.91666666666667" style="1" customWidth="1"/>
    <col min="7" max="7" width="9.225" style="1" customWidth="1"/>
    <col min="8" max="8" width="9.63333333333333" style="1" customWidth="1"/>
    <col min="9" max="9" width="10.175" style="1" customWidth="1"/>
    <col min="10" max="10" width="9.5" style="1" customWidth="1"/>
    <col min="11" max="11" width="9.225" style="1" customWidth="1"/>
    <col min="12" max="12" width="9.76666666666667" style="1" customWidth="1"/>
    <col min="13" max="16" width="10.7666666666667" style="1" customWidth="1"/>
    <col min="17" max="17" width="12.2083333333333" style="1" customWidth="1"/>
    <col min="18" max="18" width="10.7666666666667" style="1" customWidth="1"/>
    <col min="19" max="20" width="9.5" style="1" customWidth="1"/>
    <col min="21" max="21" width="6.78333333333333" style="1" customWidth="1"/>
    <col min="22" max="22" width="6.24166666666667" style="1" customWidth="1"/>
    <col min="23" max="23" width="9.74166666666667" style="1" customWidth="1"/>
    <col min="24" max="25" width="9.76666666666667" style="1" customWidth="1"/>
    <col min="26" max="26" width="7.6" style="1" customWidth="1"/>
    <col min="27" max="27" width="6.65" style="1" customWidth="1"/>
    <col min="28" max="28" width="5.83333333333333" style="1" customWidth="1"/>
    <col min="29" max="29" width="6.10833333333333" style="1" customWidth="1"/>
    <col min="30" max="30" width="9.74166666666667" style="1" customWidth="1"/>
    <col min="31" max="31" width="8.95" style="1" customWidth="1"/>
    <col min="32" max="33" width="6.91666666666667" style="1" customWidth="1"/>
    <col min="34" max="35" width="9.74166666666667" style="1" customWidth="1"/>
    <col min="36" max="37" width="7.73333333333333" style="1" customWidth="1"/>
    <col min="38" max="38" width="6.10833333333333" style="1" customWidth="1"/>
    <col min="39" max="39" width="6.50833333333333" style="1" customWidth="1"/>
    <col min="40" max="47" width="9.76666666666667" style="1" customWidth="1"/>
    <col min="48" max="16384" width="10" style="1"/>
  </cols>
  <sheetData>
    <row r="1" s="1" customFormat="1" ht="21.85" customHeight="1" spans="1:39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="1" customFormat="1" ht="19.55" customHeight="1" spans="1:29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14" t="s">
        <v>233</v>
      </c>
      <c r="X2" s="14"/>
      <c r="Y2" s="14"/>
      <c r="Z2" s="14"/>
      <c r="AA2" s="14"/>
      <c r="AB2" s="14"/>
      <c r="AC2" s="14"/>
    </row>
    <row r="3" s="1" customFormat="1" ht="19.55" customHeight="1" spans="1:39">
      <c r="A3" s="4" t="s">
        <v>49</v>
      </c>
      <c r="B3" s="4" t="s">
        <v>236</v>
      </c>
      <c r="C3" s="4"/>
      <c r="D3" s="4" t="s">
        <v>209</v>
      </c>
      <c r="E3" s="4"/>
      <c r="F3" s="5" t="s">
        <v>210</v>
      </c>
      <c r="G3" s="4" t="s">
        <v>237</v>
      </c>
      <c r="H3" s="4"/>
      <c r="I3" s="4"/>
      <c r="J3" s="4"/>
      <c r="K3" s="4"/>
      <c r="L3" s="4"/>
      <c r="M3" s="4" t="s">
        <v>238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 t="s">
        <v>239</v>
      </c>
      <c r="AE3" s="4"/>
      <c r="AF3" s="4"/>
      <c r="AG3" s="4"/>
      <c r="AH3" s="4"/>
      <c r="AI3" s="4"/>
      <c r="AJ3" s="4"/>
      <c r="AK3" s="4"/>
      <c r="AL3" s="4"/>
      <c r="AM3" s="4"/>
    </row>
    <row r="4" s="1" customFormat="1" ht="22.6" customHeight="1" spans="1:39">
      <c r="A4" s="4"/>
      <c r="B4" s="4"/>
      <c r="C4" s="4"/>
      <c r="D4" s="4"/>
      <c r="E4" s="4"/>
      <c r="F4" s="5"/>
      <c r="G4" s="4" t="s">
        <v>261</v>
      </c>
      <c r="H4" s="4"/>
      <c r="I4" s="4" t="s">
        <v>215</v>
      </c>
      <c r="J4" s="4"/>
      <c r="K4" s="4" t="s">
        <v>262</v>
      </c>
      <c r="L4" s="4"/>
      <c r="M4" s="4" t="s">
        <v>215</v>
      </c>
      <c r="N4" s="4"/>
      <c r="O4" s="4" t="s">
        <v>263</v>
      </c>
      <c r="P4" s="4"/>
      <c r="Q4" s="4" t="s">
        <v>264</v>
      </c>
      <c r="R4" s="4"/>
      <c r="S4" s="4" t="s">
        <v>262</v>
      </c>
      <c r="T4" s="4"/>
      <c r="U4" s="4" t="s">
        <v>211</v>
      </c>
      <c r="V4" s="4"/>
      <c r="W4" s="4" t="s">
        <v>7</v>
      </c>
      <c r="X4" s="4"/>
      <c r="Y4" s="4"/>
      <c r="Z4" s="4"/>
      <c r="AA4" s="4" t="s">
        <v>8</v>
      </c>
      <c r="AB4" s="4"/>
      <c r="AC4" s="4"/>
      <c r="AD4" s="4" t="s">
        <v>215</v>
      </c>
      <c r="AE4" s="4"/>
      <c r="AF4" s="4" t="s">
        <v>265</v>
      </c>
      <c r="AG4" s="4"/>
      <c r="AH4" s="4" t="s">
        <v>214</v>
      </c>
      <c r="AI4" s="4"/>
      <c r="AJ4" s="4" t="s">
        <v>266</v>
      </c>
      <c r="AK4" s="4"/>
      <c r="AL4" s="4" t="s">
        <v>254</v>
      </c>
      <c r="AM4" s="4" t="s">
        <v>255</v>
      </c>
    </row>
    <row r="5" s="1" customFormat="1" ht="22.6" customHeight="1" spans="1:39">
      <c r="A5" s="4"/>
      <c r="B5" s="4" t="s">
        <v>214</v>
      </c>
      <c r="C5" s="4" t="s">
        <v>215</v>
      </c>
      <c r="D5" s="4" t="s">
        <v>214</v>
      </c>
      <c r="E5" s="4" t="s">
        <v>215</v>
      </c>
      <c r="F5" s="5"/>
      <c r="G5" s="4" t="s">
        <v>240</v>
      </c>
      <c r="H5" s="4" t="s">
        <v>242</v>
      </c>
      <c r="I5" s="4" t="s">
        <v>241</v>
      </c>
      <c r="J5" s="4" t="s">
        <v>243</v>
      </c>
      <c r="K5" s="4" t="s">
        <v>244</v>
      </c>
      <c r="L5" s="11" t="s">
        <v>245</v>
      </c>
      <c r="M5" s="4" t="s">
        <v>241</v>
      </c>
      <c r="N5" s="4" t="s">
        <v>243</v>
      </c>
      <c r="O5" s="4" t="s">
        <v>240</v>
      </c>
      <c r="P5" s="4" t="s">
        <v>242</v>
      </c>
      <c r="Q5" s="4" t="s">
        <v>246</v>
      </c>
      <c r="R5" s="4" t="s">
        <v>247</v>
      </c>
      <c r="S5" s="4" t="s">
        <v>244</v>
      </c>
      <c r="T5" s="4" t="s">
        <v>245</v>
      </c>
      <c r="U5" s="4" t="s">
        <v>248</v>
      </c>
      <c r="V5" s="4" t="s">
        <v>249</v>
      </c>
      <c r="W5" s="4" t="s">
        <v>11</v>
      </c>
      <c r="X5" s="4" t="s">
        <v>12</v>
      </c>
      <c r="Y5" s="4" t="s">
        <v>13</v>
      </c>
      <c r="Z5" s="4" t="s">
        <v>14</v>
      </c>
      <c r="AA5" s="4" t="s">
        <v>11</v>
      </c>
      <c r="AB5" s="4" t="s">
        <v>12</v>
      </c>
      <c r="AC5" s="4" t="s">
        <v>15</v>
      </c>
      <c r="AD5" s="4" t="s">
        <v>241</v>
      </c>
      <c r="AE5" s="4" t="s">
        <v>243</v>
      </c>
      <c r="AF5" s="4" t="s">
        <v>250</v>
      </c>
      <c r="AG5" s="4" t="s">
        <v>251</v>
      </c>
      <c r="AH5" s="4" t="s">
        <v>240</v>
      </c>
      <c r="AI5" s="4" t="s">
        <v>242</v>
      </c>
      <c r="AJ5" s="4" t="s">
        <v>252</v>
      </c>
      <c r="AK5" s="4" t="s">
        <v>253</v>
      </c>
      <c r="AL5" s="4"/>
      <c r="AM5" s="4"/>
    </row>
    <row r="6" s="1" customFormat="1" ht="15.9" customHeight="1" spans="1:39">
      <c r="A6" s="6" t="s">
        <v>155</v>
      </c>
      <c r="B6" s="7">
        <v>2180.14</v>
      </c>
      <c r="C6" s="7">
        <v>116666.29</v>
      </c>
      <c r="D6" s="7">
        <v>2115.06</v>
      </c>
      <c r="E6" s="8">
        <v>112696.54</v>
      </c>
      <c r="F6" s="8">
        <v>50.9157572036637</v>
      </c>
      <c r="G6" s="8">
        <v>174</v>
      </c>
      <c r="H6" s="8">
        <v>79.2</v>
      </c>
      <c r="I6" s="8">
        <v>11796.88</v>
      </c>
      <c r="J6" s="8">
        <v>4553.9</v>
      </c>
      <c r="K6" s="12">
        <v>67.7981609195402</v>
      </c>
      <c r="L6" s="12">
        <v>57.4987373737374</v>
      </c>
      <c r="M6" s="8">
        <v>18280.02</v>
      </c>
      <c r="N6" s="8">
        <v>15191.14</v>
      </c>
      <c r="O6" s="8">
        <v>271</v>
      </c>
      <c r="P6" s="8">
        <v>228.04</v>
      </c>
      <c r="Q6" s="8">
        <v>15766.63</v>
      </c>
      <c r="R6" s="8">
        <v>13385.08</v>
      </c>
      <c r="S6" s="12">
        <v>67.4539483394834</v>
      </c>
      <c r="T6" s="12">
        <v>66.6161199789511</v>
      </c>
      <c r="U6" s="15">
        <v>-0.00507701942631348</v>
      </c>
      <c r="V6" s="15">
        <v>0.158566657663305</v>
      </c>
      <c r="W6" s="8">
        <v>2513.39</v>
      </c>
      <c r="X6" s="8">
        <v>1806.06</v>
      </c>
      <c r="Y6" s="17">
        <v>707.33</v>
      </c>
      <c r="Z6" s="18">
        <v>0.391642581088114</v>
      </c>
      <c r="AA6" s="15">
        <v>0.137493832063641</v>
      </c>
      <c r="AB6" s="15">
        <v>0.118889036635829</v>
      </c>
      <c r="AC6" s="15">
        <v>0.0186047954278125</v>
      </c>
      <c r="AD6" s="8">
        <v>489.4686</v>
      </c>
      <c r="AE6" s="8">
        <v>-1854.9619</v>
      </c>
      <c r="AF6" s="15">
        <v>0.0267761523236845</v>
      </c>
      <c r="AG6" s="15">
        <v>-0.122108143299318</v>
      </c>
      <c r="AH6" s="8">
        <v>31.92</v>
      </c>
      <c r="AI6" s="8">
        <v>-27.96</v>
      </c>
      <c r="AJ6" s="15">
        <v>0.117785977859779</v>
      </c>
      <c r="AK6" s="15">
        <v>-0.122610068409051</v>
      </c>
      <c r="AL6" s="22">
        <v>0.149386220732736</v>
      </c>
      <c r="AM6" s="22">
        <v>0.24039604626883</v>
      </c>
    </row>
    <row r="7" s="1" customFormat="1" ht="15.9" customHeight="1" spans="1:39">
      <c r="A7" s="6" t="s">
        <v>84</v>
      </c>
      <c r="B7" s="7">
        <v>3652.9</v>
      </c>
      <c r="C7" s="7">
        <v>200659.87</v>
      </c>
      <c r="D7" s="7">
        <v>3324.85</v>
      </c>
      <c r="E7" s="8">
        <v>178381.05</v>
      </c>
      <c r="F7" s="8">
        <v>53.5474631979137</v>
      </c>
      <c r="G7" s="8">
        <v>76</v>
      </c>
      <c r="H7" s="8">
        <v>274</v>
      </c>
      <c r="I7" s="8">
        <v>2774</v>
      </c>
      <c r="J7" s="8">
        <v>11216.02</v>
      </c>
      <c r="K7" s="12">
        <v>36.5</v>
      </c>
      <c r="L7" s="12">
        <v>40.9343795620438</v>
      </c>
      <c r="M7" s="8">
        <v>27171.01</v>
      </c>
      <c r="N7" s="8">
        <v>27782.5</v>
      </c>
      <c r="O7" s="8">
        <v>443.75</v>
      </c>
      <c r="P7" s="8">
        <v>408.44</v>
      </c>
      <c r="Q7" s="8">
        <v>24775.09</v>
      </c>
      <c r="R7" s="8">
        <v>23764.53</v>
      </c>
      <c r="S7" s="12">
        <v>61.2304450704225</v>
      </c>
      <c r="T7" s="12">
        <v>68.0210067574185</v>
      </c>
      <c r="U7" s="15">
        <v>0.677546440285549</v>
      </c>
      <c r="V7" s="15">
        <v>0.661708507254147</v>
      </c>
      <c r="W7" s="8">
        <v>2395.92</v>
      </c>
      <c r="X7" s="8">
        <v>4017.97</v>
      </c>
      <c r="Y7" s="17">
        <v>-1622.05</v>
      </c>
      <c r="Z7" s="18">
        <v>-0.40369888276916</v>
      </c>
      <c r="AA7" s="15">
        <v>0.088179276368453</v>
      </c>
      <c r="AB7" s="15">
        <v>0.144622334203185</v>
      </c>
      <c r="AC7" s="15">
        <v>-0.0564430578347325</v>
      </c>
      <c r="AD7" s="8">
        <v>-424.2364</v>
      </c>
      <c r="AE7" s="8">
        <v>-2203.0173</v>
      </c>
      <c r="AF7" s="15">
        <v>-0.0156135675486484</v>
      </c>
      <c r="AG7" s="15">
        <v>-0.0792951426257536</v>
      </c>
      <c r="AH7" s="8">
        <v>43.87</v>
      </c>
      <c r="AI7" s="8">
        <v>-61.42</v>
      </c>
      <c r="AJ7" s="15">
        <v>0.0988619718309859</v>
      </c>
      <c r="AK7" s="15">
        <v>-0.150377044363921</v>
      </c>
      <c r="AL7" s="22">
        <v>0.134763476815273</v>
      </c>
      <c r="AM7" s="22">
        <v>0.249239016194907</v>
      </c>
    </row>
    <row r="8" s="1" customFormat="1" ht="15.9" customHeight="1" spans="1:39">
      <c r="A8" s="6" t="s">
        <v>67</v>
      </c>
      <c r="B8" s="7">
        <v>8496.55</v>
      </c>
      <c r="C8" s="7">
        <v>480615.98</v>
      </c>
      <c r="D8" s="7">
        <v>7902.11</v>
      </c>
      <c r="E8" s="8">
        <v>436374.71</v>
      </c>
      <c r="F8" s="8">
        <v>32.4777459152963</v>
      </c>
      <c r="G8" s="8">
        <v>1206</v>
      </c>
      <c r="H8" s="8">
        <v>1108.7</v>
      </c>
      <c r="I8" s="8">
        <v>57681.8</v>
      </c>
      <c r="J8" s="8">
        <v>71160.57</v>
      </c>
      <c r="K8" s="12">
        <v>47.8290215588723</v>
      </c>
      <c r="L8" s="12">
        <v>64.1837918282673</v>
      </c>
      <c r="M8" s="8">
        <v>118813.09</v>
      </c>
      <c r="N8" s="8">
        <v>124271.66</v>
      </c>
      <c r="O8" s="8">
        <v>1794.42</v>
      </c>
      <c r="P8" s="8">
        <v>1727.36</v>
      </c>
      <c r="Q8" s="8">
        <v>98820.51</v>
      </c>
      <c r="R8" s="8">
        <v>104050.44</v>
      </c>
      <c r="S8" s="12">
        <v>66.2125310685347</v>
      </c>
      <c r="T8" s="12">
        <v>71.9431155057429</v>
      </c>
      <c r="U8" s="15">
        <v>0.384358887355332</v>
      </c>
      <c r="V8" s="15">
        <v>0.120892260436041</v>
      </c>
      <c r="W8" s="8">
        <v>19992.58</v>
      </c>
      <c r="X8" s="8">
        <v>20221.22</v>
      </c>
      <c r="Y8" s="17">
        <v>-228.64</v>
      </c>
      <c r="Z8" s="18">
        <v>-0.0113069340029929</v>
      </c>
      <c r="AA8" s="15">
        <v>0.16826916966809</v>
      </c>
      <c r="AB8" s="15">
        <v>0.162717871476087</v>
      </c>
      <c r="AC8" s="15">
        <v>0.00555129819200248</v>
      </c>
      <c r="AD8" s="8">
        <v>-897.8855</v>
      </c>
      <c r="AE8" s="8">
        <v>-7152.8432</v>
      </c>
      <c r="AF8" s="15">
        <v>-0.00755712607087317</v>
      </c>
      <c r="AG8" s="15">
        <v>-0.0575581206527699</v>
      </c>
      <c r="AH8" s="8">
        <v>2.98</v>
      </c>
      <c r="AI8" s="8">
        <v>-110.53</v>
      </c>
      <c r="AJ8" s="15">
        <v>0.00166070373714069</v>
      </c>
      <c r="AK8" s="15">
        <v>-0.063987819562801</v>
      </c>
      <c r="AL8" s="22">
        <v>0.0564306934919279</v>
      </c>
      <c r="AM8" s="22">
        <v>0.0656485232999417</v>
      </c>
    </row>
    <row r="9" s="1" customFormat="1" ht="15.9" customHeight="1" spans="1:39">
      <c r="A9" s="6" t="s">
        <v>62</v>
      </c>
      <c r="B9" s="7">
        <v>9571.59</v>
      </c>
      <c r="C9" s="7">
        <v>552189.3</v>
      </c>
      <c r="D9" s="7">
        <v>8705.07</v>
      </c>
      <c r="E9" s="8">
        <v>490591.88</v>
      </c>
      <c r="F9" s="8">
        <v>46.6939984629519</v>
      </c>
      <c r="G9" s="8">
        <v>353.5</v>
      </c>
      <c r="H9" s="8">
        <v>1104.1</v>
      </c>
      <c r="I9" s="8">
        <v>20201</v>
      </c>
      <c r="J9" s="8">
        <v>72993.64</v>
      </c>
      <c r="K9" s="12">
        <v>57.1456859971711</v>
      </c>
      <c r="L9" s="12">
        <v>66.1114391812336</v>
      </c>
      <c r="M9" s="8">
        <v>87579.76</v>
      </c>
      <c r="N9" s="8">
        <v>111714.94</v>
      </c>
      <c r="O9" s="8">
        <v>1164.99</v>
      </c>
      <c r="P9" s="8">
        <v>1539.62</v>
      </c>
      <c r="Q9" s="8">
        <v>78162.81</v>
      </c>
      <c r="R9" s="8">
        <v>91239.04</v>
      </c>
      <c r="S9" s="12">
        <v>75.1764049476819</v>
      </c>
      <c r="T9" s="12">
        <v>72.5600732648316</v>
      </c>
      <c r="U9" s="15">
        <v>0.315521961734843</v>
      </c>
      <c r="V9" s="15">
        <v>0.0975418802473824</v>
      </c>
      <c r="W9" s="8">
        <v>9416.95</v>
      </c>
      <c r="X9" s="8">
        <v>20475.9</v>
      </c>
      <c r="Y9" s="17">
        <v>-11058.95</v>
      </c>
      <c r="Z9" s="18">
        <v>-0.540095917639762</v>
      </c>
      <c r="AA9" s="15">
        <v>0.107524272731508</v>
      </c>
      <c r="AB9" s="15">
        <v>0.183287033945505</v>
      </c>
      <c r="AC9" s="15">
        <v>-0.0757627612139967</v>
      </c>
      <c r="AD9" s="8">
        <v>-6642.0039</v>
      </c>
      <c r="AE9" s="8">
        <v>-4420.7223</v>
      </c>
      <c r="AF9" s="15">
        <v>-0.075839485059105</v>
      </c>
      <c r="AG9" s="15">
        <v>-0.0395714512311424</v>
      </c>
      <c r="AH9" s="8">
        <v>8.87</v>
      </c>
      <c r="AI9" s="8">
        <v>-66.14</v>
      </c>
      <c r="AJ9" s="15">
        <v>0.00761379926007948</v>
      </c>
      <c r="AK9" s="15">
        <v>-0.0429586521349424</v>
      </c>
      <c r="AL9" s="22">
        <v>-0.0328808329241626</v>
      </c>
      <c r="AM9" s="22">
        <v>0.0505724513950219</v>
      </c>
    </row>
    <row r="10" s="1" customFormat="1" ht="15.9" customHeight="1" spans="1:39">
      <c r="A10" s="6" t="s">
        <v>94</v>
      </c>
      <c r="B10" s="7">
        <v>1955.7</v>
      </c>
      <c r="C10" s="7">
        <v>113059.05</v>
      </c>
      <c r="D10" s="7">
        <v>1813</v>
      </c>
      <c r="E10" s="8">
        <v>103005.96</v>
      </c>
      <c r="F10" s="8">
        <v>40.1874816992064</v>
      </c>
      <c r="G10" s="8">
        <v>179</v>
      </c>
      <c r="H10" s="8">
        <v>146.9</v>
      </c>
      <c r="I10" s="8">
        <v>8764.4</v>
      </c>
      <c r="J10" s="8">
        <v>8199.02</v>
      </c>
      <c r="K10" s="12">
        <v>48.9631284916201</v>
      </c>
      <c r="L10" s="12">
        <v>55.8136147038802</v>
      </c>
      <c r="M10" s="8">
        <v>18774.09</v>
      </c>
      <c r="N10" s="8">
        <v>16219.78</v>
      </c>
      <c r="O10" s="8">
        <v>302.76</v>
      </c>
      <c r="P10" s="8">
        <v>283.39</v>
      </c>
      <c r="Q10" s="8">
        <v>18817.49</v>
      </c>
      <c r="R10" s="8">
        <v>14221.13</v>
      </c>
      <c r="S10" s="12">
        <v>62.0098097502973</v>
      </c>
      <c r="T10" s="12">
        <v>57.234835385864</v>
      </c>
      <c r="U10" s="15">
        <v>0.266459306433208</v>
      </c>
      <c r="V10" s="15">
        <v>0.0254636917806546</v>
      </c>
      <c r="W10" s="8">
        <v>-43.4</v>
      </c>
      <c r="X10" s="8">
        <v>1998.65</v>
      </c>
      <c r="Y10" s="17">
        <v>-2042.05</v>
      </c>
      <c r="Z10" s="18">
        <v>-1.02171465739374</v>
      </c>
      <c r="AA10" s="15">
        <v>-0.00231169659887643</v>
      </c>
      <c r="AB10" s="15">
        <v>0.123223003024702</v>
      </c>
      <c r="AC10" s="15">
        <v>-0.125534699623578</v>
      </c>
      <c r="AD10" s="8">
        <v>-2908.1663</v>
      </c>
      <c r="AE10" s="8">
        <v>508.4084</v>
      </c>
      <c r="AF10" s="15">
        <v>-0.154903183057075</v>
      </c>
      <c r="AG10" s="15">
        <v>0.0313449627553518</v>
      </c>
      <c r="AH10" s="8">
        <v>-18.94</v>
      </c>
      <c r="AI10" s="8">
        <v>-7.6</v>
      </c>
      <c r="AJ10" s="15">
        <v>-0.0625578015589906</v>
      </c>
      <c r="AK10" s="15">
        <v>-0.026818165778609</v>
      </c>
      <c r="AL10" s="22">
        <v>-0.128085017278466</v>
      </c>
      <c r="AM10" s="22">
        <v>-0.0357396357803816</v>
      </c>
    </row>
    <row r="11" s="1" customFormat="1" ht="15.9" customHeight="1" spans="1:39">
      <c r="A11" s="6" t="s">
        <v>186</v>
      </c>
      <c r="B11" s="7">
        <v>1421.8</v>
      </c>
      <c r="C11" s="7">
        <v>79427.85</v>
      </c>
      <c r="D11" s="7">
        <v>1224.21</v>
      </c>
      <c r="E11" s="8">
        <v>67193.06</v>
      </c>
      <c r="F11" s="8">
        <v>41.5894942138794</v>
      </c>
      <c r="G11" s="8">
        <v>49</v>
      </c>
      <c r="H11" s="8">
        <v>30.4</v>
      </c>
      <c r="I11" s="8">
        <v>2370.4</v>
      </c>
      <c r="J11" s="8">
        <v>1620.6</v>
      </c>
      <c r="K11" s="12">
        <v>48.3755102040816</v>
      </c>
      <c r="L11" s="12">
        <v>53.3092105263158</v>
      </c>
      <c r="M11" s="8">
        <v>13770.7</v>
      </c>
      <c r="N11" s="8">
        <v>9823.16</v>
      </c>
      <c r="O11" s="8">
        <v>200.2</v>
      </c>
      <c r="P11" s="8">
        <v>153.54</v>
      </c>
      <c r="Q11" s="8">
        <v>12339.01</v>
      </c>
      <c r="R11" s="8">
        <v>8442.66</v>
      </c>
      <c r="S11" s="12">
        <v>68.7847152847153</v>
      </c>
      <c r="T11" s="12">
        <v>63.9778559333073</v>
      </c>
      <c r="U11" s="15">
        <v>0.421891262635441</v>
      </c>
      <c r="V11" s="15">
        <v>0.200127619630101</v>
      </c>
      <c r="W11" s="8">
        <v>1431.69</v>
      </c>
      <c r="X11" s="8">
        <v>1380.5</v>
      </c>
      <c r="Y11" s="17">
        <v>51.19</v>
      </c>
      <c r="Z11" s="18">
        <v>0.0370807678377399</v>
      </c>
      <c r="AA11" s="15">
        <v>0.103966392412877</v>
      </c>
      <c r="AB11" s="15">
        <v>0.14053522491744</v>
      </c>
      <c r="AC11" s="15">
        <v>-0.0365688325045634</v>
      </c>
      <c r="AD11" s="8">
        <v>-965.3012</v>
      </c>
      <c r="AE11" s="8">
        <v>-63.1163</v>
      </c>
      <c r="AF11" s="15">
        <v>-0.0700981939915908</v>
      </c>
      <c r="AG11" s="15">
        <v>-0.0064252541951877</v>
      </c>
      <c r="AH11" s="8">
        <v>-6.39</v>
      </c>
      <c r="AI11" s="8">
        <v>-7.57</v>
      </c>
      <c r="AJ11" s="15">
        <v>-0.0319180819180819</v>
      </c>
      <c r="AK11" s="15">
        <v>-0.0493031131952586</v>
      </c>
      <c r="AL11" s="22">
        <v>-0.0207950807963323</v>
      </c>
      <c r="AM11" s="22">
        <v>0.0173850312771767</v>
      </c>
    </row>
    <row r="12" s="1" customFormat="1" ht="15.9" customHeight="1" spans="1:39">
      <c r="A12" s="6" t="s">
        <v>101</v>
      </c>
      <c r="B12" s="7">
        <v>3532.21</v>
      </c>
      <c r="C12" s="7">
        <v>185821.61</v>
      </c>
      <c r="D12" s="7">
        <v>3374.09</v>
      </c>
      <c r="E12" s="8">
        <v>173788.46</v>
      </c>
      <c r="F12" s="8">
        <v>66.5647674079762</v>
      </c>
      <c r="G12" s="8">
        <v>151.5</v>
      </c>
      <c r="H12" s="8">
        <v>235</v>
      </c>
      <c r="I12" s="8">
        <v>6875.28</v>
      </c>
      <c r="J12" s="8">
        <v>14960</v>
      </c>
      <c r="K12" s="12">
        <v>45.3813861386139</v>
      </c>
      <c r="L12" s="12">
        <v>63.6595744680851</v>
      </c>
      <c r="M12" s="8">
        <v>21508.43</v>
      </c>
      <c r="N12" s="8">
        <v>20688.81</v>
      </c>
      <c r="O12" s="8">
        <v>305.65</v>
      </c>
      <c r="P12" s="8">
        <v>344.22</v>
      </c>
      <c r="Q12" s="8">
        <v>18908.43</v>
      </c>
      <c r="R12" s="8">
        <v>19466.3</v>
      </c>
      <c r="S12" s="12">
        <v>70.3694748895796</v>
      </c>
      <c r="T12" s="12">
        <v>60.1034512811574</v>
      </c>
      <c r="U12" s="15">
        <v>0.550624184872661</v>
      </c>
      <c r="V12" s="15">
        <v>-0.05586156075722</v>
      </c>
      <c r="W12" s="8">
        <v>2600</v>
      </c>
      <c r="X12" s="8">
        <v>1222.51</v>
      </c>
      <c r="Y12" s="17">
        <v>1377.49</v>
      </c>
      <c r="Z12" s="18">
        <v>1.12677196914545</v>
      </c>
      <c r="AA12" s="15">
        <v>0.12088283524181</v>
      </c>
      <c r="AB12" s="15">
        <v>0.059090397176058</v>
      </c>
      <c r="AC12" s="15">
        <v>0.0617924380657519</v>
      </c>
      <c r="AD12" s="8">
        <v>-765.8213</v>
      </c>
      <c r="AE12" s="8">
        <v>-2081.2995</v>
      </c>
      <c r="AF12" s="15">
        <v>-0.035605634627911</v>
      </c>
      <c r="AG12" s="15">
        <v>-0.100600252020295</v>
      </c>
      <c r="AH12" s="8">
        <v>-3.97</v>
      </c>
      <c r="AI12" s="8">
        <v>-16.8</v>
      </c>
      <c r="AJ12" s="15">
        <v>-0.0129887125797481</v>
      </c>
      <c r="AK12" s="15">
        <v>-0.0488059961652432</v>
      </c>
      <c r="AL12" s="22">
        <v>0.0132003615373322</v>
      </c>
      <c r="AM12" s="22">
        <v>0.0358172835854951</v>
      </c>
    </row>
    <row r="13" s="1" customFormat="1" ht="15.9" customHeight="1" spans="1:39">
      <c r="A13" s="6" t="s">
        <v>118</v>
      </c>
      <c r="B13" s="7">
        <v>1399.7</v>
      </c>
      <c r="C13" s="7">
        <v>77220.01</v>
      </c>
      <c r="D13" s="7">
        <v>1388.9</v>
      </c>
      <c r="E13" s="8">
        <v>76361.28</v>
      </c>
      <c r="F13" s="8">
        <v>73.366224086325</v>
      </c>
      <c r="G13" s="8">
        <v>107</v>
      </c>
      <c r="H13" s="8">
        <v>45</v>
      </c>
      <c r="I13" s="8">
        <v>6468</v>
      </c>
      <c r="J13" s="8">
        <v>3020</v>
      </c>
      <c r="K13" s="12">
        <v>60.4485981308411</v>
      </c>
      <c r="L13" s="12">
        <v>67.1111111111111</v>
      </c>
      <c r="M13" s="8">
        <v>8543.99</v>
      </c>
      <c r="N13" s="8">
        <v>10222.86</v>
      </c>
      <c r="O13" s="8">
        <v>113.61</v>
      </c>
      <c r="P13" s="8">
        <v>153.6</v>
      </c>
      <c r="Q13" s="8">
        <v>7326.73</v>
      </c>
      <c r="R13" s="8">
        <v>9011.85</v>
      </c>
      <c r="S13" s="12">
        <v>75.2045594577942</v>
      </c>
      <c r="T13" s="12">
        <v>66.555078125</v>
      </c>
      <c r="U13" s="15">
        <v>0.244107585340751</v>
      </c>
      <c r="V13" s="15">
        <v>-0.00828525972682118</v>
      </c>
      <c r="W13" s="8">
        <v>1217.26</v>
      </c>
      <c r="X13" s="8">
        <v>1211.01</v>
      </c>
      <c r="Y13" s="17">
        <v>6.25</v>
      </c>
      <c r="Z13" s="18">
        <v>0.00516098132963394</v>
      </c>
      <c r="AA13" s="15">
        <v>0.142469736036676</v>
      </c>
      <c r="AB13" s="15">
        <v>0.118460978630246</v>
      </c>
      <c r="AC13" s="15">
        <v>0.0240087574064297</v>
      </c>
      <c r="AD13" s="8">
        <v>-162.6342</v>
      </c>
      <c r="AE13" s="8">
        <v>-418.4762</v>
      </c>
      <c r="AF13" s="15">
        <v>-0.0190349239640964</v>
      </c>
      <c r="AG13" s="15">
        <v>-0.0409353351214826</v>
      </c>
      <c r="AH13" s="8">
        <v>-4.19</v>
      </c>
      <c r="AI13" s="8">
        <v>-8.23</v>
      </c>
      <c r="AJ13" s="15">
        <v>-0.0368805562890591</v>
      </c>
      <c r="AK13" s="15">
        <v>-0.0535807291666667</v>
      </c>
      <c r="AL13" s="22">
        <v>0.0345458052025703</v>
      </c>
      <c r="AM13" s="22">
        <v>0.0167001728776076</v>
      </c>
    </row>
    <row r="14" s="1" customFormat="1" ht="15.9" customHeight="1" spans="1:39">
      <c r="A14" s="6" t="s">
        <v>89</v>
      </c>
      <c r="B14" s="7">
        <v>1143.85</v>
      </c>
      <c r="C14" s="7">
        <v>66055.52</v>
      </c>
      <c r="D14" s="7">
        <v>1022.85</v>
      </c>
      <c r="E14" s="8">
        <v>57508.07</v>
      </c>
      <c r="F14" s="8">
        <v>42.1484464997515</v>
      </c>
      <c r="G14" s="8">
        <v>65</v>
      </c>
      <c r="H14" s="8">
        <v>221.3</v>
      </c>
      <c r="I14" s="8">
        <v>3154</v>
      </c>
      <c r="J14" s="8">
        <v>13066.75</v>
      </c>
      <c r="K14" s="12">
        <v>48.5230769230769</v>
      </c>
      <c r="L14" s="12">
        <v>59.0454134658834</v>
      </c>
      <c r="M14" s="8">
        <v>11256.42</v>
      </c>
      <c r="N14" s="8">
        <v>13806.02</v>
      </c>
      <c r="O14" s="8">
        <v>162.62</v>
      </c>
      <c r="P14" s="8">
        <v>208.44</v>
      </c>
      <c r="Q14" s="8">
        <v>10260.7</v>
      </c>
      <c r="R14" s="8">
        <v>12198.37</v>
      </c>
      <c r="S14" s="12">
        <v>69.2191612347805</v>
      </c>
      <c r="T14" s="12">
        <v>66.2349836883516</v>
      </c>
      <c r="U14" s="15">
        <v>0.426520443963453</v>
      </c>
      <c r="V14" s="15">
        <v>0.121763398720585</v>
      </c>
      <c r="W14" s="8">
        <v>995.72</v>
      </c>
      <c r="X14" s="8">
        <v>1607.65</v>
      </c>
      <c r="Y14" s="17">
        <v>-611.93</v>
      </c>
      <c r="Z14" s="18">
        <v>-0.380636332535067</v>
      </c>
      <c r="AA14" s="15">
        <v>0.0884579644327415</v>
      </c>
      <c r="AB14" s="15">
        <v>0.116445579537043</v>
      </c>
      <c r="AC14" s="15">
        <v>-0.027987615104301</v>
      </c>
      <c r="AD14" s="8">
        <v>-1741.3691</v>
      </c>
      <c r="AE14" s="8">
        <v>-237.0574</v>
      </c>
      <c r="AF14" s="15">
        <v>-0.154700082264166</v>
      </c>
      <c r="AG14" s="15">
        <v>-0.0171705821083846</v>
      </c>
      <c r="AH14" s="8">
        <v>-6.38</v>
      </c>
      <c r="AI14" s="8">
        <v>-6.86</v>
      </c>
      <c r="AJ14" s="15">
        <v>-0.0392325667199606</v>
      </c>
      <c r="AK14" s="15">
        <v>-0.0329111494914604</v>
      </c>
      <c r="AL14" s="22">
        <v>-0.121788932772705</v>
      </c>
      <c r="AM14" s="22">
        <v>-0.00632141722850027</v>
      </c>
    </row>
    <row r="15" s="1" customFormat="1" ht="15.9" customHeight="1" spans="1:39">
      <c r="A15" s="9" t="s">
        <v>61</v>
      </c>
      <c r="B15" s="10">
        <v>33354.44</v>
      </c>
      <c r="C15" s="10">
        <v>1871715.48</v>
      </c>
      <c r="D15" s="10">
        <v>30870.14</v>
      </c>
      <c r="E15" s="10">
        <v>1695901.01</v>
      </c>
      <c r="F15" s="10">
        <v>43.7855794849101</v>
      </c>
      <c r="G15" s="10">
        <v>2361</v>
      </c>
      <c r="H15" s="10">
        <v>3244.6</v>
      </c>
      <c r="I15" s="10">
        <v>120085.76</v>
      </c>
      <c r="J15" s="10">
        <v>200790.5</v>
      </c>
      <c r="K15" s="13">
        <v>50.8622448115205</v>
      </c>
      <c r="L15" s="13">
        <v>61.8845158108858</v>
      </c>
      <c r="M15" s="10">
        <v>325697.51</v>
      </c>
      <c r="N15" s="10">
        <v>349720.87</v>
      </c>
      <c r="O15" s="10">
        <v>4759</v>
      </c>
      <c r="P15" s="10">
        <v>5046.65</v>
      </c>
      <c r="Q15" s="10">
        <v>285177.4</v>
      </c>
      <c r="R15" s="10">
        <v>295779.4</v>
      </c>
      <c r="S15" s="13">
        <v>68.4382244168943</v>
      </c>
      <c r="T15" s="13">
        <v>69.2976271387951</v>
      </c>
      <c r="U15" s="16">
        <v>0.345560438209222</v>
      </c>
      <c r="V15" s="16">
        <v>0.119789437321658</v>
      </c>
      <c r="W15" s="10">
        <v>40520.11</v>
      </c>
      <c r="X15" s="10">
        <v>53941.47</v>
      </c>
      <c r="Y15" s="19">
        <v>-13421.36</v>
      </c>
      <c r="Z15" s="20">
        <v>-0.248813389772285</v>
      </c>
      <c r="AA15" s="16">
        <v>0.124410254164977</v>
      </c>
      <c r="AB15" s="16">
        <v>0.154241495510405</v>
      </c>
      <c r="AC15" s="16">
        <v>-0.0298312413454286</v>
      </c>
      <c r="AD15" s="10">
        <v>-14017.9493</v>
      </c>
      <c r="AE15" s="10">
        <v>-17923.0857</v>
      </c>
      <c r="AF15" s="16">
        <v>-0.0430397803778113</v>
      </c>
      <c r="AG15" s="16">
        <v>-0.0512496886445467</v>
      </c>
      <c r="AH15" s="10">
        <v>47.77</v>
      </c>
      <c r="AI15" s="10">
        <v>-313.11</v>
      </c>
      <c r="AJ15" s="16">
        <v>0.010037823072074</v>
      </c>
      <c r="AK15" s="16">
        <v>-0.0620431375268743</v>
      </c>
      <c r="AL15" s="20">
        <v>0.019003357149063</v>
      </c>
      <c r="AM15" s="20">
        <v>0.0720809605989482</v>
      </c>
    </row>
    <row r="16" s="1" customFormat="1" ht="14.3" customHeight="1"/>
    <row r="17" s="1" customFormat="1" ht="14.3" customHeight="1"/>
    <row r="18" s="1" customFormat="1" ht="14.3" customHeight="1"/>
    <row r="19" s="1" customFormat="1" ht="14.3" customHeight="1"/>
    <row r="20" s="1" customFormat="1" ht="14.3" customHeight="1"/>
    <row r="21" s="1" customFormat="1" ht="14.3" customHeight="1"/>
    <row r="22" s="1" customFormat="1" ht="14.3" customHeight="1"/>
    <row r="23" s="1" customFormat="1" ht="14.3" customHeight="1"/>
    <row r="24" s="1" customFormat="1" ht="14.3" customHeight="1" spans="27:27">
      <c r="AA24" s="21"/>
    </row>
  </sheetData>
  <mergeCells count="26">
    <mergeCell ref="A1:AM1"/>
    <mergeCell ref="A2:V2"/>
    <mergeCell ref="W2:AC2"/>
    <mergeCell ref="G3:L3"/>
    <mergeCell ref="M3:AC3"/>
    <mergeCell ref="AD3:AM3"/>
    <mergeCell ref="G4:H4"/>
    <mergeCell ref="I4:J4"/>
    <mergeCell ref="K4:L4"/>
    <mergeCell ref="M4:N4"/>
    <mergeCell ref="O4:P4"/>
    <mergeCell ref="Q4:R4"/>
    <mergeCell ref="S4:T4"/>
    <mergeCell ref="U4:V4"/>
    <mergeCell ref="W4:Z4"/>
    <mergeCell ref="AA4:AC4"/>
    <mergeCell ref="AD4:AE4"/>
    <mergeCell ref="AF4:AG4"/>
    <mergeCell ref="AH4:AI4"/>
    <mergeCell ref="AJ4:AK4"/>
    <mergeCell ref="A3:A5"/>
    <mergeCell ref="F3:F5"/>
    <mergeCell ref="AL4:AL5"/>
    <mergeCell ref="AM4:AM5"/>
    <mergeCell ref="B3:C4"/>
    <mergeCell ref="D3:E4"/>
  </mergeCells>
  <pageMargins left="0.75" right="0.75" top="1" bottom="1" header="0.5" footer="0.5"/>
  <pageSetup paperSize="9" orientation="portrait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9"/>
  <dimension ref="A1:AM24"/>
  <sheetViews>
    <sheetView workbookViewId="0">
      <selection activeCell="A1" sqref="$A1:$XFD1048576"/>
    </sheetView>
  </sheetViews>
  <sheetFormatPr defaultColWidth="10" defaultRowHeight="13.5"/>
  <cols>
    <col min="1" max="1" width="15.875" style="1" customWidth="1"/>
    <col min="2" max="5" width="9.63333333333333" style="1" customWidth="1"/>
    <col min="6" max="6" width="6.91666666666667" style="1" customWidth="1"/>
    <col min="7" max="7" width="9.225" style="1" customWidth="1"/>
    <col min="8" max="8" width="9.63333333333333" style="1" customWidth="1"/>
    <col min="9" max="9" width="10.175" style="1" customWidth="1"/>
    <col min="10" max="10" width="9.5" style="1" customWidth="1"/>
    <col min="11" max="11" width="9.225" style="1" customWidth="1"/>
    <col min="12" max="12" width="9.76666666666667" style="1" customWidth="1"/>
    <col min="13" max="16" width="10.7666666666667" style="1" customWidth="1"/>
    <col min="17" max="17" width="12.2083333333333" style="1" customWidth="1"/>
    <col min="18" max="18" width="10.7666666666667" style="1" customWidth="1"/>
    <col min="19" max="20" width="9.5" style="1" customWidth="1"/>
    <col min="21" max="21" width="6.78333333333333" style="1" customWidth="1"/>
    <col min="22" max="22" width="6.24166666666667" style="1" customWidth="1"/>
    <col min="23" max="23" width="9.74166666666667" style="1" customWidth="1"/>
    <col min="24" max="25" width="9.76666666666667" style="1" customWidth="1"/>
    <col min="26" max="26" width="7.6" style="1" customWidth="1"/>
    <col min="27" max="27" width="6.65" style="1" customWidth="1"/>
    <col min="28" max="28" width="5.83333333333333" style="1" customWidth="1"/>
    <col min="29" max="29" width="6.10833333333333" style="1" customWidth="1"/>
    <col min="30" max="30" width="9.74166666666667" style="1" customWidth="1"/>
    <col min="31" max="31" width="8.95" style="1" customWidth="1"/>
    <col min="32" max="33" width="6.91666666666667" style="1" customWidth="1"/>
    <col min="34" max="35" width="9.74166666666667" style="1" customWidth="1"/>
    <col min="36" max="37" width="7.73333333333333" style="1" customWidth="1"/>
    <col min="38" max="38" width="6.10833333333333" style="1" customWidth="1"/>
    <col min="39" max="39" width="6.50833333333333" style="1" customWidth="1"/>
    <col min="40" max="47" width="9.76666666666667" style="1" customWidth="1"/>
    <col min="48" max="16384" width="10" style="1"/>
  </cols>
  <sheetData>
    <row r="1" s="1" customFormat="1" ht="21.85" customHeight="1" spans="1:39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="1" customFormat="1" ht="19.55" customHeight="1" spans="1:29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14" t="s">
        <v>233</v>
      </c>
      <c r="X2" s="14"/>
      <c r="Y2" s="14"/>
      <c r="Z2" s="14"/>
      <c r="AA2" s="14"/>
      <c r="AB2" s="14"/>
      <c r="AC2" s="14"/>
    </row>
    <row r="3" s="1" customFormat="1" ht="19.55" customHeight="1" spans="1:39">
      <c r="A3" s="4" t="s">
        <v>49</v>
      </c>
      <c r="B3" s="4" t="s">
        <v>236</v>
      </c>
      <c r="C3" s="4"/>
      <c r="D3" s="4" t="s">
        <v>209</v>
      </c>
      <c r="E3" s="4"/>
      <c r="F3" s="5" t="s">
        <v>210</v>
      </c>
      <c r="G3" s="4" t="s">
        <v>237</v>
      </c>
      <c r="H3" s="4"/>
      <c r="I3" s="4"/>
      <c r="J3" s="4"/>
      <c r="K3" s="4"/>
      <c r="L3" s="4"/>
      <c r="M3" s="4" t="s">
        <v>238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 t="s">
        <v>239</v>
      </c>
      <c r="AE3" s="4"/>
      <c r="AF3" s="4"/>
      <c r="AG3" s="4"/>
      <c r="AH3" s="4"/>
      <c r="AI3" s="4"/>
      <c r="AJ3" s="4"/>
      <c r="AK3" s="4"/>
      <c r="AL3" s="4"/>
      <c r="AM3" s="4"/>
    </row>
    <row r="4" s="1" customFormat="1" ht="22.6" customHeight="1" spans="1:39">
      <c r="A4" s="4"/>
      <c r="B4" s="4"/>
      <c r="C4" s="4"/>
      <c r="D4" s="4"/>
      <c r="E4" s="4"/>
      <c r="F4" s="5"/>
      <c r="G4" s="4" t="s">
        <v>261</v>
      </c>
      <c r="H4" s="4"/>
      <c r="I4" s="4" t="s">
        <v>215</v>
      </c>
      <c r="J4" s="4"/>
      <c r="K4" s="4" t="s">
        <v>262</v>
      </c>
      <c r="L4" s="4"/>
      <c r="M4" s="4" t="s">
        <v>215</v>
      </c>
      <c r="N4" s="4"/>
      <c r="O4" s="4" t="s">
        <v>263</v>
      </c>
      <c r="P4" s="4"/>
      <c r="Q4" s="4" t="s">
        <v>264</v>
      </c>
      <c r="R4" s="4"/>
      <c r="S4" s="4" t="s">
        <v>262</v>
      </c>
      <c r="T4" s="4"/>
      <c r="U4" s="4" t="s">
        <v>211</v>
      </c>
      <c r="V4" s="4"/>
      <c r="W4" s="4" t="s">
        <v>7</v>
      </c>
      <c r="X4" s="4"/>
      <c r="Y4" s="4"/>
      <c r="Z4" s="4"/>
      <c r="AA4" s="4" t="s">
        <v>8</v>
      </c>
      <c r="AB4" s="4"/>
      <c r="AC4" s="4"/>
      <c r="AD4" s="4" t="s">
        <v>215</v>
      </c>
      <c r="AE4" s="4"/>
      <c r="AF4" s="4" t="s">
        <v>265</v>
      </c>
      <c r="AG4" s="4"/>
      <c r="AH4" s="4" t="s">
        <v>214</v>
      </c>
      <c r="AI4" s="4"/>
      <c r="AJ4" s="4" t="s">
        <v>266</v>
      </c>
      <c r="AK4" s="4"/>
      <c r="AL4" s="4" t="s">
        <v>254</v>
      </c>
      <c r="AM4" s="4" t="s">
        <v>255</v>
      </c>
    </row>
    <row r="5" s="1" customFormat="1" ht="22.6" customHeight="1" spans="1:39">
      <c r="A5" s="4"/>
      <c r="B5" s="4" t="s">
        <v>214</v>
      </c>
      <c r="C5" s="4" t="s">
        <v>215</v>
      </c>
      <c r="D5" s="4" t="s">
        <v>214</v>
      </c>
      <c r="E5" s="4" t="s">
        <v>215</v>
      </c>
      <c r="F5" s="5"/>
      <c r="G5" s="4" t="s">
        <v>240</v>
      </c>
      <c r="H5" s="4" t="s">
        <v>242</v>
      </c>
      <c r="I5" s="4" t="s">
        <v>241</v>
      </c>
      <c r="J5" s="4" t="s">
        <v>243</v>
      </c>
      <c r="K5" s="4" t="s">
        <v>244</v>
      </c>
      <c r="L5" s="11" t="s">
        <v>245</v>
      </c>
      <c r="M5" s="4" t="s">
        <v>241</v>
      </c>
      <c r="N5" s="4" t="s">
        <v>243</v>
      </c>
      <c r="O5" s="4" t="s">
        <v>240</v>
      </c>
      <c r="P5" s="4" t="s">
        <v>242</v>
      </c>
      <c r="Q5" s="4" t="s">
        <v>246</v>
      </c>
      <c r="R5" s="4" t="s">
        <v>247</v>
      </c>
      <c r="S5" s="4" t="s">
        <v>244</v>
      </c>
      <c r="T5" s="4" t="s">
        <v>245</v>
      </c>
      <c r="U5" s="4" t="s">
        <v>248</v>
      </c>
      <c r="V5" s="4" t="s">
        <v>249</v>
      </c>
      <c r="W5" s="4" t="s">
        <v>11</v>
      </c>
      <c r="X5" s="4" t="s">
        <v>12</v>
      </c>
      <c r="Y5" s="4" t="s">
        <v>13</v>
      </c>
      <c r="Z5" s="4" t="s">
        <v>14</v>
      </c>
      <c r="AA5" s="4" t="s">
        <v>11</v>
      </c>
      <c r="AB5" s="4" t="s">
        <v>12</v>
      </c>
      <c r="AC5" s="4" t="s">
        <v>15</v>
      </c>
      <c r="AD5" s="4" t="s">
        <v>241</v>
      </c>
      <c r="AE5" s="4" t="s">
        <v>243</v>
      </c>
      <c r="AF5" s="4" t="s">
        <v>250</v>
      </c>
      <c r="AG5" s="4" t="s">
        <v>251</v>
      </c>
      <c r="AH5" s="4" t="s">
        <v>240</v>
      </c>
      <c r="AI5" s="4" t="s">
        <v>242</v>
      </c>
      <c r="AJ5" s="4" t="s">
        <v>252</v>
      </c>
      <c r="AK5" s="4" t="s">
        <v>253</v>
      </c>
      <c r="AL5" s="4"/>
      <c r="AM5" s="4"/>
    </row>
    <row r="6" s="1" customFormat="1" ht="15.9" customHeight="1" spans="1:39">
      <c r="A6" s="6" t="s">
        <v>155</v>
      </c>
      <c r="B6" s="7">
        <v>2919.9</v>
      </c>
      <c r="C6" s="7">
        <v>41409.84</v>
      </c>
      <c r="D6" s="7">
        <v>3402.69</v>
      </c>
      <c r="E6" s="8">
        <v>46676.78</v>
      </c>
      <c r="F6" s="8">
        <v>22.0430209853408</v>
      </c>
      <c r="G6" s="8">
        <v>1582.2</v>
      </c>
      <c r="H6" s="8">
        <v>1571.9</v>
      </c>
      <c r="I6" s="8">
        <v>20555.14</v>
      </c>
      <c r="J6" s="8">
        <v>18613.2</v>
      </c>
      <c r="K6" s="12">
        <v>12.9914928580458</v>
      </c>
      <c r="L6" s="12">
        <v>11.8412112729817</v>
      </c>
      <c r="M6" s="8">
        <v>15309.89</v>
      </c>
      <c r="N6" s="8">
        <v>21032.75</v>
      </c>
      <c r="O6" s="8">
        <v>984.81</v>
      </c>
      <c r="P6" s="8">
        <v>1172.89</v>
      </c>
      <c r="Q6" s="8">
        <v>13986.43</v>
      </c>
      <c r="R6" s="8">
        <v>17642.71</v>
      </c>
      <c r="S6" s="12">
        <v>15.5460342604157</v>
      </c>
      <c r="T6" s="12">
        <v>17.9324148044574</v>
      </c>
      <c r="U6" s="15">
        <v>0.196631859808775</v>
      </c>
      <c r="V6" s="15">
        <v>0.514407132095853</v>
      </c>
      <c r="W6" s="8">
        <v>1323.46</v>
      </c>
      <c r="X6" s="8">
        <v>3390.04</v>
      </c>
      <c r="Y6" s="17">
        <v>-2066.58</v>
      </c>
      <c r="Z6" s="18">
        <v>-0.609603426508242</v>
      </c>
      <c r="AA6" s="15">
        <v>0.0864447752400573</v>
      </c>
      <c r="AB6" s="15">
        <v>0.161179113525335</v>
      </c>
      <c r="AC6" s="15">
        <v>-0.0747343382852782</v>
      </c>
      <c r="AD6" s="8">
        <v>-1666.2304</v>
      </c>
      <c r="AE6" s="8">
        <v>-2183.3114</v>
      </c>
      <c r="AF6" s="15">
        <v>-0.108833597106184</v>
      </c>
      <c r="AG6" s="15">
        <v>-0.103805322651579</v>
      </c>
      <c r="AH6" s="8">
        <v>15.4</v>
      </c>
      <c r="AI6" s="8">
        <v>-117.81</v>
      </c>
      <c r="AJ6" s="15">
        <v>0.0156375341436419</v>
      </c>
      <c r="AK6" s="15">
        <v>-0.10044420192857</v>
      </c>
      <c r="AL6" s="22">
        <v>-0.00838939517761471</v>
      </c>
      <c r="AM6" s="22">
        <v>0.116081736072212</v>
      </c>
    </row>
    <row r="7" s="1" customFormat="1" ht="15.9" customHeight="1" spans="1:39">
      <c r="A7" s="6" t="s">
        <v>84</v>
      </c>
      <c r="B7" s="7">
        <v>6658.4</v>
      </c>
      <c r="C7" s="7">
        <v>93854.72</v>
      </c>
      <c r="D7" s="7">
        <v>8709.4</v>
      </c>
      <c r="E7" s="8">
        <v>117746.41</v>
      </c>
      <c r="F7" s="8">
        <v>26.6925861972026</v>
      </c>
      <c r="G7" s="8">
        <v>4301.1</v>
      </c>
      <c r="H7" s="8">
        <v>1929.2</v>
      </c>
      <c r="I7" s="8">
        <v>53186.23</v>
      </c>
      <c r="J7" s="8">
        <v>36766.79</v>
      </c>
      <c r="K7" s="12">
        <v>12.3657273720676</v>
      </c>
      <c r="L7" s="12">
        <v>19.058049968899</v>
      </c>
      <c r="M7" s="8">
        <v>29649.85</v>
      </c>
      <c r="N7" s="8">
        <v>35862.86</v>
      </c>
      <c r="O7" s="8">
        <v>2153.69</v>
      </c>
      <c r="P7" s="8">
        <v>1984.13</v>
      </c>
      <c r="Q7" s="8">
        <v>27745.68</v>
      </c>
      <c r="R7" s="8">
        <v>31498.73</v>
      </c>
      <c r="S7" s="12">
        <v>13.7669998932065</v>
      </c>
      <c r="T7" s="12">
        <v>18.074853966222</v>
      </c>
      <c r="U7" s="15">
        <v>0.113319053459338</v>
      </c>
      <c r="V7" s="15">
        <v>-0.0515895385037579</v>
      </c>
      <c r="W7" s="8">
        <v>1904.17</v>
      </c>
      <c r="X7" s="8">
        <v>4364.13</v>
      </c>
      <c r="Y7" s="17">
        <v>-2459.96</v>
      </c>
      <c r="Z7" s="18">
        <v>-0.563677067365088</v>
      </c>
      <c r="AA7" s="15">
        <v>0.0642219100602533</v>
      </c>
      <c r="AB7" s="15">
        <v>0.121689402351067</v>
      </c>
      <c r="AC7" s="15">
        <v>-0.0574674922908141</v>
      </c>
      <c r="AD7" s="8">
        <v>-2455.11</v>
      </c>
      <c r="AE7" s="8">
        <v>-2816.9381</v>
      </c>
      <c r="AF7" s="15">
        <v>-0.0828034543176441</v>
      </c>
      <c r="AG7" s="15">
        <v>-0.0785475029041186</v>
      </c>
      <c r="AH7" s="8">
        <v>27.95</v>
      </c>
      <c r="AI7" s="8">
        <v>-124.95</v>
      </c>
      <c r="AJ7" s="15">
        <v>0.0129777265994642</v>
      </c>
      <c r="AK7" s="15">
        <v>-0.0629747042784495</v>
      </c>
      <c r="AL7" s="22">
        <v>-0.0198287500391946</v>
      </c>
      <c r="AM7" s="22">
        <v>0.0759524308779137</v>
      </c>
    </row>
    <row r="8" s="1" customFormat="1" ht="15.9" customHeight="1" spans="1:39">
      <c r="A8" s="6" t="s">
        <v>67</v>
      </c>
      <c r="B8" s="7">
        <v>15200.56</v>
      </c>
      <c r="C8" s="7">
        <v>281212.71</v>
      </c>
      <c r="D8" s="7">
        <v>15441</v>
      </c>
      <c r="E8" s="8">
        <v>314286.07</v>
      </c>
      <c r="F8" s="8">
        <v>15.9189345928074</v>
      </c>
      <c r="G8" s="8">
        <v>7470.45</v>
      </c>
      <c r="H8" s="8">
        <v>8625.46</v>
      </c>
      <c r="I8" s="8">
        <v>165286.67</v>
      </c>
      <c r="J8" s="8">
        <v>196850.89</v>
      </c>
      <c r="K8" s="12">
        <v>22.125396729782</v>
      </c>
      <c r="L8" s="12">
        <v>22.8220744169007</v>
      </c>
      <c r="M8" s="8">
        <v>150856.06</v>
      </c>
      <c r="N8" s="8">
        <v>216522.28</v>
      </c>
      <c r="O8" s="8">
        <v>6679.53</v>
      </c>
      <c r="P8" s="8">
        <v>7660.39</v>
      </c>
      <c r="Q8" s="8">
        <v>130928.72</v>
      </c>
      <c r="R8" s="8">
        <v>186909.69</v>
      </c>
      <c r="S8" s="12">
        <v>22.5848315674905</v>
      </c>
      <c r="T8" s="12">
        <v>28.2651770993383</v>
      </c>
      <c r="U8" s="15">
        <v>0.0207650440495873</v>
      </c>
      <c r="V8" s="15">
        <v>0.238501662162962</v>
      </c>
      <c r="W8" s="8">
        <v>19927.34</v>
      </c>
      <c r="X8" s="8">
        <v>29612.59</v>
      </c>
      <c r="Y8" s="17">
        <v>-9685.25</v>
      </c>
      <c r="Z8" s="18">
        <v>-0.327065278653438</v>
      </c>
      <c r="AA8" s="15">
        <v>0.132095058030814</v>
      </c>
      <c r="AB8" s="15">
        <v>0.136764632258629</v>
      </c>
      <c r="AC8" s="15">
        <v>-0.00466957422781517</v>
      </c>
      <c r="AD8" s="8">
        <v>-8127.6939</v>
      </c>
      <c r="AE8" s="8">
        <v>-14031.7336</v>
      </c>
      <c r="AF8" s="15">
        <v>-0.0538771455386015</v>
      </c>
      <c r="AG8" s="15">
        <v>-0.0648050334589124</v>
      </c>
      <c r="AH8" s="8">
        <v>-142.48</v>
      </c>
      <c r="AI8" s="8">
        <v>-515.67</v>
      </c>
      <c r="AJ8" s="15">
        <v>-0.0213308421400907</v>
      </c>
      <c r="AK8" s="15">
        <v>-0.0673164160049292</v>
      </c>
      <c r="AL8" s="22">
        <v>0.0134392704663277</v>
      </c>
      <c r="AM8" s="22">
        <v>0.0459855738648385</v>
      </c>
    </row>
    <row r="9" s="1" customFormat="1" ht="15.9" customHeight="1" spans="1:39">
      <c r="A9" s="6" t="s">
        <v>62</v>
      </c>
      <c r="B9" s="7">
        <v>14936.98</v>
      </c>
      <c r="C9" s="7">
        <v>271239.69</v>
      </c>
      <c r="D9" s="7">
        <v>16928.97</v>
      </c>
      <c r="E9" s="8">
        <v>334240.68</v>
      </c>
      <c r="F9" s="8">
        <v>19.0115596811427</v>
      </c>
      <c r="G9" s="8">
        <v>8757.4</v>
      </c>
      <c r="H9" s="8">
        <v>6968</v>
      </c>
      <c r="I9" s="8">
        <v>174805.68</v>
      </c>
      <c r="J9" s="8">
        <v>148045.75</v>
      </c>
      <c r="K9" s="12">
        <v>19.9609107726037</v>
      </c>
      <c r="L9" s="12">
        <v>21.246519804822</v>
      </c>
      <c r="M9" s="8">
        <v>132401.93</v>
      </c>
      <c r="N9" s="8">
        <v>188244.77</v>
      </c>
      <c r="O9" s="8">
        <v>6492.81</v>
      </c>
      <c r="P9" s="8">
        <v>7579.44</v>
      </c>
      <c r="Q9" s="8">
        <v>111468.04</v>
      </c>
      <c r="R9" s="8">
        <v>157380.28</v>
      </c>
      <c r="S9" s="12">
        <v>20.3920844749808</v>
      </c>
      <c r="T9" s="12">
        <v>24.8362372418015</v>
      </c>
      <c r="U9" s="15">
        <v>0.0216009032498071</v>
      </c>
      <c r="V9" s="15">
        <v>0.168955549895035</v>
      </c>
      <c r="W9" s="8">
        <v>20933.89</v>
      </c>
      <c r="X9" s="8">
        <v>30864.49</v>
      </c>
      <c r="Y9" s="17">
        <v>-9930.6</v>
      </c>
      <c r="Z9" s="18">
        <v>-0.321748391112246</v>
      </c>
      <c r="AA9" s="15">
        <v>0.158108646905676</v>
      </c>
      <c r="AB9" s="15">
        <v>0.163959349308881</v>
      </c>
      <c r="AC9" s="15">
        <v>-0.00585070240320543</v>
      </c>
      <c r="AD9" s="8">
        <v>-3993.8274</v>
      </c>
      <c r="AE9" s="8">
        <v>-12205.6618</v>
      </c>
      <c r="AF9" s="15">
        <v>-0.0301644198086841</v>
      </c>
      <c r="AG9" s="15">
        <v>-0.0648393142608955</v>
      </c>
      <c r="AH9" s="8">
        <v>-142.6</v>
      </c>
      <c r="AI9" s="8">
        <v>-270.65</v>
      </c>
      <c r="AJ9" s="15">
        <v>-0.0219627557251791</v>
      </c>
      <c r="AK9" s="15">
        <v>-0.0357084428401043</v>
      </c>
      <c r="AL9" s="22">
        <v>0.00554402303142022</v>
      </c>
      <c r="AM9" s="22">
        <v>0.0137456871149252</v>
      </c>
    </row>
    <row r="10" s="1" customFormat="1" ht="15.9" customHeight="1" spans="1:39">
      <c r="A10" s="6" t="s">
        <v>94</v>
      </c>
      <c r="B10" s="7">
        <v>4219.9</v>
      </c>
      <c r="C10" s="7">
        <v>83024.01</v>
      </c>
      <c r="D10" s="7">
        <v>5376.6</v>
      </c>
      <c r="E10" s="8">
        <v>107077.67</v>
      </c>
      <c r="F10" s="8">
        <v>26.0754741826282</v>
      </c>
      <c r="G10" s="8">
        <v>2394.5</v>
      </c>
      <c r="H10" s="8">
        <v>970.3</v>
      </c>
      <c r="I10" s="8">
        <v>49992.44</v>
      </c>
      <c r="J10" s="8">
        <v>24860.25</v>
      </c>
      <c r="K10" s="12">
        <v>20.8780288160368</v>
      </c>
      <c r="L10" s="12">
        <v>25.6211996289807</v>
      </c>
      <c r="M10" s="8">
        <v>27159.17</v>
      </c>
      <c r="N10" s="8">
        <v>30139.46</v>
      </c>
      <c r="O10" s="8">
        <v>1185.65</v>
      </c>
      <c r="P10" s="8">
        <v>1181.15</v>
      </c>
      <c r="Q10" s="8">
        <v>25516.54</v>
      </c>
      <c r="R10" s="8">
        <v>29028.69</v>
      </c>
      <c r="S10" s="12">
        <v>22.9065660186396</v>
      </c>
      <c r="T10" s="12">
        <v>25.5170469457732</v>
      </c>
      <c r="U10" s="15">
        <v>0.0971613374268675</v>
      </c>
      <c r="V10" s="15">
        <v>-0.00406509783756321</v>
      </c>
      <c r="W10" s="8">
        <v>1642.63</v>
      </c>
      <c r="X10" s="8">
        <v>1110.77</v>
      </c>
      <c r="Y10" s="17">
        <v>531.86</v>
      </c>
      <c r="Z10" s="18">
        <v>0.4788209980464</v>
      </c>
      <c r="AA10" s="15">
        <v>0.0604815979280663</v>
      </c>
      <c r="AB10" s="15">
        <v>0.0368543431103278</v>
      </c>
      <c r="AC10" s="15">
        <v>0.0236272548177385</v>
      </c>
      <c r="AD10" s="8">
        <v>-2469.7856</v>
      </c>
      <c r="AE10" s="8">
        <v>-5161.6998</v>
      </c>
      <c r="AF10" s="15">
        <v>-0.090937447646596</v>
      </c>
      <c r="AG10" s="15">
        <v>-0.171260526897297</v>
      </c>
      <c r="AH10" s="8">
        <v>-36.15</v>
      </c>
      <c r="AI10" s="8">
        <v>-139.93</v>
      </c>
      <c r="AJ10" s="15">
        <v>-0.0304896048580947</v>
      </c>
      <c r="AK10" s="15">
        <v>-0.118469288405368</v>
      </c>
      <c r="AL10" s="22">
        <v>0.0275318407587717</v>
      </c>
      <c r="AM10" s="22">
        <v>0.0879796835472729</v>
      </c>
    </row>
    <row r="11" s="1" customFormat="1" ht="15.9" customHeight="1" spans="1:39">
      <c r="A11" s="6" t="s">
        <v>186</v>
      </c>
      <c r="B11" s="7">
        <v>3365.1</v>
      </c>
      <c r="C11" s="7">
        <v>45534.72</v>
      </c>
      <c r="D11" s="7">
        <v>3955.9</v>
      </c>
      <c r="E11" s="8">
        <v>55948.56</v>
      </c>
      <c r="F11" s="8">
        <v>20.5756262190279</v>
      </c>
      <c r="G11" s="8">
        <v>1570.1</v>
      </c>
      <c r="H11" s="8">
        <v>745.1</v>
      </c>
      <c r="I11" s="8">
        <v>27739.11</v>
      </c>
      <c r="J11" s="8">
        <v>16672.87</v>
      </c>
      <c r="K11" s="12">
        <v>17.6670976370932</v>
      </c>
      <c r="L11" s="12">
        <v>22.3766876929271</v>
      </c>
      <c r="M11" s="8">
        <v>19574.22</v>
      </c>
      <c r="N11" s="8">
        <v>23564.17</v>
      </c>
      <c r="O11" s="8">
        <v>908.8</v>
      </c>
      <c r="P11" s="8">
        <v>998.57</v>
      </c>
      <c r="Q11" s="8">
        <v>17262.73</v>
      </c>
      <c r="R11" s="8">
        <v>21236.74</v>
      </c>
      <c r="S11" s="12">
        <v>21.5385343309859</v>
      </c>
      <c r="T11" s="12">
        <v>23.5979150184764</v>
      </c>
      <c r="U11" s="15">
        <v>0.219132580428175</v>
      </c>
      <c r="V11" s="15">
        <v>0.0545758756750806</v>
      </c>
      <c r="W11" s="8">
        <v>2311.49</v>
      </c>
      <c r="X11" s="8">
        <v>2327.43</v>
      </c>
      <c r="Y11" s="17">
        <v>-15.94</v>
      </c>
      <c r="Z11" s="18">
        <v>-0.00684875592391608</v>
      </c>
      <c r="AA11" s="15">
        <v>0.118088485773635</v>
      </c>
      <c r="AB11" s="15">
        <v>0.098769869679263</v>
      </c>
      <c r="AC11" s="15">
        <v>0.0193186160943719</v>
      </c>
      <c r="AD11" s="8">
        <v>-2172.7014</v>
      </c>
      <c r="AE11" s="8">
        <v>-1087.9123</v>
      </c>
      <c r="AF11" s="15">
        <v>-0.1109981087369</v>
      </c>
      <c r="AG11" s="15">
        <v>-0.046168072119663</v>
      </c>
      <c r="AH11" s="8">
        <v>-28.5</v>
      </c>
      <c r="AI11" s="8">
        <v>-137.15</v>
      </c>
      <c r="AJ11" s="15">
        <v>-0.0313600352112676</v>
      </c>
      <c r="AK11" s="15">
        <v>-0.137346405359664</v>
      </c>
      <c r="AL11" s="22">
        <v>0.0263482966227645</v>
      </c>
      <c r="AM11" s="22">
        <v>0.105986370148397</v>
      </c>
    </row>
    <row r="12" s="1" customFormat="1" ht="15.9" customHeight="1" spans="1:39">
      <c r="A12" s="6" t="s">
        <v>101</v>
      </c>
      <c r="B12" s="7">
        <v>4361.7</v>
      </c>
      <c r="C12" s="7">
        <v>65616.85</v>
      </c>
      <c r="D12" s="7">
        <v>4826.91</v>
      </c>
      <c r="E12" s="8">
        <v>74138.95</v>
      </c>
      <c r="F12" s="8">
        <v>22.5410607003902</v>
      </c>
      <c r="G12" s="8">
        <v>2056.8</v>
      </c>
      <c r="H12" s="8">
        <v>928.9</v>
      </c>
      <c r="I12" s="8">
        <v>30484.14</v>
      </c>
      <c r="J12" s="8">
        <v>15414.86</v>
      </c>
      <c r="K12" s="12">
        <v>14.8211493582264</v>
      </c>
      <c r="L12" s="12">
        <v>16.5947464743245</v>
      </c>
      <c r="M12" s="8">
        <v>23867.91</v>
      </c>
      <c r="N12" s="8">
        <v>23686.13</v>
      </c>
      <c r="O12" s="8">
        <v>1504.62</v>
      </c>
      <c r="P12" s="8">
        <v>1196.4</v>
      </c>
      <c r="Q12" s="8">
        <v>21700.19</v>
      </c>
      <c r="R12" s="8">
        <v>20684.81</v>
      </c>
      <c r="S12" s="12">
        <v>15.8630817083383</v>
      </c>
      <c r="T12" s="12">
        <v>19.7978351721832</v>
      </c>
      <c r="U12" s="15">
        <v>0.070300374480312</v>
      </c>
      <c r="V12" s="15">
        <v>0.19301823639274</v>
      </c>
      <c r="W12" s="8">
        <v>2167.72</v>
      </c>
      <c r="X12" s="8">
        <v>3001.32</v>
      </c>
      <c r="Y12" s="17">
        <v>-833.6</v>
      </c>
      <c r="Z12" s="18">
        <v>-0.277744459104661</v>
      </c>
      <c r="AA12" s="15">
        <v>0.090821525638399</v>
      </c>
      <c r="AB12" s="15">
        <v>0.126712130685764</v>
      </c>
      <c r="AC12" s="15">
        <v>-0.0358906050473652</v>
      </c>
      <c r="AD12" s="8">
        <v>-1223.6795</v>
      </c>
      <c r="AE12" s="8">
        <v>-2277.4854</v>
      </c>
      <c r="AF12" s="15">
        <v>-0.0512688165825998</v>
      </c>
      <c r="AG12" s="15">
        <v>-0.0961527020243493</v>
      </c>
      <c r="AH12" s="8">
        <v>-54.95</v>
      </c>
      <c r="AI12" s="8">
        <v>-43.6</v>
      </c>
      <c r="AJ12" s="15">
        <v>-0.0365208491180497</v>
      </c>
      <c r="AK12" s="15">
        <v>-0.0364426613172852</v>
      </c>
      <c r="AL12" s="22">
        <v>-0.0148261552653146</v>
      </c>
      <c r="AM12" s="22">
        <v>-7.81878007645592e-5</v>
      </c>
    </row>
    <row r="13" s="1" customFormat="1" ht="15.9" customHeight="1" spans="1:39">
      <c r="A13" s="6" t="s">
        <v>118</v>
      </c>
      <c r="B13" s="7">
        <v>1815.97</v>
      </c>
      <c r="C13" s="7">
        <v>34211.79</v>
      </c>
      <c r="D13" s="7">
        <v>2331.8</v>
      </c>
      <c r="E13" s="8">
        <v>44015.99</v>
      </c>
      <c r="F13" s="8">
        <v>18.6536550769386</v>
      </c>
      <c r="G13" s="8">
        <v>1422.3</v>
      </c>
      <c r="H13" s="8">
        <v>621.7</v>
      </c>
      <c r="I13" s="8">
        <v>25203.91</v>
      </c>
      <c r="J13" s="8">
        <v>12882.69</v>
      </c>
      <c r="K13" s="12">
        <v>17.7205301272587</v>
      </c>
      <c r="L13" s="12">
        <v>20.7217146533698</v>
      </c>
      <c r="M13" s="8">
        <v>16467.17</v>
      </c>
      <c r="N13" s="8">
        <v>20289.65</v>
      </c>
      <c r="O13" s="8">
        <v>786.84</v>
      </c>
      <c r="P13" s="8">
        <v>904.25</v>
      </c>
      <c r="Q13" s="8">
        <v>14677.94</v>
      </c>
      <c r="R13" s="8">
        <v>18072.92</v>
      </c>
      <c r="S13" s="12">
        <v>20.9282319150018</v>
      </c>
      <c r="T13" s="12">
        <v>22.438097871164</v>
      </c>
      <c r="U13" s="15">
        <v>0.181016130144372</v>
      </c>
      <c r="V13" s="15">
        <v>0.0828301733956673</v>
      </c>
      <c r="W13" s="8">
        <v>1789.23</v>
      </c>
      <c r="X13" s="8">
        <v>2216.73</v>
      </c>
      <c r="Y13" s="17">
        <v>-427.5</v>
      </c>
      <c r="Z13" s="18">
        <v>-0.192851632810491</v>
      </c>
      <c r="AA13" s="15">
        <v>0.108654371091086</v>
      </c>
      <c r="AB13" s="15">
        <v>0.109254225676638</v>
      </c>
      <c r="AC13" s="15">
        <v>-0.000599854585551979</v>
      </c>
      <c r="AD13" s="8">
        <v>-1877.9542</v>
      </c>
      <c r="AE13" s="8">
        <v>-1817.8326</v>
      </c>
      <c r="AF13" s="15">
        <v>-0.114042315710593</v>
      </c>
      <c r="AG13" s="15">
        <v>-0.0895940836830601</v>
      </c>
      <c r="AH13" s="8">
        <v>-60.23</v>
      </c>
      <c r="AI13" s="8">
        <v>-68.35</v>
      </c>
      <c r="AJ13" s="15">
        <v>-0.07654669310152</v>
      </c>
      <c r="AK13" s="15">
        <v>-0.0755875034559027</v>
      </c>
      <c r="AL13" s="22">
        <v>-0.03845481225469</v>
      </c>
      <c r="AM13" s="22">
        <v>-0.000959189645617323</v>
      </c>
    </row>
    <row r="14" s="1" customFormat="1" ht="15.9" customHeight="1" spans="1:39">
      <c r="A14" s="6" t="s">
        <v>89</v>
      </c>
      <c r="B14" s="7">
        <v>2281.9</v>
      </c>
      <c r="C14" s="7">
        <v>41665.74</v>
      </c>
      <c r="D14" s="7">
        <v>2507.2</v>
      </c>
      <c r="E14" s="8">
        <v>48622.22</v>
      </c>
      <c r="F14" s="8">
        <v>30.7570583746662</v>
      </c>
      <c r="G14" s="8">
        <v>1011.6</v>
      </c>
      <c r="H14" s="8">
        <v>869.4</v>
      </c>
      <c r="I14" s="8">
        <v>17999.99</v>
      </c>
      <c r="J14" s="8">
        <v>18670.57</v>
      </c>
      <c r="K14" s="12">
        <v>17.7935844207197</v>
      </c>
      <c r="L14" s="12">
        <v>21.475235794801</v>
      </c>
      <c r="M14" s="8">
        <v>12140.26</v>
      </c>
      <c r="N14" s="8">
        <v>20381.85</v>
      </c>
      <c r="O14" s="8">
        <v>693.23</v>
      </c>
      <c r="P14" s="8">
        <v>768.47</v>
      </c>
      <c r="Q14" s="8">
        <v>10274.32</v>
      </c>
      <c r="R14" s="8">
        <v>16651.2</v>
      </c>
      <c r="S14" s="12">
        <v>17.5126004356419</v>
      </c>
      <c r="T14" s="12">
        <v>26.5226358868921</v>
      </c>
      <c r="U14" s="15">
        <v>-0.0157913087343218</v>
      </c>
      <c r="V14" s="15">
        <v>0.235033512102952</v>
      </c>
      <c r="W14" s="8">
        <v>1865.94</v>
      </c>
      <c r="X14" s="8">
        <v>3730.65</v>
      </c>
      <c r="Y14" s="17">
        <v>-1864.71</v>
      </c>
      <c r="Z14" s="18">
        <v>-0.499835149370753</v>
      </c>
      <c r="AA14" s="15">
        <v>0.153698520460023</v>
      </c>
      <c r="AB14" s="15">
        <v>0.183037849851706</v>
      </c>
      <c r="AC14" s="15">
        <v>-0.0293393293916832</v>
      </c>
      <c r="AD14" s="8">
        <v>1782.9373</v>
      </c>
      <c r="AE14" s="8">
        <v>-2266.5004</v>
      </c>
      <c r="AF14" s="15">
        <v>0.146861541680326</v>
      </c>
      <c r="AG14" s="15">
        <v>-0.111201897766886</v>
      </c>
      <c r="AH14" s="8">
        <v>-3.07</v>
      </c>
      <c r="AI14" s="8">
        <v>-29.93</v>
      </c>
      <c r="AJ14" s="15">
        <v>-0.00442854463886445</v>
      </c>
      <c r="AK14" s="15">
        <v>-0.0389475190963863</v>
      </c>
      <c r="AL14" s="22">
        <v>0.185809060776713</v>
      </c>
      <c r="AM14" s="22">
        <v>0.0345189744575219</v>
      </c>
    </row>
    <row r="15" s="1" customFormat="1" ht="15.9" customHeight="1" spans="1:39">
      <c r="A15" s="9" t="s">
        <v>61</v>
      </c>
      <c r="B15" s="10">
        <v>55760.41</v>
      </c>
      <c r="C15" s="10">
        <v>957770.07</v>
      </c>
      <c r="D15" s="10">
        <v>63480.47</v>
      </c>
      <c r="E15" s="10">
        <v>1142753.33</v>
      </c>
      <c r="F15" s="10">
        <v>19.6804269422532</v>
      </c>
      <c r="G15" s="10">
        <v>30566.45</v>
      </c>
      <c r="H15" s="10">
        <v>23229.96</v>
      </c>
      <c r="I15" s="10">
        <v>565253.31</v>
      </c>
      <c r="J15" s="10">
        <v>488777.87</v>
      </c>
      <c r="K15" s="13">
        <v>18.4926057818294</v>
      </c>
      <c r="L15" s="13">
        <v>21.0408399325698</v>
      </c>
      <c r="M15" s="10">
        <v>427426.46</v>
      </c>
      <c r="N15" s="10">
        <v>579723.92</v>
      </c>
      <c r="O15" s="10">
        <v>21389.98</v>
      </c>
      <c r="P15" s="10">
        <v>23445.69</v>
      </c>
      <c r="Q15" s="10">
        <v>373560.59</v>
      </c>
      <c r="R15" s="10">
        <v>499105.77</v>
      </c>
      <c r="S15" s="13">
        <v>19.9825553834085</v>
      </c>
      <c r="T15" s="13">
        <v>24.7262469136118</v>
      </c>
      <c r="U15" s="16">
        <v>0.0805700191285683</v>
      </c>
      <c r="V15" s="16">
        <v>0.175154936440405</v>
      </c>
      <c r="W15" s="10">
        <v>53865.87</v>
      </c>
      <c r="X15" s="10">
        <v>80618.15</v>
      </c>
      <c r="Y15" s="19">
        <v>-26752.28</v>
      </c>
      <c r="Z15" s="20">
        <v>-0.331839418294764</v>
      </c>
      <c r="AA15" s="16">
        <v>0.12602371411447</v>
      </c>
      <c r="AB15" s="16">
        <v>0.139063004334891</v>
      </c>
      <c r="AC15" s="16">
        <v>-0.0130392902204208</v>
      </c>
      <c r="AD15" s="10">
        <v>-22204.0451</v>
      </c>
      <c r="AE15" s="10">
        <v>-43849.0754</v>
      </c>
      <c r="AF15" s="16">
        <v>-0.0519482230931609</v>
      </c>
      <c r="AG15" s="16">
        <v>-0.0756378577582239</v>
      </c>
      <c r="AH15" s="10">
        <v>-424.63</v>
      </c>
      <c r="AI15" s="10">
        <v>-1448.04</v>
      </c>
      <c r="AJ15" s="16">
        <v>-0.0198518184682735</v>
      </c>
      <c r="AK15" s="16">
        <v>-0.0617614580760899</v>
      </c>
      <c r="AL15" s="20">
        <v>0.00981323498292903</v>
      </c>
      <c r="AM15" s="20">
        <v>0.0419096396078164</v>
      </c>
    </row>
    <row r="16" s="1" customFormat="1" ht="14.3" customHeight="1"/>
    <row r="17" s="1" customFormat="1" ht="14.3" customHeight="1"/>
    <row r="18" s="1" customFormat="1" ht="14.3" customHeight="1"/>
    <row r="19" s="1" customFormat="1" ht="14.3" customHeight="1"/>
    <row r="20" s="1" customFormat="1" ht="14.3" customHeight="1"/>
    <row r="21" s="1" customFormat="1" ht="14.3" customHeight="1"/>
    <row r="22" s="1" customFormat="1" ht="14.3" customHeight="1"/>
    <row r="23" s="1" customFormat="1" ht="14.3" customHeight="1"/>
    <row r="24" s="1" customFormat="1" ht="14.3" customHeight="1" spans="27:27">
      <c r="AA24" s="21"/>
    </row>
  </sheetData>
  <mergeCells count="26">
    <mergeCell ref="A1:AM1"/>
    <mergeCell ref="A2:V2"/>
    <mergeCell ref="W2:AC2"/>
    <mergeCell ref="G3:L3"/>
    <mergeCell ref="M3:AC3"/>
    <mergeCell ref="AD3:AM3"/>
    <mergeCell ref="G4:H4"/>
    <mergeCell ref="I4:J4"/>
    <mergeCell ref="K4:L4"/>
    <mergeCell ref="M4:N4"/>
    <mergeCell ref="O4:P4"/>
    <mergeCell ref="Q4:R4"/>
    <mergeCell ref="S4:T4"/>
    <mergeCell ref="U4:V4"/>
    <mergeCell ref="W4:Z4"/>
    <mergeCell ref="AA4:AC4"/>
    <mergeCell ref="AD4:AE4"/>
    <mergeCell ref="AF4:AG4"/>
    <mergeCell ref="AH4:AI4"/>
    <mergeCell ref="AJ4:AK4"/>
    <mergeCell ref="A3:A5"/>
    <mergeCell ref="F3:F5"/>
    <mergeCell ref="AL4:AL5"/>
    <mergeCell ref="AM4:AM5"/>
    <mergeCell ref="B3:C4"/>
    <mergeCell ref="D3:E4"/>
  </mergeCells>
  <pageMargins left="0.75" right="0.75" top="1" bottom="1" header="0.5" footer="0.5"/>
  <pageSetup paperSize="9" orientation="portrait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0"/>
  <dimension ref="A1:AM24"/>
  <sheetViews>
    <sheetView workbookViewId="0">
      <selection activeCell="A1" sqref="$A1:$XFD1048576"/>
    </sheetView>
  </sheetViews>
  <sheetFormatPr defaultColWidth="10" defaultRowHeight="13.5"/>
  <cols>
    <col min="1" max="1" width="15.875" style="1" customWidth="1"/>
    <col min="2" max="5" width="9.63333333333333" style="1" customWidth="1"/>
    <col min="6" max="6" width="6.91666666666667" style="1" customWidth="1"/>
    <col min="7" max="7" width="9.225" style="1" customWidth="1"/>
    <col min="8" max="8" width="9.63333333333333" style="1" customWidth="1"/>
    <col min="9" max="9" width="10.175" style="1" customWidth="1"/>
    <col min="10" max="10" width="9.5" style="1" customWidth="1"/>
    <col min="11" max="11" width="9.225" style="1" customWidth="1"/>
    <col min="12" max="12" width="9.76666666666667" style="1" customWidth="1"/>
    <col min="13" max="16" width="10.7666666666667" style="1" customWidth="1"/>
    <col min="17" max="17" width="12.2083333333333" style="1" customWidth="1"/>
    <col min="18" max="18" width="10.7666666666667" style="1" customWidth="1"/>
    <col min="19" max="20" width="9.5" style="1" customWidth="1"/>
    <col min="21" max="21" width="6.78333333333333" style="1" customWidth="1"/>
    <col min="22" max="22" width="6.24166666666667" style="1" customWidth="1"/>
    <col min="23" max="23" width="9.74166666666667" style="1" customWidth="1"/>
    <col min="24" max="25" width="9.76666666666667" style="1" customWidth="1"/>
    <col min="26" max="26" width="7.6" style="1" customWidth="1"/>
    <col min="27" max="27" width="6.65" style="1" customWidth="1"/>
    <col min="28" max="28" width="5.83333333333333" style="1" customWidth="1"/>
    <col min="29" max="29" width="6.10833333333333" style="1" customWidth="1"/>
    <col min="30" max="30" width="9.74166666666667" style="1" customWidth="1"/>
    <col min="31" max="31" width="8.95" style="1" customWidth="1"/>
    <col min="32" max="33" width="6.91666666666667" style="1" customWidth="1"/>
    <col min="34" max="35" width="9.74166666666667" style="1" customWidth="1"/>
    <col min="36" max="37" width="7.73333333333333" style="1" customWidth="1"/>
    <col min="38" max="38" width="6.10833333333333" style="1" customWidth="1"/>
    <col min="39" max="39" width="6.50833333333333" style="1" customWidth="1"/>
    <col min="40" max="47" width="9.76666666666667" style="1" customWidth="1"/>
    <col min="48" max="16384" width="10" style="1"/>
  </cols>
  <sheetData>
    <row r="1" s="1" customFormat="1" ht="21.85" customHeight="1" spans="1:39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="1" customFormat="1" ht="19.55" customHeight="1" spans="1:29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14" t="s">
        <v>233</v>
      </c>
      <c r="X2" s="14"/>
      <c r="Y2" s="14"/>
      <c r="Z2" s="14"/>
      <c r="AA2" s="14"/>
      <c r="AB2" s="14"/>
      <c r="AC2" s="14"/>
    </row>
    <row r="3" s="1" customFormat="1" ht="19.55" customHeight="1" spans="1:39">
      <c r="A3" s="4" t="s">
        <v>49</v>
      </c>
      <c r="B3" s="4" t="s">
        <v>236</v>
      </c>
      <c r="C3" s="4"/>
      <c r="D3" s="4" t="s">
        <v>209</v>
      </c>
      <c r="E3" s="4"/>
      <c r="F3" s="5" t="s">
        <v>210</v>
      </c>
      <c r="G3" s="4" t="s">
        <v>237</v>
      </c>
      <c r="H3" s="4"/>
      <c r="I3" s="4"/>
      <c r="J3" s="4"/>
      <c r="K3" s="4"/>
      <c r="L3" s="4"/>
      <c r="M3" s="4" t="s">
        <v>238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 t="s">
        <v>239</v>
      </c>
      <c r="AE3" s="4"/>
      <c r="AF3" s="4"/>
      <c r="AG3" s="4"/>
      <c r="AH3" s="4"/>
      <c r="AI3" s="4"/>
      <c r="AJ3" s="4"/>
      <c r="AK3" s="4"/>
      <c r="AL3" s="4"/>
      <c r="AM3" s="4"/>
    </row>
    <row r="4" s="1" customFormat="1" ht="22.6" customHeight="1" spans="1:39">
      <c r="A4" s="4"/>
      <c r="B4" s="4"/>
      <c r="C4" s="4"/>
      <c r="D4" s="4"/>
      <c r="E4" s="4"/>
      <c r="F4" s="5"/>
      <c r="G4" s="4" t="s">
        <v>261</v>
      </c>
      <c r="H4" s="4"/>
      <c r="I4" s="4" t="s">
        <v>215</v>
      </c>
      <c r="J4" s="4"/>
      <c r="K4" s="4" t="s">
        <v>262</v>
      </c>
      <c r="L4" s="4"/>
      <c r="M4" s="4" t="s">
        <v>215</v>
      </c>
      <c r="N4" s="4"/>
      <c r="O4" s="4" t="s">
        <v>263</v>
      </c>
      <c r="P4" s="4"/>
      <c r="Q4" s="4" t="s">
        <v>264</v>
      </c>
      <c r="R4" s="4"/>
      <c r="S4" s="4" t="s">
        <v>262</v>
      </c>
      <c r="T4" s="4"/>
      <c r="U4" s="4" t="s">
        <v>211</v>
      </c>
      <c r="V4" s="4"/>
      <c r="W4" s="4" t="s">
        <v>7</v>
      </c>
      <c r="X4" s="4"/>
      <c r="Y4" s="4"/>
      <c r="Z4" s="4"/>
      <c r="AA4" s="4" t="s">
        <v>8</v>
      </c>
      <c r="AB4" s="4"/>
      <c r="AC4" s="4"/>
      <c r="AD4" s="4" t="s">
        <v>215</v>
      </c>
      <c r="AE4" s="4"/>
      <c r="AF4" s="4" t="s">
        <v>265</v>
      </c>
      <c r="AG4" s="4"/>
      <c r="AH4" s="4" t="s">
        <v>214</v>
      </c>
      <c r="AI4" s="4"/>
      <c r="AJ4" s="4" t="s">
        <v>266</v>
      </c>
      <c r="AK4" s="4"/>
      <c r="AL4" s="4" t="s">
        <v>254</v>
      </c>
      <c r="AM4" s="4" t="s">
        <v>255</v>
      </c>
    </row>
    <row r="5" s="1" customFormat="1" ht="22.6" customHeight="1" spans="1:39">
      <c r="A5" s="4"/>
      <c r="B5" s="4" t="s">
        <v>214</v>
      </c>
      <c r="C5" s="4" t="s">
        <v>215</v>
      </c>
      <c r="D5" s="4" t="s">
        <v>214</v>
      </c>
      <c r="E5" s="4" t="s">
        <v>215</v>
      </c>
      <c r="F5" s="5"/>
      <c r="G5" s="4" t="s">
        <v>240</v>
      </c>
      <c r="H5" s="4" t="s">
        <v>242</v>
      </c>
      <c r="I5" s="4" t="s">
        <v>241</v>
      </c>
      <c r="J5" s="4" t="s">
        <v>243</v>
      </c>
      <c r="K5" s="4" t="s">
        <v>244</v>
      </c>
      <c r="L5" s="11" t="s">
        <v>245</v>
      </c>
      <c r="M5" s="4" t="s">
        <v>241</v>
      </c>
      <c r="N5" s="4" t="s">
        <v>243</v>
      </c>
      <c r="O5" s="4" t="s">
        <v>240</v>
      </c>
      <c r="P5" s="4" t="s">
        <v>242</v>
      </c>
      <c r="Q5" s="4" t="s">
        <v>246</v>
      </c>
      <c r="R5" s="4" t="s">
        <v>247</v>
      </c>
      <c r="S5" s="4" t="s">
        <v>244</v>
      </c>
      <c r="T5" s="4" t="s">
        <v>245</v>
      </c>
      <c r="U5" s="4" t="s">
        <v>248</v>
      </c>
      <c r="V5" s="4" t="s">
        <v>249</v>
      </c>
      <c r="W5" s="4" t="s">
        <v>11</v>
      </c>
      <c r="X5" s="4" t="s">
        <v>12</v>
      </c>
      <c r="Y5" s="4" t="s">
        <v>13</v>
      </c>
      <c r="Z5" s="4" t="s">
        <v>14</v>
      </c>
      <c r="AA5" s="4" t="s">
        <v>11</v>
      </c>
      <c r="AB5" s="4" t="s">
        <v>12</v>
      </c>
      <c r="AC5" s="4" t="s">
        <v>15</v>
      </c>
      <c r="AD5" s="4" t="s">
        <v>241</v>
      </c>
      <c r="AE5" s="4" t="s">
        <v>243</v>
      </c>
      <c r="AF5" s="4" t="s">
        <v>250</v>
      </c>
      <c r="AG5" s="4" t="s">
        <v>251</v>
      </c>
      <c r="AH5" s="4" t="s">
        <v>240</v>
      </c>
      <c r="AI5" s="4" t="s">
        <v>242</v>
      </c>
      <c r="AJ5" s="4" t="s">
        <v>252</v>
      </c>
      <c r="AK5" s="4" t="s">
        <v>253</v>
      </c>
      <c r="AL5" s="4"/>
      <c r="AM5" s="4"/>
    </row>
    <row r="6" s="1" customFormat="1" ht="15.9" customHeight="1" spans="1:39">
      <c r="A6" s="6" t="s">
        <v>155</v>
      </c>
      <c r="B6" s="7">
        <v>3918.4</v>
      </c>
      <c r="C6" s="7">
        <v>24604.5</v>
      </c>
      <c r="D6" s="7">
        <v>3783</v>
      </c>
      <c r="E6" s="8">
        <v>23737.31</v>
      </c>
      <c r="F6" s="8">
        <v>7.88230031189801</v>
      </c>
      <c r="G6" s="8">
        <v>2271.8</v>
      </c>
      <c r="H6" s="8">
        <v>2767</v>
      </c>
      <c r="I6" s="8">
        <v>22443.5</v>
      </c>
      <c r="J6" s="8">
        <v>21105.26</v>
      </c>
      <c r="K6" s="12">
        <v>9.87917070164627</v>
      </c>
      <c r="L6" s="12">
        <v>7.62748825442718</v>
      </c>
      <c r="M6" s="8">
        <v>23284.83</v>
      </c>
      <c r="N6" s="8">
        <v>18818.07</v>
      </c>
      <c r="O6" s="8">
        <v>2189.02</v>
      </c>
      <c r="P6" s="8">
        <v>1856.18</v>
      </c>
      <c r="Q6" s="8">
        <v>21465.35</v>
      </c>
      <c r="R6" s="8">
        <v>15745.83</v>
      </c>
      <c r="S6" s="12">
        <v>10.6371024476706</v>
      </c>
      <c r="T6" s="12">
        <v>10.1380631188786</v>
      </c>
      <c r="U6" s="15">
        <v>0.0767201791439918</v>
      </c>
      <c r="V6" s="15">
        <v>0.329148309470576</v>
      </c>
      <c r="W6" s="8">
        <v>1819.48</v>
      </c>
      <c r="X6" s="8">
        <v>3072.24</v>
      </c>
      <c r="Y6" s="17">
        <v>-1252.76</v>
      </c>
      <c r="Z6" s="18">
        <v>-0.407767622321173</v>
      </c>
      <c r="AA6" s="15">
        <v>0.0781401453220831</v>
      </c>
      <c r="AB6" s="15">
        <v>0.163260100531032</v>
      </c>
      <c r="AC6" s="15">
        <v>-0.085119955208949</v>
      </c>
      <c r="AD6" s="8">
        <v>-1186.166</v>
      </c>
      <c r="AE6" s="8">
        <v>3748.9679</v>
      </c>
      <c r="AF6" s="15">
        <v>-0.0509415787016697</v>
      </c>
      <c r="AG6" s="15">
        <v>0.199221700206238</v>
      </c>
      <c r="AH6" s="8">
        <v>-51.18</v>
      </c>
      <c r="AI6" s="8">
        <v>-303.62</v>
      </c>
      <c r="AJ6" s="15">
        <v>-0.0233803254424354</v>
      </c>
      <c r="AK6" s="15">
        <v>-0.16357249835684</v>
      </c>
      <c r="AL6" s="22">
        <v>0.112630919655171</v>
      </c>
      <c r="AM6" s="22">
        <v>0.140192172914405</v>
      </c>
    </row>
    <row r="7" s="1" customFormat="1" ht="15.9" customHeight="1" spans="1:39">
      <c r="A7" s="6" t="s">
        <v>84</v>
      </c>
      <c r="B7" s="7">
        <v>13461.3</v>
      </c>
      <c r="C7" s="7">
        <v>73005.46</v>
      </c>
      <c r="D7" s="7">
        <v>12349.1</v>
      </c>
      <c r="E7" s="8">
        <v>65639.87</v>
      </c>
      <c r="F7" s="8">
        <v>8.75696854585484</v>
      </c>
      <c r="G7" s="8">
        <v>5538.1</v>
      </c>
      <c r="H7" s="8">
        <v>5427</v>
      </c>
      <c r="I7" s="8">
        <v>51979.56</v>
      </c>
      <c r="J7" s="8">
        <v>48079.73</v>
      </c>
      <c r="K7" s="12">
        <v>9.38581101821924</v>
      </c>
      <c r="L7" s="12">
        <v>8.85935691910816</v>
      </c>
      <c r="M7" s="8">
        <v>61111.93</v>
      </c>
      <c r="N7" s="8">
        <v>54916.59</v>
      </c>
      <c r="O7" s="8">
        <v>6470.93</v>
      </c>
      <c r="P7" s="8">
        <v>5321.59</v>
      </c>
      <c r="Q7" s="8">
        <v>55414</v>
      </c>
      <c r="R7" s="8">
        <v>49822.3</v>
      </c>
      <c r="S7" s="12">
        <v>9.44407218127843</v>
      </c>
      <c r="T7" s="12">
        <v>10.3195830569435</v>
      </c>
      <c r="U7" s="15">
        <v>0.00620736587878112</v>
      </c>
      <c r="V7" s="15">
        <v>0.16482303977232</v>
      </c>
      <c r="W7" s="8">
        <v>5697.93</v>
      </c>
      <c r="X7" s="8">
        <v>5094.29</v>
      </c>
      <c r="Y7" s="17">
        <v>603.64</v>
      </c>
      <c r="Z7" s="18">
        <v>0.118493450510277</v>
      </c>
      <c r="AA7" s="15">
        <v>0.0932376051615454</v>
      </c>
      <c r="AB7" s="15">
        <v>0.0927641355736035</v>
      </c>
      <c r="AC7" s="15">
        <v>0.000473469587941852</v>
      </c>
      <c r="AD7" s="8">
        <v>2755.3698</v>
      </c>
      <c r="AE7" s="8">
        <v>-2113.1165</v>
      </c>
      <c r="AF7" s="15">
        <v>0.0450872652851906</v>
      </c>
      <c r="AG7" s="15">
        <v>-0.0384786546287743</v>
      </c>
      <c r="AH7" s="8">
        <v>164.83</v>
      </c>
      <c r="AI7" s="8">
        <v>-354.39</v>
      </c>
      <c r="AJ7" s="15">
        <v>0.0254723818678304</v>
      </c>
      <c r="AK7" s="15">
        <v>-0.0665947583335056</v>
      </c>
      <c r="AL7" s="22">
        <v>0.111682023618696</v>
      </c>
      <c r="AM7" s="22">
        <v>0.092067140201336</v>
      </c>
    </row>
    <row r="8" s="1" customFormat="1" ht="15.9" customHeight="1" spans="1:39">
      <c r="A8" s="6" t="s">
        <v>67</v>
      </c>
      <c r="B8" s="7">
        <v>30385.66</v>
      </c>
      <c r="C8" s="7">
        <v>121899.04</v>
      </c>
      <c r="D8" s="7">
        <v>27860</v>
      </c>
      <c r="E8" s="8">
        <v>156875.28</v>
      </c>
      <c r="F8" s="8">
        <v>7.68462657449726</v>
      </c>
      <c r="G8" s="8">
        <v>12890.9</v>
      </c>
      <c r="H8" s="8">
        <v>13484.8</v>
      </c>
      <c r="I8" s="8">
        <v>164596.62</v>
      </c>
      <c r="J8" s="8">
        <v>122816.22</v>
      </c>
      <c r="K8" s="12">
        <v>12.768435097627</v>
      </c>
      <c r="L8" s="12">
        <v>9.1077524323683</v>
      </c>
      <c r="M8" s="8">
        <v>139912.13</v>
      </c>
      <c r="N8" s="8">
        <v>130339.24</v>
      </c>
      <c r="O8" s="8">
        <v>14931.94</v>
      </c>
      <c r="P8" s="8">
        <v>14565.89</v>
      </c>
      <c r="Q8" s="8">
        <v>126969.1</v>
      </c>
      <c r="R8" s="8">
        <v>122167.87</v>
      </c>
      <c r="S8" s="12">
        <v>9.36999010175503</v>
      </c>
      <c r="T8" s="12">
        <v>8.94825101658738</v>
      </c>
      <c r="U8" s="15">
        <v>-0.266159867664877</v>
      </c>
      <c r="V8" s="15">
        <v>-0.0175127087572183</v>
      </c>
      <c r="W8" s="8">
        <v>12943.03</v>
      </c>
      <c r="X8" s="8">
        <v>8171.37</v>
      </c>
      <c r="Y8" s="17">
        <v>4771.66</v>
      </c>
      <c r="Z8" s="18">
        <v>0.583948591239902</v>
      </c>
      <c r="AA8" s="15">
        <v>0.0925082764446514</v>
      </c>
      <c r="AB8" s="15">
        <v>0.0626930922721354</v>
      </c>
      <c r="AC8" s="15">
        <v>0.029815184172516</v>
      </c>
      <c r="AD8" s="8">
        <v>-567.2329</v>
      </c>
      <c r="AE8" s="8">
        <v>6822.1941</v>
      </c>
      <c r="AF8" s="15">
        <v>-0.00405420816622547</v>
      </c>
      <c r="AG8" s="15">
        <v>0.0523418281401671</v>
      </c>
      <c r="AH8" s="8">
        <v>-266.62</v>
      </c>
      <c r="AI8" s="8">
        <v>-1173.01</v>
      </c>
      <c r="AJ8" s="15">
        <v>-0.0178556838562169</v>
      </c>
      <c r="AK8" s="15">
        <v>-0.0805312960622386</v>
      </c>
      <c r="AL8" s="22">
        <v>0.0764770878960131</v>
      </c>
      <c r="AM8" s="22">
        <v>0.0626756122060216</v>
      </c>
    </row>
    <row r="9" s="1" customFormat="1" ht="15.9" customHeight="1" spans="1:39">
      <c r="A9" s="6" t="s">
        <v>62</v>
      </c>
      <c r="B9" s="7">
        <v>36513</v>
      </c>
      <c r="C9" s="7">
        <v>142405.86</v>
      </c>
      <c r="D9" s="7">
        <v>39094.96</v>
      </c>
      <c r="E9" s="8">
        <v>157241.42</v>
      </c>
      <c r="F9" s="8">
        <v>9.03960187896826</v>
      </c>
      <c r="G9" s="8">
        <v>19239.4</v>
      </c>
      <c r="H9" s="8">
        <v>10808.9</v>
      </c>
      <c r="I9" s="8">
        <v>135065.12</v>
      </c>
      <c r="J9" s="8">
        <v>109089.1</v>
      </c>
      <c r="K9" s="12">
        <v>7.02023555828144</v>
      </c>
      <c r="L9" s="12">
        <v>10.0925256039005</v>
      </c>
      <c r="M9" s="8">
        <v>126652.73</v>
      </c>
      <c r="N9" s="8">
        <v>120165.48</v>
      </c>
      <c r="O9" s="8">
        <v>16007.18</v>
      </c>
      <c r="P9" s="8">
        <v>14464.81</v>
      </c>
      <c r="Q9" s="8">
        <v>116018.99</v>
      </c>
      <c r="R9" s="8">
        <v>110599.17</v>
      </c>
      <c r="S9" s="12">
        <v>7.91224500505398</v>
      </c>
      <c r="T9" s="12">
        <v>8.30743576998246</v>
      </c>
      <c r="U9" s="15">
        <v>0.127062609134287</v>
      </c>
      <c r="V9" s="15">
        <v>-0.176872460271802</v>
      </c>
      <c r="W9" s="8">
        <v>10633.74</v>
      </c>
      <c r="X9" s="8">
        <v>9566.31</v>
      </c>
      <c r="Y9" s="17">
        <v>1067.43</v>
      </c>
      <c r="Z9" s="18">
        <v>0.111582208814057</v>
      </c>
      <c r="AA9" s="15">
        <v>0.0839598167366783</v>
      </c>
      <c r="AB9" s="15">
        <v>0.0796094685428794</v>
      </c>
      <c r="AC9" s="15">
        <v>0.00435034819379895</v>
      </c>
      <c r="AD9" s="8">
        <v>-450.5013</v>
      </c>
      <c r="AE9" s="8">
        <v>-4375.3823</v>
      </c>
      <c r="AF9" s="15">
        <v>-0.00355698057199399</v>
      </c>
      <c r="AG9" s="15">
        <v>-0.0364113079729719</v>
      </c>
      <c r="AH9" s="8">
        <v>-195.66</v>
      </c>
      <c r="AI9" s="8">
        <v>-947.71</v>
      </c>
      <c r="AJ9" s="15">
        <v>-0.0122232648099165</v>
      </c>
      <c r="AK9" s="15">
        <v>-0.0655183165212678</v>
      </c>
      <c r="AL9" s="22">
        <v>0.0619613359492738</v>
      </c>
      <c r="AM9" s="22">
        <v>0.0532950517113513</v>
      </c>
    </row>
    <row r="10" s="1" customFormat="1" ht="15.9" customHeight="1" spans="1:39">
      <c r="A10" s="6" t="s">
        <v>94</v>
      </c>
      <c r="B10" s="7">
        <v>12565.7</v>
      </c>
      <c r="C10" s="7">
        <v>42974.35</v>
      </c>
      <c r="D10" s="7">
        <v>11478.2</v>
      </c>
      <c r="E10" s="8">
        <v>44494.74</v>
      </c>
      <c r="F10" s="8">
        <v>9.53180404216586</v>
      </c>
      <c r="G10" s="8">
        <v>4977.8</v>
      </c>
      <c r="H10" s="8">
        <v>3921.4</v>
      </c>
      <c r="I10" s="8">
        <v>35349.04</v>
      </c>
      <c r="J10" s="8">
        <v>29725.62</v>
      </c>
      <c r="K10" s="12">
        <v>7.10133794045562</v>
      </c>
      <c r="L10" s="12">
        <v>7.58035905543938</v>
      </c>
      <c r="M10" s="8">
        <v>34979.07</v>
      </c>
      <c r="N10" s="8">
        <v>29098.59</v>
      </c>
      <c r="O10" s="8">
        <v>5755.65</v>
      </c>
      <c r="P10" s="8">
        <v>5912.55</v>
      </c>
      <c r="Q10" s="8">
        <v>32117.93</v>
      </c>
      <c r="R10" s="8">
        <v>26725.12</v>
      </c>
      <c r="S10" s="12">
        <v>6.07734486982357</v>
      </c>
      <c r="T10" s="12">
        <v>4.92149580130401</v>
      </c>
      <c r="U10" s="15">
        <v>-0.144197203290167</v>
      </c>
      <c r="V10" s="15">
        <v>-0.350756901446176</v>
      </c>
      <c r="W10" s="8">
        <v>2861.14</v>
      </c>
      <c r="X10" s="8">
        <v>2373.47</v>
      </c>
      <c r="Y10" s="17">
        <v>487.67</v>
      </c>
      <c r="Z10" s="18">
        <v>0.205467100911324</v>
      </c>
      <c r="AA10" s="15">
        <v>0.0817957710139235</v>
      </c>
      <c r="AB10" s="15">
        <v>0.0815664951463284</v>
      </c>
      <c r="AC10" s="15">
        <v>0.00022927586759508</v>
      </c>
      <c r="AD10" s="8">
        <v>-773.92</v>
      </c>
      <c r="AE10" s="8">
        <v>-1221.1955</v>
      </c>
      <c r="AF10" s="15">
        <v>-0.0221252308880711</v>
      </c>
      <c r="AG10" s="15">
        <v>-0.0419675145771668</v>
      </c>
      <c r="AH10" s="8">
        <v>-153.65</v>
      </c>
      <c r="AI10" s="8">
        <v>-298.05</v>
      </c>
      <c r="AJ10" s="15">
        <v>-0.026695507892245</v>
      </c>
      <c r="AK10" s="15">
        <v>-0.0504097216936855</v>
      </c>
      <c r="AL10" s="22">
        <v>0.0282844908056144</v>
      </c>
      <c r="AM10" s="22">
        <v>0.0237142138014405</v>
      </c>
    </row>
    <row r="11" s="1" customFormat="1" ht="15.9" customHeight="1" spans="1:39">
      <c r="A11" s="6" t="s">
        <v>186</v>
      </c>
      <c r="B11" s="7">
        <v>6607</v>
      </c>
      <c r="C11" s="7">
        <v>17221.05</v>
      </c>
      <c r="D11" s="7">
        <v>6710.6</v>
      </c>
      <c r="E11" s="8">
        <v>21228.52</v>
      </c>
      <c r="F11" s="8">
        <v>5.29319890575188</v>
      </c>
      <c r="G11" s="8">
        <v>2754</v>
      </c>
      <c r="H11" s="8">
        <v>2049.8</v>
      </c>
      <c r="I11" s="8">
        <v>27955.1</v>
      </c>
      <c r="J11" s="8">
        <v>15706.8</v>
      </c>
      <c r="K11" s="12">
        <v>10.1507262164125</v>
      </c>
      <c r="L11" s="12">
        <v>7.66260122938823</v>
      </c>
      <c r="M11" s="8">
        <v>27424.15</v>
      </c>
      <c r="N11" s="8">
        <v>20267.24</v>
      </c>
      <c r="O11" s="8">
        <v>3058.32</v>
      </c>
      <c r="P11" s="8">
        <v>2348.36</v>
      </c>
      <c r="Q11" s="8">
        <v>25423.85</v>
      </c>
      <c r="R11" s="8">
        <v>19129.81</v>
      </c>
      <c r="S11" s="12">
        <v>8.96706361662612</v>
      </c>
      <c r="T11" s="12">
        <v>8.63038035054251</v>
      </c>
      <c r="U11" s="15">
        <v>-0.116608661740135</v>
      </c>
      <c r="V11" s="15">
        <v>0.126299032428122</v>
      </c>
      <c r="W11" s="8">
        <v>2000.3</v>
      </c>
      <c r="X11" s="8">
        <v>1137.43</v>
      </c>
      <c r="Y11" s="17">
        <v>862.87</v>
      </c>
      <c r="Z11" s="18">
        <v>0.758613716888072</v>
      </c>
      <c r="AA11" s="15">
        <v>0.0729393618398382</v>
      </c>
      <c r="AB11" s="15">
        <v>0.0561216031388586</v>
      </c>
      <c r="AC11" s="15">
        <v>0.0168177587009797</v>
      </c>
      <c r="AD11" s="8">
        <v>529.854</v>
      </c>
      <c r="AE11" s="8">
        <v>-1508.085</v>
      </c>
      <c r="AF11" s="15">
        <v>0.0193207082079116</v>
      </c>
      <c r="AG11" s="15">
        <v>-0.074409983796511</v>
      </c>
      <c r="AH11" s="8">
        <v>-46.08</v>
      </c>
      <c r="AI11" s="8">
        <v>423.86</v>
      </c>
      <c r="AJ11" s="15">
        <v>-0.0150670956603626</v>
      </c>
      <c r="AK11" s="15">
        <v>0.180491917763886</v>
      </c>
      <c r="AL11" s="22">
        <v>-0.161171209555975</v>
      </c>
      <c r="AM11" s="22">
        <v>-0.195559013424249</v>
      </c>
    </row>
    <row r="12" s="1" customFormat="1" ht="15.9" customHeight="1" spans="1:39">
      <c r="A12" s="6" t="s">
        <v>101</v>
      </c>
      <c r="B12" s="7">
        <v>20317.1</v>
      </c>
      <c r="C12" s="7">
        <v>53173.21</v>
      </c>
      <c r="D12" s="7">
        <v>17724.5</v>
      </c>
      <c r="E12" s="8">
        <v>51450.53</v>
      </c>
      <c r="F12" s="8">
        <v>10.6319660086564</v>
      </c>
      <c r="G12" s="8">
        <v>8391.7</v>
      </c>
      <c r="H12" s="8">
        <v>4386.9</v>
      </c>
      <c r="I12" s="8">
        <v>35793.92</v>
      </c>
      <c r="J12" s="8">
        <v>22668</v>
      </c>
      <c r="K12" s="12">
        <v>4.2653955694317</v>
      </c>
      <c r="L12" s="12">
        <v>5.16720235245846</v>
      </c>
      <c r="M12" s="8">
        <v>37175.5</v>
      </c>
      <c r="N12" s="8">
        <v>25106.22</v>
      </c>
      <c r="O12" s="8">
        <v>10530.05</v>
      </c>
      <c r="P12" s="8">
        <v>5837.61</v>
      </c>
      <c r="Q12" s="8">
        <v>34441.71</v>
      </c>
      <c r="R12" s="8">
        <v>23775.14</v>
      </c>
      <c r="S12" s="12">
        <v>3.53042008347539</v>
      </c>
      <c r="T12" s="12">
        <v>4.30077034950947</v>
      </c>
      <c r="U12" s="15">
        <v>-0.172311213342925</v>
      </c>
      <c r="V12" s="15">
        <v>-0.167679131539478</v>
      </c>
      <c r="W12" s="8">
        <v>2733.79</v>
      </c>
      <c r="X12" s="8">
        <v>1331.08</v>
      </c>
      <c r="Y12" s="17">
        <v>1402.71</v>
      </c>
      <c r="Z12" s="18">
        <v>1.05381344472158</v>
      </c>
      <c r="AA12" s="15">
        <v>0.0735374103912523</v>
      </c>
      <c r="AB12" s="15">
        <v>0.0530179373876274</v>
      </c>
      <c r="AC12" s="15">
        <v>0.0205194730036249</v>
      </c>
      <c r="AD12" s="8">
        <v>-475.058</v>
      </c>
      <c r="AE12" s="8">
        <v>-161.1253</v>
      </c>
      <c r="AF12" s="15">
        <v>-0.0127787924842975</v>
      </c>
      <c r="AG12" s="15">
        <v>-0.00641774428806885</v>
      </c>
      <c r="AH12" s="8">
        <v>-162.08</v>
      </c>
      <c r="AI12" s="8">
        <v>-538.93</v>
      </c>
      <c r="AJ12" s="15">
        <v>-0.0153921396384633</v>
      </c>
      <c r="AK12" s="15">
        <v>-0.092320316019741</v>
      </c>
      <c r="AL12" s="22">
        <v>0.0795415235354435</v>
      </c>
      <c r="AM12" s="22">
        <v>0.0769281763812777</v>
      </c>
    </row>
    <row r="13" s="1" customFormat="1" ht="15.9" customHeight="1" spans="1:39">
      <c r="A13" s="6" t="s">
        <v>118</v>
      </c>
      <c r="B13" s="7">
        <v>4432.4</v>
      </c>
      <c r="C13" s="7">
        <v>25686.03</v>
      </c>
      <c r="D13" s="7">
        <v>4883.2</v>
      </c>
      <c r="E13" s="8">
        <v>32799.67</v>
      </c>
      <c r="F13" s="8">
        <v>6.94034119227428</v>
      </c>
      <c r="G13" s="8">
        <v>4000.89</v>
      </c>
      <c r="H13" s="8">
        <v>4408.26</v>
      </c>
      <c r="I13" s="8">
        <v>37840.81</v>
      </c>
      <c r="J13" s="8">
        <v>35071.35</v>
      </c>
      <c r="K13" s="12">
        <v>9.45809807317872</v>
      </c>
      <c r="L13" s="12">
        <v>7.9558261082604</v>
      </c>
      <c r="M13" s="8">
        <v>31685.85</v>
      </c>
      <c r="N13" s="8">
        <v>27564.83</v>
      </c>
      <c r="O13" s="8">
        <v>3384.16</v>
      </c>
      <c r="P13" s="8">
        <v>3336.91</v>
      </c>
      <c r="Q13" s="8">
        <v>29494.22</v>
      </c>
      <c r="R13" s="8">
        <v>26254.97</v>
      </c>
      <c r="S13" s="12">
        <v>9.36298815658834</v>
      </c>
      <c r="T13" s="12">
        <v>8.26058539187452</v>
      </c>
      <c r="U13" s="15">
        <v>-0.0100559241249666</v>
      </c>
      <c r="V13" s="15">
        <v>0.0383064284547008</v>
      </c>
      <c r="W13" s="8">
        <v>2191.63</v>
      </c>
      <c r="X13" s="8">
        <v>1309.86</v>
      </c>
      <c r="Y13" s="17">
        <v>881.77</v>
      </c>
      <c r="Z13" s="18">
        <v>0.673178813002916</v>
      </c>
      <c r="AA13" s="15">
        <v>0.0691674674973214</v>
      </c>
      <c r="AB13" s="15">
        <v>0.0475192482594669</v>
      </c>
      <c r="AC13" s="15">
        <v>0.0216482192378545</v>
      </c>
      <c r="AD13" s="8">
        <v>-582.0002</v>
      </c>
      <c r="AE13" s="8">
        <v>-673.8694</v>
      </c>
      <c r="AF13" s="15">
        <v>-0.0183678266481726</v>
      </c>
      <c r="AG13" s="15">
        <v>-0.0244467098110164</v>
      </c>
      <c r="AH13" s="8">
        <v>-57.33</v>
      </c>
      <c r="AI13" s="8">
        <v>-79.15</v>
      </c>
      <c r="AJ13" s="15">
        <v>-0.016940688383528</v>
      </c>
      <c r="AK13" s="15">
        <v>-0.0237195489240045</v>
      </c>
      <c r="AL13" s="22">
        <v>0.00535172227583194</v>
      </c>
      <c r="AM13" s="22">
        <v>0.00677886054047658</v>
      </c>
    </row>
    <row r="14" s="1" customFormat="1" ht="15.9" customHeight="1" spans="1:39">
      <c r="A14" s="6" t="s">
        <v>89</v>
      </c>
      <c r="B14" s="7">
        <v>2430</v>
      </c>
      <c r="C14" s="7">
        <v>16512.12</v>
      </c>
      <c r="D14" s="7">
        <v>4103</v>
      </c>
      <c r="E14" s="8">
        <v>23618.9</v>
      </c>
      <c r="F14" s="8">
        <v>6.32222948405293</v>
      </c>
      <c r="G14" s="8">
        <v>4128</v>
      </c>
      <c r="H14" s="8">
        <v>2003</v>
      </c>
      <c r="I14" s="8">
        <v>33018.4</v>
      </c>
      <c r="J14" s="8">
        <v>22173.5</v>
      </c>
      <c r="K14" s="12">
        <v>7.99864341085271</v>
      </c>
      <c r="L14" s="12">
        <v>11.0701447828258</v>
      </c>
      <c r="M14" s="8">
        <v>24677.52</v>
      </c>
      <c r="N14" s="8">
        <v>22621.54</v>
      </c>
      <c r="O14" s="8">
        <v>2062.67</v>
      </c>
      <c r="P14" s="8">
        <v>2165.67</v>
      </c>
      <c r="Q14" s="8">
        <v>22216.62</v>
      </c>
      <c r="R14" s="8">
        <v>20769.04</v>
      </c>
      <c r="S14" s="12">
        <v>11.9638720687265</v>
      </c>
      <c r="T14" s="12">
        <v>10.4455157064557</v>
      </c>
      <c r="U14" s="15">
        <v>0.495737646273072</v>
      </c>
      <c r="V14" s="15">
        <v>-0.0564246528499855</v>
      </c>
      <c r="W14" s="8">
        <v>2460.9</v>
      </c>
      <c r="X14" s="8">
        <v>1852.5</v>
      </c>
      <c r="Y14" s="17">
        <v>608.4</v>
      </c>
      <c r="Z14" s="18">
        <v>0.328421052631579</v>
      </c>
      <c r="AA14" s="15">
        <v>0.0997223383873258</v>
      </c>
      <c r="AB14" s="15">
        <v>0.0818909764764026</v>
      </c>
      <c r="AC14" s="15">
        <v>0.0178313619109232</v>
      </c>
      <c r="AD14" s="8">
        <v>-302.1342</v>
      </c>
      <c r="AE14" s="8">
        <v>1302.8935</v>
      </c>
      <c r="AF14" s="15">
        <v>-0.0122432967332212</v>
      </c>
      <c r="AG14" s="15">
        <v>0.0575952609769273</v>
      </c>
      <c r="AH14" s="8">
        <v>-32.33</v>
      </c>
      <c r="AI14" s="8">
        <v>151.67</v>
      </c>
      <c r="AJ14" s="15">
        <v>-0.0156738596091474</v>
      </c>
      <c r="AK14" s="15">
        <v>0.0700337539883731</v>
      </c>
      <c r="AL14" s="22">
        <v>-0.0822770507215943</v>
      </c>
      <c r="AM14" s="22">
        <v>-0.0857076135975205</v>
      </c>
    </row>
    <row r="15" s="1" customFormat="1" ht="15.9" customHeight="1" spans="1:39">
      <c r="A15" s="9" t="s">
        <v>61</v>
      </c>
      <c r="B15" s="10">
        <v>130630.56</v>
      </c>
      <c r="C15" s="10">
        <v>517481.62</v>
      </c>
      <c r="D15" s="10">
        <v>127986.56</v>
      </c>
      <c r="E15" s="10">
        <v>577086.24</v>
      </c>
      <c r="F15" s="10">
        <v>8.26424385686507</v>
      </c>
      <c r="G15" s="10">
        <v>64192.59</v>
      </c>
      <c r="H15" s="10">
        <v>49257.06</v>
      </c>
      <c r="I15" s="10">
        <v>544042.07</v>
      </c>
      <c r="J15" s="10">
        <v>426435.58</v>
      </c>
      <c r="K15" s="13">
        <v>8.47515375216984</v>
      </c>
      <c r="L15" s="13">
        <v>8.65734942361562</v>
      </c>
      <c r="M15" s="10">
        <v>506903.71</v>
      </c>
      <c r="N15" s="10">
        <v>448897.8</v>
      </c>
      <c r="O15" s="10">
        <v>64389.92</v>
      </c>
      <c r="P15" s="10">
        <v>55809.57</v>
      </c>
      <c r="Q15" s="10">
        <v>463561.77</v>
      </c>
      <c r="R15" s="10">
        <v>414989.25</v>
      </c>
      <c r="S15" s="13">
        <v>7.87240782408178</v>
      </c>
      <c r="T15" s="13">
        <v>8.04338395726754</v>
      </c>
      <c r="U15" s="16">
        <v>-0.0711191732579174</v>
      </c>
      <c r="V15" s="16">
        <v>-0.0709184112025437</v>
      </c>
      <c r="W15" s="10">
        <v>43341.94</v>
      </c>
      <c r="X15" s="10">
        <v>33908.55</v>
      </c>
      <c r="Y15" s="19">
        <v>9433.39</v>
      </c>
      <c r="Z15" s="20">
        <v>0.278200925725223</v>
      </c>
      <c r="AA15" s="16">
        <v>0.0855033000251665</v>
      </c>
      <c r="AB15" s="16">
        <v>0.0755373494813296</v>
      </c>
      <c r="AC15" s="16">
        <v>0.00996595054383689</v>
      </c>
      <c r="AD15" s="10">
        <v>-1051.7888</v>
      </c>
      <c r="AE15" s="10">
        <v>1821.2815</v>
      </c>
      <c r="AF15" s="16">
        <v>-0.00207492819494259</v>
      </c>
      <c r="AG15" s="16">
        <v>0.00405722973024149</v>
      </c>
      <c r="AH15" s="10">
        <v>-800.1</v>
      </c>
      <c r="AI15" s="10">
        <v>-3119.33</v>
      </c>
      <c r="AJ15" s="16">
        <v>-0.0124258579603764</v>
      </c>
      <c r="AK15" s="16">
        <v>-0.0558923854815581</v>
      </c>
      <c r="AL15" s="20">
        <v>0.0538174572866155</v>
      </c>
      <c r="AM15" s="20">
        <v>0.0434665275211817</v>
      </c>
    </row>
    <row r="16" s="1" customFormat="1" ht="14.3" customHeight="1"/>
    <row r="17" s="1" customFormat="1" ht="14.3" customHeight="1"/>
    <row r="18" s="1" customFormat="1" ht="14.3" customHeight="1"/>
    <row r="19" s="1" customFormat="1" ht="14.3" customHeight="1"/>
    <row r="20" s="1" customFormat="1" ht="14.3" customHeight="1"/>
    <row r="21" s="1" customFormat="1" ht="14.3" customHeight="1"/>
    <row r="22" s="1" customFormat="1" ht="14.3" customHeight="1"/>
    <row r="23" s="1" customFormat="1" ht="14.3" customHeight="1"/>
    <row r="24" s="1" customFormat="1" ht="14.3" customHeight="1" spans="27:27">
      <c r="AA24" s="21"/>
    </row>
  </sheetData>
  <mergeCells count="26">
    <mergeCell ref="A1:AM1"/>
    <mergeCell ref="A2:V2"/>
    <mergeCell ref="W2:AC2"/>
    <mergeCell ref="G3:L3"/>
    <mergeCell ref="M3:AC3"/>
    <mergeCell ref="AD3:AM3"/>
    <mergeCell ref="G4:H4"/>
    <mergeCell ref="I4:J4"/>
    <mergeCell ref="K4:L4"/>
    <mergeCell ref="M4:N4"/>
    <mergeCell ref="O4:P4"/>
    <mergeCell ref="Q4:R4"/>
    <mergeCell ref="S4:T4"/>
    <mergeCell ref="U4:V4"/>
    <mergeCell ref="W4:Z4"/>
    <mergeCell ref="AA4:AC4"/>
    <mergeCell ref="AD4:AE4"/>
    <mergeCell ref="AF4:AG4"/>
    <mergeCell ref="AH4:AI4"/>
    <mergeCell ref="AJ4:AK4"/>
    <mergeCell ref="A3:A5"/>
    <mergeCell ref="F3:F5"/>
    <mergeCell ref="AL4:AL5"/>
    <mergeCell ref="AM4:AM5"/>
    <mergeCell ref="B3:C4"/>
    <mergeCell ref="D3:E4"/>
  </mergeCells>
  <pageMargins left="0.75" right="0.75" top="1" bottom="1" header="0.5" footer="0.5"/>
  <pageSetup paperSize="9" orientation="portrait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1"/>
  <dimension ref="A1:AM24"/>
  <sheetViews>
    <sheetView workbookViewId="0">
      <selection activeCell="A1" sqref="$A1:$XFD1048576"/>
    </sheetView>
  </sheetViews>
  <sheetFormatPr defaultColWidth="10" defaultRowHeight="13.5"/>
  <cols>
    <col min="1" max="1" width="15.875" style="1" customWidth="1"/>
    <col min="2" max="5" width="9.63333333333333" style="1" customWidth="1"/>
    <col min="6" max="6" width="6.91666666666667" style="1" customWidth="1"/>
    <col min="7" max="7" width="9.225" style="1" customWidth="1"/>
    <col min="8" max="8" width="9.63333333333333" style="1" customWidth="1"/>
    <col min="9" max="9" width="10.175" style="1" customWidth="1"/>
    <col min="10" max="10" width="9.5" style="1" customWidth="1"/>
    <col min="11" max="11" width="9.225" style="1" customWidth="1"/>
    <col min="12" max="12" width="9.76666666666667" style="1" customWidth="1"/>
    <col min="13" max="16" width="10.7666666666667" style="1" customWidth="1"/>
    <col min="17" max="17" width="12.2083333333333" style="1" customWidth="1"/>
    <col min="18" max="18" width="10.7666666666667" style="1" customWidth="1"/>
    <col min="19" max="20" width="9.5" style="1" customWidth="1"/>
    <col min="21" max="21" width="6.78333333333333" style="1" customWidth="1"/>
    <col min="22" max="22" width="6.24166666666667" style="1" customWidth="1"/>
    <col min="23" max="23" width="9.74166666666667" style="1" customWidth="1"/>
    <col min="24" max="25" width="9.76666666666667" style="1" customWidth="1"/>
    <col min="26" max="26" width="7.6" style="1" customWidth="1"/>
    <col min="27" max="27" width="6.65" style="1" customWidth="1"/>
    <col min="28" max="28" width="5.83333333333333" style="1" customWidth="1"/>
    <col min="29" max="29" width="6.10833333333333" style="1" customWidth="1"/>
    <col min="30" max="30" width="9.74166666666667" style="1" customWidth="1"/>
    <col min="31" max="31" width="8.95" style="1" customWidth="1"/>
    <col min="32" max="33" width="6.91666666666667" style="1" customWidth="1"/>
    <col min="34" max="35" width="9.74166666666667" style="1" customWidth="1"/>
    <col min="36" max="37" width="7.73333333333333" style="1" customWidth="1"/>
    <col min="38" max="38" width="6.10833333333333" style="1" customWidth="1"/>
    <col min="39" max="39" width="6.50833333333333" style="1" customWidth="1"/>
    <col min="40" max="47" width="9.76666666666667" style="1" customWidth="1"/>
    <col min="48" max="16384" width="10" style="1"/>
  </cols>
  <sheetData>
    <row r="1" s="1" customFormat="1" ht="21.85" customHeight="1" spans="1:39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="1" customFormat="1" ht="19.55" customHeight="1" spans="1:29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14" t="s">
        <v>233</v>
      </c>
      <c r="X2" s="14"/>
      <c r="Y2" s="14"/>
      <c r="Z2" s="14"/>
      <c r="AA2" s="14"/>
      <c r="AB2" s="14"/>
      <c r="AC2" s="14"/>
    </row>
    <row r="3" s="1" customFormat="1" ht="19.55" customHeight="1" spans="1:39">
      <c r="A3" s="4" t="s">
        <v>49</v>
      </c>
      <c r="B3" s="4" t="s">
        <v>236</v>
      </c>
      <c r="C3" s="4"/>
      <c r="D3" s="4" t="s">
        <v>209</v>
      </c>
      <c r="E3" s="4"/>
      <c r="F3" s="5" t="s">
        <v>210</v>
      </c>
      <c r="G3" s="4" t="s">
        <v>237</v>
      </c>
      <c r="H3" s="4"/>
      <c r="I3" s="4"/>
      <c r="J3" s="4"/>
      <c r="K3" s="4"/>
      <c r="L3" s="4"/>
      <c r="M3" s="4" t="s">
        <v>238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 t="s">
        <v>239</v>
      </c>
      <c r="AE3" s="4"/>
      <c r="AF3" s="4"/>
      <c r="AG3" s="4"/>
      <c r="AH3" s="4"/>
      <c r="AI3" s="4"/>
      <c r="AJ3" s="4"/>
      <c r="AK3" s="4"/>
      <c r="AL3" s="4"/>
      <c r="AM3" s="4"/>
    </row>
    <row r="4" s="1" customFormat="1" ht="22.6" customHeight="1" spans="1:39">
      <c r="A4" s="4"/>
      <c r="B4" s="4"/>
      <c r="C4" s="4"/>
      <c r="D4" s="4"/>
      <c r="E4" s="4"/>
      <c r="F4" s="5"/>
      <c r="G4" s="4" t="s">
        <v>261</v>
      </c>
      <c r="H4" s="4"/>
      <c r="I4" s="4" t="s">
        <v>215</v>
      </c>
      <c r="J4" s="4"/>
      <c r="K4" s="4" t="s">
        <v>262</v>
      </c>
      <c r="L4" s="4"/>
      <c r="M4" s="4" t="s">
        <v>215</v>
      </c>
      <c r="N4" s="4"/>
      <c r="O4" s="4" t="s">
        <v>263</v>
      </c>
      <c r="P4" s="4"/>
      <c r="Q4" s="4" t="s">
        <v>264</v>
      </c>
      <c r="R4" s="4"/>
      <c r="S4" s="4" t="s">
        <v>262</v>
      </c>
      <c r="T4" s="4"/>
      <c r="U4" s="4" t="s">
        <v>211</v>
      </c>
      <c r="V4" s="4"/>
      <c r="W4" s="4" t="s">
        <v>7</v>
      </c>
      <c r="X4" s="4"/>
      <c r="Y4" s="4"/>
      <c r="Z4" s="4"/>
      <c r="AA4" s="4" t="s">
        <v>8</v>
      </c>
      <c r="AB4" s="4"/>
      <c r="AC4" s="4"/>
      <c r="AD4" s="4" t="s">
        <v>215</v>
      </c>
      <c r="AE4" s="4"/>
      <c r="AF4" s="4" t="s">
        <v>265</v>
      </c>
      <c r="AG4" s="4"/>
      <c r="AH4" s="4" t="s">
        <v>214</v>
      </c>
      <c r="AI4" s="4"/>
      <c r="AJ4" s="4" t="s">
        <v>266</v>
      </c>
      <c r="AK4" s="4"/>
      <c r="AL4" s="4" t="s">
        <v>254</v>
      </c>
      <c r="AM4" s="4" t="s">
        <v>255</v>
      </c>
    </row>
    <row r="5" s="1" customFormat="1" ht="22.6" customHeight="1" spans="1:39">
      <c r="A5" s="4"/>
      <c r="B5" s="4" t="s">
        <v>214</v>
      </c>
      <c r="C5" s="4" t="s">
        <v>215</v>
      </c>
      <c r="D5" s="4" t="s">
        <v>214</v>
      </c>
      <c r="E5" s="4" t="s">
        <v>215</v>
      </c>
      <c r="F5" s="5"/>
      <c r="G5" s="4" t="s">
        <v>240</v>
      </c>
      <c r="H5" s="4" t="s">
        <v>242</v>
      </c>
      <c r="I5" s="4" t="s">
        <v>241</v>
      </c>
      <c r="J5" s="4" t="s">
        <v>243</v>
      </c>
      <c r="K5" s="4" t="s">
        <v>244</v>
      </c>
      <c r="L5" s="11" t="s">
        <v>245</v>
      </c>
      <c r="M5" s="4" t="s">
        <v>241</v>
      </c>
      <c r="N5" s="4" t="s">
        <v>243</v>
      </c>
      <c r="O5" s="4" t="s">
        <v>240</v>
      </c>
      <c r="P5" s="4" t="s">
        <v>242</v>
      </c>
      <c r="Q5" s="4" t="s">
        <v>246</v>
      </c>
      <c r="R5" s="4" t="s">
        <v>247</v>
      </c>
      <c r="S5" s="4" t="s">
        <v>244</v>
      </c>
      <c r="T5" s="4" t="s">
        <v>245</v>
      </c>
      <c r="U5" s="4" t="s">
        <v>248</v>
      </c>
      <c r="V5" s="4" t="s">
        <v>249</v>
      </c>
      <c r="W5" s="4" t="s">
        <v>11</v>
      </c>
      <c r="X5" s="4" t="s">
        <v>12</v>
      </c>
      <c r="Y5" s="4" t="s">
        <v>13</v>
      </c>
      <c r="Z5" s="4" t="s">
        <v>14</v>
      </c>
      <c r="AA5" s="4" t="s">
        <v>11</v>
      </c>
      <c r="AB5" s="4" t="s">
        <v>12</v>
      </c>
      <c r="AC5" s="4" t="s">
        <v>15</v>
      </c>
      <c r="AD5" s="4" t="s">
        <v>241</v>
      </c>
      <c r="AE5" s="4" t="s">
        <v>243</v>
      </c>
      <c r="AF5" s="4" t="s">
        <v>250</v>
      </c>
      <c r="AG5" s="4" t="s">
        <v>251</v>
      </c>
      <c r="AH5" s="4" t="s">
        <v>240</v>
      </c>
      <c r="AI5" s="4" t="s">
        <v>242</v>
      </c>
      <c r="AJ5" s="4" t="s">
        <v>252</v>
      </c>
      <c r="AK5" s="4" t="s">
        <v>253</v>
      </c>
      <c r="AL5" s="4"/>
      <c r="AM5" s="4"/>
    </row>
    <row r="6" s="1" customFormat="1" ht="15.9" customHeight="1" spans="1:39">
      <c r="A6" s="6" t="s">
        <v>155</v>
      </c>
      <c r="B6" s="7">
        <v>5438.41</v>
      </c>
      <c r="C6" s="7">
        <v>148839.7</v>
      </c>
      <c r="D6" s="7">
        <v>6072.12</v>
      </c>
      <c r="E6" s="8">
        <v>152960.32</v>
      </c>
      <c r="F6" s="8">
        <v>26.4109880004161</v>
      </c>
      <c r="G6" s="8">
        <v>2425.44</v>
      </c>
      <c r="H6" s="8">
        <v>2290.53</v>
      </c>
      <c r="I6" s="8">
        <v>54908.14</v>
      </c>
      <c r="J6" s="8">
        <v>69990.23</v>
      </c>
      <c r="K6" s="12">
        <v>22.638424368362</v>
      </c>
      <c r="L6" s="12">
        <v>30.5563472209489</v>
      </c>
      <c r="M6" s="8">
        <v>44169.18</v>
      </c>
      <c r="N6" s="8">
        <v>39873.28</v>
      </c>
      <c r="O6" s="8">
        <v>1451.06</v>
      </c>
      <c r="P6" s="8">
        <v>1208.09</v>
      </c>
      <c r="Q6" s="8">
        <v>39994.72</v>
      </c>
      <c r="R6" s="8">
        <v>37662.37</v>
      </c>
      <c r="S6" s="12">
        <v>30.4392513059419</v>
      </c>
      <c r="T6" s="12">
        <v>33.005223120794</v>
      </c>
      <c r="U6" s="15">
        <v>0.344583475009054</v>
      </c>
      <c r="V6" s="15">
        <v>0.080142953021761</v>
      </c>
      <c r="W6" s="8">
        <v>4174.46</v>
      </c>
      <c r="X6" s="8">
        <v>2210.91</v>
      </c>
      <c r="Y6" s="17">
        <v>1963.55</v>
      </c>
      <c r="Z6" s="18">
        <v>0.888118467056551</v>
      </c>
      <c r="AA6" s="15">
        <v>0.0945106972780568</v>
      </c>
      <c r="AB6" s="15">
        <v>0.0554484105646689</v>
      </c>
      <c r="AC6" s="15">
        <v>0.0390622867133879</v>
      </c>
      <c r="AD6" s="8">
        <v>-268.35</v>
      </c>
      <c r="AE6" s="8">
        <v>1811.242</v>
      </c>
      <c r="AF6" s="15">
        <v>-0.00607550332607488</v>
      </c>
      <c r="AG6" s="15">
        <v>0.0454249562614362</v>
      </c>
      <c r="AH6" s="8">
        <v>55.63</v>
      </c>
      <c r="AI6" s="8">
        <v>-182.35</v>
      </c>
      <c r="AJ6" s="15">
        <v>0.0383374912133199</v>
      </c>
      <c r="AK6" s="15">
        <v>-0.150940741169946</v>
      </c>
      <c r="AL6" s="22">
        <v>0.144865237843871</v>
      </c>
      <c r="AM6" s="22">
        <v>0.189278232383266</v>
      </c>
    </row>
    <row r="7" s="1" customFormat="1" ht="15.9" customHeight="1" spans="1:39">
      <c r="A7" s="6" t="s">
        <v>84</v>
      </c>
      <c r="B7" s="7">
        <v>13722.61</v>
      </c>
      <c r="C7" s="7">
        <v>394657.4</v>
      </c>
      <c r="D7" s="7">
        <v>12972.94</v>
      </c>
      <c r="E7" s="8">
        <v>356148.95</v>
      </c>
      <c r="F7" s="8">
        <v>27.4375607089268</v>
      </c>
      <c r="G7" s="8">
        <v>3023.05</v>
      </c>
      <c r="H7" s="8">
        <v>3347.95</v>
      </c>
      <c r="I7" s="8">
        <v>64067.9</v>
      </c>
      <c r="J7" s="8">
        <v>81676.71</v>
      </c>
      <c r="K7" s="12">
        <v>21.1931327632689</v>
      </c>
      <c r="L7" s="12">
        <v>24.3960363804716</v>
      </c>
      <c r="M7" s="8">
        <v>106945.05</v>
      </c>
      <c r="N7" s="8">
        <v>97340.3</v>
      </c>
      <c r="O7" s="8">
        <v>3387.6</v>
      </c>
      <c r="P7" s="8">
        <v>3206.59</v>
      </c>
      <c r="Q7" s="8">
        <v>95774.63</v>
      </c>
      <c r="R7" s="8">
        <v>81741.11</v>
      </c>
      <c r="S7" s="12">
        <v>31.5695625221396</v>
      </c>
      <c r="T7" s="12">
        <v>30.3563286856131</v>
      </c>
      <c r="U7" s="15">
        <v>0.489612832363071</v>
      </c>
      <c r="V7" s="15">
        <v>0.244313961997224</v>
      </c>
      <c r="W7" s="8">
        <v>11170.42</v>
      </c>
      <c r="X7" s="8">
        <v>15599.19</v>
      </c>
      <c r="Y7" s="17">
        <v>-4428.77</v>
      </c>
      <c r="Z7" s="18">
        <v>-0.283910254314487</v>
      </c>
      <c r="AA7" s="15">
        <v>0.104450089087807</v>
      </c>
      <c r="AB7" s="15">
        <v>0.160254180437085</v>
      </c>
      <c r="AC7" s="15">
        <v>-0.0558040913492779</v>
      </c>
      <c r="AD7" s="8">
        <v>-1976.2574</v>
      </c>
      <c r="AE7" s="8">
        <v>6894.5811</v>
      </c>
      <c r="AF7" s="15">
        <v>-0.0184791853386389</v>
      </c>
      <c r="AG7" s="15">
        <v>0.0708296676710468</v>
      </c>
      <c r="AH7" s="8">
        <v>-46.77</v>
      </c>
      <c r="AI7" s="8">
        <v>-35.31</v>
      </c>
      <c r="AJ7" s="15">
        <v>-0.0138062345023025</v>
      </c>
      <c r="AK7" s="15">
        <v>-0.0110116977848743</v>
      </c>
      <c r="AL7" s="22">
        <v>-0.00746748755376459</v>
      </c>
      <c r="AM7" s="22">
        <v>-0.00279453671742824</v>
      </c>
    </row>
    <row r="8" s="1" customFormat="1" ht="15.9" customHeight="1" spans="1:39">
      <c r="A8" s="6" t="s">
        <v>67</v>
      </c>
      <c r="B8" s="7">
        <v>25566.9</v>
      </c>
      <c r="C8" s="7">
        <v>724434.98</v>
      </c>
      <c r="D8" s="7">
        <v>27398.99</v>
      </c>
      <c r="E8" s="8">
        <v>763047.95</v>
      </c>
      <c r="F8" s="8">
        <v>21.0673098004247</v>
      </c>
      <c r="G8" s="8">
        <v>11046.15</v>
      </c>
      <c r="H8" s="8">
        <v>10691.6</v>
      </c>
      <c r="I8" s="8">
        <v>293903.2</v>
      </c>
      <c r="J8" s="8">
        <v>320367.16</v>
      </c>
      <c r="K8" s="12">
        <v>26.6068449188179</v>
      </c>
      <c r="L8" s="12">
        <v>29.9643795128886</v>
      </c>
      <c r="M8" s="8">
        <v>300229.07</v>
      </c>
      <c r="N8" s="8">
        <v>388413.22</v>
      </c>
      <c r="O8" s="8">
        <v>8822.69</v>
      </c>
      <c r="P8" s="8">
        <v>11207.22</v>
      </c>
      <c r="Q8" s="8">
        <v>247121.74</v>
      </c>
      <c r="R8" s="8">
        <v>328135.7</v>
      </c>
      <c r="S8" s="12">
        <v>34.029198577758</v>
      </c>
      <c r="T8" s="12">
        <v>34.6574101338244</v>
      </c>
      <c r="U8" s="15">
        <v>0.278964066637253</v>
      </c>
      <c r="V8" s="15">
        <v>0.156620317097412</v>
      </c>
      <c r="W8" s="8">
        <v>53107.33</v>
      </c>
      <c r="X8" s="8">
        <v>60277.52</v>
      </c>
      <c r="Y8" s="17">
        <v>-7170.19</v>
      </c>
      <c r="Z8" s="18">
        <v>-0.118952969531593</v>
      </c>
      <c r="AA8" s="15">
        <v>0.176889366509379</v>
      </c>
      <c r="AB8" s="15">
        <v>0.155189156537978</v>
      </c>
      <c r="AC8" s="15">
        <v>0.0217002099714012</v>
      </c>
      <c r="AD8" s="8">
        <v>8743.6251</v>
      </c>
      <c r="AE8" s="8">
        <v>26544.3853</v>
      </c>
      <c r="AF8" s="15">
        <v>0.0291231795108981</v>
      </c>
      <c r="AG8" s="15">
        <v>0.0683405814560071</v>
      </c>
      <c r="AH8" s="8">
        <v>-181.37</v>
      </c>
      <c r="AI8" s="8">
        <v>-149.34</v>
      </c>
      <c r="AJ8" s="15">
        <v>-0.0205572223437523</v>
      </c>
      <c r="AK8" s="15">
        <v>-0.0133253384871538</v>
      </c>
      <c r="AL8" s="22">
        <v>0.0424485179980519</v>
      </c>
      <c r="AM8" s="22">
        <v>-0.00723188385659848</v>
      </c>
    </row>
    <row r="9" s="1" customFormat="1" ht="15.9" customHeight="1" spans="1:39">
      <c r="A9" s="6" t="s">
        <v>62</v>
      </c>
      <c r="B9" s="7">
        <v>29391.44</v>
      </c>
      <c r="C9" s="7">
        <v>896250.93</v>
      </c>
      <c r="D9" s="7">
        <v>29371.1</v>
      </c>
      <c r="E9" s="8">
        <v>880900.95</v>
      </c>
      <c r="F9" s="8">
        <v>19.0645156485164</v>
      </c>
      <c r="G9" s="8">
        <v>11465.64</v>
      </c>
      <c r="H9" s="8">
        <v>15458.38</v>
      </c>
      <c r="I9" s="8">
        <v>308289.62</v>
      </c>
      <c r="J9" s="8">
        <v>432981.72</v>
      </c>
      <c r="K9" s="12">
        <v>26.8881301000206</v>
      </c>
      <c r="L9" s="12">
        <v>28.0095145804412</v>
      </c>
      <c r="M9" s="8">
        <v>370400.77</v>
      </c>
      <c r="N9" s="8">
        <v>480918.35</v>
      </c>
      <c r="O9" s="8">
        <v>12490.04</v>
      </c>
      <c r="P9" s="8">
        <v>14605</v>
      </c>
      <c r="Q9" s="8">
        <v>326262.24</v>
      </c>
      <c r="R9" s="8">
        <v>418069.87</v>
      </c>
      <c r="S9" s="12">
        <v>29.6556912547918</v>
      </c>
      <c r="T9" s="12">
        <v>32.9283361862376</v>
      </c>
      <c r="U9" s="15">
        <v>0.102928732659216</v>
      </c>
      <c r="V9" s="15">
        <v>0.175612525938997</v>
      </c>
      <c r="W9" s="8">
        <v>44138.53</v>
      </c>
      <c r="X9" s="8">
        <v>62848.48</v>
      </c>
      <c r="Y9" s="17">
        <v>-18709.95</v>
      </c>
      <c r="Z9" s="18">
        <v>-0.297699323834085</v>
      </c>
      <c r="AA9" s="15">
        <v>0.119164250117515</v>
      </c>
      <c r="AB9" s="15">
        <v>0.130684304310701</v>
      </c>
      <c r="AC9" s="15">
        <v>-0.011520054193186</v>
      </c>
      <c r="AD9" s="8">
        <v>-4099.6654</v>
      </c>
      <c r="AE9" s="8">
        <v>-7434.1917</v>
      </c>
      <c r="AF9" s="15">
        <v>-0.0110681881141878</v>
      </c>
      <c r="AG9" s="15">
        <v>-0.0154583240585434</v>
      </c>
      <c r="AH9" s="8">
        <v>-532.21</v>
      </c>
      <c r="AI9" s="8">
        <v>314.9</v>
      </c>
      <c r="AJ9" s="15">
        <v>-0.0426107522473907</v>
      </c>
      <c r="AK9" s="15">
        <v>0.0215611092091749</v>
      </c>
      <c r="AL9" s="22">
        <v>-0.0326292973233627</v>
      </c>
      <c r="AM9" s="22">
        <v>-0.0641718614565657</v>
      </c>
    </row>
    <row r="10" s="1" customFormat="1" ht="15.9" customHeight="1" spans="1:39">
      <c r="A10" s="6" t="s">
        <v>94</v>
      </c>
      <c r="B10" s="7">
        <v>9922.26</v>
      </c>
      <c r="C10" s="7">
        <v>235465.96</v>
      </c>
      <c r="D10" s="7">
        <v>10507.35</v>
      </c>
      <c r="E10" s="8">
        <v>248139.36</v>
      </c>
      <c r="F10" s="8">
        <v>30.3579806120709</v>
      </c>
      <c r="G10" s="8">
        <v>2787.35</v>
      </c>
      <c r="H10" s="8">
        <v>3721.9</v>
      </c>
      <c r="I10" s="8">
        <v>68985.21</v>
      </c>
      <c r="J10" s="8">
        <v>93574.59</v>
      </c>
      <c r="K10" s="12">
        <v>24.7493892048003</v>
      </c>
      <c r="L10" s="12">
        <v>25.1416185281711</v>
      </c>
      <c r="M10" s="8">
        <v>60795.15</v>
      </c>
      <c r="N10" s="8">
        <v>66872.91</v>
      </c>
      <c r="O10" s="8">
        <v>2149.37</v>
      </c>
      <c r="P10" s="8">
        <v>2167.08</v>
      </c>
      <c r="Q10" s="8">
        <v>55755.31</v>
      </c>
      <c r="R10" s="8">
        <v>58511.68</v>
      </c>
      <c r="S10" s="12">
        <v>28.2851021462103</v>
      </c>
      <c r="T10" s="12">
        <v>30.85853314137</v>
      </c>
      <c r="U10" s="15">
        <v>0.142860614140904</v>
      </c>
      <c r="V10" s="15">
        <v>0.227388487610417</v>
      </c>
      <c r="W10" s="8">
        <v>5039.84</v>
      </c>
      <c r="X10" s="8">
        <v>8361.23</v>
      </c>
      <c r="Y10" s="17">
        <v>-3321.39</v>
      </c>
      <c r="Z10" s="18">
        <v>-0.397237009387375</v>
      </c>
      <c r="AA10" s="15">
        <v>0.0828987180720831</v>
      </c>
      <c r="AB10" s="15">
        <v>0.12503164584882</v>
      </c>
      <c r="AC10" s="15">
        <v>-0.0421329277767367</v>
      </c>
      <c r="AD10" s="8">
        <v>-3171.0813</v>
      </c>
      <c r="AE10" s="8">
        <v>-859.0553</v>
      </c>
      <c r="AF10" s="15">
        <v>-0.052160103231919</v>
      </c>
      <c r="AG10" s="15">
        <v>-0.0128460881992424</v>
      </c>
      <c r="AH10" s="8">
        <v>-32.79</v>
      </c>
      <c r="AI10" s="8">
        <v>-131.36</v>
      </c>
      <c r="AJ10" s="15">
        <v>-0.0152556330459623</v>
      </c>
      <c r="AK10" s="15">
        <v>-0.0606161286154641</v>
      </c>
      <c r="AL10" s="22">
        <v>0.00845602538354515</v>
      </c>
      <c r="AM10" s="22">
        <v>0.0453604955695018</v>
      </c>
    </row>
    <row r="11" s="1" customFormat="1" ht="15.9" customHeight="1" spans="1:39">
      <c r="A11" s="6" t="s">
        <v>186</v>
      </c>
      <c r="B11" s="7">
        <v>3667.3</v>
      </c>
      <c r="C11" s="7">
        <v>97473.3</v>
      </c>
      <c r="D11" s="7">
        <v>3939.5</v>
      </c>
      <c r="E11" s="8">
        <v>96860.02</v>
      </c>
      <c r="F11" s="8">
        <v>18.7228635220145</v>
      </c>
      <c r="G11" s="8">
        <v>1653.8</v>
      </c>
      <c r="H11" s="8">
        <v>1119.4</v>
      </c>
      <c r="I11" s="8">
        <v>38722.5</v>
      </c>
      <c r="J11" s="8">
        <v>30950.52</v>
      </c>
      <c r="K11" s="12">
        <v>23.4142580723183</v>
      </c>
      <c r="L11" s="12">
        <v>27.6492049312131</v>
      </c>
      <c r="M11" s="8">
        <v>43277.28</v>
      </c>
      <c r="N11" s="8">
        <v>48686.67</v>
      </c>
      <c r="O11" s="8">
        <v>1240.62</v>
      </c>
      <c r="P11" s="8">
        <v>1425.58</v>
      </c>
      <c r="Q11" s="8">
        <v>36328.13</v>
      </c>
      <c r="R11" s="8">
        <v>42459.39</v>
      </c>
      <c r="S11" s="12">
        <v>34.8835904628331</v>
      </c>
      <c r="T11" s="12">
        <v>34.1521836726104</v>
      </c>
      <c r="U11" s="15">
        <v>0.489843938470744</v>
      </c>
      <c r="V11" s="15">
        <v>0.235195867569273</v>
      </c>
      <c r="W11" s="8">
        <v>6949.15</v>
      </c>
      <c r="X11" s="8">
        <v>6227.28</v>
      </c>
      <c r="Y11" s="17">
        <v>721.87</v>
      </c>
      <c r="Z11" s="18">
        <v>0.115920594545291</v>
      </c>
      <c r="AA11" s="15">
        <v>0.160572706972342</v>
      </c>
      <c r="AB11" s="15">
        <v>0.127905235663068</v>
      </c>
      <c r="AC11" s="15">
        <v>0.0326674713092746</v>
      </c>
      <c r="AD11" s="8">
        <v>46.5735</v>
      </c>
      <c r="AE11" s="8">
        <v>-1988.4047</v>
      </c>
      <c r="AF11" s="15">
        <v>0.00107616513791994</v>
      </c>
      <c r="AG11" s="15">
        <v>-0.0408408441160589</v>
      </c>
      <c r="AH11" s="8">
        <v>4.73</v>
      </c>
      <c r="AI11" s="8">
        <v>-189.94</v>
      </c>
      <c r="AJ11" s="15">
        <v>0.0038126098241202</v>
      </c>
      <c r="AK11" s="15">
        <v>-0.133236998274387</v>
      </c>
      <c r="AL11" s="22">
        <v>0.134313163412307</v>
      </c>
      <c r="AM11" s="22">
        <v>0.137049608098507</v>
      </c>
    </row>
    <row r="12" s="1" customFormat="1" ht="15.9" customHeight="1" spans="1:39">
      <c r="A12" s="6" t="s">
        <v>101</v>
      </c>
      <c r="B12" s="7">
        <v>8815.19</v>
      </c>
      <c r="C12" s="7">
        <v>206133.71</v>
      </c>
      <c r="D12" s="7">
        <v>9170.83</v>
      </c>
      <c r="E12" s="8">
        <v>204895.93</v>
      </c>
      <c r="F12" s="8">
        <v>27.8469274675177</v>
      </c>
      <c r="G12" s="8">
        <v>2253.3</v>
      </c>
      <c r="H12" s="8">
        <v>2530.45</v>
      </c>
      <c r="I12" s="8">
        <v>51835.17</v>
      </c>
      <c r="J12" s="8">
        <v>68899.09</v>
      </c>
      <c r="K12" s="12">
        <v>23.0041139661829</v>
      </c>
      <c r="L12" s="12">
        <v>27.2279989725148</v>
      </c>
      <c r="M12" s="8">
        <v>58608.45</v>
      </c>
      <c r="N12" s="8">
        <v>62266.88</v>
      </c>
      <c r="O12" s="8">
        <v>1788.92</v>
      </c>
      <c r="P12" s="8">
        <v>1985.56</v>
      </c>
      <c r="Q12" s="8">
        <v>51661.13</v>
      </c>
      <c r="R12" s="8">
        <v>54568.41</v>
      </c>
      <c r="S12" s="12">
        <v>32.7619178051562</v>
      </c>
      <c r="T12" s="12">
        <v>31.3598581760309</v>
      </c>
      <c r="U12" s="15">
        <v>0.424176469187975</v>
      </c>
      <c r="V12" s="15">
        <v>0.15175038047001</v>
      </c>
      <c r="W12" s="8">
        <v>6947.32</v>
      </c>
      <c r="X12" s="8">
        <v>7698.47</v>
      </c>
      <c r="Y12" s="17">
        <v>-751.15</v>
      </c>
      <c r="Z12" s="18">
        <v>-0.0975713356030484</v>
      </c>
      <c r="AA12" s="15">
        <v>0.118537855889381</v>
      </c>
      <c r="AB12" s="15">
        <v>0.123636674906467</v>
      </c>
      <c r="AC12" s="15">
        <v>-0.005098819017086</v>
      </c>
      <c r="AD12" s="8">
        <v>-1070.2398</v>
      </c>
      <c r="AE12" s="8">
        <v>-2130.6901</v>
      </c>
      <c r="AF12" s="15">
        <v>-0.0182608446392969</v>
      </c>
      <c r="AG12" s="15">
        <v>-0.0342186745184599</v>
      </c>
      <c r="AH12" s="8">
        <v>-59.83</v>
      </c>
      <c r="AI12" s="8">
        <v>-186.09</v>
      </c>
      <c r="AJ12" s="15">
        <v>-0.0334447599669074</v>
      </c>
      <c r="AK12" s="15">
        <v>-0.0937216704607264</v>
      </c>
      <c r="AL12" s="22">
        <v>0.0754608258214296</v>
      </c>
      <c r="AM12" s="22">
        <v>0.060276910493819</v>
      </c>
    </row>
    <row r="13" s="1" customFormat="1" ht="15.9" customHeight="1" spans="1:39">
      <c r="A13" s="6" t="s">
        <v>118</v>
      </c>
      <c r="B13" s="7">
        <v>4277.56</v>
      </c>
      <c r="C13" s="7">
        <v>93438.33</v>
      </c>
      <c r="D13" s="7">
        <v>4273.8</v>
      </c>
      <c r="E13" s="8">
        <v>91465.59</v>
      </c>
      <c r="F13" s="8">
        <v>31.4508295669923</v>
      </c>
      <c r="G13" s="8">
        <v>842.45</v>
      </c>
      <c r="H13" s="8">
        <v>737.2</v>
      </c>
      <c r="I13" s="8">
        <v>20250.59</v>
      </c>
      <c r="J13" s="8">
        <v>22610.5</v>
      </c>
      <c r="K13" s="12">
        <v>24.0377351771618</v>
      </c>
      <c r="L13" s="12">
        <v>30.6707813347802</v>
      </c>
      <c r="M13" s="8">
        <v>23892.18</v>
      </c>
      <c r="N13" s="8">
        <v>29797.37</v>
      </c>
      <c r="O13" s="8">
        <v>719.78</v>
      </c>
      <c r="P13" s="8">
        <v>885.59</v>
      </c>
      <c r="Q13" s="8">
        <v>20577</v>
      </c>
      <c r="R13" s="8">
        <v>24606.8</v>
      </c>
      <c r="S13" s="12">
        <v>33.1937258606797</v>
      </c>
      <c r="T13" s="12">
        <v>33.6469133571969</v>
      </c>
      <c r="U13" s="15">
        <v>0.380900721970549</v>
      </c>
      <c r="V13" s="15">
        <v>0.0970347638011345</v>
      </c>
      <c r="W13" s="8">
        <v>3315.18</v>
      </c>
      <c r="X13" s="8">
        <v>5190.57</v>
      </c>
      <c r="Y13" s="17">
        <v>-1875.39</v>
      </c>
      <c r="Z13" s="18">
        <v>-0.361307139678301</v>
      </c>
      <c r="AA13" s="15">
        <v>0.138755860704214</v>
      </c>
      <c r="AB13" s="15">
        <v>0.174195574978597</v>
      </c>
      <c r="AC13" s="15">
        <v>-0.0354397142743834</v>
      </c>
      <c r="AD13" s="8">
        <v>-1999.478</v>
      </c>
      <c r="AE13" s="8">
        <v>662.4153</v>
      </c>
      <c r="AF13" s="15">
        <v>-0.0836875496501366</v>
      </c>
      <c r="AG13" s="15">
        <v>0.0222306633102183</v>
      </c>
      <c r="AH13" s="8">
        <v>-52.06</v>
      </c>
      <c r="AI13" s="8">
        <v>11.98</v>
      </c>
      <c r="AJ13" s="15">
        <v>-0.0723276556725666</v>
      </c>
      <c r="AK13" s="15">
        <v>0.0135277046940458</v>
      </c>
      <c r="AL13" s="22">
        <v>-0.0972152543441823</v>
      </c>
      <c r="AM13" s="22">
        <v>-0.0858553603666124</v>
      </c>
    </row>
    <row r="14" s="1" customFormat="1" ht="15.9" customHeight="1" spans="1:39">
      <c r="A14" s="6" t="s">
        <v>89</v>
      </c>
      <c r="B14" s="7">
        <v>4344.5</v>
      </c>
      <c r="C14" s="7">
        <v>105630.37</v>
      </c>
      <c r="D14" s="7">
        <v>4548.35</v>
      </c>
      <c r="E14" s="8">
        <v>110488.71</v>
      </c>
      <c r="F14" s="8">
        <v>20.7987997236054</v>
      </c>
      <c r="G14" s="8">
        <v>1736.18</v>
      </c>
      <c r="H14" s="8">
        <v>1363.18</v>
      </c>
      <c r="I14" s="8">
        <v>45293.31</v>
      </c>
      <c r="J14" s="8">
        <v>35828.67</v>
      </c>
      <c r="K14" s="12">
        <v>26.087911391676</v>
      </c>
      <c r="L14" s="12">
        <v>26.2831540955706</v>
      </c>
      <c r="M14" s="8">
        <v>42308.42</v>
      </c>
      <c r="N14" s="8">
        <v>41749.65</v>
      </c>
      <c r="O14" s="8">
        <v>1334.28</v>
      </c>
      <c r="P14" s="8">
        <v>1328.34</v>
      </c>
      <c r="Q14" s="8">
        <v>36368.29</v>
      </c>
      <c r="R14" s="8">
        <v>34624.41</v>
      </c>
      <c r="S14" s="12">
        <v>31.708801750757</v>
      </c>
      <c r="T14" s="12">
        <v>31.4299426351687</v>
      </c>
      <c r="U14" s="15">
        <v>0.215459577222977</v>
      </c>
      <c r="V14" s="15">
        <v>0.195820810580166</v>
      </c>
      <c r="W14" s="8">
        <v>5940.13</v>
      </c>
      <c r="X14" s="8">
        <v>7125.24</v>
      </c>
      <c r="Y14" s="17">
        <v>-1185.11</v>
      </c>
      <c r="Z14" s="18">
        <v>-0.166325625522789</v>
      </c>
      <c r="AA14" s="15">
        <v>0.140400657835958</v>
      </c>
      <c r="AB14" s="15">
        <v>0.170665861869501</v>
      </c>
      <c r="AC14" s="15">
        <v>-0.0302652040335427</v>
      </c>
      <c r="AD14" s="8">
        <v>2124.2197</v>
      </c>
      <c r="AE14" s="8">
        <v>931.016</v>
      </c>
      <c r="AF14" s="15">
        <v>0.0502079656957173</v>
      </c>
      <c r="AG14" s="15">
        <v>0.0222999713770056</v>
      </c>
      <c r="AH14" s="8">
        <v>-4.78</v>
      </c>
      <c r="AI14" s="8">
        <v>35.01</v>
      </c>
      <c r="AJ14" s="15">
        <v>-0.0035824564559163</v>
      </c>
      <c r="AK14" s="15">
        <v>0.0263562039839198</v>
      </c>
      <c r="AL14" s="22">
        <v>0.0238517617117975</v>
      </c>
      <c r="AM14" s="22">
        <v>-0.0299386604398361</v>
      </c>
    </row>
    <row r="15" s="1" customFormat="1" ht="15.9" customHeight="1" spans="1:39">
      <c r="A15" s="9" t="s">
        <v>61</v>
      </c>
      <c r="B15" s="10">
        <v>105146.17</v>
      </c>
      <c r="C15" s="10">
        <v>2902324.68</v>
      </c>
      <c r="D15" s="10">
        <v>108254.98</v>
      </c>
      <c r="E15" s="10">
        <v>2904907.78</v>
      </c>
      <c r="F15" s="10">
        <v>22.3393589504143</v>
      </c>
      <c r="G15" s="10">
        <v>37233.36</v>
      </c>
      <c r="H15" s="10">
        <v>41260.59</v>
      </c>
      <c r="I15" s="10">
        <v>946255.64</v>
      </c>
      <c r="J15" s="10">
        <v>1156879.19</v>
      </c>
      <c r="K15" s="13">
        <v>25.4141887812435</v>
      </c>
      <c r="L15" s="13">
        <v>28.0383579100541</v>
      </c>
      <c r="M15" s="10">
        <v>1050625.55</v>
      </c>
      <c r="N15" s="10">
        <v>1255918.63</v>
      </c>
      <c r="O15" s="10">
        <v>33384.36</v>
      </c>
      <c r="P15" s="10">
        <v>38019.05</v>
      </c>
      <c r="Q15" s="10">
        <v>909843.19</v>
      </c>
      <c r="R15" s="10">
        <v>1080379.74</v>
      </c>
      <c r="S15" s="13">
        <v>31.4705913188092</v>
      </c>
      <c r="T15" s="13">
        <v>33.0339298325445</v>
      </c>
      <c r="U15" s="16">
        <v>0.238307922778771</v>
      </c>
      <c r="V15" s="16">
        <v>0.178169204434722</v>
      </c>
      <c r="W15" s="10">
        <v>140782.36</v>
      </c>
      <c r="X15" s="10">
        <v>175538.89</v>
      </c>
      <c r="Y15" s="19">
        <v>-34756.53</v>
      </c>
      <c r="Z15" s="20">
        <v>-0.197999030300351</v>
      </c>
      <c r="AA15" s="16">
        <v>0.133998606829998</v>
      </c>
      <c r="AB15" s="16">
        <v>0.139769317698552</v>
      </c>
      <c r="AC15" s="16">
        <v>-0.0057707108685543</v>
      </c>
      <c r="AD15" s="10">
        <v>-1670.6536</v>
      </c>
      <c r="AE15" s="10">
        <v>24431.2979</v>
      </c>
      <c r="AF15" s="16">
        <v>-0.00159015131509033</v>
      </c>
      <c r="AG15" s="16">
        <v>0.0194529305612737</v>
      </c>
      <c r="AH15" s="10">
        <v>-849.45</v>
      </c>
      <c r="AI15" s="10">
        <v>-512.5</v>
      </c>
      <c r="AJ15" s="16">
        <v>-0.0254445494836504</v>
      </c>
      <c r="AK15" s="16">
        <v>-0.013480084326147</v>
      </c>
      <c r="AL15" s="20">
        <v>0.0118899330110567</v>
      </c>
      <c r="AM15" s="20">
        <v>-0.0119644651575034</v>
      </c>
    </row>
    <row r="16" s="1" customFormat="1" ht="14.3" customHeight="1"/>
    <row r="17" s="1" customFormat="1" ht="14.3" customHeight="1"/>
    <row r="18" s="1" customFormat="1" ht="14.3" customHeight="1"/>
    <row r="19" s="1" customFormat="1" ht="14.3" customHeight="1"/>
    <row r="20" s="1" customFormat="1" ht="14.3" customHeight="1"/>
    <row r="21" s="1" customFormat="1" ht="14.3" customHeight="1"/>
    <row r="22" s="1" customFormat="1" ht="14.3" customHeight="1"/>
    <row r="23" s="1" customFormat="1" ht="14.3" customHeight="1"/>
    <row r="24" s="1" customFormat="1" ht="14.3" customHeight="1" spans="27:27">
      <c r="AA24" s="21"/>
    </row>
  </sheetData>
  <mergeCells count="26">
    <mergeCell ref="A1:AM1"/>
    <mergeCell ref="A2:V2"/>
    <mergeCell ref="W2:AC2"/>
    <mergeCell ref="G3:L3"/>
    <mergeCell ref="M3:AC3"/>
    <mergeCell ref="AD3:AM3"/>
    <mergeCell ref="G4:H4"/>
    <mergeCell ref="I4:J4"/>
    <mergeCell ref="K4:L4"/>
    <mergeCell ref="M4:N4"/>
    <mergeCell ref="O4:P4"/>
    <mergeCell ref="Q4:R4"/>
    <mergeCell ref="S4:T4"/>
    <mergeCell ref="U4:V4"/>
    <mergeCell ref="W4:Z4"/>
    <mergeCell ref="AA4:AC4"/>
    <mergeCell ref="AD4:AE4"/>
    <mergeCell ref="AF4:AG4"/>
    <mergeCell ref="AH4:AI4"/>
    <mergeCell ref="AJ4:AK4"/>
    <mergeCell ref="A3:A5"/>
    <mergeCell ref="F3:F5"/>
    <mergeCell ref="AL4:AL5"/>
    <mergeCell ref="AM4:AM5"/>
    <mergeCell ref="B3:C4"/>
    <mergeCell ref="D3:E4"/>
  </mergeCells>
  <pageMargins left="0.75" right="0.75" top="1" bottom="1" header="0.5" footer="0.5"/>
  <pageSetup paperSize="9" orientation="portrait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2"/>
  <dimension ref="A1:AM24"/>
  <sheetViews>
    <sheetView workbookViewId="0">
      <selection activeCell="A1" sqref="$A1:$XFD1048576"/>
    </sheetView>
  </sheetViews>
  <sheetFormatPr defaultColWidth="10" defaultRowHeight="13.5"/>
  <cols>
    <col min="1" max="1" width="15.875" style="1" customWidth="1"/>
    <col min="2" max="5" width="9.63333333333333" style="1" customWidth="1"/>
    <col min="6" max="6" width="6.91666666666667" style="1" customWidth="1"/>
    <col min="7" max="7" width="9.225" style="1" customWidth="1"/>
    <col min="8" max="8" width="9.63333333333333" style="1" customWidth="1"/>
    <col min="9" max="9" width="10.175" style="1" customWidth="1"/>
    <col min="10" max="10" width="9.5" style="1" customWidth="1"/>
    <col min="11" max="11" width="9.225" style="1" customWidth="1"/>
    <col min="12" max="12" width="9.76666666666667" style="1" customWidth="1"/>
    <col min="13" max="16" width="10.7666666666667" style="1" customWidth="1"/>
    <col min="17" max="17" width="12.2083333333333" style="1" customWidth="1"/>
    <col min="18" max="18" width="10.7666666666667" style="1" customWidth="1"/>
    <col min="19" max="20" width="9.5" style="1" customWidth="1"/>
    <col min="21" max="21" width="6.78333333333333" style="1" customWidth="1"/>
    <col min="22" max="22" width="6.24166666666667" style="1" customWidth="1"/>
    <col min="23" max="23" width="9.74166666666667" style="1" customWidth="1"/>
    <col min="24" max="25" width="9.76666666666667" style="1" customWidth="1"/>
    <col min="26" max="26" width="7.6" style="1" customWidth="1"/>
    <col min="27" max="27" width="6.65" style="1" customWidth="1"/>
    <col min="28" max="28" width="5.83333333333333" style="1" customWidth="1"/>
    <col min="29" max="29" width="6.10833333333333" style="1" customWidth="1"/>
    <col min="30" max="30" width="9.74166666666667" style="1" customWidth="1"/>
    <col min="31" max="31" width="8.95" style="1" customWidth="1"/>
    <col min="32" max="33" width="6.91666666666667" style="1" customWidth="1"/>
    <col min="34" max="35" width="9.74166666666667" style="1" customWidth="1"/>
    <col min="36" max="37" width="7.73333333333333" style="1" customWidth="1"/>
    <col min="38" max="38" width="6.10833333333333" style="1" customWidth="1"/>
    <col min="39" max="39" width="6.50833333333333" style="1" customWidth="1"/>
    <col min="40" max="47" width="9.76666666666667" style="1" customWidth="1"/>
    <col min="48" max="16384" width="10" style="1"/>
  </cols>
  <sheetData>
    <row r="1" s="1" customFormat="1" ht="21.85" customHeight="1" spans="1:39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="1" customFormat="1" ht="19.55" customHeight="1" spans="1:29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14" t="s">
        <v>233</v>
      </c>
      <c r="X2" s="14"/>
      <c r="Y2" s="14"/>
      <c r="Z2" s="14"/>
      <c r="AA2" s="14"/>
      <c r="AB2" s="14"/>
      <c r="AC2" s="14"/>
    </row>
    <row r="3" s="1" customFormat="1" ht="19.55" customHeight="1" spans="1:39">
      <c r="A3" s="4" t="s">
        <v>49</v>
      </c>
      <c r="B3" s="4" t="s">
        <v>236</v>
      </c>
      <c r="C3" s="4"/>
      <c r="D3" s="4" t="s">
        <v>209</v>
      </c>
      <c r="E3" s="4"/>
      <c r="F3" s="5" t="s">
        <v>210</v>
      </c>
      <c r="G3" s="4" t="s">
        <v>237</v>
      </c>
      <c r="H3" s="4"/>
      <c r="I3" s="4"/>
      <c r="J3" s="4"/>
      <c r="K3" s="4"/>
      <c r="L3" s="4"/>
      <c r="M3" s="4" t="s">
        <v>238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 t="s">
        <v>239</v>
      </c>
      <c r="AE3" s="4"/>
      <c r="AF3" s="4"/>
      <c r="AG3" s="4"/>
      <c r="AH3" s="4"/>
      <c r="AI3" s="4"/>
      <c r="AJ3" s="4"/>
      <c r="AK3" s="4"/>
      <c r="AL3" s="4"/>
      <c r="AM3" s="4"/>
    </row>
    <row r="4" s="1" customFormat="1" ht="22.6" customHeight="1" spans="1:39">
      <c r="A4" s="4"/>
      <c r="B4" s="4"/>
      <c r="C4" s="4"/>
      <c r="D4" s="4"/>
      <c r="E4" s="4"/>
      <c r="F4" s="5"/>
      <c r="G4" s="4" t="s">
        <v>261</v>
      </c>
      <c r="H4" s="4"/>
      <c r="I4" s="4" t="s">
        <v>215</v>
      </c>
      <c r="J4" s="4"/>
      <c r="K4" s="4" t="s">
        <v>262</v>
      </c>
      <c r="L4" s="4"/>
      <c r="M4" s="4" t="s">
        <v>215</v>
      </c>
      <c r="N4" s="4"/>
      <c r="O4" s="4" t="s">
        <v>263</v>
      </c>
      <c r="P4" s="4"/>
      <c r="Q4" s="4" t="s">
        <v>264</v>
      </c>
      <c r="R4" s="4"/>
      <c r="S4" s="4" t="s">
        <v>262</v>
      </c>
      <c r="T4" s="4"/>
      <c r="U4" s="4" t="s">
        <v>211</v>
      </c>
      <c r="V4" s="4"/>
      <c r="W4" s="4" t="s">
        <v>7</v>
      </c>
      <c r="X4" s="4"/>
      <c r="Y4" s="4"/>
      <c r="Z4" s="4"/>
      <c r="AA4" s="4" t="s">
        <v>8</v>
      </c>
      <c r="AB4" s="4"/>
      <c r="AC4" s="4"/>
      <c r="AD4" s="4" t="s">
        <v>215</v>
      </c>
      <c r="AE4" s="4"/>
      <c r="AF4" s="4" t="s">
        <v>265</v>
      </c>
      <c r="AG4" s="4"/>
      <c r="AH4" s="4" t="s">
        <v>214</v>
      </c>
      <c r="AI4" s="4"/>
      <c r="AJ4" s="4" t="s">
        <v>266</v>
      </c>
      <c r="AK4" s="4"/>
      <c r="AL4" s="4" t="s">
        <v>254</v>
      </c>
      <c r="AM4" s="4" t="s">
        <v>255</v>
      </c>
    </row>
    <row r="5" s="1" customFormat="1" ht="22.6" customHeight="1" spans="1:39">
      <c r="A5" s="4"/>
      <c r="B5" s="4" t="s">
        <v>214</v>
      </c>
      <c r="C5" s="4" t="s">
        <v>215</v>
      </c>
      <c r="D5" s="4" t="s">
        <v>214</v>
      </c>
      <c r="E5" s="4" t="s">
        <v>215</v>
      </c>
      <c r="F5" s="5"/>
      <c r="G5" s="4" t="s">
        <v>240</v>
      </c>
      <c r="H5" s="4" t="s">
        <v>242</v>
      </c>
      <c r="I5" s="4" t="s">
        <v>241</v>
      </c>
      <c r="J5" s="4" t="s">
        <v>243</v>
      </c>
      <c r="K5" s="4" t="s">
        <v>244</v>
      </c>
      <c r="L5" s="11" t="s">
        <v>245</v>
      </c>
      <c r="M5" s="4" t="s">
        <v>241</v>
      </c>
      <c r="N5" s="4" t="s">
        <v>243</v>
      </c>
      <c r="O5" s="4" t="s">
        <v>240</v>
      </c>
      <c r="P5" s="4" t="s">
        <v>242</v>
      </c>
      <c r="Q5" s="4" t="s">
        <v>246</v>
      </c>
      <c r="R5" s="4" t="s">
        <v>247</v>
      </c>
      <c r="S5" s="4" t="s">
        <v>244</v>
      </c>
      <c r="T5" s="4" t="s">
        <v>245</v>
      </c>
      <c r="U5" s="4" t="s">
        <v>248</v>
      </c>
      <c r="V5" s="4" t="s">
        <v>249</v>
      </c>
      <c r="W5" s="4" t="s">
        <v>11</v>
      </c>
      <c r="X5" s="4" t="s">
        <v>12</v>
      </c>
      <c r="Y5" s="4" t="s">
        <v>13</v>
      </c>
      <c r="Z5" s="4" t="s">
        <v>14</v>
      </c>
      <c r="AA5" s="4" t="s">
        <v>11</v>
      </c>
      <c r="AB5" s="4" t="s">
        <v>12</v>
      </c>
      <c r="AC5" s="4" t="s">
        <v>15</v>
      </c>
      <c r="AD5" s="4" t="s">
        <v>241</v>
      </c>
      <c r="AE5" s="4" t="s">
        <v>243</v>
      </c>
      <c r="AF5" s="4" t="s">
        <v>250</v>
      </c>
      <c r="AG5" s="4" t="s">
        <v>251</v>
      </c>
      <c r="AH5" s="4" t="s">
        <v>240</v>
      </c>
      <c r="AI5" s="4" t="s">
        <v>242</v>
      </c>
      <c r="AJ5" s="4" t="s">
        <v>252</v>
      </c>
      <c r="AK5" s="4" t="s">
        <v>253</v>
      </c>
      <c r="AL5" s="4"/>
      <c r="AM5" s="4"/>
    </row>
    <row r="6" s="1" customFormat="1" ht="15.9" customHeight="1" spans="1:39">
      <c r="A6" s="6" t="s">
        <v>155</v>
      </c>
      <c r="B6" s="7">
        <v>9600.17</v>
      </c>
      <c r="C6" s="7">
        <v>227092.36</v>
      </c>
      <c r="D6" s="7">
        <v>9615.14</v>
      </c>
      <c r="E6" s="8">
        <v>230226.03</v>
      </c>
      <c r="F6" s="8">
        <v>33.2382744037266</v>
      </c>
      <c r="G6" s="8">
        <v>1670.89</v>
      </c>
      <c r="H6" s="8">
        <v>2204.09</v>
      </c>
      <c r="I6" s="8">
        <v>36255.96</v>
      </c>
      <c r="J6" s="8">
        <v>40484.54</v>
      </c>
      <c r="K6" s="12">
        <v>21.6985917684587</v>
      </c>
      <c r="L6" s="12">
        <v>18.3679160106892</v>
      </c>
      <c r="M6" s="8">
        <v>52572.77</v>
      </c>
      <c r="N6" s="8">
        <v>52781.98</v>
      </c>
      <c r="O6" s="8">
        <v>2983.35</v>
      </c>
      <c r="P6" s="8">
        <v>2525.24</v>
      </c>
      <c r="Q6" s="8">
        <v>48155.76</v>
      </c>
      <c r="R6" s="8">
        <v>45441.44</v>
      </c>
      <c r="S6" s="12">
        <v>17.6220590946419</v>
      </c>
      <c r="T6" s="12">
        <v>20.9017677527681</v>
      </c>
      <c r="U6" s="15">
        <v>-0.187870840528116</v>
      </c>
      <c r="V6" s="15">
        <v>0.137949876328064</v>
      </c>
      <c r="W6" s="8">
        <v>4417.01</v>
      </c>
      <c r="X6" s="8">
        <v>7340.54</v>
      </c>
      <c r="Y6" s="17">
        <v>-2923.53</v>
      </c>
      <c r="Z6" s="18">
        <v>-0.398271789268909</v>
      </c>
      <c r="AA6" s="15">
        <v>0.0840170681514404</v>
      </c>
      <c r="AB6" s="15">
        <v>0.139072842663348</v>
      </c>
      <c r="AC6" s="15">
        <v>-0.055055774511908</v>
      </c>
      <c r="AD6" s="8">
        <v>0</v>
      </c>
      <c r="AE6" s="8">
        <v>0</v>
      </c>
      <c r="AF6" s="15">
        <v>0</v>
      </c>
      <c r="AG6" s="15">
        <v>0</v>
      </c>
      <c r="AH6" s="8">
        <v>0</v>
      </c>
      <c r="AI6" s="8">
        <v>0</v>
      </c>
      <c r="AJ6" s="15">
        <v>0</v>
      </c>
      <c r="AK6" s="15">
        <v>0</v>
      </c>
      <c r="AL6" s="22">
        <v>0</v>
      </c>
      <c r="AM6" s="22">
        <v>0</v>
      </c>
    </row>
    <row r="7" s="1" customFormat="1" ht="15.9" customHeight="1" spans="1:39">
      <c r="A7" s="6" t="s">
        <v>84</v>
      </c>
      <c r="B7" s="7">
        <v>21683.8</v>
      </c>
      <c r="C7" s="7">
        <v>422809.28</v>
      </c>
      <c r="D7" s="7">
        <v>20224.17</v>
      </c>
      <c r="E7" s="8">
        <v>403827.55</v>
      </c>
      <c r="F7" s="8">
        <v>27.8996181632298</v>
      </c>
      <c r="G7" s="8">
        <v>3714.8</v>
      </c>
      <c r="H7" s="8">
        <v>4241.72</v>
      </c>
      <c r="I7" s="8">
        <v>73279.55</v>
      </c>
      <c r="J7" s="8">
        <v>62046.02</v>
      </c>
      <c r="K7" s="12">
        <v>19.726378270701</v>
      </c>
      <c r="L7" s="12">
        <v>14.6275614609168</v>
      </c>
      <c r="M7" s="8">
        <v>126655.3</v>
      </c>
      <c r="N7" s="8">
        <v>96651.02</v>
      </c>
      <c r="O7" s="8">
        <v>8120.81</v>
      </c>
      <c r="P7" s="8">
        <v>5706.88</v>
      </c>
      <c r="Q7" s="8">
        <v>103701.38</v>
      </c>
      <c r="R7" s="8">
        <v>82338.06</v>
      </c>
      <c r="S7" s="12">
        <v>15.5963875524732</v>
      </c>
      <c r="T7" s="12">
        <v>16.9358773971067</v>
      </c>
      <c r="U7" s="15">
        <v>-0.209363860996315</v>
      </c>
      <c r="V7" s="15">
        <v>0.157805929741428</v>
      </c>
      <c r="W7" s="8">
        <v>22953.92</v>
      </c>
      <c r="X7" s="8">
        <v>14312.96</v>
      </c>
      <c r="Y7" s="17">
        <v>8640.96</v>
      </c>
      <c r="Z7" s="18">
        <v>0.603715793239134</v>
      </c>
      <c r="AA7" s="15">
        <v>0.18123142103015</v>
      </c>
      <c r="AB7" s="15">
        <v>0.148089073452096</v>
      </c>
      <c r="AC7" s="15">
        <v>0.0331423475780543</v>
      </c>
      <c r="AD7" s="8">
        <v>0</v>
      </c>
      <c r="AE7" s="8">
        <v>0</v>
      </c>
      <c r="AF7" s="15">
        <v>0</v>
      </c>
      <c r="AG7" s="15">
        <v>0</v>
      </c>
      <c r="AH7" s="8">
        <v>0</v>
      </c>
      <c r="AI7" s="8">
        <v>0</v>
      </c>
      <c r="AJ7" s="15">
        <v>0</v>
      </c>
      <c r="AK7" s="15">
        <v>0</v>
      </c>
      <c r="AL7" s="22">
        <v>0</v>
      </c>
      <c r="AM7" s="22">
        <v>0</v>
      </c>
    </row>
    <row r="8" s="1" customFormat="1" ht="15.9" customHeight="1" spans="1:39">
      <c r="A8" s="6" t="s">
        <v>67</v>
      </c>
      <c r="B8" s="7">
        <v>34636.62</v>
      </c>
      <c r="C8" s="7">
        <v>787577.54</v>
      </c>
      <c r="D8" s="7">
        <v>33282.85</v>
      </c>
      <c r="E8" s="8">
        <v>735086.69</v>
      </c>
      <c r="F8" s="8">
        <v>29.9119870272171</v>
      </c>
      <c r="G8" s="8">
        <v>7150.69</v>
      </c>
      <c r="H8" s="8">
        <v>6139.37</v>
      </c>
      <c r="I8" s="8">
        <v>108011.32</v>
      </c>
      <c r="J8" s="8">
        <v>140323.2</v>
      </c>
      <c r="K8" s="12">
        <v>15.1050206343723</v>
      </c>
      <c r="L8" s="12">
        <v>22.8562865570897</v>
      </c>
      <c r="M8" s="8">
        <v>217283.11</v>
      </c>
      <c r="N8" s="8">
        <v>218660.72</v>
      </c>
      <c r="O8" s="8">
        <v>11333.59</v>
      </c>
      <c r="P8" s="8">
        <v>9261.79</v>
      </c>
      <c r="Q8" s="8">
        <v>178166.86</v>
      </c>
      <c r="R8" s="8">
        <v>177831.14</v>
      </c>
      <c r="S8" s="12">
        <v>19.1716049371823</v>
      </c>
      <c r="T8" s="12">
        <v>23.6089049740925</v>
      </c>
      <c r="U8" s="15">
        <v>0.269220704906301</v>
      </c>
      <c r="V8" s="15">
        <v>0.0329282893405662</v>
      </c>
      <c r="W8" s="8">
        <v>39116.25</v>
      </c>
      <c r="X8" s="8">
        <v>40829.58</v>
      </c>
      <c r="Y8" s="17">
        <v>-1713.33</v>
      </c>
      <c r="Z8" s="18">
        <v>-0.0419629592075157</v>
      </c>
      <c r="AA8" s="15">
        <v>0.180024347037374</v>
      </c>
      <c r="AB8" s="15">
        <v>0.186725718272582</v>
      </c>
      <c r="AC8" s="15">
        <v>-0.00670137123520786</v>
      </c>
      <c r="AD8" s="8">
        <v>0</v>
      </c>
      <c r="AE8" s="8">
        <v>0</v>
      </c>
      <c r="AF8" s="15">
        <v>0</v>
      </c>
      <c r="AG8" s="15">
        <v>0</v>
      </c>
      <c r="AH8" s="8">
        <v>0</v>
      </c>
      <c r="AI8" s="8">
        <v>0</v>
      </c>
      <c r="AJ8" s="15">
        <v>0</v>
      </c>
      <c r="AK8" s="15">
        <v>0</v>
      </c>
      <c r="AL8" s="22">
        <v>0</v>
      </c>
      <c r="AM8" s="22">
        <v>0</v>
      </c>
    </row>
    <row r="9" s="1" customFormat="1" ht="15.9" customHeight="1" spans="1:39">
      <c r="A9" s="6" t="s">
        <v>62</v>
      </c>
      <c r="B9" s="7">
        <v>31948.26</v>
      </c>
      <c r="C9" s="7">
        <v>868993.93</v>
      </c>
      <c r="D9" s="7">
        <v>30700.16</v>
      </c>
      <c r="E9" s="8">
        <v>827648.69</v>
      </c>
      <c r="F9" s="8">
        <v>32.4659978047827</v>
      </c>
      <c r="G9" s="8">
        <v>7419.1</v>
      </c>
      <c r="H9" s="8">
        <v>8245.57</v>
      </c>
      <c r="I9" s="8">
        <v>137372.74</v>
      </c>
      <c r="J9" s="8">
        <v>170597.53</v>
      </c>
      <c r="K9" s="12">
        <v>18.5160922483859</v>
      </c>
      <c r="L9" s="12">
        <v>20.6895981721094</v>
      </c>
      <c r="M9" s="8">
        <v>213239.27</v>
      </c>
      <c r="N9" s="8">
        <v>243836.62</v>
      </c>
      <c r="O9" s="8">
        <v>12343.63</v>
      </c>
      <c r="P9" s="8">
        <v>12134.85</v>
      </c>
      <c r="Q9" s="8">
        <v>182906.72</v>
      </c>
      <c r="R9" s="8">
        <v>208099.72</v>
      </c>
      <c r="S9" s="12">
        <v>17.2752480429177</v>
      </c>
      <c r="T9" s="12">
        <v>20.0939129861515</v>
      </c>
      <c r="U9" s="15">
        <v>-0.0670143672229977</v>
      </c>
      <c r="V9" s="15">
        <v>-0.0287915299757221</v>
      </c>
      <c r="W9" s="8">
        <v>30332.55</v>
      </c>
      <c r="X9" s="8">
        <v>35736.9</v>
      </c>
      <c r="Y9" s="17">
        <v>-5404.35</v>
      </c>
      <c r="Z9" s="18">
        <v>-0.151226043669149</v>
      </c>
      <c r="AA9" s="15">
        <v>0.142246547739542</v>
      </c>
      <c r="AB9" s="15">
        <v>0.146560840615327</v>
      </c>
      <c r="AC9" s="15">
        <v>-0.00431429287578519</v>
      </c>
      <c r="AD9" s="8">
        <v>0</v>
      </c>
      <c r="AE9" s="8">
        <v>0</v>
      </c>
      <c r="AF9" s="15">
        <v>0</v>
      </c>
      <c r="AG9" s="15">
        <v>0</v>
      </c>
      <c r="AH9" s="8">
        <v>0</v>
      </c>
      <c r="AI9" s="8">
        <v>0</v>
      </c>
      <c r="AJ9" s="15">
        <v>0</v>
      </c>
      <c r="AK9" s="15">
        <v>0</v>
      </c>
      <c r="AL9" s="22">
        <v>0</v>
      </c>
      <c r="AM9" s="22">
        <v>0</v>
      </c>
    </row>
    <row r="10" s="1" customFormat="1" ht="15.9" customHeight="1" spans="1:39">
      <c r="A10" s="6" t="s">
        <v>94</v>
      </c>
      <c r="B10" s="7">
        <v>9934.1</v>
      </c>
      <c r="C10" s="7">
        <v>245319.32</v>
      </c>
      <c r="D10" s="7">
        <v>9349.7</v>
      </c>
      <c r="E10" s="8">
        <v>224159.73</v>
      </c>
      <c r="F10" s="8">
        <v>33.0024805435846</v>
      </c>
      <c r="G10" s="8">
        <v>1958.9</v>
      </c>
      <c r="H10" s="8">
        <v>1853.46</v>
      </c>
      <c r="I10" s="8">
        <v>23958.25</v>
      </c>
      <c r="J10" s="8">
        <v>37517.05</v>
      </c>
      <c r="K10" s="12">
        <v>12.230460972995</v>
      </c>
      <c r="L10" s="12">
        <v>20.2416291692294</v>
      </c>
      <c r="M10" s="8">
        <v>54012.22</v>
      </c>
      <c r="N10" s="8">
        <v>56419.09</v>
      </c>
      <c r="O10" s="8">
        <v>3040.55</v>
      </c>
      <c r="P10" s="8">
        <v>3020.57</v>
      </c>
      <c r="Q10" s="8">
        <v>49789.49</v>
      </c>
      <c r="R10" s="8">
        <v>48682.2</v>
      </c>
      <c r="S10" s="12">
        <v>17.7639637565572</v>
      </c>
      <c r="T10" s="12">
        <v>18.6782925077055</v>
      </c>
      <c r="U10" s="15">
        <v>0.452436158847992</v>
      </c>
      <c r="V10" s="15">
        <v>-0.0772337368921109</v>
      </c>
      <c r="W10" s="8">
        <v>4222.73</v>
      </c>
      <c r="X10" s="8">
        <v>7736.89</v>
      </c>
      <c r="Y10" s="17">
        <v>-3514.16</v>
      </c>
      <c r="Z10" s="18">
        <v>-0.454208344696642</v>
      </c>
      <c r="AA10" s="15">
        <v>0.078181011630331</v>
      </c>
      <c r="AB10" s="15">
        <v>0.137132484767124</v>
      </c>
      <c r="AC10" s="15">
        <v>-0.058951473136793</v>
      </c>
      <c r="AD10" s="8">
        <v>0</v>
      </c>
      <c r="AE10" s="8">
        <v>0</v>
      </c>
      <c r="AF10" s="15">
        <v>0</v>
      </c>
      <c r="AG10" s="15">
        <v>0</v>
      </c>
      <c r="AH10" s="8">
        <v>0</v>
      </c>
      <c r="AI10" s="8">
        <v>0</v>
      </c>
      <c r="AJ10" s="15">
        <v>0</v>
      </c>
      <c r="AK10" s="15">
        <v>0</v>
      </c>
      <c r="AL10" s="22">
        <v>0</v>
      </c>
      <c r="AM10" s="22">
        <v>0</v>
      </c>
    </row>
    <row r="11" s="1" customFormat="1" ht="15.9" customHeight="1" spans="1:39">
      <c r="A11" s="6" t="s">
        <v>186</v>
      </c>
      <c r="B11" s="7">
        <v>6440.66</v>
      </c>
      <c r="C11" s="7">
        <v>149660.97</v>
      </c>
      <c r="D11" s="7">
        <v>6148.5</v>
      </c>
      <c r="E11" s="8">
        <v>134064.75</v>
      </c>
      <c r="F11" s="8">
        <v>23.2141384067935</v>
      </c>
      <c r="G11" s="8">
        <v>782.9</v>
      </c>
      <c r="H11" s="8">
        <v>1047.09</v>
      </c>
      <c r="I11" s="8">
        <v>21079.44</v>
      </c>
      <c r="J11" s="8">
        <v>26028.98</v>
      </c>
      <c r="K11" s="12">
        <v>26.9248179844169</v>
      </c>
      <c r="L11" s="12">
        <v>24.858398036463</v>
      </c>
      <c r="M11" s="8">
        <v>51038.99</v>
      </c>
      <c r="N11" s="8">
        <v>49320.24</v>
      </c>
      <c r="O11" s="8">
        <v>1974.42</v>
      </c>
      <c r="P11" s="8">
        <v>1944.48</v>
      </c>
      <c r="Q11" s="8">
        <v>42777.38</v>
      </c>
      <c r="R11" s="8">
        <v>41970.49</v>
      </c>
      <c r="S11" s="12">
        <v>25.8501180093395</v>
      </c>
      <c r="T11" s="12">
        <v>25.3642310540607</v>
      </c>
      <c r="U11" s="15">
        <v>-0.0399148464327394</v>
      </c>
      <c r="V11" s="15">
        <v>0.020348576640208</v>
      </c>
      <c r="W11" s="8">
        <v>8261.61</v>
      </c>
      <c r="X11" s="8">
        <v>7349.75</v>
      </c>
      <c r="Y11" s="17">
        <v>911.86</v>
      </c>
      <c r="Z11" s="18">
        <v>0.124066804993367</v>
      </c>
      <c r="AA11" s="15">
        <v>0.161868602807383</v>
      </c>
      <c r="AB11" s="15">
        <v>0.149020969889846</v>
      </c>
      <c r="AC11" s="15">
        <v>0.0128476329175367</v>
      </c>
      <c r="AD11" s="8">
        <v>0</v>
      </c>
      <c r="AE11" s="8">
        <v>0</v>
      </c>
      <c r="AF11" s="15">
        <v>0</v>
      </c>
      <c r="AG11" s="15">
        <v>0</v>
      </c>
      <c r="AH11" s="8">
        <v>0</v>
      </c>
      <c r="AI11" s="8">
        <v>0</v>
      </c>
      <c r="AJ11" s="15">
        <v>0</v>
      </c>
      <c r="AK11" s="15">
        <v>0</v>
      </c>
      <c r="AL11" s="22">
        <v>0</v>
      </c>
      <c r="AM11" s="22">
        <v>0</v>
      </c>
    </row>
    <row r="12" s="1" customFormat="1" ht="15.9" customHeight="1" spans="1:39">
      <c r="A12" s="6" t="s">
        <v>101</v>
      </c>
      <c r="B12" s="7">
        <v>17031.07</v>
      </c>
      <c r="C12" s="7">
        <v>431440.29</v>
      </c>
      <c r="D12" s="7">
        <v>16545.57</v>
      </c>
      <c r="E12" s="8">
        <v>404714.04</v>
      </c>
      <c r="F12" s="8">
        <v>47.9055213445511</v>
      </c>
      <c r="G12" s="8">
        <v>1796.7</v>
      </c>
      <c r="H12" s="8">
        <v>1406.89</v>
      </c>
      <c r="I12" s="8">
        <v>27143.28</v>
      </c>
      <c r="J12" s="8">
        <v>27060.6</v>
      </c>
      <c r="K12" s="12">
        <v>15.1072967106362</v>
      </c>
      <c r="L12" s="12">
        <v>19.2343395716794</v>
      </c>
      <c r="M12" s="8">
        <v>69934.72</v>
      </c>
      <c r="N12" s="8">
        <v>77986.57</v>
      </c>
      <c r="O12" s="8">
        <v>3611.3</v>
      </c>
      <c r="P12" s="8">
        <v>3245.18</v>
      </c>
      <c r="Q12" s="8">
        <v>61089.83</v>
      </c>
      <c r="R12" s="8">
        <v>66997.57</v>
      </c>
      <c r="S12" s="12">
        <v>19.365524880237</v>
      </c>
      <c r="T12" s="12">
        <v>24.0315082676462</v>
      </c>
      <c r="U12" s="15">
        <v>0.281865660757354</v>
      </c>
      <c r="V12" s="15">
        <v>0.249406467952253</v>
      </c>
      <c r="W12" s="8">
        <v>8844.89</v>
      </c>
      <c r="X12" s="8">
        <v>10989</v>
      </c>
      <c r="Y12" s="17">
        <v>-2144.11</v>
      </c>
      <c r="Z12" s="18">
        <v>-0.195114205114205</v>
      </c>
      <c r="AA12" s="15">
        <v>0.126473517017012</v>
      </c>
      <c r="AB12" s="15">
        <v>0.140908877002797</v>
      </c>
      <c r="AC12" s="15">
        <v>-0.0144353599857843</v>
      </c>
      <c r="AD12" s="8">
        <v>0</v>
      </c>
      <c r="AE12" s="8">
        <v>0</v>
      </c>
      <c r="AF12" s="15">
        <v>0</v>
      </c>
      <c r="AG12" s="15">
        <v>0</v>
      </c>
      <c r="AH12" s="8">
        <v>0</v>
      </c>
      <c r="AI12" s="8">
        <v>0</v>
      </c>
      <c r="AJ12" s="15">
        <v>0</v>
      </c>
      <c r="AK12" s="15">
        <v>0</v>
      </c>
      <c r="AL12" s="22">
        <v>0</v>
      </c>
      <c r="AM12" s="22">
        <v>0</v>
      </c>
    </row>
    <row r="13" s="1" customFormat="1" ht="15.9" customHeight="1" spans="1:39">
      <c r="A13" s="6" t="s">
        <v>118</v>
      </c>
      <c r="B13" s="7">
        <v>4190.1</v>
      </c>
      <c r="C13" s="7">
        <v>102841.4</v>
      </c>
      <c r="D13" s="7">
        <v>3819.85</v>
      </c>
      <c r="E13" s="8">
        <v>93118.48</v>
      </c>
      <c r="F13" s="8">
        <v>17.8030712172604</v>
      </c>
      <c r="G13" s="8">
        <v>909.9</v>
      </c>
      <c r="H13" s="8">
        <v>1008.76</v>
      </c>
      <c r="I13" s="8">
        <v>23946.17</v>
      </c>
      <c r="J13" s="8">
        <v>31206.81</v>
      </c>
      <c r="K13" s="12">
        <v>26.3173645455545</v>
      </c>
      <c r="L13" s="12">
        <v>30.9358122843888</v>
      </c>
      <c r="M13" s="8">
        <v>46148.51</v>
      </c>
      <c r="N13" s="8">
        <v>54104.72</v>
      </c>
      <c r="O13" s="8">
        <v>2186.88</v>
      </c>
      <c r="P13" s="8">
        <v>1904.63</v>
      </c>
      <c r="Q13" s="8">
        <v>38524.79</v>
      </c>
      <c r="R13" s="8">
        <v>45622.68</v>
      </c>
      <c r="S13" s="12">
        <v>21.1024427494879</v>
      </c>
      <c r="T13" s="12">
        <v>28.4069451809538</v>
      </c>
      <c r="U13" s="15">
        <v>-0.198155168122543</v>
      </c>
      <c r="V13" s="15">
        <v>-0.0817456183205225</v>
      </c>
      <c r="W13" s="8">
        <v>7623.72</v>
      </c>
      <c r="X13" s="8">
        <v>8482.04</v>
      </c>
      <c r="Y13" s="17">
        <v>-858.32</v>
      </c>
      <c r="Z13" s="18">
        <v>-0.101192637620195</v>
      </c>
      <c r="AA13" s="15">
        <v>0.16519969983863</v>
      </c>
      <c r="AB13" s="15">
        <v>0.15677079559787</v>
      </c>
      <c r="AC13" s="15">
        <v>0.00842890424075945</v>
      </c>
      <c r="AD13" s="8">
        <v>0</v>
      </c>
      <c r="AE13" s="8">
        <v>0</v>
      </c>
      <c r="AF13" s="15">
        <v>0</v>
      </c>
      <c r="AG13" s="15">
        <v>0</v>
      </c>
      <c r="AH13" s="8">
        <v>0</v>
      </c>
      <c r="AI13" s="8">
        <v>0</v>
      </c>
      <c r="AJ13" s="15">
        <v>0</v>
      </c>
      <c r="AK13" s="15">
        <v>0</v>
      </c>
      <c r="AL13" s="22">
        <v>0</v>
      </c>
      <c r="AM13" s="22">
        <v>0</v>
      </c>
    </row>
    <row r="14" s="1" customFormat="1" ht="15.9" customHeight="1" spans="1:39">
      <c r="A14" s="6" t="s">
        <v>89</v>
      </c>
      <c r="B14" s="7">
        <v>5094.55</v>
      </c>
      <c r="C14" s="7">
        <v>118544.51</v>
      </c>
      <c r="D14" s="7">
        <v>5095.65</v>
      </c>
      <c r="E14" s="8">
        <v>115802.87</v>
      </c>
      <c r="F14" s="8">
        <v>23.4071510006064</v>
      </c>
      <c r="G14" s="8">
        <v>1029.7</v>
      </c>
      <c r="H14" s="8">
        <v>2171.68</v>
      </c>
      <c r="I14" s="8">
        <v>18707.96</v>
      </c>
      <c r="J14" s="8">
        <v>41404.92</v>
      </c>
      <c r="K14" s="12">
        <v>18.1683597164223</v>
      </c>
      <c r="L14" s="12">
        <v>19.0658476386945</v>
      </c>
      <c r="M14" s="8">
        <v>41625.16</v>
      </c>
      <c r="N14" s="8">
        <v>48619.43</v>
      </c>
      <c r="O14" s="8">
        <v>2299.44</v>
      </c>
      <c r="P14" s="8">
        <v>2443.12</v>
      </c>
      <c r="Q14" s="8">
        <v>35041.25</v>
      </c>
      <c r="R14" s="8">
        <v>40179.19</v>
      </c>
      <c r="S14" s="12">
        <v>18.1023031694674</v>
      </c>
      <c r="T14" s="12">
        <v>19.9005492976194</v>
      </c>
      <c r="U14" s="15">
        <v>-0.00363580135939292</v>
      </c>
      <c r="V14" s="15">
        <v>0.0437799396461623</v>
      </c>
      <c r="W14" s="8">
        <v>6583.91</v>
      </c>
      <c r="X14" s="8">
        <v>8440.24</v>
      </c>
      <c r="Y14" s="17">
        <v>-1856.33</v>
      </c>
      <c r="Z14" s="18">
        <v>-0.219938058633404</v>
      </c>
      <c r="AA14" s="15">
        <v>0.158171404025834</v>
      </c>
      <c r="AB14" s="15">
        <v>0.173598086197226</v>
      </c>
      <c r="AC14" s="15">
        <v>-0.0154266821713917</v>
      </c>
      <c r="AD14" s="8">
        <v>0</v>
      </c>
      <c r="AE14" s="8">
        <v>0</v>
      </c>
      <c r="AF14" s="15">
        <v>0</v>
      </c>
      <c r="AG14" s="15">
        <v>0</v>
      </c>
      <c r="AH14" s="8">
        <v>0</v>
      </c>
      <c r="AI14" s="8">
        <v>0</v>
      </c>
      <c r="AJ14" s="15">
        <v>0</v>
      </c>
      <c r="AK14" s="15">
        <v>0</v>
      </c>
      <c r="AL14" s="22">
        <v>0</v>
      </c>
      <c r="AM14" s="22">
        <v>0</v>
      </c>
    </row>
    <row r="15" s="1" customFormat="1" ht="15.9" customHeight="1" spans="1:39">
      <c r="A15" s="9" t="s">
        <v>61</v>
      </c>
      <c r="B15" s="10">
        <v>140559.33</v>
      </c>
      <c r="C15" s="10">
        <v>3354279.6</v>
      </c>
      <c r="D15" s="10">
        <v>134781.59</v>
      </c>
      <c r="E15" s="10">
        <v>3168648.83</v>
      </c>
      <c r="F15" s="10">
        <v>30.8452918736609</v>
      </c>
      <c r="G15" s="10">
        <v>26433.58</v>
      </c>
      <c r="H15" s="10">
        <v>28318.63</v>
      </c>
      <c r="I15" s="10">
        <v>469754.67</v>
      </c>
      <c r="J15" s="10">
        <v>576669.65</v>
      </c>
      <c r="K15" s="13">
        <v>17.7711331571433</v>
      </c>
      <c r="L15" s="13">
        <v>20.3636139883886</v>
      </c>
      <c r="M15" s="10">
        <v>872510.05</v>
      </c>
      <c r="N15" s="10">
        <v>898380.39</v>
      </c>
      <c r="O15" s="10">
        <v>47893.97</v>
      </c>
      <c r="P15" s="10">
        <v>42186.74</v>
      </c>
      <c r="Q15" s="10">
        <v>740153.46</v>
      </c>
      <c r="R15" s="10">
        <v>757162.49</v>
      </c>
      <c r="S15" s="13">
        <v>18.2175344829422</v>
      </c>
      <c r="T15" s="13">
        <v>21.2953262091359</v>
      </c>
      <c r="U15" s="16">
        <v>0.0251194632245204</v>
      </c>
      <c r="V15" s="16">
        <v>0.0457537753995221</v>
      </c>
      <c r="W15" s="10">
        <v>132356.59</v>
      </c>
      <c r="X15" s="10">
        <v>141217.9</v>
      </c>
      <c r="Y15" s="19">
        <v>-8861.31</v>
      </c>
      <c r="Z15" s="20">
        <v>-0.0627491982248709</v>
      </c>
      <c r="AA15" s="16">
        <v>0.151696350087887</v>
      </c>
      <c r="AB15" s="16">
        <v>0.157191654639746</v>
      </c>
      <c r="AC15" s="16">
        <v>-0.0054953045518584</v>
      </c>
      <c r="AD15" s="10">
        <v>0</v>
      </c>
      <c r="AE15" s="10">
        <v>0</v>
      </c>
      <c r="AF15" s="16">
        <v>0</v>
      </c>
      <c r="AG15" s="16">
        <v>0</v>
      </c>
      <c r="AH15" s="10">
        <v>0</v>
      </c>
      <c r="AI15" s="10">
        <v>0</v>
      </c>
      <c r="AJ15" s="16">
        <v>0</v>
      </c>
      <c r="AK15" s="16">
        <v>0</v>
      </c>
      <c r="AL15" s="20">
        <v>0</v>
      </c>
      <c r="AM15" s="20">
        <v>0</v>
      </c>
    </row>
    <row r="16" s="1" customFormat="1" ht="14.3" customHeight="1"/>
    <row r="17" s="1" customFormat="1" ht="14.3" customHeight="1"/>
    <row r="18" s="1" customFormat="1" ht="14.3" customHeight="1"/>
    <row r="19" s="1" customFormat="1" ht="14.3" customHeight="1"/>
    <row r="20" s="1" customFormat="1" ht="14.3" customHeight="1"/>
    <row r="21" s="1" customFormat="1" ht="14.3" customHeight="1"/>
    <row r="22" s="1" customFormat="1" ht="14.3" customHeight="1"/>
    <row r="23" s="1" customFormat="1" ht="14.3" customHeight="1"/>
    <row r="24" s="1" customFormat="1" ht="14.3" customHeight="1" spans="27:27">
      <c r="AA24" s="21"/>
    </row>
  </sheetData>
  <mergeCells count="26">
    <mergeCell ref="A1:AM1"/>
    <mergeCell ref="A2:V2"/>
    <mergeCell ref="W2:AC2"/>
    <mergeCell ref="G3:L3"/>
    <mergeCell ref="M3:AC3"/>
    <mergeCell ref="AD3:AM3"/>
    <mergeCell ref="G4:H4"/>
    <mergeCell ref="I4:J4"/>
    <mergeCell ref="K4:L4"/>
    <mergeCell ref="M4:N4"/>
    <mergeCell ref="O4:P4"/>
    <mergeCell ref="Q4:R4"/>
    <mergeCell ref="S4:T4"/>
    <mergeCell ref="U4:V4"/>
    <mergeCell ref="W4:Z4"/>
    <mergeCell ref="AA4:AC4"/>
    <mergeCell ref="AD4:AE4"/>
    <mergeCell ref="AF4:AG4"/>
    <mergeCell ref="AH4:AI4"/>
    <mergeCell ref="AJ4:AK4"/>
    <mergeCell ref="A3:A5"/>
    <mergeCell ref="F3:F5"/>
    <mergeCell ref="AL4:AL5"/>
    <mergeCell ref="AM4:AM5"/>
    <mergeCell ref="B3:C4"/>
    <mergeCell ref="D3:E4"/>
  </mergeCells>
  <pageMargins left="0.75" right="0.75" top="1" bottom="1" header="0.5" footer="0.5"/>
  <pageSetup paperSize="9" orientation="portrait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3"/>
  <dimension ref="A1:AM24"/>
  <sheetViews>
    <sheetView workbookViewId="0">
      <selection activeCell="A1" sqref="$A1:$XFD1048576"/>
    </sheetView>
  </sheetViews>
  <sheetFormatPr defaultColWidth="10" defaultRowHeight="13.5"/>
  <cols>
    <col min="1" max="1" width="15.875" style="1" customWidth="1"/>
    <col min="2" max="5" width="9.63333333333333" style="1" customWidth="1"/>
    <col min="6" max="6" width="6.91666666666667" style="1" customWidth="1"/>
    <col min="7" max="7" width="9.225" style="1" customWidth="1"/>
    <col min="8" max="8" width="9.63333333333333" style="1" customWidth="1"/>
    <col min="9" max="9" width="10.175" style="1" customWidth="1"/>
    <col min="10" max="10" width="9.5" style="1" customWidth="1"/>
    <col min="11" max="11" width="9.225" style="1" customWidth="1"/>
    <col min="12" max="12" width="9.76666666666667" style="1" customWidth="1"/>
    <col min="13" max="16" width="10.7666666666667" style="1" customWidth="1"/>
    <col min="17" max="17" width="12.2083333333333" style="1" customWidth="1"/>
    <col min="18" max="18" width="10.7666666666667" style="1" customWidth="1"/>
    <col min="19" max="20" width="9.5" style="1" customWidth="1"/>
    <col min="21" max="21" width="6.78333333333333" style="1" customWidth="1"/>
    <col min="22" max="22" width="6.24166666666667" style="1" customWidth="1"/>
    <col min="23" max="23" width="9.74166666666667" style="1" customWidth="1"/>
    <col min="24" max="25" width="9.76666666666667" style="1" customWidth="1"/>
    <col min="26" max="26" width="7.6" style="1" customWidth="1"/>
    <col min="27" max="27" width="6.65" style="1" customWidth="1"/>
    <col min="28" max="28" width="5.83333333333333" style="1" customWidth="1"/>
    <col min="29" max="29" width="6.10833333333333" style="1" customWidth="1"/>
    <col min="30" max="30" width="9.74166666666667" style="1" customWidth="1"/>
    <col min="31" max="31" width="8.95" style="1" customWidth="1"/>
    <col min="32" max="33" width="6.91666666666667" style="1" customWidth="1"/>
    <col min="34" max="35" width="9.74166666666667" style="1" customWidth="1"/>
    <col min="36" max="37" width="7.73333333333333" style="1" customWidth="1"/>
    <col min="38" max="38" width="6.10833333333333" style="1" customWidth="1"/>
    <col min="39" max="39" width="6.50833333333333" style="1" customWidth="1"/>
    <col min="40" max="47" width="9.76666666666667" style="1" customWidth="1"/>
    <col min="48" max="16384" width="10" style="1"/>
  </cols>
  <sheetData>
    <row r="1" s="1" customFormat="1" ht="21.85" customHeight="1" spans="1:39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="1" customFormat="1" ht="19.55" customHeight="1" spans="1:29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14" t="s">
        <v>233</v>
      </c>
      <c r="X2" s="14"/>
      <c r="Y2" s="14"/>
      <c r="Z2" s="14"/>
      <c r="AA2" s="14"/>
      <c r="AB2" s="14"/>
      <c r="AC2" s="14"/>
    </row>
    <row r="3" s="1" customFormat="1" ht="19.55" customHeight="1" spans="1:39">
      <c r="A3" s="4" t="s">
        <v>49</v>
      </c>
      <c r="B3" s="4" t="s">
        <v>236</v>
      </c>
      <c r="C3" s="4"/>
      <c r="D3" s="4" t="s">
        <v>209</v>
      </c>
      <c r="E3" s="4"/>
      <c r="F3" s="5" t="s">
        <v>210</v>
      </c>
      <c r="G3" s="4" t="s">
        <v>237</v>
      </c>
      <c r="H3" s="4"/>
      <c r="I3" s="4"/>
      <c r="J3" s="4"/>
      <c r="K3" s="4"/>
      <c r="L3" s="4"/>
      <c r="M3" s="4" t="s">
        <v>238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 t="s">
        <v>239</v>
      </c>
      <c r="AE3" s="4"/>
      <c r="AF3" s="4"/>
      <c r="AG3" s="4"/>
      <c r="AH3" s="4"/>
      <c r="AI3" s="4"/>
      <c r="AJ3" s="4"/>
      <c r="AK3" s="4"/>
      <c r="AL3" s="4"/>
      <c r="AM3" s="4"/>
    </row>
    <row r="4" s="1" customFormat="1" ht="22.6" customHeight="1" spans="1:39">
      <c r="A4" s="4"/>
      <c r="B4" s="4"/>
      <c r="C4" s="4"/>
      <c r="D4" s="4"/>
      <c r="E4" s="4"/>
      <c r="F4" s="5"/>
      <c r="G4" s="4" t="s">
        <v>261</v>
      </c>
      <c r="H4" s="4"/>
      <c r="I4" s="4" t="s">
        <v>215</v>
      </c>
      <c r="J4" s="4"/>
      <c r="K4" s="4" t="s">
        <v>262</v>
      </c>
      <c r="L4" s="4"/>
      <c r="M4" s="4" t="s">
        <v>215</v>
      </c>
      <c r="N4" s="4"/>
      <c r="O4" s="4" t="s">
        <v>263</v>
      </c>
      <c r="P4" s="4"/>
      <c r="Q4" s="4" t="s">
        <v>264</v>
      </c>
      <c r="R4" s="4"/>
      <c r="S4" s="4" t="s">
        <v>262</v>
      </c>
      <c r="T4" s="4"/>
      <c r="U4" s="4" t="s">
        <v>211</v>
      </c>
      <c r="V4" s="4"/>
      <c r="W4" s="4" t="s">
        <v>7</v>
      </c>
      <c r="X4" s="4"/>
      <c r="Y4" s="4"/>
      <c r="Z4" s="4"/>
      <c r="AA4" s="4" t="s">
        <v>8</v>
      </c>
      <c r="AB4" s="4"/>
      <c r="AC4" s="4"/>
      <c r="AD4" s="4" t="s">
        <v>215</v>
      </c>
      <c r="AE4" s="4"/>
      <c r="AF4" s="4" t="s">
        <v>265</v>
      </c>
      <c r="AG4" s="4"/>
      <c r="AH4" s="4" t="s">
        <v>214</v>
      </c>
      <c r="AI4" s="4"/>
      <c r="AJ4" s="4" t="s">
        <v>266</v>
      </c>
      <c r="AK4" s="4"/>
      <c r="AL4" s="4" t="s">
        <v>254</v>
      </c>
      <c r="AM4" s="4" t="s">
        <v>255</v>
      </c>
    </row>
    <row r="5" s="1" customFormat="1" ht="22.6" customHeight="1" spans="1:39">
      <c r="A5" s="4"/>
      <c r="B5" s="4" t="s">
        <v>214</v>
      </c>
      <c r="C5" s="4" t="s">
        <v>215</v>
      </c>
      <c r="D5" s="4" t="s">
        <v>214</v>
      </c>
      <c r="E5" s="4" t="s">
        <v>215</v>
      </c>
      <c r="F5" s="5"/>
      <c r="G5" s="4" t="s">
        <v>240</v>
      </c>
      <c r="H5" s="4" t="s">
        <v>242</v>
      </c>
      <c r="I5" s="4" t="s">
        <v>241</v>
      </c>
      <c r="J5" s="4" t="s">
        <v>243</v>
      </c>
      <c r="K5" s="4" t="s">
        <v>244</v>
      </c>
      <c r="L5" s="11" t="s">
        <v>245</v>
      </c>
      <c r="M5" s="4" t="s">
        <v>241</v>
      </c>
      <c r="N5" s="4" t="s">
        <v>243</v>
      </c>
      <c r="O5" s="4" t="s">
        <v>240</v>
      </c>
      <c r="P5" s="4" t="s">
        <v>242</v>
      </c>
      <c r="Q5" s="4" t="s">
        <v>246</v>
      </c>
      <c r="R5" s="4" t="s">
        <v>247</v>
      </c>
      <c r="S5" s="4" t="s">
        <v>244</v>
      </c>
      <c r="T5" s="4" t="s">
        <v>245</v>
      </c>
      <c r="U5" s="4" t="s">
        <v>248</v>
      </c>
      <c r="V5" s="4" t="s">
        <v>249</v>
      </c>
      <c r="W5" s="4" t="s">
        <v>11</v>
      </c>
      <c r="X5" s="4" t="s">
        <v>12</v>
      </c>
      <c r="Y5" s="4" t="s">
        <v>13</v>
      </c>
      <c r="Z5" s="4" t="s">
        <v>14</v>
      </c>
      <c r="AA5" s="4" t="s">
        <v>11</v>
      </c>
      <c r="AB5" s="4" t="s">
        <v>12</v>
      </c>
      <c r="AC5" s="4" t="s">
        <v>15</v>
      </c>
      <c r="AD5" s="4" t="s">
        <v>241</v>
      </c>
      <c r="AE5" s="4" t="s">
        <v>243</v>
      </c>
      <c r="AF5" s="4" t="s">
        <v>250</v>
      </c>
      <c r="AG5" s="4" t="s">
        <v>251</v>
      </c>
      <c r="AH5" s="4" t="s">
        <v>240</v>
      </c>
      <c r="AI5" s="4" t="s">
        <v>242</v>
      </c>
      <c r="AJ5" s="4" t="s">
        <v>252</v>
      </c>
      <c r="AK5" s="4" t="s">
        <v>253</v>
      </c>
      <c r="AL5" s="4"/>
      <c r="AM5" s="4"/>
    </row>
    <row r="6" s="1" customFormat="1" ht="15.9" customHeight="1" spans="1:39">
      <c r="A6" s="6" t="s">
        <v>155</v>
      </c>
      <c r="B6" s="7">
        <v>27499.12</v>
      </c>
      <c r="C6" s="7">
        <v>225212.04</v>
      </c>
      <c r="D6" s="7">
        <v>27166.22</v>
      </c>
      <c r="E6" s="8">
        <v>226050.67</v>
      </c>
      <c r="F6" s="8">
        <v>41.5646550839362</v>
      </c>
      <c r="G6" s="8">
        <v>5366.4</v>
      </c>
      <c r="H6" s="8">
        <v>12159</v>
      </c>
      <c r="I6" s="8">
        <v>36364.38</v>
      </c>
      <c r="J6" s="8">
        <v>45090.9</v>
      </c>
      <c r="K6" s="12">
        <v>6.77630813953488</v>
      </c>
      <c r="L6" s="12">
        <v>3.70843819393042</v>
      </c>
      <c r="M6" s="8">
        <v>50746.85</v>
      </c>
      <c r="N6" s="8">
        <v>57329.28</v>
      </c>
      <c r="O6" s="8">
        <v>6169.06</v>
      </c>
      <c r="P6" s="8">
        <v>5543.32</v>
      </c>
      <c r="Q6" s="8">
        <v>37999.1</v>
      </c>
      <c r="R6" s="8">
        <v>44801.67</v>
      </c>
      <c r="S6" s="12">
        <v>8.22602633140219</v>
      </c>
      <c r="T6" s="12">
        <v>10.3420477259115</v>
      </c>
      <c r="U6" s="15">
        <v>0.213939236825617</v>
      </c>
      <c r="V6" s="15">
        <v>1.78878794389463</v>
      </c>
      <c r="W6" s="8">
        <v>12747.75</v>
      </c>
      <c r="X6" s="8">
        <v>12527.61</v>
      </c>
      <c r="Y6" s="17">
        <v>220.14</v>
      </c>
      <c r="Z6" s="18">
        <v>0.0175723861135524</v>
      </c>
      <c r="AA6" s="15">
        <v>0.251202784015165</v>
      </c>
      <c r="AB6" s="15">
        <v>0.218520274456613</v>
      </c>
      <c r="AC6" s="15">
        <v>0.0326825095585527</v>
      </c>
      <c r="AD6" s="8">
        <v>0</v>
      </c>
      <c r="AE6" s="8">
        <v>0</v>
      </c>
      <c r="AF6" s="15">
        <v>0</v>
      </c>
      <c r="AG6" s="15">
        <v>0</v>
      </c>
      <c r="AH6" s="8">
        <v>0</v>
      </c>
      <c r="AI6" s="8">
        <v>0</v>
      </c>
      <c r="AJ6" s="15">
        <v>0</v>
      </c>
      <c r="AK6" s="15">
        <v>0</v>
      </c>
      <c r="AL6" s="22">
        <v>0</v>
      </c>
      <c r="AM6" s="22">
        <v>0</v>
      </c>
    </row>
    <row r="7" s="1" customFormat="1" ht="15.9" customHeight="1" spans="1:39">
      <c r="A7" s="6" t="s">
        <v>84</v>
      </c>
      <c r="B7" s="7">
        <v>67865.38</v>
      </c>
      <c r="C7" s="7">
        <v>377495.32</v>
      </c>
      <c r="D7" s="7">
        <v>61634.3</v>
      </c>
      <c r="E7" s="8">
        <v>357913.45</v>
      </c>
      <c r="F7" s="8">
        <v>30.7540720969417</v>
      </c>
      <c r="G7" s="8">
        <v>7981</v>
      </c>
      <c r="H7" s="8">
        <v>11760.36</v>
      </c>
      <c r="I7" s="8">
        <v>59363.08</v>
      </c>
      <c r="J7" s="8">
        <v>66407.5</v>
      </c>
      <c r="K7" s="12">
        <v>7.43805036962787</v>
      </c>
      <c r="L7" s="12">
        <v>5.64672339962382</v>
      </c>
      <c r="M7" s="8">
        <v>111174.71</v>
      </c>
      <c r="N7" s="8">
        <v>115453.35</v>
      </c>
      <c r="O7" s="8">
        <v>13297.38</v>
      </c>
      <c r="P7" s="8">
        <v>13004.86</v>
      </c>
      <c r="Q7" s="8">
        <v>83693.98</v>
      </c>
      <c r="R7" s="8">
        <v>76554.23</v>
      </c>
      <c r="S7" s="12">
        <v>8.3606477366218</v>
      </c>
      <c r="T7" s="12">
        <v>8.87770802607641</v>
      </c>
      <c r="U7" s="15">
        <v>0.124037526118567</v>
      </c>
      <c r="V7" s="15">
        <v>0.572187514385392</v>
      </c>
      <c r="W7" s="8">
        <v>27480.73</v>
      </c>
      <c r="X7" s="8">
        <v>38899.12</v>
      </c>
      <c r="Y7" s="17">
        <v>-11418.39</v>
      </c>
      <c r="Z7" s="18">
        <v>-0.29353851706671</v>
      </c>
      <c r="AA7" s="15">
        <v>0.247185083729924</v>
      </c>
      <c r="AB7" s="15">
        <v>0.336925000443902</v>
      </c>
      <c r="AC7" s="15">
        <v>-0.0897399167139784</v>
      </c>
      <c r="AD7" s="8">
        <v>0</v>
      </c>
      <c r="AE7" s="8">
        <v>0</v>
      </c>
      <c r="AF7" s="15">
        <v>0</v>
      </c>
      <c r="AG7" s="15">
        <v>0</v>
      </c>
      <c r="AH7" s="8">
        <v>0</v>
      </c>
      <c r="AI7" s="8">
        <v>0</v>
      </c>
      <c r="AJ7" s="15">
        <v>0</v>
      </c>
      <c r="AK7" s="15">
        <v>0</v>
      </c>
      <c r="AL7" s="22">
        <v>0</v>
      </c>
      <c r="AM7" s="22">
        <v>0</v>
      </c>
    </row>
    <row r="8" s="1" customFormat="1" ht="15.9" customHeight="1" spans="1:39">
      <c r="A8" s="6" t="s">
        <v>67</v>
      </c>
      <c r="B8" s="7">
        <v>124533.25</v>
      </c>
      <c r="C8" s="7">
        <v>866134.29</v>
      </c>
      <c r="D8" s="7">
        <v>118574.15</v>
      </c>
      <c r="E8" s="8">
        <v>826339.22</v>
      </c>
      <c r="F8" s="8">
        <v>35.300695929959</v>
      </c>
      <c r="G8" s="8">
        <v>18491.6</v>
      </c>
      <c r="H8" s="8">
        <v>32261.6</v>
      </c>
      <c r="I8" s="8">
        <v>124771.09</v>
      </c>
      <c r="J8" s="8">
        <v>163096.3</v>
      </c>
      <c r="K8" s="12">
        <v>6.7474469488849</v>
      </c>
      <c r="L8" s="12">
        <v>5.05543122473777</v>
      </c>
      <c r="M8" s="8">
        <v>228655.4</v>
      </c>
      <c r="N8" s="8">
        <v>245418.16</v>
      </c>
      <c r="O8" s="8">
        <v>27664.76</v>
      </c>
      <c r="P8" s="8">
        <v>27415.75</v>
      </c>
      <c r="Q8" s="8">
        <v>167805.68</v>
      </c>
      <c r="R8" s="8">
        <v>166485.2</v>
      </c>
      <c r="S8" s="12">
        <v>8.26522261534168</v>
      </c>
      <c r="T8" s="12">
        <v>8.95172154692102</v>
      </c>
      <c r="U8" s="15">
        <v>0.224940733577404</v>
      </c>
      <c r="V8" s="15">
        <v>0.77071374309624</v>
      </c>
      <c r="W8" s="8">
        <v>60849.72</v>
      </c>
      <c r="X8" s="8">
        <v>78932.96</v>
      </c>
      <c r="Y8" s="17">
        <v>-18083.24</v>
      </c>
      <c r="Z8" s="18">
        <v>-0.229096184914388</v>
      </c>
      <c r="AA8" s="15">
        <v>0.266119759253444</v>
      </c>
      <c r="AB8" s="15">
        <v>0.32162640287092</v>
      </c>
      <c r="AC8" s="15">
        <v>-0.0555066436174761</v>
      </c>
      <c r="AD8" s="8">
        <v>0</v>
      </c>
      <c r="AE8" s="8">
        <v>0</v>
      </c>
      <c r="AF8" s="15">
        <v>0</v>
      </c>
      <c r="AG8" s="15">
        <v>0</v>
      </c>
      <c r="AH8" s="8">
        <v>0</v>
      </c>
      <c r="AI8" s="8">
        <v>0</v>
      </c>
      <c r="AJ8" s="15">
        <v>0</v>
      </c>
      <c r="AK8" s="15">
        <v>0</v>
      </c>
      <c r="AL8" s="22">
        <v>0</v>
      </c>
      <c r="AM8" s="22">
        <v>0</v>
      </c>
    </row>
    <row r="9" s="1" customFormat="1" ht="15.9" customHeight="1" spans="1:39">
      <c r="A9" s="6" t="s">
        <v>62</v>
      </c>
      <c r="B9" s="7">
        <v>131174.58</v>
      </c>
      <c r="C9" s="7">
        <v>871221.43</v>
      </c>
      <c r="D9" s="7">
        <v>126354.76</v>
      </c>
      <c r="E9" s="8">
        <v>832183.9</v>
      </c>
      <c r="F9" s="8">
        <v>34.7467564200491</v>
      </c>
      <c r="G9" s="8">
        <v>19281.7</v>
      </c>
      <c r="H9" s="8">
        <v>36013.6</v>
      </c>
      <c r="I9" s="8">
        <v>124696.79</v>
      </c>
      <c r="J9" s="8">
        <v>172190.55</v>
      </c>
      <c r="K9" s="12">
        <v>6.46710559753549</v>
      </c>
      <c r="L9" s="12">
        <v>4.78126457782615</v>
      </c>
      <c r="M9" s="8">
        <v>221453.74</v>
      </c>
      <c r="N9" s="8">
        <v>253351.27</v>
      </c>
      <c r="O9" s="8">
        <v>25923.61</v>
      </c>
      <c r="P9" s="8">
        <v>29744.19</v>
      </c>
      <c r="Q9" s="8">
        <v>171582.02</v>
      </c>
      <c r="R9" s="8">
        <v>165209.64</v>
      </c>
      <c r="S9" s="12">
        <v>8.54255020809216</v>
      </c>
      <c r="T9" s="12">
        <v>8.51767252697081</v>
      </c>
      <c r="U9" s="15">
        <v>0.320923259912068</v>
      </c>
      <c r="V9" s="15">
        <v>0.781468560947834</v>
      </c>
      <c r="W9" s="8">
        <v>49871.72</v>
      </c>
      <c r="X9" s="8">
        <v>88141.63</v>
      </c>
      <c r="Y9" s="17">
        <v>-38269.91</v>
      </c>
      <c r="Z9" s="18">
        <v>-0.434186547264896</v>
      </c>
      <c r="AA9" s="15">
        <v>0.225201525158257</v>
      </c>
      <c r="AB9" s="15">
        <v>0.34790285440448</v>
      </c>
      <c r="AC9" s="15">
        <v>-0.122701329246223</v>
      </c>
      <c r="AD9" s="8">
        <v>0</v>
      </c>
      <c r="AE9" s="8">
        <v>0</v>
      </c>
      <c r="AF9" s="15">
        <v>0</v>
      </c>
      <c r="AG9" s="15">
        <v>0</v>
      </c>
      <c r="AH9" s="8">
        <v>0</v>
      </c>
      <c r="AI9" s="8">
        <v>0</v>
      </c>
      <c r="AJ9" s="15">
        <v>0</v>
      </c>
      <c r="AK9" s="15">
        <v>0</v>
      </c>
      <c r="AL9" s="22">
        <v>0</v>
      </c>
      <c r="AM9" s="22">
        <v>0</v>
      </c>
    </row>
    <row r="10" s="1" customFormat="1" ht="15.9" customHeight="1" spans="1:39">
      <c r="A10" s="6" t="s">
        <v>94</v>
      </c>
      <c r="B10" s="7">
        <v>30379.2</v>
      </c>
      <c r="C10" s="7">
        <v>196239.55</v>
      </c>
      <c r="D10" s="7">
        <v>29751</v>
      </c>
      <c r="E10" s="8">
        <v>196472.74</v>
      </c>
      <c r="F10" s="8">
        <v>37.3107920623296</v>
      </c>
      <c r="G10" s="8">
        <v>5790.3</v>
      </c>
      <c r="H10" s="8">
        <v>7692.6</v>
      </c>
      <c r="I10" s="8">
        <v>33701.32</v>
      </c>
      <c r="J10" s="8">
        <v>32767.72</v>
      </c>
      <c r="K10" s="12">
        <v>5.82030637445383</v>
      </c>
      <c r="L10" s="12">
        <v>4.25964173361412</v>
      </c>
      <c r="M10" s="8">
        <v>51901.19</v>
      </c>
      <c r="N10" s="8">
        <v>54094.39</v>
      </c>
      <c r="O10" s="8">
        <v>7255.79</v>
      </c>
      <c r="P10" s="8">
        <v>6776.98</v>
      </c>
      <c r="Q10" s="8">
        <v>36839.02</v>
      </c>
      <c r="R10" s="8">
        <v>39202.03</v>
      </c>
      <c r="S10" s="12">
        <v>7.15307223610386</v>
      </c>
      <c r="T10" s="12">
        <v>7.98207903815564</v>
      </c>
      <c r="U10" s="15">
        <v>0.228985516552828</v>
      </c>
      <c r="V10" s="15">
        <v>0.873885067649384</v>
      </c>
      <c r="W10" s="8">
        <v>15062.17</v>
      </c>
      <c r="X10" s="8">
        <v>14892.36</v>
      </c>
      <c r="Y10" s="17">
        <v>169.81</v>
      </c>
      <c r="Z10" s="18">
        <v>0.011402490941664</v>
      </c>
      <c r="AA10" s="15">
        <v>0.290208567472152</v>
      </c>
      <c r="AB10" s="15">
        <v>0.275303224604252</v>
      </c>
      <c r="AC10" s="15">
        <v>0.0149053428679004</v>
      </c>
      <c r="AD10" s="8">
        <v>0</v>
      </c>
      <c r="AE10" s="8">
        <v>0</v>
      </c>
      <c r="AF10" s="15">
        <v>0</v>
      </c>
      <c r="AG10" s="15">
        <v>0</v>
      </c>
      <c r="AH10" s="8">
        <v>0</v>
      </c>
      <c r="AI10" s="8">
        <v>0</v>
      </c>
      <c r="AJ10" s="15">
        <v>0</v>
      </c>
      <c r="AK10" s="15">
        <v>0</v>
      </c>
      <c r="AL10" s="22">
        <v>0</v>
      </c>
      <c r="AM10" s="22">
        <v>0</v>
      </c>
    </row>
    <row r="11" s="1" customFormat="1" ht="15.9" customHeight="1" spans="1:39">
      <c r="A11" s="6" t="s">
        <v>186</v>
      </c>
      <c r="B11" s="7">
        <v>19779</v>
      </c>
      <c r="C11" s="7">
        <v>149679.6</v>
      </c>
      <c r="D11" s="7">
        <v>16898.6</v>
      </c>
      <c r="E11" s="8">
        <v>137396.57</v>
      </c>
      <c r="F11" s="8">
        <v>30.5069704125986</v>
      </c>
      <c r="G11" s="8">
        <v>2905.3</v>
      </c>
      <c r="H11" s="8">
        <v>6550</v>
      </c>
      <c r="I11" s="8">
        <v>19837.05</v>
      </c>
      <c r="J11" s="8">
        <v>34693.78</v>
      </c>
      <c r="K11" s="12">
        <v>6.82788352321619</v>
      </c>
      <c r="L11" s="12">
        <v>5.29676030534351</v>
      </c>
      <c r="M11" s="8">
        <v>47247.06</v>
      </c>
      <c r="N11" s="8">
        <v>51167.83</v>
      </c>
      <c r="O11" s="8">
        <v>7355.46</v>
      </c>
      <c r="P11" s="8">
        <v>5190.61</v>
      </c>
      <c r="Q11" s="8">
        <v>32935.64</v>
      </c>
      <c r="R11" s="8">
        <v>34365.17</v>
      </c>
      <c r="S11" s="12">
        <v>6.42339976017815</v>
      </c>
      <c r="T11" s="12">
        <v>9.85776816212353</v>
      </c>
      <c r="U11" s="15">
        <v>-0.0592399916698506</v>
      </c>
      <c r="V11" s="15">
        <v>0.861093875095452</v>
      </c>
      <c r="W11" s="8">
        <v>14311.42</v>
      </c>
      <c r="X11" s="8">
        <v>16802.66</v>
      </c>
      <c r="Y11" s="17">
        <v>-2491.24</v>
      </c>
      <c r="Z11" s="18">
        <v>-0.148264620006594</v>
      </c>
      <c r="AA11" s="15">
        <v>0.302906043254332</v>
      </c>
      <c r="AB11" s="15">
        <v>0.328383283012002</v>
      </c>
      <c r="AC11" s="15">
        <v>-0.0254772397576702</v>
      </c>
      <c r="AD11" s="8">
        <v>0</v>
      </c>
      <c r="AE11" s="8">
        <v>0</v>
      </c>
      <c r="AF11" s="15">
        <v>0</v>
      </c>
      <c r="AG11" s="15">
        <v>0</v>
      </c>
      <c r="AH11" s="8">
        <v>0</v>
      </c>
      <c r="AI11" s="8">
        <v>0</v>
      </c>
      <c r="AJ11" s="15">
        <v>0</v>
      </c>
      <c r="AK11" s="15">
        <v>0</v>
      </c>
      <c r="AL11" s="22">
        <v>0</v>
      </c>
      <c r="AM11" s="22">
        <v>0</v>
      </c>
    </row>
    <row r="12" s="1" customFormat="1" ht="15.9" customHeight="1" spans="1:39">
      <c r="A12" s="6" t="s">
        <v>101</v>
      </c>
      <c r="B12" s="7">
        <v>50589.49</v>
      </c>
      <c r="C12" s="7">
        <v>327404.95</v>
      </c>
      <c r="D12" s="7">
        <v>44601.52</v>
      </c>
      <c r="E12" s="8">
        <v>304306.39</v>
      </c>
      <c r="F12" s="8">
        <v>37.3513762213374</v>
      </c>
      <c r="G12" s="8">
        <v>4897</v>
      </c>
      <c r="H12" s="8">
        <v>8728.8</v>
      </c>
      <c r="I12" s="8">
        <v>31778.56</v>
      </c>
      <c r="J12" s="8">
        <v>43266.77</v>
      </c>
      <c r="K12" s="12">
        <v>6.4893935062283</v>
      </c>
      <c r="L12" s="12">
        <v>4.95678329209055</v>
      </c>
      <c r="M12" s="8">
        <v>75655.04</v>
      </c>
      <c r="N12" s="8">
        <v>74485.84</v>
      </c>
      <c r="O12" s="8">
        <v>8148.98</v>
      </c>
      <c r="P12" s="8">
        <v>7785.3</v>
      </c>
      <c r="Q12" s="8">
        <v>59194.33</v>
      </c>
      <c r="R12" s="8">
        <v>48380.41</v>
      </c>
      <c r="S12" s="12">
        <v>9.28398891640426</v>
      </c>
      <c r="T12" s="12">
        <v>9.56749772006217</v>
      </c>
      <c r="U12" s="15">
        <v>0.43064046085259</v>
      </c>
      <c r="V12" s="15">
        <v>0.930182773035257</v>
      </c>
      <c r="W12" s="8">
        <v>16460.71</v>
      </c>
      <c r="X12" s="8">
        <v>26105.43</v>
      </c>
      <c r="Y12" s="17">
        <v>-9644.72</v>
      </c>
      <c r="Z12" s="18">
        <v>-0.369452638780514</v>
      </c>
      <c r="AA12" s="15">
        <v>0.217575854827385</v>
      </c>
      <c r="AB12" s="15">
        <v>0.350475070160986</v>
      </c>
      <c r="AC12" s="15">
        <v>-0.132899215333601</v>
      </c>
      <c r="AD12" s="8">
        <v>0</v>
      </c>
      <c r="AE12" s="8">
        <v>0</v>
      </c>
      <c r="AF12" s="15">
        <v>0</v>
      </c>
      <c r="AG12" s="15">
        <v>0</v>
      </c>
      <c r="AH12" s="8">
        <v>0</v>
      </c>
      <c r="AI12" s="8">
        <v>0</v>
      </c>
      <c r="AJ12" s="15">
        <v>0</v>
      </c>
      <c r="AK12" s="15">
        <v>0</v>
      </c>
      <c r="AL12" s="22">
        <v>0</v>
      </c>
      <c r="AM12" s="22">
        <v>0</v>
      </c>
    </row>
    <row r="13" s="1" customFormat="1" ht="15.9" customHeight="1" spans="1:39">
      <c r="A13" s="6" t="s">
        <v>118</v>
      </c>
      <c r="B13" s="7">
        <v>18004.38</v>
      </c>
      <c r="C13" s="7">
        <v>113081.96</v>
      </c>
      <c r="D13" s="7">
        <v>16979.73</v>
      </c>
      <c r="E13" s="8">
        <v>108037.61</v>
      </c>
      <c r="F13" s="8">
        <v>30.0705720693452</v>
      </c>
      <c r="G13" s="8">
        <v>3096</v>
      </c>
      <c r="H13" s="8">
        <v>6953.8</v>
      </c>
      <c r="I13" s="8">
        <v>19069.12</v>
      </c>
      <c r="J13" s="8">
        <v>27214.61</v>
      </c>
      <c r="K13" s="12">
        <v>6.15927648578811</v>
      </c>
      <c r="L13" s="12">
        <v>3.9136313957836</v>
      </c>
      <c r="M13" s="8">
        <v>34674.2</v>
      </c>
      <c r="N13" s="8">
        <v>37316.95</v>
      </c>
      <c r="O13" s="8">
        <v>4355.38</v>
      </c>
      <c r="P13" s="8">
        <v>4077.03</v>
      </c>
      <c r="Q13" s="8">
        <v>25736.74</v>
      </c>
      <c r="R13" s="8">
        <v>26169.9</v>
      </c>
      <c r="S13" s="12">
        <v>7.96123415178469</v>
      </c>
      <c r="T13" s="12">
        <v>9.15297410124527</v>
      </c>
      <c r="U13" s="15">
        <v>0.292559957351225</v>
      </c>
      <c r="V13" s="15">
        <v>1.33874199576034</v>
      </c>
      <c r="W13" s="8">
        <v>8937.46</v>
      </c>
      <c r="X13" s="8">
        <v>11147.05</v>
      </c>
      <c r="Y13" s="17">
        <v>-2209.59</v>
      </c>
      <c r="Z13" s="18">
        <v>-0.19822195109917</v>
      </c>
      <c r="AA13" s="15">
        <v>0.257755333937048</v>
      </c>
      <c r="AB13" s="15">
        <v>0.298712783333043</v>
      </c>
      <c r="AC13" s="15">
        <v>-0.0409574493959947</v>
      </c>
      <c r="AD13" s="8">
        <v>0</v>
      </c>
      <c r="AE13" s="8">
        <v>0</v>
      </c>
      <c r="AF13" s="15">
        <v>0</v>
      </c>
      <c r="AG13" s="15">
        <v>0</v>
      </c>
      <c r="AH13" s="8">
        <v>0</v>
      </c>
      <c r="AI13" s="8">
        <v>0</v>
      </c>
      <c r="AJ13" s="15">
        <v>0</v>
      </c>
      <c r="AK13" s="15">
        <v>0</v>
      </c>
      <c r="AL13" s="22">
        <v>0</v>
      </c>
      <c r="AM13" s="22">
        <v>0</v>
      </c>
    </row>
    <row r="14" s="1" customFormat="1" ht="15.9" customHeight="1" spans="1:39">
      <c r="A14" s="6" t="s">
        <v>89</v>
      </c>
      <c r="B14" s="7">
        <v>13922</v>
      </c>
      <c r="C14" s="7">
        <v>107081.39</v>
      </c>
      <c r="D14" s="7">
        <v>12604.5</v>
      </c>
      <c r="E14" s="8">
        <v>107846.87</v>
      </c>
      <c r="F14" s="8">
        <v>32.8459840950542</v>
      </c>
      <c r="G14" s="8">
        <v>2555</v>
      </c>
      <c r="H14" s="8">
        <v>5981.3</v>
      </c>
      <c r="I14" s="8">
        <v>17453.96</v>
      </c>
      <c r="J14" s="8">
        <v>30627.34</v>
      </c>
      <c r="K14" s="12">
        <v>6.83129549902153</v>
      </c>
      <c r="L14" s="12">
        <v>5.12051560697507</v>
      </c>
      <c r="M14" s="8">
        <v>32379.74</v>
      </c>
      <c r="N14" s="8">
        <v>38531.98</v>
      </c>
      <c r="O14" s="8">
        <v>3523.79</v>
      </c>
      <c r="P14" s="8">
        <v>4057.22</v>
      </c>
      <c r="Q14" s="8">
        <v>22902.31</v>
      </c>
      <c r="R14" s="8">
        <v>23407.8</v>
      </c>
      <c r="S14" s="12">
        <v>9.1888960465862</v>
      </c>
      <c r="T14" s="12">
        <v>9.49713843469174</v>
      </c>
      <c r="U14" s="15">
        <v>0.345117635139977</v>
      </c>
      <c r="V14" s="15">
        <v>0.854723071589687</v>
      </c>
      <c r="W14" s="8">
        <v>9477.43</v>
      </c>
      <c r="X14" s="8">
        <v>15124.18</v>
      </c>
      <c r="Y14" s="17">
        <v>-5646.75</v>
      </c>
      <c r="Z14" s="18">
        <v>-0.373359084591694</v>
      </c>
      <c r="AA14" s="15">
        <v>0.292696297129007</v>
      </c>
      <c r="AB14" s="15">
        <v>0.39250980614025</v>
      </c>
      <c r="AC14" s="15">
        <v>-0.099813509011243</v>
      </c>
      <c r="AD14" s="8">
        <v>0</v>
      </c>
      <c r="AE14" s="8">
        <v>0</v>
      </c>
      <c r="AF14" s="15">
        <v>0</v>
      </c>
      <c r="AG14" s="15">
        <v>0</v>
      </c>
      <c r="AH14" s="8">
        <v>0</v>
      </c>
      <c r="AI14" s="8">
        <v>0</v>
      </c>
      <c r="AJ14" s="15">
        <v>0</v>
      </c>
      <c r="AK14" s="15">
        <v>0</v>
      </c>
      <c r="AL14" s="22">
        <v>0</v>
      </c>
      <c r="AM14" s="22">
        <v>0</v>
      </c>
    </row>
    <row r="15" s="1" customFormat="1" ht="15.9" customHeight="1" spans="1:39">
      <c r="A15" s="9" t="s">
        <v>61</v>
      </c>
      <c r="B15" s="10">
        <v>483746.4</v>
      </c>
      <c r="C15" s="10">
        <v>3233550.53</v>
      </c>
      <c r="D15" s="10">
        <v>454564.78</v>
      </c>
      <c r="E15" s="10">
        <v>3096547.42</v>
      </c>
      <c r="F15" s="10">
        <v>34.6887907400665</v>
      </c>
      <c r="G15" s="10">
        <v>70364.3</v>
      </c>
      <c r="H15" s="10">
        <v>128101.06</v>
      </c>
      <c r="I15" s="10">
        <v>467035.35</v>
      </c>
      <c r="J15" s="10">
        <v>615355.47</v>
      </c>
      <c r="K15" s="13">
        <v>6.63739069386038</v>
      </c>
      <c r="L15" s="13">
        <v>4.80367196024764</v>
      </c>
      <c r="M15" s="10">
        <v>853887.93</v>
      </c>
      <c r="N15" s="10">
        <v>927149.05</v>
      </c>
      <c r="O15" s="10">
        <v>103694.21</v>
      </c>
      <c r="P15" s="10">
        <v>103595.26</v>
      </c>
      <c r="Q15" s="10">
        <v>638688.82</v>
      </c>
      <c r="R15" s="10">
        <v>624576.05</v>
      </c>
      <c r="S15" s="13">
        <v>8.23467317992007</v>
      </c>
      <c r="T15" s="13">
        <v>8.94972463025818</v>
      </c>
      <c r="U15" s="16">
        <v>0.240649158642595</v>
      </c>
      <c r="V15" s="16">
        <v>0.863100708025202</v>
      </c>
      <c r="W15" s="10">
        <v>215199.11</v>
      </c>
      <c r="X15" s="10">
        <v>302573</v>
      </c>
      <c r="Y15" s="19">
        <v>-87373.89</v>
      </c>
      <c r="Z15" s="20">
        <v>-0.288769619232384</v>
      </c>
      <c r="AA15" s="16">
        <v>0.252022662974051</v>
      </c>
      <c r="AB15" s="16">
        <v>0.326347743116385</v>
      </c>
      <c r="AC15" s="16">
        <v>-0.0743250801423336</v>
      </c>
      <c r="AD15" s="10">
        <v>0</v>
      </c>
      <c r="AE15" s="10">
        <v>0</v>
      </c>
      <c r="AF15" s="16">
        <v>0</v>
      </c>
      <c r="AG15" s="16">
        <v>0</v>
      </c>
      <c r="AH15" s="10">
        <v>0</v>
      </c>
      <c r="AI15" s="10">
        <v>0</v>
      </c>
      <c r="AJ15" s="16">
        <v>0</v>
      </c>
      <c r="AK15" s="16">
        <v>0</v>
      </c>
      <c r="AL15" s="20">
        <v>0</v>
      </c>
      <c r="AM15" s="20">
        <v>0</v>
      </c>
    </row>
    <row r="16" s="1" customFormat="1" ht="14.3" customHeight="1"/>
    <row r="17" s="1" customFormat="1" ht="14.3" customHeight="1"/>
    <row r="18" s="1" customFormat="1" ht="14.3" customHeight="1"/>
    <row r="19" s="1" customFormat="1" ht="14.3" customHeight="1"/>
    <row r="20" s="1" customFormat="1" ht="14.3" customHeight="1"/>
    <row r="21" s="1" customFormat="1" ht="14.3" customHeight="1"/>
    <row r="22" s="1" customFormat="1" ht="14.3" customHeight="1"/>
    <row r="23" s="1" customFormat="1" ht="14.3" customHeight="1"/>
    <row r="24" s="1" customFormat="1" ht="14.3" customHeight="1" spans="27:27">
      <c r="AA24" s="21"/>
    </row>
  </sheetData>
  <mergeCells count="26">
    <mergeCell ref="A1:AM1"/>
    <mergeCell ref="A2:V2"/>
    <mergeCell ref="W2:AC2"/>
    <mergeCell ref="G3:L3"/>
    <mergeCell ref="M3:AC3"/>
    <mergeCell ref="AD3:AM3"/>
    <mergeCell ref="G4:H4"/>
    <mergeCell ref="I4:J4"/>
    <mergeCell ref="K4:L4"/>
    <mergeCell ref="M4:N4"/>
    <mergeCell ref="O4:P4"/>
    <mergeCell ref="Q4:R4"/>
    <mergeCell ref="S4:T4"/>
    <mergeCell ref="U4:V4"/>
    <mergeCell ref="W4:Z4"/>
    <mergeCell ref="AA4:AC4"/>
    <mergeCell ref="AD4:AE4"/>
    <mergeCell ref="AF4:AG4"/>
    <mergeCell ref="AH4:AI4"/>
    <mergeCell ref="AJ4:AK4"/>
    <mergeCell ref="A3:A5"/>
    <mergeCell ref="F3:F5"/>
    <mergeCell ref="AL4:AL5"/>
    <mergeCell ref="AM4:AM5"/>
    <mergeCell ref="B3:C4"/>
    <mergeCell ref="D3:E4"/>
  </mergeCells>
  <pageMargins left="0.75" right="0.75" top="1" bottom="1" header="0.5" footer="0.5"/>
  <pageSetup paperSize="9" orientation="portrait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4"/>
  <dimension ref="A1:AM24"/>
  <sheetViews>
    <sheetView workbookViewId="0">
      <selection activeCell="A1" sqref="$A1:$XFD1048576"/>
    </sheetView>
  </sheetViews>
  <sheetFormatPr defaultColWidth="10" defaultRowHeight="13.5"/>
  <cols>
    <col min="1" max="1" width="15.875" style="1" customWidth="1"/>
    <col min="2" max="5" width="9.63333333333333" style="1" customWidth="1"/>
    <col min="6" max="6" width="6.91666666666667" style="1" customWidth="1"/>
    <col min="7" max="7" width="9.225" style="1" customWidth="1"/>
    <col min="8" max="8" width="9.63333333333333" style="1" customWidth="1"/>
    <col min="9" max="9" width="10.175" style="1" customWidth="1"/>
    <col min="10" max="10" width="9.5" style="1" customWidth="1"/>
    <col min="11" max="11" width="9.225" style="1" customWidth="1"/>
    <col min="12" max="12" width="9.76666666666667" style="1" customWidth="1"/>
    <col min="13" max="16" width="10.7666666666667" style="1" customWidth="1"/>
    <col min="17" max="17" width="12.2083333333333" style="1" customWidth="1"/>
    <col min="18" max="18" width="10.7666666666667" style="1" customWidth="1"/>
    <col min="19" max="20" width="9.5" style="1" customWidth="1"/>
    <col min="21" max="21" width="6.78333333333333" style="1" customWidth="1"/>
    <col min="22" max="22" width="6.24166666666667" style="1" customWidth="1"/>
    <col min="23" max="23" width="9.74166666666667" style="1" customWidth="1"/>
    <col min="24" max="25" width="9.76666666666667" style="1" customWidth="1"/>
    <col min="26" max="26" width="7.6" style="1" customWidth="1"/>
    <col min="27" max="27" width="6.65" style="1" customWidth="1"/>
    <col min="28" max="28" width="5.83333333333333" style="1" customWidth="1"/>
    <col min="29" max="29" width="6.10833333333333" style="1" customWidth="1"/>
    <col min="30" max="30" width="9.74166666666667" style="1" customWidth="1"/>
    <col min="31" max="31" width="8.95" style="1" customWidth="1"/>
    <col min="32" max="33" width="6.91666666666667" style="1" customWidth="1"/>
    <col min="34" max="35" width="9.74166666666667" style="1" customWidth="1"/>
    <col min="36" max="37" width="7.73333333333333" style="1" customWidth="1"/>
    <col min="38" max="38" width="6.10833333333333" style="1" customWidth="1"/>
    <col min="39" max="39" width="6.50833333333333" style="1" customWidth="1"/>
    <col min="40" max="47" width="9.76666666666667" style="1" customWidth="1"/>
    <col min="48" max="16384" width="10" style="1"/>
  </cols>
  <sheetData>
    <row r="1" s="1" customFormat="1" ht="21.85" customHeight="1" spans="1:39">
      <c r="A1" s="2" t="s">
        <v>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="1" customFormat="1" ht="19.55" customHeight="1" spans="1:29">
      <c r="A2" s="3" t="s">
        <v>48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14" t="s">
        <v>233</v>
      </c>
      <c r="X2" s="14"/>
      <c r="Y2" s="14"/>
      <c r="Z2" s="14"/>
      <c r="AA2" s="14"/>
      <c r="AB2" s="14"/>
      <c r="AC2" s="14"/>
    </row>
    <row r="3" s="1" customFormat="1" ht="19.55" customHeight="1" spans="1:39">
      <c r="A3" s="4" t="s">
        <v>49</v>
      </c>
      <c r="B3" s="4" t="s">
        <v>236</v>
      </c>
      <c r="C3" s="4"/>
      <c r="D3" s="4" t="s">
        <v>209</v>
      </c>
      <c r="E3" s="4"/>
      <c r="F3" s="5" t="s">
        <v>210</v>
      </c>
      <c r="G3" s="4" t="s">
        <v>237</v>
      </c>
      <c r="H3" s="4"/>
      <c r="I3" s="4"/>
      <c r="J3" s="4"/>
      <c r="K3" s="4"/>
      <c r="L3" s="4"/>
      <c r="M3" s="4" t="s">
        <v>238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 t="s">
        <v>239</v>
      </c>
      <c r="AE3" s="4"/>
      <c r="AF3" s="4"/>
      <c r="AG3" s="4"/>
      <c r="AH3" s="4"/>
      <c r="AI3" s="4"/>
      <c r="AJ3" s="4"/>
      <c r="AK3" s="4"/>
      <c r="AL3" s="4"/>
      <c r="AM3" s="4"/>
    </row>
    <row r="4" s="1" customFormat="1" ht="22.6" customHeight="1" spans="1:39">
      <c r="A4" s="4"/>
      <c r="B4" s="4"/>
      <c r="C4" s="4"/>
      <c r="D4" s="4"/>
      <c r="E4" s="4"/>
      <c r="F4" s="5"/>
      <c r="G4" s="4" t="s">
        <v>261</v>
      </c>
      <c r="H4" s="4"/>
      <c r="I4" s="4" t="s">
        <v>215</v>
      </c>
      <c r="J4" s="4"/>
      <c r="K4" s="4" t="s">
        <v>262</v>
      </c>
      <c r="L4" s="4"/>
      <c r="M4" s="4" t="s">
        <v>215</v>
      </c>
      <c r="N4" s="4"/>
      <c r="O4" s="4" t="s">
        <v>263</v>
      </c>
      <c r="P4" s="4"/>
      <c r="Q4" s="4" t="s">
        <v>264</v>
      </c>
      <c r="R4" s="4"/>
      <c r="S4" s="4" t="s">
        <v>262</v>
      </c>
      <c r="T4" s="4"/>
      <c r="U4" s="4" t="s">
        <v>211</v>
      </c>
      <c r="V4" s="4"/>
      <c r="W4" s="4" t="s">
        <v>7</v>
      </c>
      <c r="X4" s="4"/>
      <c r="Y4" s="4"/>
      <c r="Z4" s="4"/>
      <c r="AA4" s="4" t="s">
        <v>8</v>
      </c>
      <c r="AB4" s="4"/>
      <c r="AC4" s="4"/>
      <c r="AD4" s="4" t="s">
        <v>215</v>
      </c>
      <c r="AE4" s="4"/>
      <c r="AF4" s="4" t="s">
        <v>265</v>
      </c>
      <c r="AG4" s="4"/>
      <c r="AH4" s="4" t="s">
        <v>214</v>
      </c>
      <c r="AI4" s="4"/>
      <c r="AJ4" s="4" t="s">
        <v>266</v>
      </c>
      <c r="AK4" s="4"/>
      <c r="AL4" s="4" t="s">
        <v>254</v>
      </c>
      <c r="AM4" s="4" t="s">
        <v>255</v>
      </c>
    </row>
    <row r="5" s="1" customFormat="1" ht="22.6" customHeight="1" spans="1:39">
      <c r="A5" s="4"/>
      <c r="B5" s="4" t="s">
        <v>214</v>
      </c>
      <c r="C5" s="4" t="s">
        <v>215</v>
      </c>
      <c r="D5" s="4" t="s">
        <v>214</v>
      </c>
      <c r="E5" s="4" t="s">
        <v>215</v>
      </c>
      <c r="F5" s="5"/>
      <c r="G5" s="4" t="s">
        <v>240</v>
      </c>
      <c r="H5" s="4" t="s">
        <v>242</v>
      </c>
      <c r="I5" s="4" t="s">
        <v>241</v>
      </c>
      <c r="J5" s="4" t="s">
        <v>243</v>
      </c>
      <c r="K5" s="4" t="s">
        <v>244</v>
      </c>
      <c r="L5" s="11" t="s">
        <v>245</v>
      </c>
      <c r="M5" s="4" t="s">
        <v>241</v>
      </c>
      <c r="N5" s="4" t="s">
        <v>243</v>
      </c>
      <c r="O5" s="4" t="s">
        <v>240</v>
      </c>
      <c r="P5" s="4" t="s">
        <v>242</v>
      </c>
      <c r="Q5" s="4" t="s">
        <v>246</v>
      </c>
      <c r="R5" s="4" t="s">
        <v>247</v>
      </c>
      <c r="S5" s="4" t="s">
        <v>244</v>
      </c>
      <c r="T5" s="4" t="s">
        <v>245</v>
      </c>
      <c r="U5" s="4" t="s">
        <v>248</v>
      </c>
      <c r="V5" s="4" t="s">
        <v>249</v>
      </c>
      <c r="W5" s="4" t="s">
        <v>11</v>
      </c>
      <c r="X5" s="4" t="s">
        <v>12</v>
      </c>
      <c r="Y5" s="4" t="s">
        <v>13</v>
      </c>
      <c r="Z5" s="4" t="s">
        <v>14</v>
      </c>
      <c r="AA5" s="4" t="s">
        <v>11</v>
      </c>
      <c r="AB5" s="4" t="s">
        <v>12</v>
      </c>
      <c r="AC5" s="4" t="s">
        <v>15</v>
      </c>
      <c r="AD5" s="4" t="s">
        <v>241</v>
      </c>
      <c r="AE5" s="4" t="s">
        <v>243</v>
      </c>
      <c r="AF5" s="4" t="s">
        <v>250</v>
      </c>
      <c r="AG5" s="4" t="s">
        <v>251</v>
      </c>
      <c r="AH5" s="4" t="s">
        <v>240</v>
      </c>
      <c r="AI5" s="4" t="s">
        <v>242</v>
      </c>
      <c r="AJ5" s="4" t="s">
        <v>252</v>
      </c>
      <c r="AK5" s="4" t="s">
        <v>253</v>
      </c>
      <c r="AL5" s="4"/>
      <c r="AM5" s="4"/>
    </row>
    <row r="6" s="1" customFormat="1" ht="15.9" customHeight="1" spans="1:39">
      <c r="A6" s="6" t="s">
        <v>155</v>
      </c>
      <c r="B6" s="7">
        <v>13115.68</v>
      </c>
      <c r="C6" s="7">
        <v>46556.53</v>
      </c>
      <c r="D6" s="7">
        <v>15358.57</v>
      </c>
      <c r="E6" s="8">
        <v>63015.97</v>
      </c>
      <c r="F6" s="8">
        <v>15.5796718754126</v>
      </c>
      <c r="G6" s="8">
        <v>11284.8</v>
      </c>
      <c r="H6" s="8">
        <v>11536.91</v>
      </c>
      <c r="I6" s="8">
        <v>38668.94</v>
      </c>
      <c r="J6" s="8">
        <v>23281.04</v>
      </c>
      <c r="K6" s="12">
        <v>3.42663937331632</v>
      </c>
      <c r="L6" s="12">
        <v>2.01796148188726</v>
      </c>
      <c r="M6" s="8">
        <v>28810.92</v>
      </c>
      <c r="N6" s="8">
        <v>27582.53</v>
      </c>
      <c r="O6" s="8">
        <v>9637.05</v>
      </c>
      <c r="P6" s="8">
        <v>11014.1</v>
      </c>
      <c r="Q6" s="8">
        <v>24615.65</v>
      </c>
      <c r="R6" s="8">
        <v>22310.84</v>
      </c>
      <c r="S6" s="12">
        <v>2.98959951437421</v>
      </c>
      <c r="T6" s="12">
        <v>2.5042926793837</v>
      </c>
      <c r="U6" s="15">
        <v>-0.127541830735208</v>
      </c>
      <c r="V6" s="15">
        <v>0.241001229142194</v>
      </c>
      <c r="W6" s="8">
        <v>4195.27</v>
      </c>
      <c r="X6" s="8">
        <v>5271.69</v>
      </c>
      <c r="Y6" s="17">
        <v>-1076.42</v>
      </c>
      <c r="Z6" s="18">
        <v>-0.204188789553255</v>
      </c>
      <c r="AA6" s="15">
        <v>0.145613885290716</v>
      </c>
      <c r="AB6" s="15">
        <v>0.191124236971735</v>
      </c>
      <c r="AC6" s="15">
        <v>-0.0455103516810192</v>
      </c>
      <c r="AD6" s="8">
        <v>0</v>
      </c>
      <c r="AE6" s="8">
        <v>0</v>
      </c>
      <c r="AF6" s="15">
        <v>0</v>
      </c>
      <c r="AG6" s="15">
        <v>0</v>
      </c>
      <c r="AH6" s="8">
        <v>0</v>
      </c>
      <c r="AI6" s="8">
        <v>0</v>
      </c>
      <c r="AJ6" s="15">
        <v>0</v>
      </c>
      <c r="AK6" s="15">
        <v>0</v>
      </c>
      <c r="AL6" s="22">
        <v>0</v>
      </c>
      <c r="AM6" s="22">
        <v>0</v>
      </c>
    </row>
    <row r="7" s="1" customFormat="1" ht="15.9" customHeight="1" spans="1:39">
      <c r="A7" s="6" t="s">
        <v>84</v>
      </c>
      <c r="B7" s="7">
        <v>47660.96</v>
      </c>
      <c r="C7" s="7">
        <v>160096.33</v>
      </c>
      <c r="D7" s="7">
        <v>44092.22</v>
      </c>
      <c r="E7" s="8">
        <v>156787.74</v>
      </c>
      <c r="F7" s="8">
        <v>15.4206275008596</v>
      </c>
      <c r="G7" s="8">
        <v>31576.82</v>
      </c>
      <c r="H7" s="8">
        <v>26022.77</v>
      </c>
      <c r="I7" s="8">
        <v>66648.62</v>
      </c>
      <c r="J7" s="8">
        <v>52733.08</v>
      </c>
      <c r="K7" s="12">
        <v>2.11068182293214</v>
      </c>
      <c r="L7" s="12">
        <v>2.02642070771098</v>
      </c>
      <c r="M7" s="8">
        <v>87175.74</v>
      </c>
      <c r="N7" s="8">
        <v>81714.84</v>
      </c>
      <c r="O7" s="8">
        <v>40193.07</v>
      </c>
      <c r="P7" s="8">
        <v>29671.61</v>
      </c>
      <c r="Q7" s="8">
        <v>71922.77</v>
      </c>
      <c r="R7" s="8">
        <v>59063.72</v>
      </c>
      <c r="S7" s="12">
        <v>2.1689246429795</v>
      </c>
      <c r="T7" s="12">
        <v>2.75397391648111</v>
      </c>
      <c r="U7" s="15">
        <v>0.0275943154551124</v>
      </c>
      <c r="V7" s="15">
        <v>0.359033642916118</v>
      </c>
      <c r="W7" s="8">
        <v>15252.97</v>
      </c>
      <c r="X7" s="8">
        <v>22651.12</v>
      </c>
      <c r="Y7" s="17">
        <v>-7398.15</v>
      </c>
      <c r="Z7" s="18">
        <v>-0.326612988673408</v>
      </c>
      <c r="AA7" s="15">
        <v>0.17496805877415</v>
      </c>
      <c r="AB7" s="15">
        <v>0.277197140690724</v>
      </c>
      <c r="AC7" s="15">
        <v>-0.102229081916574</v>
      </c>
      <c r="AD7" s="8">
        <v>0</v>
      </c>
      <c r="AE7" s="8">
        <v>0</v>
      </c>
      <c r="AF7" s="15">
        <v>0</v>
      </c>
      <c r="AG7" s="15">
        <v>0</v>
      </c>
      <c r="AH7" s="8">
        <v>0</v>
      </c>
      <c r="AI7" s="8">
        <v>0</v>
      </c>
      <c r="AJ7" s="15">
        <v>0</v>
      </c>
      <c r="AK7" s="15">
        <v>0</v>
      </c>
      <c r="AL7" s="22">
        <v>0</v>
      </c>
      <c r="AM7" s="22">
        <v>0</v>
      </c>
    </row>
    <row r="8" s="1" customFormat="1" ht="15.9" customHeight="1" spans="1:39">
      <c r="A8" s="6" t="s">
        <v>67</v>
      </c>
      <c r="B8" s="7">
        <v>69844.28</v>
      </c>
      <c r="C8" s="7">
        <v>313756.99</v>
      </c>
      <c r="D8" s="7">
        <v>70566.12</v>
      </c>
      <c r="E8" s="8">
        <v>310974.79</v>
      </c>
      <c r="F8" s="8">
        <v>18.5941421886083</v>
      </c>
      <c r="G8" s="8">
        <v>50694.59</v>
      </c>
      <c r="H8" s="8">
        <v>41775.47</v>
      </c>
      <c r="I8" s="8">
        <v>115291.18</v>
      </c>
      <c r="J8" s="8">
        <v>86335.02</v>
      </c>
      <c r="K8" s="12">
        <v>2.27423044549724</v>
      </c>
      <c r="L8" s="12">
        <v>2.06664389413213</v>
      </c>
      <c r="M8" s="8">
        <v>174267.32</v>
      </c>
      <c r="N8" s="8">
        <v>183323.68</v>
      </c>
      <c r="O8" s="8">
        <v>58573.98</v>
      </c>
      <c r="P8" s="8">
        <v>55054.35</v>
      </c>
      <c r="Q8" s="8">
        <v>117594.09</v>
      </c>
      <c r="R8" s="8">
        <v>112703.22</v>
      </c>
      <c r="S8" s="12">
        <v>2.97516610617889</v>
      </c>
      <c r="T8" s="12">
        <v>3.32986730385519</v>
      </c>
      <c r="U8" s="15">
        <v>0.308207843259433</v>
      </c>
      <c r="V8" s="15">
        <v>0.611243869013795</v>
      </c>
      <c r="W8" s="8">
        <v>56673.23</v>
      </c>
      <c r="X8" s="8">
        <v>70620.46</v>
      </c>
      <c r="Y8" s="17">
        <v>-13947.23</v>
      </c>
      <c r="Z8" s="18">
        <v>-0.197495598301116</v>
      </c>
      <c r="AA8" s="15">
        <v>0.32520859332662</v>
      </c>
      <c r="AB8" s="15">
        <v>0.385222792821964</v>
      </c>
      <c r="AC8" s="15">
        <v>-0.0600141994953436</v>
      </c>
      <c r="AD8" s="8">
        <v>0</v>
      </c>
      <c r="AE8" s="8">
        <v>0</v>
      </c>
      <c r="AF8" s="15">
        <v>0</v>
      </c>
      <c r="AG8" s="15">
        <v>0</v>
      </c>
      <c r="AH8" s="8">
        <v>0</v>
      </c>
      <c r="AI8" s="8">
        <v>0</v>
      </c>
      <c r="AJ8" s="15">
        <v>0</v>
      </c>
      <c r="AK8" s="15">
        <v>0</v>
      </c>
      <c r="AL8" s="22">
        <v>0</v>
      </c>
      <c r="AM8" s="22">
        <v>0</v>
      </c>
    </row>
    <row r="9" s="1" customFormat="1" ht="15.9" customHeight="1" spans="1:39">
      <c r="A9" s="6" t="s">
        <v>62</v>
      </c>
      <c r="B9" s="7">
        <v>78144.26</v>
      </c>
      <c r="C9" s="7">
        <v>338078.16</v>
      </c>
      <c r="D9" s="7">
        <v>77432.81</v>
      </c>
      <c r="E9" s="8">
        <v>319144.56</v>
      </c>
      <c r="F9" s="8">
        <v>17.9766160459783</v>
      </c>
      <c r="G9" s="8">
        <v>56180.01</v>
      </c>
      <c r="H9" s="8">
        <v>46990.63</v>
      </c>
      <c r="I9" s="8">
        <v>113092.21</v>
      </c>
      <c r="J9" s="8">
        <v>105611.41</v>
      </c>
      <c r="K9" s="12">
        <v>2.01303292754843</v>
      </c>
      <c r="L9" s="12">
        <v>2.24749934189007</v>
      </c>
      <c r="M9" s="8">
        <v>178933.39</v>
      </c>
      <c r="N9" s="8">
        <v>196914.99</v>
      </c>
      <c r="O9" s="8">
        <v>68364.29</v>
      </c>
      <c r="P9" s="8">
        <v>69843.59</v>
      </c>
      <c r="Q9" s="8">
        <v>127959.54</v>
      </c>
      <c r="R9" s="8">
        <v>129157.66</v>
      </c>
      <c r="S9" s="12">
        <v>2.61735169048051</v>
      </c>
      <c r="T9" s="12">
        <v>2.81937096876034</v>
      </c>
      <c r="U9" s="15">
        <v>0.30020311871801</v>
      </c>
      <c r="V9" s="15">
        <v>0.254447961879864</v>
      </c>
      <c r="W9" s="8">
        <v>50973.85</v>
      </c>
      <c r="X9" s="8">
        <v>67757.33</v>
      </c>
      <c r="Y9" s="17">
        <v>-16783.48</v>
      </c>
      <c r="Z9" s="18">
        <v>-0.24769984295426</v>
      </c>
      <c r="AA9" s="15">
        <v>0.284876120661437</v>
      </c>
      <c r="AB9" s="15">
        <v>0.344094322123471</v>
      </c>
      <c r="AC9" s="15">
        <v>-0.0592182014620335</v>
      </c>
      <c r="AD9" s="8">
        <v>0</v>
      </c>
      <c r="AE9" s="8">
        <v>0</v>
      </c>
      <c r="AF9" s="15">
        <v>0</v>
      </c>
      <c r="AG9" s="15">
        <v>0</v>
      </c>
      <c r="AH9" s="8">
        <v>0</v>
      </c>
      <c r="AI9" s="8">
        <v>0</v>
      </c>
      <c r="AJ9" s="15">
        <v>0</v>
      </c>
      <c r="AK9" s="15">
        <v>0</v>
      </c>
      <c r="AL9" s="22">
        <v>0</v>
      </c>
      <c r="AM9" s="22">
        <v>0</v>
      </c>
    </row>
    <row r="10" s="1" customFormat="1" ht="15.9" customHeight="1" spans="1:39">
      <c r="A10" s="6" t="s">
        <v>94</v>
      </c>
      <c r="B10" s="7">
        <v>26422.15</v>
      </c>
      <c r="C10" s="7">
        <v>94450.8</v>
      </c>
      <c r="D10" s="7">
        <v>25223.17</v>
      </c>
      <c r="E10" s="8">
        <v>93346.2</v>
      </c>
      <c r="F10" s="8">
        <v>22.2698801581448</v>
      </c>
      <c r="G10" s="8">
        <v>12166.96</v>
      </c>
      <c r="H10" s="8">
        <v>9343.32</v>
      </c>
      <c r="I10" s="8">
        <v>29021.66</v>
      </c>
      <c r="J10" s="8">
        <v>18277.27</v>
      </c>
      <c r="K10" s="12">
        <v>2.38528440958136</v>
      </c>
      <c r="L10" s="12">
        <v>1.95618580975499</v>
      </c>
      <c r="M10" s="8">
        <v>37654.47</v>
      </c>
      <c r="N10" s="8">
        <v>37516.77</v>
      </c>
      <c r="O10" s="8">
        <v>15528.01</v>
      </c>
      <c r="P10" s="8">
        <v>14344.8</v>
      </c>
      <c r="Q10" s="8">
        <v>29514.73</v>
      </c>
      <c r="R10" s="8">
        <v>29555.85</v>
      </c>
      <c r="S10" s="12">
        <v>2.42493854653623</v>
      </c>
      <c r="T10" s="12">
        <v>2.61535678433997</v>
      </c>
      <c r="U10" s="15">
        <v>0.0166244900589564</v>
      </c>
      <c r="V10" s="15">
        <v>0.336967465614904</v>
      </c>
      <c r="W10" s="8">
        <v>8139.74</v>
      </c>
      <c r="X10" s="8">
        <v>7960.92</v>
      </c>
      <c r="Y10" s="17">
        <v>178.82</v>
      </c>
      <c r="Z10" s="18">
        <v>0.0224622279837004</v>
      </c>
      <c r="AA10" s="15">
        <v>0.216169288798913</v>
      </c>
      <c r="AB10" s="15">
        <v>0.212196305812041</v>
      </c>
      <c r="AC10" s="15">
        <v>0.00397298298687196</v>
      </c>
      <c r="AD10" s="8">
        <v>0</v>
      </c>
      <c r="AE10" s="8">
        <v>0</v>
      </c>
      <c r="AF10" s="15">
        <v>0</v>
      </c>
      <c r="AG10" s="15">
        <v>0</v>
      </c>
      <c r="AH10" s="8">
        <v>0</v>
      </c>
      <c r="AI10" s="8">
        <v>0</v>
      </c>
      <c r="AJ10" s="15">
        <v>0</v>
      </c>
      <c r="AK10" s="15">
        <v>0</v>
      </c>
      <c r="AL10" s="22">
        <v>0</v>
      </c>
      <c r="AM10" s="22">
        <v>0</v>
      </c>
    </row>
    <row r="11" s="1" customFormat="1" ht="15.9" customHeight="1" spans="1:39">
      <c r="A11" s="6" t="s">
        <v>186</v>
      </c>
      <c r="B11" s="7">
        <v>18912.5</v>
      </c>
      <c r="C11" s="7">
        <v>105856.84</v>
      </c>
      <c r="D11" s="7">
        <v>16112.6</v>
      </c>
      <c r="E11" s="8">
        <v>103652.16</v>
      </c>
      <c r="F11" s="8">
        <v>32.5075751698456</v>
      </c>
      <c r="G11" s="8">
        <v>5599.24</v>
      </c>
      <c r="H11" s="8">
        <v>6054.86</v>
      </c>
      <c r="I11" s="8">
        <v>19572.6</v>
      </c>
      <c r="J11" s="8">
        <v>21172.9</v>
      </c>
      <c r="K11" s="12">
        <v>3.49558154320944</v>
      </c>
      <c r="L11" s="12">
        <v>3.49684385766145</v>
      </c>
      <c r="M11" s="8">
        <v>33052.95</v>
      </c>
      <c r="N11" s="8">
        <v>33802.77</v>
      </c>
      <c r="O11" s="8">
        <v>10185.58</v>
      </c>
      <c r="P11" s="8">
        <v>10557.96</v>
      </c>
      <c r="Q11" s="8">
        <v>22557.25</v>
      </c>
      <c r="R11" s="8">
        <v>22521.06</v>
      </c>
      <c r="S11" s="12">
        <v>3.24507293644544</v>
      </c>
      <c r="T11" s="12">
        <v>3.20163838468795</v>
      </c>
      <c r="U11" s="15">
        <v>-0.071664357895078</v>
      </c>
      <c r="V11" s="15">
        <v>-0.0844205474964843</v>
      </c>
      <c r="W11" s="8">
        <v>10495.7</v>
      </c>
      <c r="X11" s="8">
        <v>11281.71</v>
      </c>
      <c r="Y11" s="17">
        <v>-786.01</v>
      </c>
      <c r="Z11" s="18">
        <v>-0.0696711757348842</v>
      </c>
      <c r="AA11" s="15">
        <v>0.317542004571453</v>
      </c>
      <c r="AB11" s="15">
        <v>0.333751050579583</v>
      </c>
      <c r="AC11" s="15">
        <v>-0.0162090460081299</v>
      </c>
      <c r="AD11" s="8">
        <v>0</v>
      </c>
      <c r="AE11" s="8">
        <v>0</v>
      </c>
      <c r="AF11" s="15">
        <v>0</v>
      </c>
      <c r="AG11" s="15">
        <v>0</v>
      </c>
      <c r="AH11" s="8">
        <v>0</v>
      </c>
      <c r="AI11" s="8">
        <v>0</v>
      </c>
      <c r="AJ11" s="15">
        <v>0</v>
      </c>
      <c r="AK11" s="15">
        <v>0</v>
      </c>
      <c r="AL11" s="22">
        <v>0</v>
      </c>
      <c r="AM11" s="22">
        <v>0</v>
      </c>
    </row>
    <row r="12" s="1" customFormat="1" ht="15.9" customHeight="1" spans="1:39">
      <c r="A12" s="6" t="s">
        <v>101</v>
      </c>
      <c r="B12" s="7">
        <v>27886.98</v>
      </c>
      <c r="C12" s="7">
        <v>118997.91</v>
      </c>
      <c r="D12" s="7">
        <v>24950.32</v>
      </c>
      <c r="E12" s="8">
        <v>108861.68</v>
      </c>
      <c r="F12" s="8">
        <v>25.1929193020231</v>
      </c>
      <c r="G12" s="8">
        <v>9559.72</v>
      </c>
      <c r="H12" s="8">
        <v>9341.29</v>
      </c>
      <c r="I12" s="8">
        <v>23561.41</v>
      </c>
      <c r="J12" s="8">
        <v>24337.52</v>
      </c>
      <c r="K12" s="12">
        <v>2.46465482252618</v>
      </c>
      <c r="L12" s="12">
        <v>2.60537035034776</v>
      </c>
      <c r="M12" s="8">
        <v>42696.32</v>
      </c>
      <c r="N12" s="8">
        <v>46735.51</v>
      </c>
      <c r="O12" s="8">
        <v>13919.62</v>
      </c>
      <c r="P12" s="8">
        <v>12666.29</v>
      </c>
      <c r="Q12" s="8">
        <v>31656.06</v>
      </c>
      <c r="R12" s="8">
        <v>32103.44</v>
      </c>
      <c r="S12" s="12">
        <v>3.06734810289361</v>
      </c>
      <c r="T12" s="12">
        <v>3.68975524798501</v>
      </c>
      <c r="U12" s="15">
        <v>0.244534559102962</v>
      </c>
      <c r="V12" s="15">
        <v>0.416211421724558</v>
      </c>
      <c r="W12" s="8">
        <v>11040.26</v>
      </c>
      <c r="X12" s="8">
        <v>14632.07</v>
      </c>
      <c r="Y12" s="17">
        <v>-3591.81</v>
      </c>
      <c r="Z12" s="18">
        <v>-0.245475178836624</v>
      </c>
      <c r="AA12" s="15">
        <v>0.258576383163701</v>
      </c>
      <c r="AB12" s="15">
        <v>0.313082493376022</v>
      </c>
      <c r="AC12" s="15">
        <v>-0.0545061102123205</v>
      </c>
      <c r="AD12" s="8">
        <v>0</v>
      </c>
      <c r="AE12" s="8">
        <v>0</v>
      </c>
      <c r="AF12" s="15">
        <v>0</v>
      </c>
      <c r="AG12" s="15">
        <v>0</v>
      </c>
      <c r="AH12" s="8">
        <v>0</v>
      </c>
      <c r="AI12" s="8">
        <v>0</v>
      </c>
      <c r="AJ12" s="15">
        <v>0</v>
      </c>
      <c r="AK12" s="15">
        <v>0</v>
      </c>
      <c r="AL12" s="22">
        <v>0</v>
      </c>
      <c r="AM12" s="22">
        <v>0</v>
      </c>
    </row>
    <row r="13" s="1" customFormat="1" ht="15.9" customHeight="1" spans="1:39">
      <c r="A13" s="6" t="s">
        <v>118</v>
      </c>
      <c r="B13" s="7">
        <v>10953.66</v>
      </c>
      <c r="C13" s="7">
        <v>44748.91</v>
      </c>
      <c r="D13" s="7">
        <v>11283.34</v>
      </c>
      <c r="E13" s="8">
        <v>50814.95</v>
      </c>
      <c r="F13" s="8">
        <v>17.4384969275575</v>
      </c>
      <c r="G13" s="8">
        <v>9298.41</v>
      </c>
      <c r="H13" s="8">
        <v>8031.1</v>
      </c>
      <c r="I13" s="8">
        <v>25942.59</v>
      </c>
      <c r="J13" s="8">
        <v>15420.93</v>
      </c>
      <c r="K13" s="12">
        <v>2.79000280693151</v>
      </c>
      <c r="L13" s="12">
        <v>1.92015166042012</v>
      </c>
      <c r="M13" s="8">
        <v>26776.4</v>
      </c>
      <c r="N13" s="8">
        <v>32330.11</v>
      </c>
      <c r="O13" s="8">
        <v>8889.71</v>
      </c>
      <c r="P13" s="8">
        <v>10493.72</v>
      </c>
      <c r="Q13" s="8">
        <v>19180.18</v>
      </c>
      <c r="R13" s="8">
        <v>22116.24</v>
      </c>
      <c r="S13" s="12">
        <v>3.01206676033301</v>
      </c>
      <c r="T13" s="12">
        <v>3.08090076731607</v>
      </c>
      <c r="U13" s="15">
        <v>0.0795927347634953</v>
      </c>
      <c r="V13" s="15">
        <v>0.604509076455966</v>
      </c>
      <c r="W13" s="8">
        <v>7596.22</v>
      </c>
      <c r="X13" s="8">
        <v>10213.87</v>
      </c>
      <c r="Y13" s="17">
        <v>-2617.65</v>
      </c>
      <c r="Z13" s="18">
        <v>-0.256283857147193</v>
      </c>
      <c r="AA13" s="15">
        <v>0.283690862102448</v>
      </c>
      <c r="AB13" s="15">
        <v>0.315924381327499</v>
      </c>
      <c r="AC13" s="15">
        <v>-0.032233519225051</v>
      </c>
      <c r="AD13" s="8">
        <v>0</v>
      </c>
      <c r="AE13" s="8">
        <v>0</v>
      </c>
      <c r="AF13" s="15">
        <v>0</v>
      </c>
      <c r="AG13" s="15">
        <v>0</v>
      </c>
      <c r="AH13" s="8">
        <v>0</v>
      </c>
      <c r="AI13" s="8">
        <v>0</v>
      </c>
      <c r="AJ13" s="15">
        <v>0</v>
      </c>
      <c r="AK13" s="15">
        <v>0</v>
      </c>
      <c r="AL13" s="22">
        <v>0</v>
      </c>
      <c r="AM13" s="22">
        <v>0</v>
      </c>
    </row>
    <row r="14" s="1" customFormat="1" ht="15.9" customHeight="1" spans="1:39">
      <c r="A14" s="6" t="s">
        <v>89</v>
      </c>
      <c r="B14" s="7">
        <v>11547.2</v>
      </c>
      <c r="C14" s="7">
        <v>49936.95</v>
      </c>
      <c r="D14" s="7">
        <v>10741.05</v>
      </c>
      <c r="E14" s="8">
        <v>45787.21</v>
      </c>
      <c r="F14" s="8">
        <v>19.0752672254669</v>
      </c>
      <c r="G14" s="8">
        <v>8114.92</v>
      </c>
      <c r="H14" s="8">
        <v>9767.74</v>
      </c>
      <c r="I14" s="8">
        <v>14799.36</v>
      </c>
      <c r="J14" s="8">
        <v>19730.69</v>
      </c>
      <c r="K14" s="12">
        <v>1.8237222301637</v>
      </c>
      <c r="L14" s="12">
        <v>2.01998517569059</v>
      </c>
      <c r="M14" s="8">
        <v>25251.72</v>
      </c>
      <c r="N14" s="8">
        <v>26196.3</v>
      </c>
      <c r="O14" s="8">
        <v>10229.06</v>
      </c>
      <c r="P14" s="8">
        <v>8861.39</v>
      </c>
      <c r="Q14" s="8">
        <v>17563.82</v>
      </c>
      <c r="R14" s="8">
        <v>17430.1</v>
      </c>
      <c r="S14" s="12">
        <v>2.46862566061789</v>
      </c>
      <c r="T14" s="12">
        <v>2.95622921460403</v>
      </c>
      <c r="U14" s="15">
        <v>0.353619328529159</v>
      </c>
      <c r="V14" s="15">
        <v>0.463490549426116</v>
      </c>
      <c r="W14" s="8">
        <v>7687.9</v>
      </c>
      <c r="X14" s="8">
        <v>8766.2</v>
      </c>
      <c r="Y14" s="17">
        <v>-1078.3</v>
      </c>
      <c r="Z14" s="18">
        <v>-0.123006547877073</v>
      </c>
      <c r="AA14" s="15">
        <v>0.304450548319085</v>
      </c>
      <c r="AB14" s="15">
        <v>0.334635043880243</v>
      </c>
      <c r="AC14" s="15">
        <v>-0.0301844955611579</v>
      </c>
      <c r="AD14" s="8">
        <v>0</v>
      </c>
      <c r="AE14" s="8">
        <v>0</v>
      </c>
      <c r="AF14" s="15">
        <v>0</v>
      </c>
      <c r="AG14" s="15">
        <v>0</v>
      </c>
      <c r="AH14" s="8">
        <v>0</v>
      </c>
      <c r="AI14" s="8">
        <v>0</v>
      </c>
      <c r="AJ14" s="15">
        <v>0</v>
      </c>
      <c r="AK14" s="15">
        <v>0</v>
      </c>
      <c r="AL14" s="22">
        <v>0</v>
      </c>
      <c r="AM14" s="22">
        <v>0</v>
      </c>
    </row>
    <row r="15" s="1" customFormat="1" ht="15.9" customHeight="1" spans="1:39">
      <c r="A15" s="9" t="s">
        <v>61</v>
      </c>
      <c r="B15" s="10">
        <v>304487.67</v>
      </c>
      <c r="C15" s="10">
        <v>1272479.42</v>
      </c>
      <c r="D15" s="10">
        <v>295760.2</v>
      </c>
      <c r="E15" s="10">
        <v>1252385.26</v>
      </c>
      <c r="F15" s="10">
        <v>19.1044367062735</v>
      </c>
      <c r="G15" s="10">
        <v>194475.47</v>
      </c>
      <c r="H15" s="10">
        <v>168864.09</v>
      </c>
      <c r="I15" s="10">
        <v>446598.57</v>
      </c>
      <c r="J15" s="10">
        <v>366899.86</v>
      </c>
      <c r="K15" s="13">
        <v>2.29642622794535</v>
      </c>
      <c r="L15" s="13">
        <v>2.17275241882392</v>
      </c>
      <c r="M15" s="10">
        <v>634619.23</v>
      </c>
      <c r="N15" s="10">
        <v>666117.5</v>
      </c>
      <c r="O15" s="10">
        <v>235520.37</v>
      </c>
      <c r="P15" s="10">
        <v>222507.81</v>
      </c>
      <c r="Q15" s="10">
        <v>462564.09</v>
      </c>
      <c r="R15" s="10">
        <v>446962.13</v>
      </c>
      <c r="S15" s="13">
        <v>2.69454073123272</v>
      </c>
      <c r="T15" s="13">
        <v>2.99368143527187</v>
      </c>
      <c r="U15" s="16">
        <v>0.173362635578135</v>
      </c>
      <c r="V15" s="16">
        <v>0.377829065721306</v>
      </c>
      <c r="W15" s="10">
        <v>172055.14</v>
      </c>
      <c r="X15" s="10">
        <v>219155.37</v>
      </c>
      <c r="Y15" s="19">
        <v>-47100.23</v>
      </c>
      <c r="Z15" s="20">
        <v>-0.214917070022058</v>
      </c>
      <c r="AA15" s="16">
        <v>0.271115547507125</v>
      </c>
      <c r="AB15" s="16">
        <v>0.329004072104396</v>
      </c>
      <c r="AC15" s="16">
        <v>-0.0578885245972711</v>
      </c>
      <c r="AD15" s="10">
        <v>0</v>
      </c>
      <c r="AE15" s="10">
        <v>0</v>
      </c>
      <c r="AF15" s="16">
        <v>0</v>
      </c>
      <c r="AG15" s="16">
        <v>0</v>
      </c>
      <c r="AH15" s="10">
        <v>0</v>
      </c>
      <c r="AI15" s="10">
        <v>0</v>
      </c>
      <c r="AJ15" s="16">
        <v>0</v>
      </c>
      <c r="AK15" s="16">
        <v>0</v>
      </c>
      <c r="AL15" s="20">
        <v>0</v>
      </c>
      <c r="AM15" s="20">
        <v>0</v>
      </c>
    </row>
    <row r="16" s="1" customFormat="1" ht="14.3" customHeight="1"/>
    <row r="17" s="1" customFormat="1" ht="14.3" customHeight="1"/>
    <row r="18" s="1" customFormat="1" ht="14.3" customHeight="1"/>
    <row r="19" s="1" customFormat="1" ht="14.3" customHeight="1"/>
    <row r="20" s="1" customFormat="1" ht="14.3" customHeight="1"/>
    <row r="21" s="1" customFormat="1" ht="14.3" customHeight="1"/>
    <row r="22" s="1" customFormat="1" ht="14.3" customHeight="1"/>
    <row r="23" s="1" customFormat="1" ht="14.3" customHeight="1"/>
    <row r="24" s="1" customFormat="1" ht="14.3" customHeight="1" spans="27:27">
      <c r="AA24" s="21"/>
    </row>
  </sheetData>
  <mergeCells count="26">
    <mergeCell ref="A1:AM1"/>
    <mergeCell ref="A2:V2"/>
    <mergeCell ref="W2:AC2"/>
    <mergeCell ref="G3:L3"/>
    <mergeCell ref="M3:AC3"/>
    <mergeCell ref="AD3:AM3"/>
    <mergeCell ref="G4:H4"/>
    <mergeCell ref="I4:J4"/>
    <mergeCell ref="K4:L4"/>
    <mergeCell ref="M4:N4"/>
    <mergeCell ref="O4:P4"/>
    <mergeCell ref="Q4:R4"/>
    <mergeCell ref="S4:T4"/>
    <mergeCell ref="U4:V4"/>
    <mergeCell ref="W4:Z4"/>
    <mergeCell ref="AA4:AC4"/>
    <mergeCell ref="AD4:AE4"/>
    <mergeCell ref="AF4:AG4"/>
    <mergeCell ref="AH4:AI4"/>
    <mergeCell ref="AJ4:AK4"/>
    <mergeCell ref="A3:A5"/>
    <mergeCell ref="F3:F5"/>
    <mergeCell ref="AL4:AL5"/>
    <mergeCell ref="AM4:AM5"/>
    <mergeCell ref="B3:C4"/>
    <mergeCell ref="D3:E4"/>
  </mergeCells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AD83"/>
  <sheetViews>
    <sheetView workbookViewId="0">
      <selection activeCell="A1" sqref="$A1:$XFD1048576"/>
    </sheetView>
  </sheetViews>
  <sheetFormatPr defaultColWidth="9" defaultRowHeight="13.5"/>
  <cols>
    <col min="1" max="1" width="10.375"/>
    <col min="4" max="4" width="6.875" customWidth="1"/>
    <col min="5" max="5" width="8.125" customWidth="1"/>
    <col min="6" max="13" width="6.875" customWidth="1"/>
    <col min="14" max="15" width="8.125" customWidth="1"/>
    <col min="16" max="30" width="6.875" customWidth="1"/>
  </cols>
  <sheetData>
    <row r="1" ht="18.75" spans="1:30">
      <c r="A1" s="44" t="s">
        <v>223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</row>
    <row r="2" spans="1:30">
      <c r="A2" s="45" t="str">
        <f>'a-面包'!A2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</row>
    <row r="3" spans="1:30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  <c r="Y3" s="47" t="s">
        <v>212</v>
      </c>
      <c r="Z3" s="47"/>
      <c r="AA3" s="47"/>
      <c r="AB3" s="47" t="s">
        <v>213</v>
      </c>
      <c r="AC3" s="47"/>
      <c r="AD3" s="47"/>
    </row>
    <row r="4" spans="1:30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  <c r="Y4" s="47" t="s">
        <v>11</v>
      </c>
      <c r="Z4" s="47" t="s">
        <v>12</v>
      </c>
      <c r="AA4" s="47" t="s">
        <v>15</v>
      </c>
      <c r="AB4" s="47" t="s">
        <v>11</v>
      </c>
      <c r="AC4" s="47" t="s">
        <v>12</v>
      </c>
      <c r="AD4" s="47" t="s">
        <v>15</v>
      </c>
    </row>
    <row r="5" spans="1:30">
      <c r="A5" s="45" t="s">
        <v>61</v>
      </c>
      <c r="B5" s="45"/>
      <c r="C5" s="45"/>
      <c r="D5" s="48">
        <f>'粮食-1'!D5</f>
        <v>193719.33</v>
      </c>
      <c r="E5" s="49">
        <f>'粮食-1'!E5</f>
        <v>1368297.3</v>
      </c>
      <c r="F5" s="49">
        <f>'粮食-1'!F5</f>
        <v>34.9878504851847</v>
      </c>
      <c r="G5" s="49">
        <f>'粮食-1'!G5</f>
        <v>340736.6</v>
      </c>
      <c r="H5" s="49">
        <f>'粮食-1'!H5</f>
        <v>390817.35</v>
      </c>
      <c r="I5" s="52">
        <f>'粮食-1'!I5</f>
        <v>-50080.75</v>
      </c>
      <c r="J5" s="53">
        <f>'粮食-1'!J5</f>
        <v>-0.128143620031199</v>
      </c>
      <c r="K5" s="54">
        <f>'粮食-1'!K5</f>
        <v>0.188051113877863</v>
      </c>
      <c r="L5" s="54">
        <f>'粮食-1'!L5</f>
        <v>0.230543284874869</v>
      </c>
      <c r="M5" s="55">
        <f>'粮食-1'!M5</f>
        <v>-0.0424921709970062</v>
      </c>
      <c r="N5" s="49">
        <f>'粮食-1'!N5</f>
        <v>1811936.09</v>
      </c>
      <c r="O5" s="49">
        <f>'粮食-1'!O5</f>
        <v>1695201.62</v>
      </c>
      <c r="P5" s="52">
        <f>'粮食-1'!P5</f>
        <v>116734.47</v>
      </c>
      <c r="Q5" s="55">
        <f>'粮食-1'!Q5</f>
        <v>0.0688617027159282</v>
      </c>
      <c r="R5" s="49">
        <f>'粮食-1'!R5</f>
        <v>226682.09</v>
      </c>
      <c r="S5" s="49">
        <f>'粮食-1'!S5</f>
        <v>194150.01</v>
      </c>
      <c r="T5" s="52">
        <f>'粮食-1'!T5</f>
        <v>32532.08</v>
      </c>
      <c r="U5" s="55">
        <f>'粮食-1'!U5</f>
        <v>0.167561567470432</v>
      </c>
      <c r="V5" s="54">
        <f>'粮食-1'!V5</f>
        <v>0.0784025258130375</v>
      </c>
      <c r="W5" s="54">
        <f>'粮食-1'!W5</f>
        <v>0.289140707798719</v>
      </c>
      <c r="X5" s="55">
        <f>'粮食-1'!X5</f>
        <v>-0.210738181985681</v>
      </c>
      <c r="Y5" s="54">
        <f>'粮食-1'!Y5</f>
        <v>-0.0212974920074188</v>
      </c>
      <c r="Z5" s="54">
        <f>'粮食-1'!Z5</f>
        <v>-0.0347369026661394</v>
      </c>
      <c r="AA5" s="55">
        <f>'粮食-1'!AA5</f>
        <v>0.0134394106587206</v>
      </c>
      <c r="AB5" s="54">
        <f>'粮食-1'!AB5</f>
        <v>-0.0236602707659518</v>
      </c>
      <c r="AC5" s="54">
        <f>'粮食-1'!AC5</f>
        <v>-0.0364183920494366</v>
      </c>
      <c r="AD5" s="55">
        <f>'粮食-1'!AD5</f>
        <v>0.0127581212834848</v>
      </c>
    </row>
    <row r="6" spans="1:30">
      <c r="A6" s="45" t="s">
        <v>67</v>
      </c>
      <c r="B6" s="45"/>
      <c r="C6" s="45"/>
      <c r="D6" s="48">
        <f>'粮食-1'!D6</f>
        <v>41157.4</v>
      </c>
      <c r="E6" s="49">
        <f>'粮食-1'!E6</f>
        <v>305299.17</v>
      </c>
      <c r="F6" s="49">
        <f>'粮食-1'!F6</f>
        <v>31.9552733676295</v>
      </c>
      <c r="G6" s="49">
        <f>'粮食-1'!G6</f>
        <v>100728.33</v>
      </c>
      <c r="H6" s="49">
        <f>'粮食-1'!H6</f>
        <v>119722.64</v>
      </c>
      <c r="I6" s="52">
        <f>'粮食-1'!I6</f>
        <v>-18994.31</v>
      </c>
      <c r="J6" s="53">
        <f>'粮食-1'!J6</f>
        <v>-0.158652615745861</v>
      </c>
      <c r="K6" s="54">
        <f>'粮食-1'!K6</f>
        <v>0.231754863205534</v>
      </c>
      <c r="L6" s="54">
        <f>'粮食-1'!L6</f>
        <v>0.245092640907709</v>
      </c>
      <c r="M6" s="55">
        <f>'粮食-1'!M6</f>
        <v>-0.0133377777021746</v>
      </c>
      <c r="N6" s="49">
        <f>'粮食-1'!N6</f>
        <v>434633.08</v>
      </c>
      <c r="O6" s="49">
        <f>'粮食-1'!O6</f>
        <v>488479.13</v>
      </c>
      <c r="P6" s="52">
        <f>'粮食-1'!P6</f>
        <v>-53846.05</v>
      </c>
      <c r="Q6" s="55">
        <f>'粮食-1'!Q6</f>
        <v>-0.110232037958305</v>
      </c>
      <c r="R6" s="49">
        <f>'粮食-1'!R6</f>
        <v>46216.13</v>
      </c>
      <c r="S6" s="49">
        <f>'粮食-1'!S6</f>
        <v>53351.11</v>
      </c>
      <c r="T6" s="52">
        <f>'粮食-1'!T6</f>
        <v>-7134.98</v>
      </c>
      <c r="U6" s="55">
        <f>'粮食-1'!U6</f>
        <v>-0.133736299019833</v>
      </c>
      <c r="V6" s="54">
        <f>'粮食-1'!V6</f>
        <v>0.152647994555853</v>
      </c>
      <c r="W6" s="54">
        <f>'粮食-1'!W6</f>
        <v>0.319207039018133</v>
      </c>
      <c r="X6" s="55">
        <f>'粮食-1'!X6</f>
        <v>-0.16655904446228</v>
      </c>
      <c r="Y6" s="54">
        <f>'粮食-1'!Y6</f>
        <v>-0.0224752699977259</v>
      </c>
      <c r="Z6" s="54">
        <f>'粮食-1'!Z6</f>
        <v>-0.0392602890549044</v>
      </c>
      <c r="AA6" s="55">
        <f>'粮食-1'!AA6</f>
        <v>0.0167850190571785</v>
      </c>
      <c r="AB6" s="54">
        <f>'粮食-1'!AB6</f>
        <v>-0.0286560576567251</v>
      </c>
      <c r="AC6" s="54">
        <f>'粮食-1'!AC6</f>
        <v>-0.0399014047949193</v>
      </c>
      <c r="AD6" s="55">
        <f>'粮食-1'!AD6</f>
        <v>0.0112453471381942</v>
      </c>
    </row>
    <row r="7" spans="1:30">
      <c r="A7" s="45" t="s">
        <v>62</v>
      </c>
      <c r="B7" s="45"/>
      <c r="C7" s="45"/>
      <c r="D7" s="48">
        <f>'粮食-1'!D7</f>
        <v>42709.9</v>
      </c>
      <c r="E7" s="49">
        <f>'粮食-1'!E7</f>
        <v>324408.9</v>
      </c>
      <c r="F7" s="49">
        <f>'粮食-1'!F7</f>
        <v>33.5905556909299</v>
      </c>
      <c r="G7" s="49">
        <f>'粮食-1'!G7</f>
        <v>90933.22</v>
      </c>
      <c r="H7" s="49">
        <f>'粮食-1'!H7</f>
        <v>113795.46</v>
      </c>
      <c r="I7" s="52">
        <f>'粮食-1'!I7</f>
        <v>-22862.24</v>
      </c>
      <c r="J7" s="53">
        <f>'粮食-1'!J7</f>
        <v>-0.200906433349802</v>
      </c>
      <c r="K7" s="54">
        <f>'粮食-1'!K7</f>
        <v>0.204734769115743</v>
      </c>
      <c r="L7" s="54">
        <f>'粮食-1'!L7</f>
        <v>0.232613040189962</v>
      </c>
      <c r="M7" s="55">
        <f>'粮食-1'!M7</f>
        <v>-0.0278782710742195</v>
      </c>
      <c r="N7" s="49">
        <f>'粮食-1'!N7</f>
        <v>444151.33</v>
      </c>
      <c r="O7" s="49">
        <f>'粮食-1'!O7</f>
        <v>489204.99</v>
      </c>
      <c r="P7" s="52">
        <f>'粮食-1'!P7</f>
        <v>-45053.66</v>
      </c>
      <c r="Q7" s="55">
        <f>'粮食-1'!Q7</f>
        <v>-0.0920956672988965</v>
      </c>
      <c r="R7" s="49">
        <f>'粮食-1'!R7</f>
        <v>51337.5</v>
      </c>
      <c r="S7" s="49">
        <f>'粮食-1'!S7</f>
        <v>57469.82</v>
      </c>
      <c r="T7" s="52">
        <f>'粮食-1'!T7</f>
        <v>-6132.32</v>
      </c>
      <c r="U7" s="55">
        <f>'粮食-1'!U7</f>
        <v>-0.106705049711309</v>
      </c>
      <c r="V7" s="54">
        <f>'粮食-1'!V7</f>
        <v>0.0591516621186005</v>
      </c>
      <c r="W7" s="54">
        <f>'粮食-1'!W7</f>
        <v>0.321141180039935</v>
      </c>
      <c r="X7" s="55">
        <f>'粮食-1'!X7</f>
        <v>-0.261989517921335</v>
      </c>
      <c r="Y7" s="54">
        <f>'粮食-1'!Y7</f>
        <v>-0.0202968590211833</v>
      </c>
      <c r="Z7" s="54">
        <f>'粮食-1'!Z7</f>
        <v>-0.0314318019440465</v>
      </c>
      <c r="AA7" s="55">
        <f>'粮食-1'!AA7</f>
        <v>0.0111349429228631</v>
      </c>
      <c r="AB7" s="54">
        <f>'粮食-1'!AB7</f>
        <v>-0.0232784145890096</v>
      </c>
      <c r="AC7" s="54">
        <f>'粮食-1'!AC7</f>
        <v>-0.0291683993247902</v>
      </c>
      <c r="AD7" s="55">
        <f>'粮食-1'!AD7</f>
        <v>0.00588998473578065</v>
      </c>
    </row>
    <row r="8" spans="1:30">
      <c r="A8" s="45" t="s">
        <v>84</v>
      </c>
      <c r="B8" s="45"/>
      <c r="C8" s="45"/>
      <c r="D8" s="48">
        <f>'粮食-1'!D8</f>
        <v>22003.25</v>
      </c>
      <c r="E8" s="49">
        <f>'粮食-1'!E8</f>
        <v>160049.86</v>
      </c>
      <c r="F8" s="49">
        <f>'粮食-1'!F8</f>
        <v>28.9249220907895</v>
      </c>
      <c r="G8" s="49">
        <f>'粮食-1'!G8</f>
        <v>50259.81</v>
      </c>
      <c r="H8" s="49">
        <f>'粮食-1'!H8</f>
        <v>38464.12</v>
      </c>
      <c r="I8" s="52">
        <f>'粮食-1'!I8</f>
        <v>11795.69</v>
      </c>
      <c r="J8" s="53">
        <f>'粮食-1'!J8</f>
        <v>0.306667356487032</v>
      </c>
      <c r="K8" s="54">
        <f>'粮食-1'!K8</f>
        <v>0.153591867582407</v>
      </c>
      <c r="L8" s="54">
        <f>'粮食-1'!L8</f>
        <v>0.218634919532381</v>
      </c>
      <c r="M8" s="55">
        <f>'粮食-1'!M8</f>
        <v>-0.0650430519499737</v>
      </c>
      <c r="N8" s="49">
        <f>'粮食-1'!N8</f>
        <v>327229.63</v>
      </c>
      <c r="O8" s="49">
        <f>'粮食-1'!O8</f>
        <v>175928.53</v>
      </c>
      <c r="P8" s="52">
        <f>'粮食-1'!P8</f>
        <v>151301.1</v>
      </c>
      <c r="Q8" s="55">
        <f>'粮食-1'!Q8</f>
        <v>0.860014575236887</v>
      </c>
      <c r="R8" s="49">
        <f>'粮食-1'!R8</f>
        <v>48118.81</v>
      </c>
      <c r="S8" s="49">
        <f>'粮食-1'!S8</f>
        <v>20427.64</v>
      </c>
      <c r="T8" s="52">
        <f>'粮食-1'!T8</f>
        <v>27691.17</v>
      </c>
      <c r="U8" s="55">
        <f>'粮食-1'!U8</f>
        <v>1.35557362475548</v>
      </c>
      <c r="V8" s="54">
        <f>'粮食-1'!V8</f>
        <v>-0.054951009782866</v>
      </c>
      <c r="W8" s="54">
        <f>'粮食-1'!W8</f>
        <v>0.357951516157183</v>
      </c>
      <c r="X8" s="55">
        <f>'粮食-1'!X8</f>
        <v>-0.412902525940049</v>
      </c>
      <c r="Y8" s="54">
        <f>'粮食-1'!Y8</f>
        <v>-0.0188342147280866</v>
      </c>
      <c r="Z8" s="54">
        <f>'粮食-1'!Z8</f>
        <v>-0.029193778625431</v>
      </c>
      <c r="AA8" s="55">
        <f>'粮食-1'!AA8</f>
        <v>0.0103595638973444</v>
      </c>
      <c r="AB8" s="54">
        <f>'粮食-1'!AB8</f>
        <v>-0.0256797775311484</v>
      </c>
      <c r="AC8" s="54">
        <f>'粮食-1'!AC8</f>
        <v>-0.0413641522497801</v>
      </c>
      <c r="AD8" s="55">
        <f>'粮食-1'!AD8</f>
        <v>0.0156843747186317</v>
      </c>
    </row>
    <row r="9" spans="1:30">
      <c r="A9" s="45" t="s">
        <v>118</v>
      </c>
      <c r="B9" s="45"/>
      <c r="C9" s="45"/>
      <c r="D9" s="48">
        <f>'粮食-1'!D9</f>
        <v>18817.1</v>
      </c>
      <c r="E9" s="49">
        <f>'粮食-1'!E9</f>
        <v>112380.64</v>
      </c>
      <c r="F9" s="49">
        <f>'粮食-1'!F9</f>
        <v>24.7542158426987</v>
      </c>
      <c r="G9" s="49">
        <f>'粮食-1'!G9</f>
        <v>18882.71</v>
      </c>
      <c r="H9" s="49">
        <f>'粮食-1'!H9</f>
        <v>20382.98</v>
      </c>
      <c r="I9" s="52">
        <f>'粮食-1'!I9</f>
        <v>-1500.27</v>
      </c>
      <c r="J9" s="53">
        <f>'粮食-1'!J9</f>
        <v>-0.0736040559329402</v>
      </c>
      <c r="K9" s="54">
        <f>'粮食-1'!K9</f>
        <v>0.112054563215191</v>
      </c>
      <c r="L9" s="54">
        <f>'粮食-1'!L9</f>
        <v>0.232666484030774</v>
      </c>
      <c r="M9" s="55">
        <f>'粮食-1'!M9</f>
        <v>-0.120611920815583</v>
      </c>
      <c r="N9" s="49">
        <f>'粮食-1'!N9</f>
        <v>168513.53</v>
      </c>
      <c r="O9" s="49">
        <f>'粮食-1'!O9</f>
        <v>87606</v>
      </c>
      <c r="P9" s="52">
        <f>'粮食-1'!P9</f>
        <v>80907.53</v>
      </c>
      <c r="Q9" s="55">
        <f>'粮食-1'!Q9</f>
        <v>0.923538684564984</v>
      </c>
      <c r="R9" s="49">
        <f>'粮食-1'!R9</f>
        <v>28316.95</v>
      </c>
      <c r="S9" s="49">
        <f>'粮食-1'!S9</f>
        <v>9619.96</v>
      </c>
      <c r="T9" s="52">
        <f>'粮食-1'!T9</f>
        <v>18696.99</v>
      </c>
      <c r="U9" s="55">
        <f>'粮食-1'!U9</f>
        <v>1.94356213539349</v>
      </c>
      <c r="V9" s="54">
        <f>'粮食-1'!V9</f>
        <v>0.192409830823131</v>
      </c>
      <c r="W9" s="54">
        <f>'粮食-1'!W9</f>
        <v>0.250566299909778</v>
      </c>
      <c r="X9" s="55">
        <f>'粮食-1'!X9</f>
        <v>-0.0581564690866476</v>
      </c>
      <c r="Y9" s="54">
        <f>'粮食-1'!Y9</f>
        <v>-0.0231313753776448</v>
      </c>
      <c r="Z9" s="54">
        <f>'粮食-1'!Z9</f>
        <v>-0.0284491827408846</v>
      </c>
      <c r="AA9" s="55">
        <f>'粮食-1'!AA9</f>
        <v>0.00531780736323974</v>
      </c>
      <c r="AB9" s="54">
        <f>'粮食-1'!AB9</f>
        <v>-0.0235236410987296</v>
      </c>
      <c r="AC9" s="54">
        <f>'粮食-1'!AC9</f>
        <v>-0.0244936271488254</v>
      </c>
      <c r="AD9" s="55">
        <f>'粮食-1'!AD9</f>
        <v>0.000969986050095843</v>
      </c>
    </row>
    <row r="10" spans="1:30">
      <c r="A10" s="45" t="s">
        <v>89</v>
      </c>
      <c r="B10" s="45"/>
      <c r="C10" s="45"/>
      <c r="D10" s="48">
        <f>'粮食-1'!D10</f>
        <v>7108.3</v>
      </c>
      <c r="E10" s="49">
        <f>'粮食-1'!E10</f>
        <v>52090.6</v>
      </c>
      <c r="F10" s="49">
        <f>'粮食-1'!F10</f>
        <v>59.7929189513028</v>
      </c>
      <c r="G10" s="49">
        <f>'粮食-1'!G10</f>
        <v>9487.5</v>
      </c>
      <c r="H10" s="49">
        <f>'粮食-1'!H10</f>
        <v>11947.63</v>
      </c>
      <c r="I10" s="52">
        <f>'粮食-1'!I10</f>
        <v>-2460.13</v>
      </c>
      <c r="J10" s="53">
        <f>'粮食-1'!J10</f>
        <v>-0.205909456519829</v>
      </c>
      <c r="K10" s="54">
        <f>'粮食-1'!K10</f>
        <v>0.237386548621019</v>
      </c>
      <c r="L10" s="54">
        <f>'粮食-1'!L10</f>
        <v>0.199580980552947</v>
      </c>
      <c r="M10" s="55">
        <f>'粮食-1'!M10</f>
        <v>0.0378055680680714</v>
      </c>
      <c r="N10" s="49">
        <f>'粮食-1'!N10</f>
        <v>39966.46</v>
      </c>
      <c r="O10" s="49">
        <f>'粮食-1'!O10</f>
        <v>59863.57</v>
      </c>
      <c r="P10" s="52">
        <f>'粮食-1'!P10</f>
        <v>-19897.11</v>
      </c>
      <c r="Q10" s="55">
        <f>'粮食-1'!Q10</f>
        <v>-0.332374263679897</v>
      </c>
      <c r="R10" s="49">
        <f>'粮食-1'!R10</f>
        <v>4064.48</v>
      </c>
      <c r="S10" s="49">
        <f>'粮食-1'!S10</f>
        <v>6939.86</v>
      </c>
      <c r="T10" s="52">
        <f>'粮食-1'!T10</f>
        <v>-2875.38</v>
      </c>
      <c r="U10" s="55">
        <f>'粮食-1'!U10</f>
        <v>-0.414328242932855</v>
      </c>
      <c r="V10" s="54">
        <f>'粮食-1'!V10</f>
        <v>0.0745207651457633</v>
      </c>
      <c r="W10" s="54">
        <f>'粮食-1'!W10</f>
        <v>0.222088598538381</v>
      </c>
      <c r="X10" s="55">
        <f>'粮食-1'!X10</f>
        <v>-0.147567833392617</v>
      </c>
      <c r="Y10" s="54">
        <f>'粮食-1'!Y10</f>
        <v>-0.00908357280636145</v>
      </c>
      <c r="Z10" s="54">
        <f>'粮食-1'!Z10</f>
        <v>-0.0666785785304026</v>
      </c>
      <c r="AA10" s="55">
        <f>'粮食-1'!AA10</f>
        <v>0.0575950057240412</v>
      </c>
      <c r="AB10" s="54">
        <f>'粮食-1'!AB10</f>
        <v>-0.0111365504975922</v>
      </c>
      <c r="AC10" s="54">
        <f>'粮食-1'!AC10</f>
        <v>-0.103458799734129</v>
      </c>
      <c r="AD10" s="55">
        <f>'粮食-1'!AD10</f>
        <v>0.0923222492365366</v>
      </c>
    </row>
    <row r="11" spans="1:30">
      <c r="A11" s="45" t="s">
        <v>155</v>
      </c>
      <c r="B11" s="45"/>
      <c r="C11" s="45"/>
      <c r="D11" s="48">
        <f>'粮食-1'!D11</f>
        <v>11320.5</v>
      </c>
      <c r="E11" s="49">
        <f>'粮食-1'!E11</f>
        <v>83960.84</v>
      </c>
      <c r="F11" s="49">
        <f>'粮食-1'!F11</f>
        <v>67.4585335592642</v>
      </c>
      <c r="G11" s="49">
        <f>'粮食-1'!G11</f>
        <v>8120.22</v>
      </c>
      <c r="H11" s="49">
        <f>'粮食-1'!H11</f>
        <v>11560.65</v>
      </c>
      <c r="I11" s="52">
        <f>'粮食-1'!I11</f>
        <v>-3440.43</v>
      </c>
      <c r="J11" s="53">
        <f>'粮食-1'!J11</f>
        <v>-0.297598318433652</v>
      </c>
      <c r="K11" s="54">
        <f>'粮食-1'!K11</f>
        <v>0.164098188683958</v>
      </c>
      <c r="L11" s="54">
        <f>'粮食-1'!L11</f>
        <v>0.206286237466719</v>
      </c>
      <c r="M11" s="55">
        <f>'粮食-1'!M11</f>
        <v>-0.042188048782761</v>
      </c>
      <c r="N11" s="49">
        <f>'粮食-1'!N11</f>
        <v>49483.91</v>
      </c>
      <c r="O11" s="49">
        <f>'粮食-1'!O11</f>
        <v>56041.79</v>
      </c>
      <c r="P11" s="52">
        <f>'粮食-1'!P11</f>
        <v>-6557.88</v>
      </c>
      <c r="Q11" s="55">
        <f>'粮食-1'!Q11</f>
        <v>-0.117017675559614</v>
      </c>
      <c r="R11" s="49">
        <f>'粮食-1'!R11</f>
        <v>5454.08</v>
      </c>
      <c r="S11" s="49">
        <f>'粮食-1'!S11</f>
        <v>6170.87</v>
      </c>
      <c r="T11" s="52">
        <f>'粮食-1'!T11</f>
        <v>-716.79</v>
      </c>
      <c r="U11" s="55">
        <f>'粮食-1'!U11</f>
        <v>-0.116157041065522</v>
      </c>
      <c r="V11" s="54">
        <f>'粮食-1'!V11</f>
        <v>0.011109024628284</v>
      </c>
      <c r="W11" s="54">
        <f>'粮食-1'!W11</f>
        <v>0.236268644926693</v>
      </c>
      <c r="X11" s="55">
        <f>'粮食-1'!X11</f>
        <v>-0.225159620298409</v>
      </c>
      <c r="Y11" s="54">
        <f>'粮食-1'!Y11</f>
        <v>-0.0382704324102323</v>
      </c>
      <c r="Z11" s="54">
        <f>'粮食-1'!Z11</f>
        <v>-0.0496737088935596</v>
      </c>
      <c r="AA11" s="55">
        <f>'粮食-1'!AA11</f>
        <v>0.0114032764833272</v>
      </c>
      <c r="AB11" s="54">
        <f>'粮食-1'!AB11</f>
        <v>-0.054126209913485</v>
      </c>
      <c r="AC11" s="54">
        <f>'粮食-1'!AC11</f>
        <v>-0.0454653571914816</v>
      </c>
      <c r="AD11" s="55">
        <f>'粮食-1'!AD11</f>
        <v>-0.00866085272200343</v>
      </c>
    </row>
    <row r="12" spans="1:30">
      <c r="A12" s="45" t="s">
        <v>101</v>
      </c>
      <c r="B12" s="45"/>
      <c r="C12" s="45"/>
      <c r="D12" s="48">
        <f>'粮食-1'!D12</f>
        <v>24175.28</v>
      </c>
      <c r="E12" s="49">
        <f>'粮食-1'!E12</f>
        <v>154865.19</v>
      </c>
      <c r="F12" s="49">
        <f>'粮食-1'!F12</f>
        <v>49.6266929670543</v>
      </c>
      <c r="G12" s="49">
        <f>'粮食-1'!G12</f>
        <v>20357.34</v>
      </c>
      <c r="H12" s="49">
        <f>'粮食-1'!H12</f>
        <v>25073.68</v>
      </c>
      <c r="I12" s="52">
        <f>'粮食-1'!I12</f>
        <v>-4716.34</v>
      </c>
      <c r="J12" s="53">
        <f>'粮食-1'!J12</f>
        <v>-0.188099233937739</v>
      </c>
      <c r="K12" s="54">
        <f>'粮食-1'!K12</f>
        <v>0.148613541382489</v>
      </c>
      <c r="L12" s="54">
        <f>'粮食-1'!L12</f>
        <v>0.186838458304477</v>
      </c>
      <c r="M12" s="55">
        <f>'粮食-1'!M12</f>
        <v>-0.0382249169219876</v>
      </c>
      <c r="N12" s="49">
        <f>'粮食-1'!N12</f>
        <v>136981.73</v>
      </c>
      <c r="O12" s="49">
        <f>'粮食-1'!O12</f>
        <v>134199.78</v>
      </c>
      <c r="P12" s="52">
        <f>'粮食-1'!P12</f>
        <v>2781.95000000001</v>
      </c>
      <c r="Q12" s="55">
        <f>'粮食-1'!Q12</f>
        <v>0.0207299147584296</v>
      </c>
      <c r="R12" s="49">
        <f>'粮食-1'!R12</f>
        <v>20238.78</v>
      </c>
      <c r="S12" s="49">
        <f>'粮食-1'!S12</f>
        <v>17774.65</v>
      </c>
      <c r="T12" s="52">
        <f>'粮食-1'!T12</f>
        <v>2464.13</v>
      </c>
      <c r="U12" s="55">
        <f>'粮食-1'!U12</f>
        <v>0.138631703015249</v>
      </c>
      <c r="V12" s="54">
        <f>'粮食-1'!V12</f>
        <v>-0.0558262152102208</v>
      </c>
      <c r="W12" s="54">
        <f>'粮食-1'!W12</f>
        <v>0.195306539989799</v>
      </c>
      <c r="X12" s="55">
        <f>'粮食-1'!X12</f>
        <v>-0.251132755200019</v>
      </c>
      <c r="Y12" s="54">
        <f>'粮食-1'!Y12</f>
        <v>-0.016552381121787</v>
      </c>
      <c r="Z12" s="54">
        <f>'粮食-1'!Z12</f>
        <v>-0.039604155356083</v>
      </c>
      <c r="AA12" s="55">
        <f>'粮食-1'!AA12</f>
        <v>0.023051774234296</v>
      </c>
      <c r="AB12" s="54">
        <f>'粮食-1'!AB12</f>
        <v>-0.00435239867389615</v>
      </c>
      <c r="AC12" s="54">
        <f>'粮食-1'!AC12</f>
        <v>-0.0448346398183365</v>
      </c>
      <c r="AD12" s="55">
        <f>'粮食-1'!AD12</f>
        <v>0.0404822411444404</v>
      </c>
    </row>
    <row r="13" spans="1:30">
      <c r="A13" s="45" t="s">
        <v>94</v>
      </c>
      <c r="B13" s="45"/>
      <c r="C13" s="45"/>
      <c r="D13" s="48">
        <f>'粮食-1'!D13</f>
        <v>16801.8</v>
      </c>
      <c r="E13" s="49">
        <f>'粮食-1'!E13</f>
        <v>110804.63</v>
      </c>
      <c r="F13" s="49">
        <f>'粮食-1'!F13</f>
        <v>38.4944052169796</v>
      </c>
      <c r="G13" s="49">
        <f>'粮食-1'!G13</f>
        <v>29470.14</v>
      </c>
      <c r="H13" s="49">
        <f>'粮食-1'!H13</f>
        <v>35970.48</v>
      </c>
      <c r="I13" s="52">
        <f>'粮食-1'!I13</f>
        <v>-6500.34</v>
      </c>
      <c r="J13" s="53">
        <f>'粮食-1'!J13</f>
        <v>-0.180713184811546</v>
      </c>
      <c r="K13" s="54">
        <f>'粮食-1'!K13</f>
        <v>0.213195810270086</v>
      </c>
      <c r="L13" s="54">
        <f>'粮食-1'!L13</f>
        <v>0.262630327739584</v>
      </c>
      <c r="M13" s="55">
        <f>'粮食-1'!M13</f>
        <v>-0.049434517469498</v>
      </c>
      <c r="N13" s="49">
        <f>'粮食-1'!N13</f>
        <v>138230.39</v>
      </c>
      <c r="O13" s="49">
        <f>'粮食-1'!O13</f>
        <v>136962.4</v>
      </c>
      <c r="P13" s="52">
        <f>'粮食-1'!P13</f>
        <v>1267.99000000002</v>
      </c>
      <c r="Q13" s="55">
        <f>'粮食-1'!Q13</f>
        <v>0.00925794232577715</v>
      </c>
      <c r="R13" s="49">
        <f>'粮食-1'!R13</f>
        <v>14196.52</v>
      </c>
      <c r="S13" s="49">
        <f>'粮食-1'!S13</f>
        <v>15157.43</v>
      </c>
      <c r="T13" s="52">
        <f>'粮食-1'!T13</f>
        <v>-960.91</v>
      </c>
      <c r="U13" s="55">
        <f>'粮食-1'!U13</f>
        <v>-0.0633953117382036</v>
      </c>
      <c r="V13" s="54">
        <f>'粮食-1'!V13</f>
        <v>0.132531503607708</v>
      </c>
      <c r="W13" s="54">
        <f>'粮食-1'!W13</f>
        <v>0.180697300543324</v>
      </c>
      <c r="X13" s="55">
        <f>'粮食-1'!X13</f>
        <v>-0.0481657969356161</v>
      </c>
      <c r="Y13" s="54">
        <f>'粮食-1'!Y13</f>
        <v>-0.0229211102439189</v>
      </c>
      <c r="Z13" s="54">
        <f>'粮食-1'!Z13</f>
        <v>-0.0163101528425333</v>
      </c>
      <c r="AA13" s="55">
        <f>'粮食-1'!AA13</f>
        <v>-0.0066109574013856</v>
      </c>
      <c r="AB13" s="54">
        <f>'粮食-1'!AB13</f>
        <v>-0.0220490906522075</v>
      </c>
      <c r="AC13" s="54">
        <f>'粮食-1'!AC13</f>
        <v>-0.00333962970859156</v>
      </c>
      <c r="AD13" s="55">
        <f>'粮食-1'!AD13</f>
        <v>-0.018709460943616</v>
      </c>
    </row>
    <row r="14" spans="1:30">
      <c r="A14" s="45" t="s">
        <v>186</v>
      </c>
      <c r="B14" s="45"/>
      <c r="C14" s="45"/>
      <c r="D14" s="48">
        <f>'粮食-1'!D14</f>
        <v>9625.8</v>
      </c>
      <c r="E14" s="49">
        <f>'粮食-1'!E14</f>
        <v>64437.47</v>
      </c>
      <c r="F14" s="49">
        <f>'粮食-1'!F14</f>
        <v>43.7664176156498</v>
      </c>
      <c r="G14" s="49">
        <f>'粮食-1'!G14</f>
        <v>12497.33</v>
      </c>
      <c r="H14" s="49">
        <f>'粮食-1'!H14</f>
        <v>13899.71</v>
      </c>
      <c r="I14" s="52">
        <f>'粮食-1'!I14</f>
        <v>-1402.38</v>
      </c>
      <c r="J14" s="53">
        <f>'粮食-1'!J14</f>
        <v>-0.10089275243872</v>
      </c>
      <c r="K14" s="54">
        <f>'粮食-1'!K14</f>
        <v>0.171793979685214</v>
      </c>
      <c r="L14" s="54">
        <f>'粮食-1'!L14</f>
        <v>0.207720551149414</v>
      </c>
      <c r="M14" s="55">
        <f>'粮食-1'!M14</f>
        <v>-0.0359265714641991</v>
      </c>
      <c r="N14" s="49">
        <f>'粮食-1'!N14</f>
        <v>72746.03</v>
      </c>
      <c r="O14" s="49">
        <f>'粮食-1'!O14</f>
        <v>66915.43</v>
      </c>
      <c r="P14" s="52">
        <f>'粮食-1'!P14</f>
        <v>5830.60000000001</v>
      </c>
      <c r="Q14" s="55">
        <f>'粮食-1'!Q14</f>
        <v>0.0871338643419015</v>
      </c>
      <c r="R14" s="49">
        <f>'粮食-1'!R14</f>
        <v>8738.84</v>
      </c>
      <c r="S14" s="49">
        <f>'粮食-1'!S14</f>
        <v>7238.67</v>
      </c>
      <c r="T14" s="52">
        <f>'粮食-1'!T14</f>
        <v>1500.17</v>
      </c>
      <c r="U14" s="55">
        <f>'粮食-1'!U14</f>
        <v>0.207243872147784</v>
      </c>
      <c r="V14" s="54">
        <f>'粮食-1'!V14</f>
        <v>-0.359740264390741</v>
      </c>
      <c r="W14" s="54">
        <f>'粮食-1'!W14</f>
        <v>0.173767130296096</v>
      </c>
      <c r="X14" s="55">
        <f>'粮食-1'!X14</f>
        <v>-0.533507394686838</v>
      </c>
      <c r="Y14" s="54">
        <f>'粮食-1'!Y14</f>
        <v>-0.0320076806532675</v>
      </c>
      <c r="Z14" s="54">
        <f>'粮食-1'!Z14</f>
        <v>-0.0349138722997457</v>
      </c>
      <c r="AA14" s="55">
        <f>'粮食-1'!AA14</f>
        <v>0.00290619164647819</v>
      </c>
      <c r="AB14" s="54">
        <f>'粮食-1'!AB14</f>
        <v>-0.0129510118971441</v>
      </c>
      <c r="AC14" s="54">
        <f>'粮食-1'!AC14</f>
        <v>-0.0498792042433262</v>
      </c>
      <c r="AD14" s="55">
        <f>'粮食-1'!AD14</f>
        <v>0.0369281923461822</v>
      </c>
    </row>
    <row r="15" spans="1:30">
      <c r="A15" s="50" t="str" cm="1">
        <f t="array" ref="A15:AD83">_xlfn._xlws.SORT('粮食-1'!A15:AD83,9)</f>
        <v>郑州东区</v>
      </c>
      <c r="B15" s="51" t="str">
        <v>1080</v>
      </c>
      <c r="C15" s="50" t="str">
        <v>新郑店</v>
      </c>
      <c r="D15" s="49">
        <v>1817</v>
      </c>
      <c r="E15" s="49">
        <v>14552.08</v>
      </c>
      <c r="F15" s="49">
        <v>42.7680366746226</v>
      </c>
      <c r="G15" s="49">
        <v>3742.1</v>
      </c>
      <c r="H15" s="49">
        <v>7249.53</v>
      </c>
      <c r="I15" s="49">
        <v>-3507.43</v>
      </c>
      <c r="J15" s="56">
        <v>-0.483814812822349</v>
      </c>
      <c r="K15" s="56">
        <v>0.275737515510742</v>
      </c>
      <c r="L15" s="56">
        <v>0.291806273154819</v>
      </c>
      <c r="M15" s="56">
        <v>-0.0160687576440777</v>
      </c>
      <c r="N15" s="49">
        <v>13571.24</v>
      </c>
      <c r="O15" s="49">
        <v>24843.64</v>
      </c>
      <c r="P15" s="49">
        <v>-11272.4</v>
      </c>
      <c r="Q15" s="56">
        <v>-0.453733832884392</v>
      </c>
      <c r="R15" s="49">
        <v>1409.91</v>
      </c>
      <c r="S15" s="49">
        <v>2275.34</v>
      </c>
      <c r="T15" s="49">
        <v>-865.43</v>
      </c>
      <c r="U15" s="56">
        <v>-0.380351947401267</v>
      </c>
      <c r="V15" s="56">
        <v>0.257453459734898</v>
      </c>
      <c r="W15" s="56">
        <v>0.408202985628305</v>
      </c>
      <c r="X15" s="56">
        <v>-0.150749525893407</v>
      </c>
      <c r="Y15" s="54">
        <v>-0.0163130979991631</v>
      </c>
      <c r="Z15" s="54">
        <v>-0.0251698647235138</v>
      </c>
      <c r="AA15" s="54">
        <v>0.00885676672435078</v>
      </c>
      <c r="AB15" s="54">
        <v>0.0124676523073229</v>
      </c>
      <c r="AC15" s="54">
        <v>-0.0322711245212054</v>
      </c>
      <c r="AD15" s="54">
        <v>0.0447387768285283</v>
      </c>
    </row>
    <row r="16" spans="1:30">
      <c r="A16" s="50" t="str">
        <v>郑州东区</v>
      </c>
      <c r="B16" s="51" t="str">
        <v>1034</v>
      </c>
      <c r="C16" s="50" t="str">
        <v>未来店</v>
      </c>
      <c r="D16" s="49">
        <v>2477.9</v>
      </c>
      <c r="E16" s="49">
        <v>19706</v>
      </c>
      <c r="F16" s="49">
        <v>45.9577954825819</v>
      </c>
      <c r="G16" s="49">
        <v>3709.77</v>
      </c>
      <c r="H16" s="49">
        <v>7211.15</v>
      </c>
      <c r="I16" s="49">
        <v>-3501.38</v>
      </c>
      <c r="J16" s="56">
        <v>-0.485550848339031</v>
      </c>
      <c r="K16" s="56">
        <v>0.187354362092075</v>
      </c>
      <c r="L16" s="56">
        <v>0.250537127085797</v>
      </c>
      <c r="M16" s="56">
        <v>-0.0631827649937222</v>
      </c>
      <c r="N16" s="49">
        <v>19800.82</v>
      </c>
      <c r="O16" s="49">
        <v>28782.76</v>
      </c>
      <c r="P16" s="49">
        <v>-8981.94</v>
      </c>
      <c r="Q16" s="56">
        <v>-0.312059719081839</v>
      </c>
      <c r="R16" s="49">
        <v>2246.29</v>
      </c>
      <c r="S16" s="49">
        <v>3191.99</v>
      </c>
      <c r="T16" s="49">
        <v>-945.7</v>
      </c>
      <c r="U16" s="56">
        <v>-0.296272857997675</v>
      </c>
      <c r="V16" s="56">
        <v>0.282511857300815</v>
      </c>
      <c r="W16" s="56">
        <v>0.313833695539727</v>
      </c>
      <c r="X16" s="56">
        <v>-0.0313218382389114</v>
      </c>
      <c r="Y16" s="54">
        <v>-0.038067213049072</v>
      </c>
      <c r="Z16" s="54">
        <v>-0.0372526229718765</v>
      </c>
      <c r="AA16" s="54">
        <v>-0.000814590077195546</v>
      </c>
      <c r="AB16" s="54">
        <v>-0.0844279583992344</v>
      </c>
      <c r="AC16" s="54">
        <v>-0.0350608558734465</v>
      </c>
      <c r="AD16" s="54">
        <v>-0.0493671025257879</v>
      </c>
    </row>
    <row r="17" spans="1:30">
      <c r="A17" s="50" t="str">
        <v>平顶山区</v>
      </c>
      <c r="B17" s="51" t="str">
        <v>1066</v>
      </c>
      <c r="C17" s="50" t="str">
        <v>紫云店</v>
      </c>
      <c r="D17" s="49">
        <v>3823</v>
      </c>
      <c r="E17" s="49">
        <v>18740.2</v>
      </c>
      <c r="F17" s="49">
        <v>25.0892554838813</v>
      </c>
      <c r="G17" s="49">
        <v>10091.04</v>
      </c>
      <c r="H17" s="49">
        <v>13533.84</v>
      </c>
      <c r="I17" s="49">
        <v>-3442.8</v>
      </c>
      <c r="J17" s="56">
        <v>-0.254384564912841</v>
      </c>
      <c r="K17" s="56">
        <v>0.224296772059726</v>
      </c>
      <c r="L17" s="56">
        <v>0.322742374423736</v>
      </c>
      <c r="M17" s="56">
        <v>-0.09844560236401</v>
      </c>
      <c r="N17" s="49">
        <v>44989.68</v>
      </c>
      <c r="O17" s="49">
        <v>41933.88</v>
      </c>
      <c r="P17" s="49">
        <v>3055.8</v>
      </c>
      <c r="Q17" s="56">
        <v>0.0728718639915983</v>
      </c>
      <c r="R17" s="49">
        <v>4111.64</v>
      </c>
      <c r="S17" s="49">
        <v>4325.71</v>
      </c>
      <c r="T17" s="49">
        <v>-214.07</v>
      </c>
      <c r="U17" s="56">
        <v>-0.0494878297435565</v>
      </c>
      <c r="V17" s="56">
        <v>0.213060866916738</v>
      </c>
      <c r="W17" s="56">
        <v>0.334104086312637</v>
      </c>
      <c r="X17" s="56">
        <v>-0.121043219395899</v>
      </c>
      <c r="Y17" s="54">
        <v>-0.0115914817445107</v>
      </c>
      <c r="Z17" s="54">
        <v>-0.00902510801694982</v>
      </c>
      <c r="AA17" s="54">
        <v>-0.00256637372756089</v>
      </c>
      <c r="AB17" s="54">
        <v>0.00806630000481394</v>
      </c>
      <c r="AC17" s="54">
        <v>-0.00165187671639257</v>
      </c>
      <c r="AD17" s="54">
        <v>0.00971817672120651</v>
      </c>
    </row>
    <row r="18" spans="1:30">
      <c r="A18" s="50" t="str">
        <v>郑州东区</v>
      </c>
      <c r="B18" s="51" t="str">
        <v>1013</v>
      </c>
      <c r="C18" s="50" t="str">
        <v>丰产店</v>
      </c>
      <c r="D18" s="49">
        <v>2752.9</v>
      </c>
      <c r="E18" s="49">
        <v>21035.75</v>
      </c>
      <c r="F18" s="49">
        <v>34.9689801750444</v>
      </c>
      <c r="G18" s="49">
        <v>4753.48</v>
      </c>
      <c r="H18" s="49">
        <v>8159.49</v>
      </c>
      <c r="I18" s="49">
        <v>-3406.01</v>
      </c>
      <c r="J18" s="56">
        <v>-0.417429275604235</v>
      </c>
      <c r="K18" s="56">
        <v>0.179152831746008</v>
      </c>
      <c r="L18" s="56">
        <v>0.244976099826795</v>
      </c>
      <c r="M18" s="56">
        <v>-0.0658232680807869</v>
      </c>
      <c r="N18" s="49">
        <v>26533.1</v>
      </c>
      <c r="O18" s="49">
        <v>33307.29</v>
      </c>
      <c r="P18" s="49">
        <v>-6774.19</v>
      </c>
      <c r="Q18" s="56">
        <v>-0.203384604391411</v>
      </c>
      <c r="R18" s="49">
        <v>3126.4</v>
      </c>
      <c r="S18" s="49">
        <v>3585.18</v>
      </c>
      <c r="T18" s="49">
        <v>-458.78</v>
      </c>
      <c r="U18" s="56">
        <v>-0.1279656809421</v>
      </c>
      <c r="V18" s="56">
        <v>-0.111809206308992</v>
      </c>
      <c r="W18" s="56">
        <v>0.253267876429441</v>
      </c>
      <c r="X18" s="56">
        <v>-0.365077082738433</v>
      </c>
      <c r="Y18" s="54">
        <v>-0.03125</v>
      </c>
      <c r="Z18" s="54">
        <v>-0.0315242191465979</v>
      </c>
      <c r="AA18" s="54">
        <v>0.000274219146597941</v>
      </c>
      <c r="AB18" s="54">
        <v>-0.0648672566371681</v>
      </c>
      <c r="AC18" s="54">
        <v>-0.0380698159471995</v>
      </c>
      <c r="AD18" s="54">
        <v>-0.0267974406899686</v>
      </c>
    </row>
    <row r="19" spans="1:30">
      <c r="A19" s="50" t="str">
        <v>郑州西区</v>
      </c>
      <c r="B19" s="51" t="str">
        <v>1035</v>
      </c>
      <c r="C19" s="50" t="str">
        <v>巩义店</v>
      </c>
      <c r="D19" s="49">
        <v>4473</v>
      </c>
      <c r="E19" s="49">
        <v>35446.75</v>
      </c>
      <c r="F19" s="49">
        <v>44.5609358655114</v>
      </c>
      <c r="G19" s="49">
        <v>4855.89</v>
      </c>
      <c r="H19" s="49">
        <v>8233.49</v>
      </c>
      <c r="I19" s="49">
        <v>-3377.6</v>
      </c>
      <c r="J19" s="56">
        <v>-0.410227011874673</v>
      </c>
      <c r="K19" s="56">
        <v>0.187028206233311</v>
      </c>
      <c r="L19" s="56">
        <v>0.25610758304571</v>
      </c>
      <c r="M19" s="56">
        <v>-0.0690793768123996</v>
      </c>
      <c r="N19" s="49">
        <v>25963.41</v>
      </c>
      <c r="O19" s="49">
        <v>32148.56</v>
      </c>
      <c r="P19" s="49">
        <v>-6185.15</v>
      </c>
      <c r="Q19" s="56">
        <v>-0.19239275413891</v>
      </c>
      <c r="R19" s="49">
        <v>2656.01</v>
      </c>
      <c r="S19" s="49">
        <v>3306.77</v>
      </c>
      <c r="T19" s="49">
        <v>-650.76</v>
      </c>
      <c r="U19" s="56">
        <v>-0.196796269471418</v>
      </c>
      <c r="V19" s="56">
        <v>0.167006095708091</v>
      </c>
      <c r="W19" s="56">
        <v>0.366836357685098</v>
      </c>
      <c r="X19" s="56">
        <v>-0.199830261977007</v>
      </c>
      <c r="Y19" s="54">
        <v>-0.0221723562787791</v>
      </c>
      <c r="Z19" s="54">
        <v>-0.0159460742658244</v>
      </c>
      <c r="AA19" s="54">
        <v>-0.00622628201295472</v>
      </c>
      <c r="AB19" s="54">
        <v>-0.0276541630660542</v>
      </c>
      <c r="AC19" s="54">
        <v>-0.00529792314181413</v>
      </c>
      <c r="AD19" s="54">
        <v>-0.0223562399242401</v>
      </c>
    </row>
    <row r="20" spans="1:30">
      <c r="A20" s="50" t="str">
        <v>洛阳区</v>
      </c>
      <c r="B20" s="51" t="str">
        <v>1036</v>
      </c>
      <c r="C20" s="50" t="str">
        <v>纱厂店</v>
      </c>
      <c r="D20" s="49">
        <v>1963.2</v>
      </c>
      <c r="E20" s="49">
        <v>14631.52</v>
      </c>
      <c r="F20" s="49">
        <v>33.4005936405329</v>
      </c>
      <c r="G20" s="49">
        <v>1106.88</v>
      </c>
      <c r="H20" s="49">
        <v>4378.82</v>
      </c>
      <c r="I20" s="49">
        <v>-3271.94</v>
      </c>
      <c r="J20" s="56">
        <v>-0.74721957056924</v>
      </c>
      <c r="K20" s="56">
        <v>0.0678244021522336</v>
      </c>
      <c r="L20" s="56">
        <v>0.406450756545574</v>
      </c>
      <c r="M20" s="56">
        <v>-0.338626354393341</v>
      </c>
      <c r="N20" s="49">
        <v>16319.79</v>
      </c>
      <c r="O20" s="49">
        <v>10773.31</v>
      </c>
      <c r="P20" s="49">
        <v>5546.48</v>
      </c>
      <c r="Q20" s="56">
        <v>0.514835273467486</v>
      </c>
      <c r="R20" s="49">
        <v>2205.37</v>
      </c>
      <c r="S20" s="49">
        <v>1468.96</v>
      </c>
      <c r="T20" s="49">
        <v>736.41</v>
      </c>
      <c r="U20" s="56">
        <v>0.501313854699924</v>
      </c>
      <c r="V20" s="56">
        <v>0.16562711066939</v>
      </c>
      <c r="W20" s="56">
        <v>0.458716490525272</v>
      </c>
      <c r="X20" s="56">
        <v>-0.293089379855882</v>
      </c>
      <c r="Y20" s="54">
        <v>-0.0610917895863279</v>
      </c>
      <c r="Z20" s="54">
        <v>0.249128635224921</v>
      </c>
      <c r="AA20" s="54">
        <v>-0.310220424811249</v>
      </c>
      <c r="AB20" s="54">
        <v>-0.128476767429769</v>
      </c>
      <c r="AC20" s="54">
        <v>0.195779319447783</v>
      </c>
      <c r="AD20" s="54">
        <v>-0.324256086877552</v>
      </c>
    </row>
    <row r="21" spans="1:30">
      <c r="A21" s="50" t="str">
        <v>郑州西区</v>
      </c>
      <c r="B21" s="51" t="str">
        <v>1029</v>
      </c>
      <c r="C21" s="50" t="str">
        <v>丰乐店</v>
      </c>
      <c r="D21" s="49">
        <v>2475.2</v>
      </c>
      <c r="E21" s="49">
        <v>19287.7</v>
      </c>
      <c r="F21" s="49">
        <v>28.8832420037878</v>
      </c>
      <c r="G21" s="49">
        <v>6369.97</v>
      </c>
      <c r="H21" s="49">
        <v>9400.25</v>
      </c>
      <c r="I21" s="49">
        <v>-3030.28</v>
      </c>
      <c r="J21" s="56">
        <v>-0.322361639318103</v>
      </c>
      <c r="K21" s="56">
        <v>0.176029723463463</v>
      </c>
      <c r="L21" s="56">
        <v>0.237480679944684</v>
      </c>
      <c r="M21" s="56">
        <v>-0.0614509564812203</v>
      </c>
      <c r="N21" s="49">
        <v>36186.9</v>
      </c>
      <c r="O21" s="49">
        <v>39583.22</v>
      </c>
      <c r="P21" s="49">
        <v>-3396.32</v>
      </c>
      <c r="Q21" s="56">
        <v>-0.0858020140857666</v>
      </c>
      <c r="R21" s="49">
        <v>4481.96</v>
      </c>
      <c r="S21" s="49">
        <v>4677.26</v>
      </c>
      <c r="T21" s="49">
        <v>-195.3</v>
      </c>
      <c r="U21" s="56">
        <v>-0.0417552156604508</v>
      </c>
      <c r="V21" s="56">
        <v>-0.022416667271478</v>
      </c>
      <c r="W21" s="56">
        <v>0.337074189659074</v>
      </c>
      <c r="X21" s="56">
        <v>-0.359490856930552</v>
      </c>
      <c r="Y21" s="54">
        <v>-0.0207141518442824</v>
      </c>
      <c r="Z21" s="54">
        <v>-0.0342807541167265</v>
      </c>
      <c r="AA21" s="54">
        <v>0.013566602272444</v>
      </c>
      <c r="AB21" s="54">
        <v>-0.0434106663563284</v>
      </c>
      <c r="AC21" s="54">
        <v>-0.0116062361778552</v>
      </c>
      <c r="AD21" s="54">
        <v>-0.0318044301784733</v>
      </c>
    </row>
    <row r="22" spans="1:30">
      <c r="A22" s="50" t="str">
        <v>郑州西区</v>
      </c>
      <c r="B22" s="51" t="str">
        <v>1024</v>
      </c>
      <c r="C22" s="50" t="str">
        <v>新密店</v>
      </c>
      <c r="D22" s="49">
        <v>2804.7</v>
      </c>
      <c r="E22" s="49">
        <v>21536.08</v>
      </c>
      <c r="F22" s="49">
        <v>31.8762403771292</v>
      </c>
      <c r="G22" s="49">
        <v>7741.1</v>
      </c>
      <c r="H22" s="49">
        <v>10611.59</v>
      </c>
      <c r="I22" s="49">
        <v>-2870.49</v>
      </c>
      <c r="J22" s="56">
        <v>-0.270505174059684</v>
      </c>
      <c r="K22" s="56">
        <v>0.260376759395608</v>
      </c>
      <c r="L22" s="56">
        <v>0.327134836119523</v>
      </c>
      <c r="M22" s="56">
        <v>-0.0667580767239148</v>
      </c>
      <c r="N22" s="49">
        <v>29730.38</v>
      </c>
      <c r="O22" s="49">
        <v>32437.97</v>
      </c>
      <c r="P22" s="49">
        <v>-2707.59</v>
      </c>
      <c r="Q22" s="56">
        <v>-0.0834697732318021</v>
      </c>
      <c r="R22" s="49">
        <v>2832.55</v>
      </c>
      <c r="S22" s="49">
        <v>3093.93</v>
      </c>
      <c r="T22" s="49">
        <v>-261.38</v>
      </c>
      <c r="U22" s="56">
        <v>-0.0844815493563202</v>
      </c>
      <c r="V22" s="56">
        <v>0.239618560275685</v>
      </c>
      <c r="W22" s="56">
        <v>0.455163904220543</v>
      </c>
      <c r="X22" s="56">
        <v>-0.215545343944858</v>
      </c>
      <c r="Y22" s="54">
        <v>-0.00739616246844716</v>
      </c>
      <c r="Z22" s="54">
        <v>-0.00600207503078609</v>
      </c>
      <c r="AA22" s="54">
        <v>-0.00139408743766107</v>
      </c>
      <c r="AB22" s="54">
        <v>-0.0120908688233539</v>
      </c>
      <c r="AC22" s="54">
        <v>-0.00190639858166217</v>
      </c>
      <c r="AD22" s="54">
        <v>-0.0101844702416918</v>
      </c>
    </row>
    <row r="23" spans="1:30">
      <c r="A23" s="50" t="str">
        <v>郑州西区</v>
      </c>
      <c r="B23" s="51" t="str">
        <v>1075</v>
      </c>
      <c r="C23" s="50" t="str">
        <v>秦岭店</v>
      </c>
      <c r="D23" s="49">
        <v>2630</v>
      </c>
      <c r="E23" s="49">
        <v>18673.94</v>
      </c>
      <c r="F23" s="49">
        <v>50.6489774706979</v>
      </c>
      <c r="G23" s="49">
        <v>3716.31</v>
      </c>
      <c r="H23" s="49">
        <v>6539.12</v>
      </c>
      <c r="I23" s="49">
        <v>-2822.81</v>
      </c>
      <c r="J23" s="56">
        <v>-0.431680409596398</v>
      </c>
      <c r="K23" s="56">
        <v>0.207748321269731</v>
      </c>
      <c r="L23" s="56">
        <v>0.21873060971502</v>
      </c>
      <c r="M23" s="56">
        <v>-0.0109822884452894</v>
      </c>
      <c r="N23" s="49">
        <v>17888.52</v>
      </c>
      <c r="O23" s="49">
        <v>29895.77</v>
      </c>
      <c r="P23" s="49">
        <v>-12007.25</v>
      </c>
      <c r="Q23" s="56">
        <v>-0.401637087788674</v>
      </c>
      <c r="R23" s="49">
        <v>2016.28</v>
      </c>
      <c r="S23" s="49">
        <v>3359.66</v>
      </c>
      <c r="T23" s="49">
        <v>-1343.38</v>
      </c>
      <c r="U23" s="56">
        <v>-0.39985593780323</v>
      </c>
      <c r="V23" s="56">
        <v>0.0902092210010145</v>
      </c>
      <c r="W23" s="56">
        <v>0.175193222536604</v>
      </c>
      <c r="X23" s="56">
        <v>-0.0849840015355899</v>
      </c>
      <c r="Y23" s="54">
        <v>-0.0455889063026961</v>
      </c>
      <c r="Z23" s="54">
        <v>-0.0554044159230398</v>
      </c>
      <c r="AA23" s="54">
        <v>0.00981550962034378</v>
      </c>
      <c r="AB23" s="54">
        <v>-0.0562294024714565</v>
      </c>
      <c r="AC23" s="54">
        <v>-0.0734473037489919</v>
      </c>
      <c r="AD23" s="54">
        <v>0.0172179012775355</v>
      </c>
    </row>
    <row r="24" spans="1:30">
      <c r="A24" s="50" t="str">
        <v>郑州东区</v>
      </c>
      <c r="B24" s="51" t="str">
        <v>1105</v>
      </c>
      <c r="C24" s="50" t="str">
        <v>航海店</v>
      </c>
      <c r="D24" s="49">
        <v>3826.8</v>
      </c>
      <c r="E24" s="49">
        <v>30005.31</v>
      </c>
      <c r="F24" s="49">
        <v>22.9426675760102</v>
      </c>
      <c r="G24" s="49">
        <v>13811.78</v>
      </c>
      <c r="H24" s="49">
        <v>16590.06</v>
      </c>
      <c r="I24" s="49">
        <v>-2778.28</v>
      </c>
      <c r="J24" s="56">
        <v>-0.167466543219253</v>
      </c>
      <c r="K24" s="56">
        <v>0.249399108671091</v>
      </c>
      <c r="L24" s="56">
        <v>0.301369509654144</v>
      </c>
      <c r="M24" s="56">
        <v>-0.0519704009830531</v>
      </c>
      <c r="N24" s="49">
        <v>55380.23</v>
      </c>
      <c r="O24" s="49">
        <v>55048.9</v>
      </c>
      <c r="P24" s="49">
        <v>331.330000000002</v>
      </c>
      <c r="Q24" s="56">
        <v>0.00601883053067367</v>
      </c>
      <c r="R24" s="49">
        <v>5495.54</v>
      </c>
      <c r="S24" s="49">
        <v>5471.68</v>
      </c>
      <c r="T24" s="49">
        <v>23.8599999999997</v>
      </c>
      <c r="U24" s="56">
        <v>0.00436063512486104</v>
      </c>
      <c r="V24" s="56">
        <v>0.237608167386161</v>
      </c>
      <c r="W24" s="56">
        <v>0.456877411450771</v>
      </c>
      <c r="X24" s="56">
        <v>-0.21926924406461</v>
      </c>
      <c r="Y24" s="54">
        <v>-0.0373866808357322</v>
      </c>
      <c r="Z24" s="54">
        <v>-0.0474296742499561</v>
      </c>
      <c r="AA24" s="54">
        <v>0.0100429934142239</v>
      </c>
      <c r="AB24" s="54">
        <v>-0.0243225258579524</v>
      </c>
      <c r="AC24" s="54">
        <v>-0.0263673025255727</v>
      </c>
      <c r="AD24" s="54">
        <v>0.00204477666762035</v>
      </c>
    </row>
    <row r="25" spans="1:30">
      <c r="A25" s="50" t="str">
        <v>商丘区</v>
      </c>
      <c r="B25" s="51" t="str">
        <v>1079</v>
      </c>
      <c r="C25" s="50" t="str">
        <v>金穗店</v>
      </c>
      <c r="D25" s="49">
        <v>2938.5</v>
      </c>
      <c r="E25" s="49">
        <v>18350.82</v>
      </c>
      <c r="F25" s="49">
        <v>59.8084288235484</v>
      </c>
      <c r="G25" s="49">
        <v>3677.86</v>
      </c>
      <c r="H25" s="49">
        <v>6421.46</v>
      </c>
      <c r="I25" s="49">
        <v>-2743.6</v>
      </c>
      <c r="J25" s="56">
        <v>-0.427254861044062</v>
      </c>
      <c r="K25" s="56">
        <v>0.242549624653688</v>
      </c>
      <c r="L25" s="56">
        <v>0.194432324624524</v>
      </c>
      <c r="M25" s="56">
        <v>0.0481173000291639</v>
      </c>
      <c r="N25" s="49">
        <v>15163.33</v>
      </c>
      <c r="O25" s="49">
        <v>33026.71</v>
      </c>
      <c r="P25" s="49">
        <v>-17863.38</v>
      </c>
      <c r="Q25" s="56">
        <v>-0.540876763080549</v>
      </c>
      <c r="R25" s="49">
        <v>1324.64</v>
      </c>
      <c r="S25" s="49">
        <v>3954.62</v>
      </c>
      <c r="T25" s="49">
        <v>-2629.98</v>
      </c>
      <c r="U25" s="56">
        <v>-0.665039877409207</v>
      </c>
      <c r="V25" s="56">
        <v>0.150872965717008</v>
      </c>
      <c r="W25" s="56">
        <v>0.395239114486266</v>
      </c>
      <c r="X25" s="56">
        <v>-0.244366148769258</v>
      </c>
      <c r="Y25" s="54">
        <v>-0.0390747674839957</v>
      </c>
      <c r="Z25" s="54">
        <v>-0.191568342849629</v>
      </c>
      <c r="AA25" s="54">
        <v>0.152493575365633</v>
      </c>
      <c r="AB25" s="54">
        <v>-0.0615347565228066</v>
      </c>
      <c r="AC25" s="54">
        <v>-0.134771707505834</v>
      </c>
      <c r="AD25" s="54">
        <v>0.0732369509830273</v>
      </c>
    </row>
    <row r="26" spans="1:30">
      <c r="A26" s="50" t="str">
        <v>郑州西区</v>
      </c>
      <c r="B26" s="51" t="str">
        <v>1067</v>
      </c>
      <c r="C26" s="50" t="str">
        <v>长江店</v>
      </c>
      <c r="D26" s="49">
        <v>3367</v>
      </c>
      <c r="E26" s="49">
        <v>26365.5</v>
      </c>
      <c r="F26" s="49">
        <v>31.3877920725139</v>
      </c>
      <c r="G26" s="49">
        <v>8683.13</v>
      </c>
      <c r="H26" s="49">
        <v>11170.77</v>
      </c>
      <c r="I26" s="49">
        <v>-2487.64</v>
      </c>
      <c r="J26" s="56">
        <v>-0.222691900379293</v>
      </c>
      <c r="K26" s="56">
        <v>0.219294051924155</v>
      </c>
      <c r="L26" s="56">
        <v>0.271736311831561</v>
      </c>
      <c r="M26" s="56">
        <v>-0.0524422599074067</v>
      </c>
      <c r="N26" s="49">
        <v>39595.83</v>
      </c>
      <c r="O26" s="49">
        <v>41108.86</v>
      </c>
      <c r="P26" s="49">
        <v>-1513.03</v>
      </c>
      <c r="Q26" s="56">
        <v>-0.0368054477793838</v>
      </c>
      <c r="R26" s="49">
        <v>4612.56</v>
      </c>
      <c r="S26" s="49">
        <v>4854.35</v>
      </c>
      <c r="T26" s="49">
        <v>-241.79</v>
      </c>
      <c r="U26" s="56">
        <v>-0.0498089342548436</v>
      </c>
      <c r="V26" s="56">
        <v>-0.0205758602514576</v>
      </c>
      <c r="W26" s="56">
        <v>0.307663908348413</v>
      </c>
      <c r="X26" s="56">
        <v>-0.328239768599871</v>
      </c>
      <c r="Y26" s="54">
        <v>-0.016160223390048</v>
      </c>
      <c r="Z26" s="54">
        <v>-0.00334751305530092</v>
      </c>
      <c r="AA26" s="54">
        <v>-0.0128127103347471</v>
      </c>
      <c r="AB26" s="54">
        <v>-0.0301779527508112</v>
      </c>
      <c r="AC26" s="54">
        <v>-0.0111705262563837</v>
      </c>
      <c r="AD26" s="54">
        <v>-0.0190074264944275</v>
      </c>
    </row>
    <row r="27" spans="1:30">
      <c r="A27" s="50" t="str">
        <v>安阳区</v>
      </c>
      <c r="B27" s="51" t="str">
        <v>1008</v>
      </c>
      <c r="C27" s="50" t="str">
        <v>文峰店</v>
      </c>
      <c r="D27" s="49">
        <v>6526.6</v>
      </c>
      <c r="E27" s="49">
        <v>43765.69</v>
      </c>
      <c r="F27" s="49">
        <v>92.0747874940945</v>
      </c>
      <c r="G27" s="49">
        <v>2182.26</v>
      </c>
      <c r="H27" s="49">
        <v>4493.64</v>
      </c>
      <c r="I27" s="49">
        <v>-2311.38</v>
      </c>
      <c r="J27" s="56">
        <v>-0.514366971987075</v>
      </c>
      <c r="K27" s="56">
        <v>0.119729931989211</v>
      </c>
      <c r="L27" s="56">
        <v>0.232540833746893</v>
      </c>
      <c r="M27" s="56">
        <v>-0.112810901757682</v>
      </c>
      <c r="N27" s="49">
        <v>18226.52</v>
      </c>
      <c r="O27" s="49">
        <v>19324.09</v>
      </c>
      <c r="P27" s="49">
        <v>-1097.57</v>
      </c>
      <c r="Q27" s="56">
        <v>-0.0567980173969382</v>
      </c>
      <c r="R27" s="49">
        <v>2070.21</v>
      </c>
      <c r="S27" s="49">
        <v>2207.41</v>
      </c>
      <c r="T27" s="49">
        <v>-137.2</v>
      </c>
      <c r="U27" s="56">
        <v>-0.062154289416103</v>
      </c>
      <c r="V27" s="56">
        <v>-0.0965562820191687</v>
      </c>
      <c r="W27" s="56">
        <v>0.448347128937333</v>
      </c>
      <c r="X27" s="56">
        <v>-0.544903410956502</v>
      </c>
      <c r="Y27" s="54">
        <v>-0.0666985474903512</v>
      </c>
      <c r="Z27" s="54">
        <v>-0.0432996135742794</v>
      </c>
      <c r="AA27" s="54">
        <v>-0.0233989339160719</v>
      </c>
      <c r="AB27" s="54">
        <v>-0.104767075577185</v>
      </c>
      <c r="AC27" s="54">
        <v>-0.0313485706183318</v>
      </c>
      <c r="AD27" s="54">
        <v>-0.0734185049588528</v>
      </c>
    </row>
    <row r="28" spans="1:30">
      <c r="A28" s="50" t="str">
        <v>平顶山区</v>
      </c>
      <c r="B28" s="51" t="str">
        <v>1057</v>
      </c>
      <c r="C28" s="50" t="str">
        <v>开源店</v>
      </c>
      <c r="D28" s="49">
        <v>2741.3</v>
      </c>
      <c r="E28" s="49">
        <v>20390.85</v>
      </c>
      <c r="F28" s="49">
        <v>29.5695550353994</v>
      </c>
      <c r="G28" s="49">
        <v>8577.18</v>
      </c>
      <c r="H28" s="49">
        <v>10772.78</v>
      </c>
      <c r="I28" s="49">
        <v>-2195.6</v>
      </c>
      <c r="J28" s="56">
        <v>-0.203809972913213</v>
      </c>
      <c r="K28" s="56">
        <v>0.248299112950711</v>
      </c>
      <c r="L28" s="56">
        <v>0.328049855582641</v>
      </c>
      <c r="M28" s="56">
        <v>-0.0797507426319295</v>
      </c>
      <c r="N28" s="49">
        <v>34543.74</v>
      </c>
      <c r="O28" s="49">
        <v>32838.85</v>
      </c>
      <c r="P28" s="49">
        <v>1704.89</v>
      </c>
      <c r="Q28" s="56">
        <v>0.0519168606696032</v>
      </c>
      <c r="R28" s="49">
        <v>3607.08</v>
      </c>
      <c r="S28" s="49">
        <v>3287.21</v>
      </c>
      <c r="T28" s="49">
        <v>319.87</v>
      </c>
      <c r="U28" s="56">
        <v>0.0973074430900368</v>
      </c>
      <c r="V28" s="56">
        <v>-0.00130042335482675</v>
      </c>
      <c r="W28" s="56">
        <v>0.168937713150717</v>
      </c>
      <c r="X28" s="56">
        <v>-0.170238136505543</v>
      </c>
      <c r="Y28" s="54">
        <v>-0.0178094192532464</v>
      </c>
      <c r="Z28" s="54">
        <v>0.00131114227566842</v>
      </c>
      <c r="AA28" s="54">
        <v>-0.0191205615289148</v>
      </c>
      <c r="AB28" s="54">
        <v>-0.0184936010006716</v>
      </c>
      <c r="AC28" s="54">
        <v>0.0260205945092474</v>
      </c>
      <c r="AD28" s="54">
        <v>-0.0445141955099191</v>
      </c>
    </row>
    <row r="29" spans="1:30">
      <c r="A29" s="50" t="str">
        <v>事业处管理</v>
      </c>
      <c r="B29" s="51" t="str">
        <v>1032</v>
      </c>
      <c r="C29" s="50" t="str">
        <v>新华店</v>
      </c>
      <c r="D29" s="49">
        <v>4743.5</v>
      </c>
      <c r="E29" s="49">
        <v>33270.61</v>
      </c>
      <c r="F29" s="49">
        <v>50.354981746897</v>
      </c>
      <c r="G29" s="49">
        <v>3161.01</v>
      </c>
      <c r="H29" s="49">
        <v>5240.61</v>
      </c>
      <c r="I29" s="49">
        <v>-2079.6</v>
      </c>
      <c r="J29" s="56">
        <v>-0.396824033843388</v>
      </c>
      <c r="K29" s="56">
        <v>0.105858961882187</v>
      </c>
      <c r="L29" s="56">
        <v>0.173453112376259</v>
      </c>
      <c r="M29" s="56">
        <v>-0.0675941504940723</v>
      </c>
      <c r="N29" s="49">
        <v>29860.58</v>
      </c>
      <c r="O29" s="49">
        <v>30213.41</v>
      </c>
      <c r="P29" s="49">
        <v>-352.829999999998</v>
      </c>
      <c r="Q29" s="56">
        <v>-0.0116779271191169</v>
      </c>
      <c r="R29" s="49">
        <v>4613.64</v>
      </c>
      <c r="S29" s="49">
        <v>3869.86</v>
      </c>
      <c r="T29" s="49">
        <v>743.78</v>
      </c>
      <c r="U29" s="56">
        <v>0.192198167375564</v>
      </c>
      <c r="V29" s="56">
        <v>-0.321557304415936</v>
      </c>
      <c r="W29" s="56">
        <v>0.00615911746019461</v>
      </c>
      <c r="X29" s="56">
        <v>-0.327716421876131</v>
      </c>
      <c r="Y29" s="54">
        <v>-0.0318316990489072</v>
      </c>
      <c r="Z29" s="54">
        <v>-0.0103983089827539</v>
      </c>
      <c r="AA29" s="54">
        <v>-0.0214333900661533</v>
      </c>
      <c r="AB29" s="54">
        <v>-0.0264385718571498</v>
      </c>
      <c r="AC29" s="54">
        <v>-0.0210806492878493</v>
      </c>
      <c r="AD29" s="54">
        <v>-0.00535792256930042</v>
      </c>
    </row>
    <row r="30" spans="1:30">
      <c r="A30" s="50" t="str">
        <v>平顶山区</v>
      </c>
      <c r="B30" s="51" t="str">
        <v>1023</v>
      </c>
      <c r="C30" s="50" t="str">
        <v>华府店</v>
      </c>
      <c r="D30" s="49">
        <v>6224.9</v>
      </c>
      <c r="E30" s="49">
        <v>44443.29</v>
      </c>
      <c r="F30" s="49">
        <v>60.2011693091487</v>
      </c>
      <c r="G30" s="49">
        <v>6315.49</v>
      </c>
      <c r="H30" s="49">
        <v>8373.33</v>
      </c>
      <c r="I30" s="49">
        <v>-2057.84</v>
      </c>
      <c r="J30" s="56">
        <v>-0.245761244331706</v>
      </c>
      <c r="K30" s="56">
        <v>0.192648799355752</v>
      </c>
      <c r="L30" s="56">
        <v>0.236167818361303</v>
      </c>
      <c r="M30" s="56">
        <v>-0.0435190190055512</v>
      </c>
      <c r="N30" s="49">
        <v>32782.4</v>
      </c>
      <c r="O30" s="49">
        <v>35455</v>
      </c>
      <c r="P30" s="49">
        <v>-2672.6</v>
      </c>
      <c r="Q30" s="56">
        <v>-0.0753800592300098</v>
      </c>
      <c r="R30" s="49">
        <v>3671.45</v>
      </c>
      <c r="S30" s="49">
        <v>4329.1</v>
      </c>
      <c r="T30" s="49">
        <v>-657.650000000001</v>
      </c>
      <c r="U30" s="56">
        <v>-0.151913792705181</v>
      </c>
      <c r="V30" s="56">
        <v>0.212844185651205</v>
      </c>
      <c r="W30" s="56">
        <v>0.0650977200678269</v>
      </c>
      <c r="X30" s="56">
        <v>0.147746465583378</v>
      </c>
      <c r="Y30" s="54">
        <v>-0.0325893039534789</v>
      </c>
      <c r="Z30" s="54">
        <v>0.00729943868240512</v>
      </c>
      <c r="AA30" s="54">
        <v>-0.039888742635884</v>
      </c>
      <c r="AB30" s="54">
        <v>-0.0435186578259419</v>
      </c>
      <c r="AC30" s="54">
        <v>0.00812440558454379</v>
      </c>
      <c r="AD30" s="54">
        <v>-0.0516430634104857</v>
      </c>
    </row>
    <row r="31" spans="1:30">
      <c r="A31" s="50" t="str">
        <v>漯河区</v>
      </c>
      <c r="B31" s="51" t="str">
        <v>1069</v>
      </c>
      <c r="C31" s="50" t="str">
        <v>文明店</v>
      </c>
      <c r="D31" s="49">
        <v>2275</v>
      </c>
      <c r="E31" s="49">
        <v>17907.49</v>
      </c>
      <c r="F31" s="49">
        <v>44.7933231184729</v>
      </c>
      <c r="G31" s="49">
        <v>1603.71</v>
      </c>
      <c r="H31" s="49">
        <v>3591.87</v>
      </c>
      <c r="I31" s="49">
        <v>-1988.16</v>
      </c>
      <c r="J31" s="56">
        <v>-0.553516691862456</v>
      </c>
      <c r="K31" s="56">
        <v>0.116583090650294</v>
      </c>
      <c r="L31" s="56">
        <v>0.19262052222858</v>
      </c>
      <c r="M31" s="56">
        <v>-0.0760374315782864</v>
      </c>
      <c r="N31" s="49">
        <v>13755.94</v>
      </c>
      <c r="O31" s="49">
        <v>18647.39</v>
      </c>
      <c r="P31" s="49">
        <v>-4891.45</v>
      </c>
      <c r="Q31" s="56">
        <v>-0.262312849144036</v>
      </c>
      <c r="R31" s="49">
        <v>1543.29</v>
      </c>
      <c r="S31" s="49">
        <v>1991.36</v>
      </c>
      <c r="T31" s="49">
        <v>-448.07</v>
      </c>
      <c r="U31" s="56">
        <v>-0.225007030371204</v>
      </c>
      <c r="V31" s="56">
        <v>0.0729850806399701</v>
      </c>
      <c r="W31" s="56">
        <v>0.332039597085096</v>
      </c>
      <c r="X31" s="56">
        <v>-0.259054516445126</v>
      </c>
      <c r="Y31" s="54">
        <v>-0.0261843205100791</v>
      </c>
      <c r="Z31" s="54">
        <v>-0.0424533986823076</v>
      </c>
      <c r="AA31" s="54">
        <v>0.0162690781722284</v>
      </c>
      <c r="AB31" s="54">
        <v>-0.128183312856982</v>
      </c>
      <c r="AC31" s="54">
        <v>-0.0550887335975705</v>
      </c>
      <c r="AD31" s="54">
        <v>-0.0730945792594113</v>
      </c>
    </row>
    <row r="32" spans="1:30">
      <c r="A32" s="50" t="str">
        <v>郑州东区</v>
      </c>
      <c r="B32" s="51" t="str">
        <v>1016</v>
      </c>
      <c r="C32" s="50" t="str">
        <v>人民店</v>
      </c>
      <c r="D32" s="49">
        <v>3367</v>
      </c>
      <c r="E32" s="49">
        <v>22623.18</v>
      </c>
      <c r="F32" s="49">
        <v>29.0059651579484</v>
      </c>
      <c r="G32" s="49">
        <v>7440.78</v>
      </c>
      <c r="H32" s="49">
        <v>9427.78</v>
      </c>
      <c r="I32" s="49">
        <v>-1987</v>
      </c>
      <c r="J32" s="56">
        <v>-0.210760115318771</v>
      </c>
      <c r="K32" s="56">
        <v>0.211263178785722</v>
      </c>
      <c r="L32" s="56">
        <v>0.201736023067088</v>
      </c>
      <c r="M32" s="56">
        <v>0.0095271557186336</v>
      </c>
      <c r="N32" s="49">
        <v>35220.43</v>
      </c>
      <c r="O32" s="49">
        <v>46733.25</v>
      </c>
      <c r="P32" s="49">
        <v>-11512.82</v>
      </c>
      <c r="Q32" s="56">
        <v>-0.246351794493214</v>
      </c>
      <c r="R32" s="49">
        <v>4345.79</v>
      </c>
      <c r="S32" s="49">
        <v>5944.95</v>
      </c>
      <c r="T32" s="49">
        <v>-1599.16</v>
      </c>
      <c r="U32" s="56">
        <v>-0.26899469297471</v>
      </c>
      <c r="V32" s="56">
        <v>0.0154648561325341</v>
      </c>
      <c r="W32" s="56">
        <v>0.208087009602215</v>
      </c>
      <c r="X32" s="56">
        <v>-0.192622153469681</v>
      </c>
      <c r="Y32" s="54">
        <v>-0.00909155757641303</v>
      </c>
      <c r="Z32" s="54">
        <v>0.0168630518339095</v>
      </c>
      <c r="AA32" s="54">
        <v>-0.0259546094103225</v>
      </c>
      <c r="AB32" s="54">
        <v>0.00516461150518455</v>
      </c>
      <c r="AC32" s="54">
        <v>0.00886776117646429</v>
      </c>
      <c r="AD32" s="54">
        <v>-0.00370314967127974</v>
      </c>
    </row>
    <row r="33" spans="1:30">
      <c r="A33" s="50" t="str">
        <v>漯河区</v>
      </c>
      <c r="B33" s="51" t="str">
        <v>1058</v>
      </c>
      <c r="C33" s="50" t="str">
        <v>春晓店</v>
      </c>
      <c r="D33" s="49">
        <v>6413.53</v>
      </c>
      <c r="E33" s="49">
        <v>38261.8</v>
      </c>
      <c r="F33" s="49">
        <v>33.6072109293914</v>
      </c>
      <c r="G33" s="49">
        <v>8520.12</v>
      </c>
      <c r="H33" s="49">
        <v>10417.31</v>
      </c>
      <c r="I33" s="49">
        <v>-1897.19</v>
      </c>
      <c r="J33" s="56">
        <v>-0.182118992331034</v>
      </c>
      <c r="K33" s="56">
        <v>0.141867816690047</v>
      </c>
      <c r="L33" s="56">
        <v>0.164892558686914</v>
      </c>
      <c r="M33" s="56">
        <v>-0.0230247419968664</v>
      </c>
      <c r="N33" s="49">
        <v>60056.75</v>
      </c>
      <c r="O33" s="49">
        <v>63176.35</v>
      </c>
      <c r="P33" s="49">
        <v>-3119.6</v>
      </c>
      <c r="Q33" s="56">
        <v>-0.049379237641934</v>
      </c>
      <c r="R33" s="49">
        <v>10047.54</v>
      </c>
      <c r="S33" s="49">
        <v>10591.04</v>
      </c>
      <c r="T33" s="49">
        <v>-543.5</v>
      </c>
      <c r="U33" s="56">
        <v>-0.0513169622624407</v>
      </c>
      <c r="V33" s="56">
        <v>0.124234354903434</v>
      </c>
      <c r="W33" s="56">
        <v>0.245534470806287</v>
      </c>
      <c r="X33" s="56">
        <v>-0.121300115902854</v>
      </c>
      <c r="Y33" s="54">
        <v>-0.0120218481339711</v>
      </c>
      <c r="Z33" s="54">
        <v>-0.0420317551439708</v>
      </c>
      <c r="AA33" s="54">
        <v>0.0300099070099997</v>
      </c>
      <c r="AB33" s="54">
        <v>-0.0232655045547216</v>
      </c>
      <c r="AC33" s="54">
        <v>-0.0264559411868524</v>
      </c>
      <c r="AD33" s="54">
        <v>0.0031904366321308</v>
      </c>
    </row>
    <row r="34" spans="1:30">
      <c r="A34" s="50" t="str">
        <v>郑州东区</v>
      </c>
      <c r="B34" s="51" t="str">
        <v>1096</v>
      </c>
      <c r="C34" s="50" t="str">
        <v>长安店</v>
      </c>
      <c r="D34" s="49">
        <v>2034.9</v>
      </c>
      <c r="E34" s="49">
        <v>13524.14</v>
      </c>
      <c r="F34" s="49">
        <v>30.5679569100342</v>
      </c>
      <c r="G34" s="49">
        <v>5545.39</v>
      </c>
      <c r="H34" s="49">
        <v>7131.36</v>
      </c>
      <c r="I34" s="49">
        <v>-1585.97</v>
      </c>
      <c r="J34" s="56">
        <v>-0.222393765004151</v>
      </c>
      <c r="K34" s="56">
        <v>0.214499701578212</v>
      </c>
      <c r="L34" s="56">
        <v>0.227909462095626</v>
      </c>
      <c r="M34" s="56">
        <v>-0.0134097605174135</v>
      </c>
      <c r="N34" s="49">
        <v>25852.67</v>
      </c>
      <c r="O34" s="49">
        <v>31290.32</v>
      </c>
      <c r="P34" s="49">
        <v>-5437.65</v>
      </c>
      <c r="Q34" s="56">
        <v>-0.173780581342728</v>
      </c>
      <c r="R34" s="49">
        <v>2865.2</v>
      </c>
      <c r="S34" s="49">
        <v>3503.53</v>
      </c>
      <c r="T34" s="49">
        <v>-638.33</v>
      </c>
      <c r="U34" s="56">
        <v>-0.182196242075849</v>
      </c>
      <c r="V34" s="56">
        <v>-0.879356608055478</v>
      </c>
      <c r="W34" s="56">
        <v>0.309667513025123</v>
      </c>
      <c r="X34" s="56">
        <v>-1.1890241210806</v>
      </c>
      <c r="Y34" s="54">
        <v>-0.0205919307552701</v>
      </c>
      <c r="Z34" s="54">
        <v>-0.0265075509557503</v>
      </c>
      <c r="AA34" s="54">
        <v>0.00591562020048021</v>
      </c>
      <c r="AB34" s="54">
        <v>-0.014727309615074</v>
      </c>
      <c r="AC34" s="54">
        <v>-0.0320979619256051</v>
      </c>
      <c r="AD34" s="54">
        <v>0.0173706523105311</v>
      </c>
    </row>
    <row r="35" spans="1:30">
      <c r="A35" s="50" t="str">
        <v>郑州西区</v>
      </c>
      <c r="B35" s="51" t="str">
        <v>1085</v>
      </c>
      <c r="C35" s="50" t="str">
        <v>南阳店</v>
      </c>
      <c r="D35" s="49">
        <v>1726</v>
      </c>
      <c r="E35" s="49">
        <v>13880.63</v>
      </c>
      <c r="F35" s="49">
        <v>24.8152446735892</v>
      </c>
      <c r="G35" s="49">
        <v>3522.51</v>
      </c>
      <c r="H35" s="49">
        <v>5040.36</v>
      </c>
      <c r="I35" s="49">
        <v>-1517.85</v>
      </c>
      <c r="J35" s="56">
        <v>-0.301139204342547</v>
      </c>
      <c r="K35" s="56">
        <v>0.171572982482801</v>
      </c>
      <c r="L35" s="56">
        <v>0.22594679064163</v>
      </c>
      <c r="M35" s="56">
        <v>-0.0543738081588283</v>
      </c>
      <c r="N35" s="49">
        <v>20530.68</v>
      </c>
      <c r="O35" s="49">
        <v>22307.73</v>
      </c>
      <c r="P35" s="49">
        <v>-1777.05</v>
      </c>
      <c r="Q35" s="56">
        <v>-0.0796607274698053</v>
      </c>
      <c r="R35" s="49">
        <v>2436.38</v>
      </c>
      <c r="S35" s="49">
        <v>2691.67</v>
      </c>
      <c r="T35" s="49">
        <v>-255.29</v>
      </c>
      <c r="U35" s="56">
        <v>-0.0948444645888983</v>
      </c>
      <c r="V35" s="56">
        <v>0.138351186788014</v>
      </c>
      <c r="W35" s="56">
        <v>0.258021161738461</v>
      </c>
      <c r="X35" s="56">
        <v>-0.119669974950447</v>
      </c>
      <c r="Y35" s="54">
        <v>-0.0496720544414254</v>
      </c>
      <c r="Z35" s="54">
        <v>-0.0491256357577266</v>
      </c>
      <c r="AA35" s="54">
        <v>-0.000546418683698778</v>
      </c>
      <c r="AB35" s="54">
        <v>-0.0517043985331755</v>
      </c>
      <c r="AC35" s="54">
        <v>-0.00395935399971221</v>
      </c>
      <c r="AD35" s="54">
        <v>-0.0477450445334633</v>
      </c>
    </row>
    <row r="36" spans="1:30">
      <c r="A36" s="50" t="str">
        <v>漯河区</v>
      </c>
      <c r="B36" s="51" t="str">
        <v>1053</v>
      </c>
      <c r="C36" s="50" t="str">
        <v>辽河店</v>
      </c>
      <c r="D36" s="49">
        <v>2919.3</v>
      </c>
      <c r="E36" s="49">
        <v>21861.88</v>
      </c>
      <c r="F36" s="49">
        <v>35.4402805434802</v>
      </c>
      <c r="G36" s="49">
        <v>5754.22</v>
      </c>
      <c r="H36" s="49">
        <v>7243.75</v>
      </c>
      <c r="I36" s="49">
        <v>-1489.53</v>
      </c>
      <c r="J36" s="56">
        <v>-0.205629680759275</v>
      </c>
      <c r="K36" s="56">
        <v>0.208758298405567</v>
      </c>
      <c r="L36" s="56">
        <v>0.253608461095981</v>
      </c>
      <c r="M36" s="56">
        <v>-0.0448501626904137</v>
      </c>
      <c r="N36" s="49">
        <v>27564.03</v>
      </c>
      <c r="O36" s="49">
        <v>28562.73</v>
      </c>
      <c r="P36" s="49">
        <v>-998.700000000001</v>
      </c>
      <c r="Q36" s="56">
        <v>-0.0349651451384374</v>
      </c>
      <c r="R36" s="49">
        <v>2573.93</v>
      </c>
      <c r="S36" s="49">
        <v>2766.79</v>
      </c>
      <c r="T36" s="49">
        <v>-192.86</v>
      </c>
      <c r="U36" s="56">
        <v>-0.0697053263890646</v>
      </c>
      <c r="V36" s="56">
        <v>0.234328298368171</v>
      </c>
      <c r="W36" s="56">
        <v>0.0794035313626682</v>
      </c>
      <c r="X36" s="56">
        <v>0.154924767005503</v>
      </c>
      <c r="Y36" s="54">
        <v>-0.0283496443182216</v>
      </c>
      <c r="Z36" s="54">
        <v>-0.00173847671850773</v>
      </c>
      <c r="AA36" s="54">
        <v>-0.0266111675997138</v>
      </c>
      <c r="AB36" s="54">
        <v>-0.0292740239369348</v>
      </c>
      <c r="AC36" s="54">
        <v>-0.0109984409753549</v>
      </c>
      <c r="AD36" s="54">
        <v>-0.0182755829615799</v>
      </c>
    </row>
    <row r="37" spans="1:30">
      <c r="A37" s="50" t="str">
        <v>洛阳区</v>
      </c>
      <c r="B37" s="51" t="str">
        <v>1039</v>
      </c>
      <c r="C37" s="50" t="str">
        <v>高新店</v>
      </c>
      <c r="D37" s="49">
        <v>1853.5</v>
      </c>
      <c r="E37" s="49">
        <v>15093.56</v>
      </c>
      <c r="F37" s="49">
        <v>51.894243142221</v>
      </c>
      <c r="G37" s="49">
        <v>2501.76</v>
      </c>
      <c r="H37" s="49">
        <v>3919.46</v>
      </c>
      <c r="I37" s="49">
        <v>-1417.7</v>
      </c>
      <c r="J37" s="56">
        <v>-0.361707990386431</v>
      </c>
      <c r="K37" s="56">
        <v>0.203501670793489</v>
      </c>
      <c r="L37" s="56">
        <v>0.227818626738664</v>
      </c>
      <c r="M37" s="56">
        <v>-0.0243169559451755</v>
      </c>
      <c r="N37" s="49">
        <v>12293.56</v>
      </c>
      <c r="O37" s="49">
        <v>17204.3</v>
      </c>
      <c r="P37" s="49">
        <v>-4910.74</v>
      </c>
      <c r="Q37" s="56">
        <v>-0.285436780339799</v>
      </c>
      <c r="R37" s="49">
        <v>1527.89</v>
      </c>
      <c r="S37" s="49">
        <v>1776.69</v>
      </c>
      <c r="T37" s="49">
        <v>-248.8</v>
      </c>
      <c r="U37" s="56">
        <v>-0.140035684334352</v>
      </c>
      <c r="V37" s="56">
        <v>0.147167832607119</v>
      </c>
      <c r="W37" s="56">
        <v>0.138652386761399</v>
      </c>
      <c r="X37" s="56">
        <v>0.0085154458457205</v>
      </c>
      <c r="Y37" s="54">
        <v>-0.00982400565485735</v>
      </c>
      <c r="Z37" s="54">
        <v>-0.00197558381034395</v>
      </c>
      <c r="AA37" s="54">
        <v>-0.0078484218445134</v>
      </c>
      <c r="AB37" s="54">
        <v>-0.0213286014828734</v>
      </c>
      <c r="AC37" s="54">
        <v>-0.00905149875321867</v>
      </c>
      <c r="AD37" s="54">
        <v>-0.0122771027296548</v>
      </c>
    </row>
    <row r="38" spans="1:30">
      <c r="A38" s="50" t="str">
        <v>安阳区</v>
      </c>
      <c r="B38" s="51" t="str">
        <v>1061</v>
      </c>
      <c r="C38" s="50" t="str">
        <v>中华店</v>
      </c>
      <c r="D38" s="49">
        <v>2421.8</v>
      </c>
      <c r="E38" s="49">
        <v>18841.86</v>
      </c>
      <c r="F38" s="49">
        <v>45.583322255014</v>
      </c>
      <c r="G38" s="49">
        <v>3556.54</v>
      </c>
      <c r="H38" s="49">
        <v>4926.42</v>
      </c>
      <c r="I38" s="49">
        <v>-1369.88</v>
      </c>
      <c r="J38" s="56">
        <v>-0.278068049415194</v>
      </c>
      <c r="K38" s="56">
        <v>0.195148048020201</v>
      </c>
      <c r="L38" s="56">
        <v>0.1974512285742</v>
      </c>
      <c r="M38" s="56">
        <v>-0.00230318055399881</v>
      </c>
      <c r="N38" s="49">
        <v>18224.83</v>
      </c>
      <c r="O38" s="49">
        <v>24950.06</v>
      </c>
      <c r="P38" s="49">
        <v>-6725.23</v>
      </c>
      <c r="Q38" s="56">
        <v>-0.269547648382409</v>
      </c>
      <c r="R38" s="49">
        <v>1598.64</v>
      </c>
      <c r="S38" s="49">
        <v>2751.03</v>
      </c>
      <c r="T38" s="49">
        <v>-1152.39</v>
      </c>
      <c r="U38" s="56">
        <v>-0.418894014241939</v>
      </c>
      <c r="V38" s="56">
        <v>0.369193469532921</v>
      </c>
      <c r="W38" s="56">
        <v>0.167239077095013</v>
      </c>
      <c r="X38" s="56">
        <v>0.201954392437908</v>
      </c>
      <c r="Y38" s="54">
        <v>-0.0233198218485713</v>
      </c>
      <c r="Z38" s="54">
        <v>-0.0424459202553226</v>
      </c>
      <c r="AA38" s="54">
        <v>0.0191260984067513</v>
      </c>
      <c r="AB38" s="54">
        <v>-0.103923306670375</v>
      </c>
      <c r="AC38" s="54">
        <v>-0.0426161820853337</v>
      </c>
      <c r="AD38" s="54">
        <v>-0.0613071245850417</v>
      </c>
    </row>
    <row r="39" spans="1:30">
      <c r="A39" s="50" t="str">
        <v>洛阳区</v>
      </c>
      <c r="B39" s="51" t="str">
        <v>1070</v>
      </c>
      <c r="C39" s="50" t="str">
        <v>纱北店</v>
      </c>
      <c r="D39" s="49">
        <v>2613.7</v>
      </c>
      <c r="E39" s="49">
        <v>19434.16</v>
      </c>
      <c r="F39" s="49">
        <v>36.70829016931</v>
      </c>
      <c r="G39" s="49">
        <v>4274.7</v>
      </c>
      <c r="H39" s="49">
        <v>5553.48</v>
      </c>
      <c r="I39" s="49">
        <v>-1278.78</v>
      </c>
      <c r="J39" s="56">
        <v>-0.230266427537328</v>
      </c>
      <c r="K39" s="56">
        <v>0.18623344203159</v>
      </c>
      <c r="L39" s="56">
        <v>0.23844338650509</v>
      </c>
      <c r="M39" s="56">
        <v>-0.0522099444735005</v>
      </c>
      <c r="N39" s="49">
        <v>22953.45</v>
      </c>
      <c r="O39" s="49">
        <v>23290.56</v>
      </c>
      <c r="P39" s="49">
        <v>-337.110000000001</v>
      </c>
      <c r="Q39" s="56">
        <v>-0.014474104529904</v>
      </c>
      <c r="R39" s="49">
        <v>3030.73</v>
      </c>
      <c r="S39" s="49">
        <v>3012.52</v>
      </c>
      <c r="T39" s="49">
        <v>18.21</v>
      </c>
      <c r="U39" s="56">
        <v>0.00604477314673431</v>
      </c>
      <c r="V39" s="56">
        <v>0.134275830396285</v>
      </c>
      <c r="W39" s="56">
        <v>0.384257876714459</v>
      </c>
      <c r="X39" s="56">
        <v>-0.249982046318174</v>
      </c>
      <c r="Y39" s="54">
        <v>-0.00609424132139781</v>
      </c>
      <c r="Z39" s="54">
        <v>-0.000889620649821412</v>
      </c>
      <c r="AA39" s="54">
        <v>-0.0052046206715764</v>
      </c>
      <c r="AB39" s="54">
        <v>0.000759172856856053</v>
      </c>
      <c r="AC39" s="54">
        <v>0.0100488996400258</v>
      </c>
      <c r="AD39" s="54">
        <v>-0.00928972678316978</v>
      </c>
    </row>
    <row r="40" spans="1:30">
      <c r="A40" s="50" t="str">
        <v>郑州东区</v>
      </c>
      <c r="B40" s="51" t="str">
        <v>1094</v>
      </c>
      <c r="C40" s="50" t="str">
        <v>象湖店</v>
      </c>
      <c r="D40" s="49">
        <v>5232.3</v>
      </c>
      <c r="E40" s="49">
        <v>36690.11</v>
      </c>
      <c r="F40" s="49">
        <v>44.0338252402239</v>
      </c>
      <c r="G40" s="49">
        <v>6789.16</v>
      </c>
      <c r="H40" s="49">
        <v>8036.97</v>
      </c>
      <c r="I40" s="49">
        <v>-1247.81</v>
      </c>
      <c r="J40" s="56">
        <v>-0.155258760453255</v>
      </c>
      <c r="K40" s="56">
        <v>0.212099078457627</v>
      </c>
      <c r="L40" s="56">
        <v>0.211338648768685</v>
      </c>
      <c r="M40" s="56">
        <v>0.000760429688941633</v>
      </c>
      <c r="N40" s="49">
        <v>32009.38</v>
      </c>
      <c r="O40" s="49">
        <v>38028.87</v>
      </c>
      <c r="P40" s="49">
        <v>-6019.49</v>
      </c>
      <c r="Q40" s="56">
        <v>-0.15828737482865</v>
      </c>
      <c r="R40" s="49">
        <v>3180.09</v>
      </c>
      <c r="S40" s="49">
        <v>4167.22</v>
      </c>
      <c r="T40" s="49">
        <v>-987.13</v>
      </c>
      <c r="U40" s="56">
        <v>-0.236879742370213</v>
      </c>
      <c r="V40" s="56">
        <v>0.269374117090352</v>
      </c>
      <c r="W40" s="56">
        <v>0.262031826965101</v>
      </c>
      <c r="X40" s="56">
        <v>0.00734229012525089</v>
      </c>
      <c r="Y40" s="54">
        <v>-0.0181472851397287</v>
      </c>
      <c r="Z40" s="54">
        <v>-0.042541550482096</v>
      </c>
      <c r="AA40" s="54">
        <v>0.0243942653423672</v>
      </c>
      <c r="AB40" s="54">
        <v>-0.0607019209190086</v>
      </c>
      <c r="AC40" s="54">
        <v>-0.0727979479800478</v>
      </c>
      <c r="AD40" s="54">
        <v>0.0120960270610392</v>
      </c>
    </row>
    <row r="41" spans="1:30">
      <c r="A41" s="50" t="str">
        <v>济源区</v>
      </c>
      <c r="B41" s="51" t="str">
        <v>1006</v>
      </c>
      <c r="C41" s="50" t="str">
        <v>沁园店</v>
      </c>
      <c r="D41" s="49">
        <v>3809.7</v>
      </c>
      <c r="E41" s="49">
        <v>25304.8</v>
      </c>
      <c r="F41" s="49">
        <v>30.7659063241376</v>
      </c>
      <c r="G41" s="49">
        <v>8613.68</v>
      </c>
      <c r="H41" s="49">
        <v>9787.47</v>
      </c>
      <c r="I41" s="49">
        <v>-1173.79</v>
      </c>
      <c r="J41" s="56">
        <v>-0.119927826087845</v>
      </c>
      <c r="K41" s="56">
        <v>0.219484495496884</v>
      </c>
      <c r="L41" s="56">
        <v>0.249370361792598</v>
      </c>
      <c r="M41" s="56">
        <v>-0.0298858662957138</v>
      </c>
      <c r="N41" s="49">
        <v>39245.05</v>
      </c>
      <c r="O41" s="49">
        <v>39248.73</v>
      </c>
      <c r="P41" s="49">
        <v>-3.68000000000029</v>
      </c>
      <c r="Q41" s="56">
        <v>-9.37609955787179e-5</v>
      </c>
      <c r="R41" s="49">
        <v>4109.2</v>
      </c>
      <c r="S41" s="49">
        <v>4393.37</v>
      </c>
      <c r="T41" s="49">
        <v>-284.17</v>
      </c>
      <c r="U41" s="56">
        <v>-0.0646815542510647</v>
      </c>
      <c r="V41" s="56">
        <v>0.259944676261448</v>
      </c>
      <c r="W41" s="56">
        <v>0.222852886048058</v>
      </c>
      <c r="X41" s="56">
        <v>0.0370917902133892</v>
      </c>
      <c r="Y41" s="54">
        <v>-0.062995230215127</v>
      </c>
      <c r="Z41" s="54">
        <v>-0.00288389095386913</v>
      </c>
      <c r="AA41" s="54">
        <v>-0.0601113392612579</v>
      </c>
      <c r="AB41" s="54">
        <v>-0.044207980250312</v>
      </c>
      <c r="AC41" s="54">
        <v>-0.0087713997370106</v>
      </c>
      <c r="AD41" s="54">
        <v>-0.0354365805133014</v>
      </c>
    </row>
    <row r="42" spans="1:30">
      <c r="A42" s="50" t="str">
        <v>郑州西区</v>
      </c>
      <c r="B42" s="51" t="str">
        <v>1074</v>
      </c>
      <c r="C42" s="50" t="str">
        <v>瑞达店</v>
      </c>
      <c r="D42" s="49">
        <v>1459.9</v>
      </c>
      <c r="E42" s="49">
        <v>16038.63</v>
      </c>
      <c r="F42" s="49">
        <v>39.039041053884</v>
      </c>
      <c r="G42" s="49">
        <v>4362.85</v>
      </c>
      <c r="H42" s="49">
        <v>5375.91</v>
      </c>
      <c r="I42" s="49">
        <v>-1013.06</v>
      </c>
      <c r="J42" s="56">
        <v>-0.188444374998837</v>
      </c>
      <c r="K42" s="56">
        <v>0.211089472983925</v>
      </c>
      <c r="L42" s="56">
        <v>0.206470040603382</v>
      </c>
      <c r="M42" s="56">
        <v>0.00461943238054269</v>
      </c>
      <c r="N42" s="49">
        <v>20668.25</v>
      </c>
      <c r="O42" s="49">
        <v>26037.24</v>
      </c>
      <c r="P42" s="49">
        <v>-5368.99</v>
      </c>
      <c r="Q42" s="56">
        <v>-0.206204267426194</v>
      </c>
      <c r="R42" s="49">
        <v>2295.22</v>
      </c>
      <c r="S42" s="49">
        <v>2827.68</v>
      </c>
      <c r="T42" s="49">
        <v>-532.46</v>
      </c>
      <c r="U42" s="56">
        <v>-0.188302778249307</v>
      </c>
      <c r="V42" s="56">
        <v>-0.135343477495642</v>
      </c>
      <c r="W42" s="56">
        <v>0.192016719289175</v>
      </c>
      <c r="X42" s="56">
        <v>-0.327360196784817</v>
      </c>
      <c r="Y42" s="54">
        <v>-0.0134104791697528</v>
      </c>
      <c r="Z42" s="54">
        <v>-0.0490225202285973</v>
      </c>
      <c r="AA42" s="54">
        <v>0.0356120410588445</v>
      </c>
      <c r="AB42" s="54">
        <v>-0.0424364137034357</v>
      </c>
      <c r="AC42" s="54">
        <v>-0.0949844722405293</v>
      </c>
      <c r="AD42" s="54">
        <v>0.0525480585370937</v>
      </c>
    </row>
    <row r="43" spans="1:30">
      <c r="A43" s="50" t="str">
        <v>郑州西区</v>
      </c>
      <c r="B43" s="51" t="str">
        <v>1003</v>
      </c>
      <c r="C43" s="50" t="str">
        <v>中原店</v>
      </c>
      <c r="D43" s="49">
        <v>5098</v>
      </c>
      <c r="E43" s="49">
        <v>36574.93</v>
      </c>
      <c r="F43" s="49">
        <v>27.9243085800649</v>
      </c>
      <c r="G43" s="49">
        <v>13980.05</v>
      </c>
      <c r="H43" s="49">
        <v>14961.78</v>
      </c>
      <c r="I43" s="49">
        <v>-981.73</v>
      </c>
      <c r="J43" s="56">
        <v>-0.0656158558674168</v>
      </c>
      <c r="K43" s="56">
        <v>0.224753033793379</v>
      </c>
      <c r="L43" s="56">
        <v>0.222544562742291</v>
      </c>
      <c r="M43" s="56">
        <v>0.00220847105108727</v>
      </c>
      <c r="N43" s="49">
        <v>62201.83</v>
      </c>
      <c r="O43" s="49">
        <v>67230.49</v>
      </c>
      <c r="P43" s="49">
        <v>-5028.66</v>
      </c>
      <c r="Q43" s="56">
        <v>-0.0747973129453616</v>
      </c>
      <c r="R43" s="49">
        <v>7639.7</v>
      </c>
      <c r="S43" s="49">
        <v>8178.35</v>
      </c>
      <c r="T43" s="49">
        <v>-538.650000000001</v>
      </c>
      <c r="U43" s="56">
        <v>-0.0658629185593672</v>
      </c>
      <c r="V43" s="56">
        <v>0.158801463363671</v>
      </c>
      <c r="W43" s="56">
        <v>0.353987194186613</v>
      </c>
      <c r="X43" s="56">
        <v>-0.195185730822942</v>
      </c>
      <c r="Y43" s="54">
        <v>-0.0112373522520518</v>
      </c>
      <c r="Z43" s="54">
        <v>-0.0451741488197497</v>
      </c>
      <c r="AA43" s="54">
        <v>0.0339367965676979</v>
      </c>
      <c r="AB43" s="54">
        <v>-0.00971162200980553</v>
      </c>
      <c r="AC43" s="54">
        <v>-0.0421539364059372</v>
      </c>
      <c r="AD43" s="54">
        <v>0.0324423143961317</v>
      </c>
    </row>
    <row r="44" spans="1:30">
      <c r="A44" s="50" t="str">
        <v>郑州西区</v>
      </c>
      <c r="B44" s="51" t="str">
        <v>1114</v>
      </c>
      <c r="C44" s="50" t="str">
        <v>绿水店</v>
      </c>
      <c r="D44" s="49">
        <v>2085.5</v>
      </c>
      <c r="E44" s="49">
        <v>15162.08</v>
      </c>
      <c r="F44" s="49">
        <v>34.0876332929921</v>
      </c>
      <c r="G44" s="49">
        <v>2686.33</v>
      </c>
      <c r="H44" s="49">
        <v>3565.65</v>
      </c>
      <c r="I44" s="49">
        <v>-879.32</v>
      </c>
      <c r="J44" s="56">
        <v>-0.246608612735406</v>
      </c>
      <c r="K44" s="56">
        <v>0.137927369571702</v>
      </c>
      <c r="L44" s="56">
        <v>0.18806478375965</v>
      </c>
      <c r="M44" s="56">
        <v>-0.0501374141879477</v>
      </c>
      <c r="N44" s="49">
        <v>19476.41</v>
      </c>
      <c r="O44" s="49">
        <v>18959.69</v>
      </c>
      <c r="P44" s="49">
        <v>516.720000000001</v>
      </c>
      <c r="Q44" s="56">
        <v>0.0272536101592379</v>
      </c>
      <c r="R44" s="49">
        <v>2452.06</v>
      </c>
      <c r="S44" s="49">
        <v>2551.67</v>
      </c>
      <c r="T44" s="49">
        <v>-99.6100000000001</v>
      </c>
      <c r="U44" s="56">
        <v>-0.0390371795725937</v>
      </c>
      <c r="V44" s="56">
        <v>-0.00614158542149735</v>
      </c>
      <c r="W44" s="56">
        <v>0.268439158384809</v>
      </c>
      <c r="X44" s="56">
        <v>-0.274580743806306</v>
      </c>
      <c r="Y44" s="54">
        <v>-0.0387184652904089</v>
      </c>
      <c r="Z44" s="54">
        <v>-0.00953493202490918</v>
      </c>
      <c r="AA44" s="54">
        <v>-0.0291835332654997</v>
      </c>
      <c r="AB44" s="54">
        <v>-0.0451922623358555</v>
      </c>
      <c r="AC44" s="54">
        <v>-0.0192924040424712</v>
      </c>
      <c r="AD44" s="54">
        <v>-0.0258998582933843</v>
      </c>
    </row>
    <row r="45" spans="1:30">
      <c r="A45" s="50" t="str">
        <v>郑州西区</v>
      </c>
      <c r="B45" s="51" t="str">
        <v>1009</v>
      </c>
      <c r="C45" s="50" t="str">
        <v>上街店</v>
      </c>
      <c r="D45" s="49">
        <v>5172.2</v>
      </c>
      <c r="E45" s="49">
        <v>36871.23</v>
      </c>
      <c r="F45" s="49">
        <v>36.0277661164598</v>
      </c>
      <c r="G45" s="49">
        <v>12420.75</v>
      </c>
      <c r="H45" s="49">
        <v>13217.93</v>
      </c>
      <c r="I45" s="49">
        <v>-797.18</v>
      </c>
      <c r="J45" s="56">
        <v>-0.0603105024765603</v>
      </c>
      <c r="K45" s="56">
        <v>0.22686433966372</v>
      </c>
      <c r="L45" s="56">
        <v>0.234506445413093</v>
      </c>
      <c r="M45" s="56">
        <v>-0.00764210574937274</v>
      </c>
      <c r="N45" s="49">
        <v>54749.68</v>
      </c>
      <c r="O45" s="49">
        <v>56364.89</v>
      </c>
      <c r="P45" s="49">
        <v>-1615.21</v>
      </c>
      <c r="Q45" s="56">
        <v>-0.0286563142410107</v>
      </c>
      <c r="R45" s="49">
        <v>6734.55</v>
      </c>
      <c r="S45" s="49">
        <v>6988.25</v>
      </c>
      <c r="T45" s="49">
        <v>-253.7</v>
      </c>
      <c r="U45" s="56">
        <v>-0.0363037956569956</v>
      </c>
      <c r="V45" s="56">
        <v>-0.0839375010498962</v>
      </c>
      <c r="W45" s="56">
        <v>0.260895074423466</v>
      </c>
      <c r="X45" s="56">
        <v>-0.344832575473362</v>
      </c>
      <c r="Y45" s="54">
        <v>0.0077822571664031</v>
      </c>
      <c r="Z45" s="54">
        <v>-0.00621757950846063</v>
      </c>
      <c r="AA45" s="54">
        <v>0.0139998366748637</v>
      </c>
      <c r="AB45" s="54">
        <v>0.0110544655865386</v>
      </c>
      <c r="AC45" s="54">
        <v>-0.00278891877550014</v>
      </c>
      <c r="AD45" s="54">
        <v>0.0138433843620387</v>
      </c>
    </row>
    <row r="46" spans="1:30">
      <c r="A46" s="50" t="str">
        <v>郑州西区</v>
      </c>
      <c r="B46" s="51" t="str">
        <v>1086</v>
      </c>
      <c r="C46" s="50" t="str">
        <v>嵩山店</v>
      </c>
      <c r="D46" s="49">
        <v>3200.3</v>
      </c>
      <c r="E46" s="49">
        <v>24490.18</v>
      </c>
      <c r="F46" s="49">
        <v>30.2516767612041</v>
      </c>
      <c r="G46" s="49">
        <v>7211.99</v>
      </c>
      <c r="H46" s="49">
        <v>7913.01</v>
      </c>
      <c r="I46" s="49">
        <v>-701.02</v>
      </c>
      <c r="J46" s="56">
        <v>-0.0885908143677311</v>
      </c>
      <c r="K46" s="56">
        <v>0.209099129999127</v>
      </c>
      <c r="L46" s="56">
        <v>0.223972594597379</v>
      </c>
      <c r="M46" s="56">
        <v>-0.0148734645982518</v>
      </c>
      <c r="N46" s="49">
        <v>34490.77</v>
      </c>
      <c r="O46" s="49">
        <v>35330.26</v>
      </c>
      <c r="P46" s="49">
        <v>-839.490000000005</v>
      </c>
      <c r="Q46" s="56">
        <v>-0.0237612177210132</v>
      </c>
      <c r="R46" s="49">
        <v>3879.75</v>
      </c>
      <c r="S46" s="49">
        <v>4174.97</v>
      </c>
      <c r="T46" s="49">
        <v>-295.22</v>
      </c>
      <c r="U46" s="56">
        <v>-0.0707118853548649</v>
      </c>
      <c r="V46" s="56">
        <v>0.198761024254004</v>
      </c>
      <c r="W46" s="56">
        <v>0.486270431325785</v>
      </c>
      <c r="X46" s="56">
        <v>-0.287509407071781</v>
      </c>
      <c r="Y46" s="54">
        <v>-0.0197306527482441</v>
      </c>
      <c r="Z46" s="54">
        <v>-0.0348098309688453</v>
      </c>
      <c r="AA46" s="54">
        <v>0.0150791782206012</v>
      </c>
      <c r="AB46" s="54">
        <v>-0.0440189517273133</v>
      </c>
      <c r="AC46" s="54">
        <v>-0.0380697198378953</v>
      </c>
      <c r="AD46" s="54">
        <v>-0.00594923188941799</v>
      </c>
    </row>
    <row r="47" spans="1:30">
      <c r="A47" s="50" t="str">
        <v>郑州东区</v>
      </c>
      <c r="B47" s="51" t="str">
        <v>1092</v>
      </c>
      <c r="C47" s="50" t="str">
        <v>商都店</v>
      </c>
      <c r="D47" s="49">
        <v>1160.5</v>
      </c>
      <c r="E47" s="49">
        <v>9381.87</v>
      </c>
      <c r="F47" s="49">
        <v>27.4373141685084</v>
      </c>
      <c r="G47" s="49">
        <v>4114.49</v>
      </c>
      <c r="H47" s="49">
        <v>4782.05</v>
      </c>
      <c r="I47" s="49">
        <v>-667.56</v>
      </c>
      <c r="J47" s="56">
        <v>-0.139597034744513</v>
      </c>
      <c r="K47" s="56">
        <v>0.29021532202376</v>
      </c>
      <c r="L47" s="56">
        <v>0.290254835253879</v>
      </c>
      <c r="M47" s="56">
        <v>-3.9513230118879e-5</v>
      </c>
      <c r="N47" s="49">
        <v>14177.37</v>
      </c>
      <c r="O47" s="49">
        <v>16475.35</v>
      </c>
      <c r="P47" s="49">
        <v>-2297.98</v>
      </c>
      <c r="Q47" s="56">
        <v>-0.13947988965333</v>
      </c>
      <c r="R47" s="49">
        <v>1362.33</v>
      </c>
      <c r="S47" s="49">
        <v>1692.04</v>
      </c>
      <c r="T47" s="49">
        <v>-329.71</v>
      </c>
      <c r="U47" s="56">
        <v>-0.194859459587244</v>
      </c>
      <c r="V47" s="56">
        <v>0.24015135157476</v>
      </c>
      <c r="W47" s="56">
        <v>0.405970048064532</v>
      </c>
      <c r="X47" s="56">
        <v>-0.165818696489772</v>
      </c>
      <c r="Y47" s="54">
        <v>-0.0232469372325354</v>
      </c>
      <c r="Z47" s="54">
        <v>0.00498806174794922</v>
      </c>
      <c r="AA47" s="54">
        <v>-0.0282349989804847</v>
      </c>
      <c r="AB47" s="54">
        <v>-0.0152581368355779</v>
      </c>
      <c r="AC47" s="54">
        <v>-0.0349616002087968</v>
      </c>
      <c r="AD47" s="54">
        <v>0.0197034633732189</v>
      </c>
    </row>
    <row r="48" spans="1:30">
      <c r="A48" s="50" t="str">
        <v>郑州西区</v>
      </c>
      <c r="B48" s="51" t="str">
        <v>1059</v>
      </c>
      <c r="C48" s="50" t="str">
        <v>大卫城</v>
      </c>
      <c r="D48" s="49">
        <v>620.8</v>
      </c>
      <c r="E48" s="49">
        <v>4837.88</v>
      </c>
      <c r="F48" s="49">
        <v>66.3648319349567</v>
      </c>
      <c r="G48" s="49">
        <v>231.76</v>
      </c>
      <c r="H48" s="49">
        <v>891.35</v>
      </c>
      <c r="I48" s="49">
        <v>-659.59</v>
      </c>
      <c r="J48" s="56">
        <v>-0.73998990295619</v>
      </c>
      <c r="K48" s="56">
        <v>0.118032319343224</v>
      </c>
      <c r="L48" s="56">
        <v>0.186672893634043</v>
      </c>
      <c r="M48" s="56">
        <v>-0.0686405742908191</v>
      </c>
      <c r="N48" s="49">
        <v>1963.53</v>
      </c>
      <c r="O48" s="49">
        <v>4774.93</v>
      </c>
      <c r="P48" s="49">
        <v>-2811.4</v>
      </c>
      <c r="Q48" s="56">
        <v>-0.588783500491107</v>
      </c>
      <c r="R48" s="49">
        <v>332.14</v>
      </c>
      <c r="S48" s="49">
        <v>738.64</v>
      </c>
      <c r="T48" s="49">
        <v>-406.5</v>
      </c>
      <c r="U48" s="56">
        <v>-0.55033575219322</v>
      </c>
      <c r="V48" s="56">
        <v>-0.254512350021511</v>
      </c>
      <c r="W48" s="56">
        <v>0.239920294034154</v>
      </c>
      <c r="X48" s="56">
        <v>-0.494432644055665</v>
      </c>
      <c r="Y48" s="54">
        <v>-0.0266754982838562</v>
      </c>
      <c r="Z48" s="54">
        <v>0.00790642261453482</v>
      </c>
      <c r="AA48" s="54">
        <v>-0.034581920898391</v>
      </c>
      <c r="AB48" s="54">
        <v>0.00957742656357368</v>
      </c>
      <c r="AC48" s="54">
        <v>0.0161478178737699</v>
      </c>
      <c r="AD48" s="54">
        <v>-0.00657039131019619</v>
      </c>
    </row>
    <row r="49" spans="1:30">
      <c r="A49" s="50" t="str">
        <v>郑州东区</v>
      </c>
      <c r="B49" s="51" t="str">
        <v>1011</v>
      </c>
      <c r="C49" s="50" t="str">
        <v>郑花店</v>
      </c>
      <c r="D49" s="49">
        <v>2292.2</v>
      </c>
      <c r="E49" s="49">
        <v>16469.64</v>
      </c>
      <c r="F49" s="49">
        <v>20.1017541315839</v>
      </c>
      <c r="G49" s="49">
        <v>6837.81</v>
      </c>
      <c r="H49" s="49">
        <v>7454.84</v>
      </c>
      <c r="I49" s="49">
        <v>-617.03</v>
      </c>
      <c r="J49" s="56">
        <v>-0.082769046686448</v>
      </c>
      <c r="K49" s="56">
        <v>0.172085315213288</v>
      </c>
      <c r="L49" s="56">
        <v>0.195958309270644</v>
      </c>
      <c r="M49" s="56">
        <v>-0.0238729940573555</v>
      </c>
      <c r="N49" s="49">
        <v>39735</v>
      </c>
      <c r="O49" s="49">
        <v>38042.99</v>
      </c>
      <c r="P49" s="49">
        <v>1692.01</v>
      </c>
      <c r="Q49" s="56">
        <v>0.0444762622496287</v>
      </c>
      <c r="R49" s="49">
        <v>4803.32</v>
      </c>
      <c r="S49" s="49">
        <v>4498.35</v>
      </c>
      <c r="T49" s="49">
        <v>304.969999999999</v>
      </c>
      <c r="U49" s="56">
        <v>0.0677959696333098</v>
      </c>
      <c r="V49" s="56">
        <v>0.0254236961704486</v>
      </c>
      <c r="W49" s="56">
        <v>0.269467341320902</v>
      </c>
      <c r="X49" s="56">
        <v>-0.244043645150454</v>
      </c>
      <c r="Y49" s="54">
        <v>-0.0291923086531816</v>
      </c>
      <c r="Z49" s="54">
        <v>-0.0377760734491536</v>
      </c>
      <c r="AA49" s="54">
        <v>0.00858376479597203</v>
      </c>
      <c r="AB49" s="54">
        <v>-0.0574358965005826</v>
      </c>
      <c r="AC49" s="54">
        <v>-0.0706463450953776</v>
      </c>
      <c r="AD49" s="54">
        <v>0.013210448594795</v>
      </c>
    </row>
    <row r="50" spans="1:30">
      <c r="A50" s="50" t="str">
        <v>郑州西区</v>
      </c>
      <c r="B50" s="51" t="str">
        <v>1123</v>
      </c>
      <c r="C50" s="50" t="str">
        <v>索凌店</v>
      </c>
      <c r="D50" s="49">
        <v>927</v>
      </c>
      <c r="E50" s="49">
        <v>6862.87</v>
      </c>
      <c r="F50" s="49">
        <v>20.2683788557062</v>
      </c>
      <c r="G50" s="49">
        <v>1953.91</v>
      </c>
      <c r="H50" s="49">
        <v>2551.78</v>
      </c>
      <c r="I50" s="49">
        <v>-597.87</v>
      </c>
      <c r="J50" s="56">
        <v>-0.234295276238547</v>
      </c>
      <c r="K50" s="56">
        <v>0.143540244543897</v>
      </c>
      <c r="L50" s="56">
        <v>0.214789064341268</v>
      </c>
      <c r="M50" s="56">
        <v>-0.0712488197973708</v>
      </c>
      <c r="N50" s="49">
        <v>13612.28</v>
      </c>
      <c r="O50" s="49">
        <v>11880.4</v>
      </c>
      <c r="P50" s="49">
        <v>1731.88</v>
      </c>
      <c r="Q50" s="56">
        <v>0.145776236490354</v>
      </c>
      <c r="R50" s="49">
        <v>1685.52</v>
      </c>
      <c r="S50" s="49">
        <v>1470.39</v>
      </c>
      <c r="T50" s="49">
        <v>215.13</v>
      </c>
      <c r="U50" s="56">
        <v>0.146308122334891</v>
      </c>
      <c r="V50" s="56">
        <v>0.181470001342828</v>
      </c>
      <c r="W50" s="56">
        <v>0.367146793251923</v>
      </c>
      <c r="X50" s="56">
        <v>-0.185676791909095</v>
      </c>
      <c r="Y50" s="54">
        <v>-0.0447814324362808</v>
      </c>
      <c r="Z50" s="54">
        <v>-0.0298628255088786</v>
      </c>
      <c r="AA50" s="54">
        <v>-0.0149186069274022</v>
      </c>
      <c r="AB50" s="54">
        <v>-0.0628492233476893</v>
      </c>
      <c r="AC50" s="54">
        <v>-0.0155823962156156</v>
      </c>
      <c r="AD50" s="54">
        <v>-0.0472668271320736</v>
      </c>
    </row>
    <row r="51" spans="1:30">
      <c r="A51" s="50" t="str">
        <v>济源区</v>
      </c>
      <c r="B51" s="51" t="str">
        <v>1025</v>
      </c>
      <c r="C51" s="50" t="str">
        <v>济水店</v>
      </c>
      <c r="D51" s="49">
        <v>6503.7</v>
      </c>
      <c r="E51" s="49">
        <v>36009.36</v>
      </c>
      <c r="F51" s="49">
        <v>11.2574263370974</v>
      </c>
      <c r="G51" s="49">
        <v>3654.14</v>
      </c>
      <c r="H51" s="49">
        <v>4239.91</v>
      </c>
      <c r="I51" s="49">
        <v>-585.77</v>
      </c>
      <c r="J51" s="56">
        <v>-0.138156234448373</v>
      </c>
      <c r="K51" s="56">
        <v>0.038908180743829</v>
      </c>
      <c r="L51" s="56">
        <v>0.290670578919766</v>
      </c>
      <c r="M51" s="56">
        <v>-0.251762398175937</v>
      </c>
      <c r="N51" s="49">
        <v>93917.01</v>
      </c>
      <c r="O51" s="49">
        <v>14586.65</v>
      </c>
      <c r="P51" s="49">
        <v>79330.36</v>
      </c>
      <c r="Q51" s="56">
        <v>5.43855923052929</v>
      </c>
      <c r="R51" s="49">
        <v>20132.85</v>
      </c>
      <c r="S51" s="49">
        <v>1435.46</v>
      </c>
      <c r="T51" s="49">
        <v>18697.39</v>
      </c>
      <c r="U51" s="56">
        <v>13.0253646914578</v>
      </c>
      <c r="V51" s="56">
        <v>0.0797439896748875</v>
      </c>
      <c r="W51" s="56">
        <v>0.270803180785303</v>
      </c>
      <c r="X51" s="56">
        <v>-0.191059191110416</v>
      </c>
      <c r="Y51" s="54">
        <v>-0.0178539054331602</v>
      </c>
      <c r="Z51" s="54">
        <v>-0.0234349964471319</v>
      </c>
      <c r="AA51" s="54">
        <v>0.0055810910139717</v>
      </c>
      <c r="AB51" s="54">
        <v>-0.0204266482995721</v>
      </c>
      <c r="AC51" s="54">
        <v>-0.00593012789091395</v>
      </c>
      <c r="AD51" s="54">
        <v>-0.0144965204086582</v>
      </c>
    </row>
    <row r="52" spans="1:30">
      <c r="A52" s="50" t="str">
        <v>商丘区</v>
      </c>
      <c r="B52" s="51" t="str">
        <v>1119</v>
      </c>
      <c r="C52" s="50" t="str">
        <v>虞城店</v>
      </c>
      <c r="D52" s="49">
        <v>1633</v>
      </c>
      <c r="E52" s="49">
        <v>10991.76</v>
      </c>
      <c r="F52" s="49">
        <v>51.5550657479216</v>
      </c>
      <c r="G52" s="49">
        <v>768.73</v>
      </c>
      <c r="H52" s="49">
        <v>1291.94</v>
      </c>
      <c r="I52" s="49">
        <v>-523.21</v>
      </c>
      <c r="J52" s="56">
        <v>-0.40498010743533</v>
      </c>
      <c r="K52" s="56">
        <v>0.0943584745627483</v>
      </c>
      <c r="L52" s="56">
        <v>0.175360442167729</v>
      </c>
      <c r="M52" s="56">
        <v>-0.0810019676049811</v>
      </c>
      <c r="N52" s="49">
        <v>8146.91</v>
      </c>
      <c r="O52" s="49">
        <v>7367.34</v>
      </c>
      <c r="P52" s="49">
        <v>779.57</v>
      </c>
      <c r="Q52" s="56">
        <v>0.105814310185223</v>
      </c>
      <c r="R52" s="49">
        <v>819.05</v>
      </c>
      <c r="S52" s="49">
        <v>657.5</v>
      </c>
      <c r="T52" s="49">
        <v>161.55</v>
      </c>
      <c r="U52" s="56">
        <v>0.245703422053232</v>
      </c>
      <c r="V52" s="56">
        <v>-0.0302648455450863</v>
      </c>
      <c r="W52" s="56">
        <v>0.020271150870617</v>
      </c>
      <c r="X52" s="56">
        <v>-0.0505359964157033</v>
      </c>
      <c r="Y52" s="54">
        <v>-0.0352237348147244</v>
      </c>
      <c r="Z52" s="54">
        <v>-0.462509505703422</v>
      </c>
      <c r="AA52" s="54">
        <v>0.427285770888698</v>
      </c>
      <c r="AB52" s="54">
        <v>-0.129699560054105</v>
      </c>
      <c r="AC52" s="54">
        <v>-0.127854612383845</v>
      </c>
      <c r="AD52" s="54">
        <v>-0.00184494767026003</v>
      </c>
    </row>
    <row r="53" spans="1:30">
      <c r="A53" s="50" t="str">
        <v>郑州西区</v>
      </c>
      <c r="B53" s="51" t="str">
        <v>1102</v>
      </c>
      <c r="C53" s="50" t="str">
        <v>工人店</v>
      </c>
      <c r="D53" s="49">
        <v>1606.5</v>
      </c>
      <c r="E53" s="49">
        <v>11106.13</v>
      </c>
      <c r="F53" s="49">
        <v>34.6799907381595</v>
      </c>
      <c r="G53" s="49">
        <v>2307.67</v>
      </c>
      <c r="H53" s="49">
        <v>2658.28</v>
      </c>
      <c r="I53" s="49">
        <v>-350.61</v>
      </c>
      <c r="J53" s="56">
        <v>-0.131893555231202</v>
      </c>
      <c r="K53" s="56">
        <v>0.210008690943673</v>
      </c>
      <c r="L53" s="56">
        <v>0.228475264442147</v>
      </c>
      <c r="M53" s="56">
        <v>-0.0184665734984741</v>
      </c>
      <c r="N53" s="49">
        <v>10988.45</v>
      </c>
      <c r="O53" s="49">
        <v>11634.87</v>
      </c>
      <c r="P53" s="49">
        <v>-646.42</v>
      </c>
      <c r="Q53" s="56">
        <v>-0.0555588502492937</v>
      </c>
      <c r="R53" s="49">
        <v>910.96</v>
      </c>
      <c r="S53" s="49">
        <v>1441.37</v>
      </c>
      <c r="T53" s="49">
        <v>-530.41</v>
      </c>
      <c r="U53" s="56">
        <v>-0.367990176013099</v>
      </c>
      <c r="V53" s="56">
        <v>0.146675734719929</v>
      </c>
      <c r="W53" s="56">
        <v>0.223841960193948</v>
      </c>
      <c r="X53" s="56">
        <v>-0.0771662254740196</v>
      </c>
      <c r="Y53" s="54">
        <v>-0.110696408184772</v>
      </c>
      <c r="Z53" s="54">
        <v>-0.0295760283619057</v>
      </c>
      <c r="AA53" s="54">
        <v>-0.0811203798228664</v>
      </c>
      <c r="AB53" s="54">
        <v>-0.0703051453901608</v>
      </c>
      <c r="AC53" s="54">
        <v>-0.0271703336607972</v>
      </c>
      <c r="AD53" s="54">
        <v>-0.0431348117293636</v>
      </c>
    </row>
    <row r="54" spans="1:30">
      <c r="A54" s="50" t="str">
        <v>郑州西区</v>
      </c>
      <c r="B54" s="51" t="str">
        <v>1103</v>
      </c>
      <c r="C54" s="50" t="str">
        <v>绿城店</v>
      </c>
      <c r="D54" s="49">
        <v>933</v>
      </c>
      <c r="E54" s="49">
        <v>6466.64</v>
      </c>
      <c r="F54" s="49">
        <v>31.6798346701278</v>
      </c>
      <c r="G54" s="49">
        <v>2083.18</v>
      </c>
      <c r="H54" s="49">
        <v>2418.05</v>
      </c>
      <c r="I54" s="49">
        <v>-334.87</v>
      </c>
      <c r="J54" s="56">
        <v>-0.138487624325386</v>
      </c>
      <c r="K54" s="56">
        <v>0.207926474448613</v>
      </c>
      <c r="L54" s="56">
        <v>0.207217676039259</v>
      </c>
      <c r="M54" s="56">
        <v>0.000708798409354122</v>
      </c>
      <c r="N54" s="49">
        <v>10018.83</v>
      </c>
      <c r="O54" s="49">
        <v>11669.13</v>
      </c>
      <c r="P54" s="49">
        <v>-1650.3</v>
      </c>
      <c r="Q54" s="56">
        <v>-0.14142442495713</v>
      </c>
      <c r="R54" s="49">
        <v>1121.87</v>
      </c>
      <c r="S54" s="49">
        <v>1339.53</v>
      </c>
      <c r="T54" s="49">
        <v>-217.66</v>
      </c>
      <c r="U54" s="56">
        <v>-0.162489828521944</v>
      </c>
      <c r="V54" s="56">
        <v>0.0897064477401095</v>
      </c>
      <c r="W54" s="56">
        <v>0.435503488096794</v>
      </c>
      <c r="X54" s="56">
        <v>-0.345797040356684</v>
      </c>
      <c r="Y54" s="54">
        <v>-0.0104557569058804</v>
      </c>
      <c r="Z54" s="54">
        <v>-0.0230453965196748</v>
      </c>
      <c r="AA54" s="54">
        <v>0.0125896396137945</v>
      </c>
      <c r="AB54" s="54">
        <v>-0.0213230674235885</v>
      </c>
      <c r="AC54" s="54">
        <v>-0.0155375593553247</v>
      </c>
      <c r="AD54" s="54">
        <v>-0.0057855080682638</v>
      </c>
    </row>
    <row r="55" spans="1:30">
      <c r="A55" s="50" t="str">
        <v>郑州东区</v>
      </c>
      <c r="B55" s="51" t="str">
        <v>1041</v>
      </c>
      <c r="C55" s="50" t="str">
        <v>六天地</v>
      </c>
      <c r="D55" s="49">
        <v>3100</v>
      </c>
      <c r="E55" s="49">
        <v>25471.18</v>
      </c>
      <c r="F55" s="49">
        <v>46.9862047046758</v>
      </c>
      <c r="G55" s="49">
        <v>6190.87</v>
      </c>
      <c r="H55" s="49">
        <v>6519.44</v>
      </c>
      <c r="I55" s="49">
        <v>-328.57</v>
      </c>
      <c r="J55" s="56">
        <v>-0.0503985004847042</v>
      </c>
      <c r="K55" s="56">
        <v>0.238421341064442</v>
      </c>
      <c r="L55" s="56">
        <v>0.21304217682451</v>
      </c>
      <c r="M55" s="56">
        <v>0.0253791642399321</v>
      </c>
      <c r="N55" s="49">
        <v>25966.09</v>
      </c>
      <c r="O55" s="49">
        <v>30601.64</v>
      </c>
      <c r="P55" s="49">
        <v>-4635.55</v>
      </c>
      <c r="Q55" s="56">
        <v>-0.151480443531785</v>
      </c>
      <c r="R55" s="49">
        <v>2523.85</v>
      </c>
      <c r="S55" s="49">
        <v>3081.83</v>
      </c>
      <c r="T55" s="49">
        <v>-557.98</v>
      </c>
      <c r="U55" s="56">
        <v>-0.181054762916838</v>
      </c>
      <c r="V55" s="56">
        <v>0.223608561820877</v>
      </c>
      <c r="W55" s="56">
        <v>0.309765661374672</v>
      </c>
      <c r="X55" s="56">
        <v>-0.086157099553795</v>
      </c>
      <c r="Y55" s="54">
        <v>-0.0550547774233809</v>
      </c>
      <c r="Z55" s="54">
        <v>-0.092905838414189</v>
      </c>
      <c r="AA55" s="54">
        <v>0.037851060990808</v>
      </c>
      <c r="AB55" s="54">
        <v>-0.0535312021813158</v>
      </c>
      <c r="AC55" s="54">
        <v>-0.0651317935901475</v>
      </c>
      <c r="AD55" s="54">
        <v>0.0116005914088316</v>
      </c>
    </row>
    <row r="56" spans="1:30">
      <c r="A56" s="50" t="str">
        <v>郑州西区</v>
      </c>
      <c r="B56" s="51" t="str">
        <v>1122</v>
      </c>
      <c r="C56" s="50" t="str">
        <v>白桦店</v>
      </c>
      <c r="D56" s="49">
        <v>722.2</v>
      </c>
      <c r="E56" s="49">
        <v>4957.4</v>
      </c>
      <c r="F56" s="49">
        <v>21.1344148184731</v>
      </c>
      <c r="G56" s="49">
        <v>1824.39</v>
      </c>
      <c r="H56" s="49">
        <v>2111.44</v>
      </c>
      <c r="I56" s="49">
        <v>-287.05</v>
      </c>
      <c r="J56" s="56">
        <v>-0.135949873072406</v>
      </c>
      <c r="K56" s="56">
        <v>0.162021388645652</v>
      </c>
      <c r="L56" s="56">
        <v>0.215897192592108</v>
      </c>
      <c r="M56" s="56">
        <v>-0.0538758039464556</v>
      </c>
      <c r="N56" s="49">
        <v>11260.18</v>
      </c>
      <c r="O56" s="49">
        <v>9779.84</v>
      </c>
      <c r="P56" s="49">
        <v>1480.34</v>
      </c>
      <c r="Q56" s="56">
        <v>0.151366484523264</v>
      </c>
      <c r="R56" s="49">
        <v>1475.99</v>
      </c>
      <c r="S56" s="49">
        <v>1203.84</v>
      </c>
      <c r="T56" s="49">
        <v>272.15</v>
      </c>
      <c r="U56" s="56">
        <v>0.226068248272196</v>
      </c>
      <c r="V56" s="56">
        <v>-0.0476801115961265</v>
      </c>
      <c r="W56" s="56">
        <v>0.175676939486137</v>
      </c>
      <c r="X56" s="56">
        <v>-0.223357051082263</v>
      </c>
      <c r="Y56" s="54">
        <v>-0.0136925046917662</v>
      </c>
      <c r="Z56" s="54">
        <v>-0.00636297182349814</v>
      </c>
      <c r="AA56" s="54">
        <v>-0.00732953286826806</v>
      </c>
      <c r="AB56" s="54">
        <v>-0.0168134411639089</v>
      </c>
      <c r="AC56" s="54">
        <v>0.00098495476408612</v>
      </c>
      <c r="AD56" s="54">
        <v>-0.017798395927995</v>
      </c>
    </row>
    <row r="57" spans="1:30">
      <c r="A57" s="50" t="str">
        <v>郑州东区</v>
      </c>
      <c r="B57" s="51" t="str">
        <v>1042</v>
      </c>
      <c r="C57" s="50" t="str">
        <v>一天地</v>
      </c>
      <c r="D57" s="49">
        <v>0</v>
      </c>
      <c r="E57" s="49">
        <v>0</v>
      </c>
      <c r="F57" s="49">
        <v>15.5</v>
      </c>
      <c r="G57" s="49">
        <v>37.4</v>
      </c>
      <c r="H57" s="49">
        <v>292.4</v>
      </c>
      <c r="I57" s="49">
        <v>-255</v>
      </c>
      <c r="J57" s="56">
        <v>-0.872093023255814</v>
      </c>
      <c r="K57" s="56">
        <v>0.392033542976939</v>
      </c>
      <c r="L57" s="56">
        <v>0.277587909166857</v>
      </c>
      <c r="M57" s="56">
        <v>0.114445633810083</v>
      </c>
      <c r="N57" s="49">
        <v>95.4</v>
      </c>
      <c r="O57" s="49">
        <v>1053.36</v>
      </c>
      <c r="P57" s="49">
        <v>-957.96</v>
      </c>
      <c r="Q57" s="56">
        <v>-0.909432672590567</v>
      </c>
      <c r="R57" s="49">
        <v>5.14</v>
      </c>
      <c r="S57" s="49">
        <v>59.22</v>
      </c>
      <c r="T57" s="49">
        <v>-54.08</v>
      </c>
      <c r="U57" s="56">
        <v>-0.913204998311381</v>
      </c>
      <c r="V57" s="56">
        <v>0</v>
      </c>
      <c r="W57" s="56">
        <v>0</v>
      </c>
      <c r="X57" s="56">
        <v>0</v>
      </c>
      <c r="Y57" s="54">
        <v>0.221789883268482</v>
      </c>
      <c r="Z57" s="54">
        <v>-0.322188449848024</v>
      </c>
      <c r="AA57" s="54">
        <v>0.543978333116507</v>
      </c>
      <c r="AB57" s="54">
        <v>0.157241379310345</v>
      </c>
      <c r="AC57" s="54">
        <v>-0.276131996658312</v>
      </c>
      <c r="AD57" s="54">
        <v>0.433373375968657</v>
      </c>
    </row>
    <row r="58" spans="1:30">
      <c r="A58" s="50" t="str">
        <v>郑州东区</v>
      </c>
      <c r="B58" s="51" t="str">
        <v>1101</v>
      </c>
      <c r="C58" s="50" t="str">
        <v>复兴店</v>
      </c>
      <c r="D58" s="49">
        <v>1848.8</v>
      </c>
      <c r="E58" s="49">
        <v>11479.31</v>
      </c>
      <c r="F58" s="49">
        <v>53.449238131797</v>
      </c>
      <c r="G58" s="49">
        <v>489.61</v>
      </c>
      <c r="H58" s="49">
        <v>718.36</v>
      </c>
      <c r="I58" s="49">
        <v>-228.75</v>
      </c>
      <c r="J58" s="56">
        <v>-0.318433654435102</v>
      </c>
      <c r="K58" s="56">
        <v>0.0720666485129934</v>
      </c>
      <c r="L58" s="56">
        <v>0.117439147799446</v>
      </c>
      <c r="M58" s="56">
        <v>-0.0453724992864531</v>
      </c>
      <c r="N58" s="49">
        <v>6793.85</v>
      </c>
      <c r="O58" s="49">
        <v>6116.87</v>
      </c>
      <c r="P58" s="49">
        <v>676.98</v>
      </c>
      <c r="Q58" s="56">
        <v>0.110674250065802</v>
      </c>
      <c r="R58" s="49">
        <v>796.63</v>
      </c>
      <c r="S58" s="49">
        <v>726.95</v>
      </c>
      <c r="T58" s="49">
        <v>69.6799999999999</v>
      </c>
      <c r="U58" s="56">
        <v>0.0958525345622119</v>
      </c>
      <c r="V58" s="56">
        <v>0.0746855161374449</v>
      </c>
      <c r="W58" s="56">
        <v>0.528155487299641</v>
      </c>
      <c r="X58" s="56">
        <v>-0.453469971162196</v>
      </c>
      <c r="Y58" s="54">
        <v>-0.0177874295469666</v>
      </c>
      <c r="Z58" s="54">
        <v>-0.205584978334136</v>
      </c>
      <c r="AA58" s="54">
        <v>0.187797548787169</v>
      </c>
      <c r="AB58" s="54">
        <v>-0.122366994276868</v>
      </c>
      <c r="AC58" s="54">
        <v>-0.124074355021441</v>
      </c>
      <c r="AD58" s="54">
        <v>0.00170736074457307</v>
      </c>
    </row>
    <row r="59" spans="1:30">
      <c r="A59" s="50" t="str">
        <v>漯河区</v>
      </c>
      <c r="B59" s="51" t="str">
        <v>1056</v>
      </c>
      <c r="C59" s="50" t="str">
        <v>金山店</v>
      </c>
      <c r="D59" s="49">
        <v>3409.35</v>
      </c>
      <c r="E59" s="49">
        <v>25372.11</v>
      </c>
      <c r="F59" s="49">
        <v>69.0934728756516</v>
      </c>
      <c r="G59" s="49">
        <v>2922.05</v>
      </c>
      <c r="H59" s="49">
        <v>3147.25</v>
      </c>
      <c r="I59" s="49">
        <v>-225.2</v>
      </c>
      <c r="J59" s="56">
        <v>-0.0715545317340535</v>
      </c>
      <c r="K59" s="56">
        <v>0.177116910920568</v>
      </c>
      <c r="L59" s="56">
        <v>0.191207347805695</v>
      </c>
      <c r="M59" s="56">
        <v>-0.0140904368851269</v>
      </c>
      <c r="N59" s="49">
        <v>16497.86</v>
      </c>
      <c r="O59" s="49">
        <v>16459.88</v>
      </c>
      <c r="P59" s="49">
        <v>37.9799999999996</v>
      </c>
      <c r="Q59" s="56">
        <v>0.00230742872973555</v>
      </c>
      <c r="R59" s="49">
        <v>1863.53</v>
      </c>
      <c r="S59" s="49">
        <v>1651.75</v>
      </c>
      <c r="T59" s="49">
        <v>211.78</v>
      </c>
      <c r="U59" s="56">
        <v>0.12821552898441</v>
      </c>
      <c r="V59" s="56">
        <v>-0.0218163888333921</v>
      </c>
      <c r="W59" s="56">
        <v>0.2565572550883</v>
      </c>
      <c r="X59" s="56">
        <v>-0.278373643921692</v>
      </c>
      <c r="Y59" s="54">
        <v>-0.0147140105069411</v>
      </c>
      <c r="Z59" s="54">
        <v>-0.00681095807476918</v>
      </c>
      <c r="AA59" s="54">
        <v>-0.00790305243217194</v>
      </c>
      <c r="AB59" s="54">
        <v>-0.0238255617896833</v>
      </c>
      <c r="AC59" s="54">
        <v>-0.102584860885985</v>
      </c>
      <c r="AD59" s="54">
        <v>0.0787592990963013</v>
      </c>
    </row>
    <row r="60" spans="1:30">
      <c r="A60" s="50" t="str">
        <v>郑州东区</v>
      </c>
      <c r="B60" s="51" t="str">
        <v>1076</v>
      </c>
      <c r="C60" s="50" t="str">
        <v>铁塔店</v>
      </c>
      <c r="D60" s="49">
        <v>3694</v>
      </c>
      <c r="E60" s="49">
        <v>26171.01</v>
      </c>
      <c r="F60" s="49">
        <v>44.4564899784684</v>
      </c>
      <c r="G60" s="49">
        <v>5847.53</v>
      </c>
      <c r="H60" s="49">
        <v>5993.17</v>
      </c>
      <c r="I60" s="49">
        <v>-145.64</v>
      </c>
      <c r="J60" s="56">
        <v>-0.0243009959670759</v>
      </c>
      <c r="K60" s="56">
        <v>0.21160543559918</v>
      </c>
      <c r="L60" s="56">
        <v>0.200321682159709</v>
      </c>
      <c r="M60" s="56">
        <v>0.0112837534394703</v>
      </c>
      <c r="N60" s="49">
        <v>27634.12</v>
      </c>
      <c r="O60" s="49">
        <v>29917.73</v>
      </c>
      <c r="P60" s="49">
        <v>-2283.61</v>
      </c>
      <c r="Q60" s="56">
        <v>-0.0763296546897108</v>
      </c>
      <c r="R60" s="49">
        <v>3485.64</v>
      </c>
      <c r="S60" s="49">
        <v>4072.42</v>
      </c>
      <c r="T60" s="49">
        <v>-586.78</v>
      </c>
      <c r="U60" s="56">
        <v>-0.144086317226612</v>
      </c>
      <c r="V60" s="56">
        <v>0.251325194942471</v>
      </c>
      <c r="W60" s="56">
        <v>0.0814401785591781</v>
      </c>
      <c r="X60" s="56">
        <v>0.169885016383293</v>
      </c>
      <c r="Y60" s="54">
        <v>-0.0212471741201042</v>
      </c>
      <c r="Z60" s="54">
        <v>0.00511243928671404</v>
      </c>
      <c r="AA60" s="54">
        <v>-0.0263596134068182</v>
      </c>
      <c r="AB60" s="54">
        <v>-0.0280932169742947</v>
      </c>
      <c r="AC60" s="54">
        <v>-0.000700317169785274</v>
      </c>
      <c r="AD60" s="54">
        <v>-0.0273928998045095</v>
      </c>
    </row>
    <row r="61" spans="1:30">
      <c r="A61" s="50" t="str">
        <v>郑州西区</v>
      </c>
      <c r="B61" s="51" t="str">
        <v>1078</v>
      </c>
      <c r="C61" s="50" t="str">
        <v>南彩店</v>
      </c>
      <c r="D61" s="49">
        <v>14</v>
      </c>
      <c r="E61" s="49">
        <v>228.2</v>
      </c>
      <c r="F61" s="49">
        <v>55.2904506187252</v>
      </c>
      <c r="G61" s="49">
        <v>18.74</v>
      </c>
      <c r="H61" s="49">
        <v>138.52</v>
      </c>
      <c r="I61" s="49">
        <v>-119.78</v>
      </c>
      <c r="J61" s="56">
        <v>-0.864712676869766</v>
      </c>
      <c r="K61" s="56">
        <v>0.179501915708812</v>
      </c>
      <c r="L61" s="56">
        <v>0.324235756752961</v>
      </c>
      <c r="M61" s="56">
        <v>-0.144733841044149</v>
      </c>
      <c r="N61" s="49">
        <v>104.4</v>
      </c>
      <c r="O61" s="49">
        <v>427.22</v>
      </c>
      <c r="P61" s="49">
        <v>-322.82</v>
      </c>
      <c r="Q61" s="56">
        <v>-0.755629418098404</v>
      </c>
      <c r="R61" s="49">
        <v>5</v>
      </c>
      <c r="S61" s="49">
        <v>42</v>
      </c>
      <c r="T61" s="49">
        <v>-37</v>
      </c>
      <c r="U61" s="56">
        <v>-0.880952380952381</v>
      </c>
      <c r="V61" s="56">
        <v>0.32431289640592</v>
      </c>
      <c r="W61" s="56">
        <v>1.26042328042328</v>
      </c>
      <c r="X61" s="56">
        <v>-0.936110384017361</v>
      </c>
      <c r="Y61" s="54">
        <v>0</v>
      </c>
      <c r="Z61" s="54">
        <v>0.0238095238095238</v>
      </c>
      <c r="AA61" s="54">
        <v>-0.0238095238095238</v>
      </c>
      <c r="AB61" s="54">
        <v>0</v>
      </c>
      <c r="AC61" s="54">
        <v>0.0386217873695052</v>
      </c>
      <c r="AD61" s="54">
        <v>-0.0386217873695052</v>
      </c>
    </row>
    <row r="62" spans="1:30">
      <c r="A62" s="50" t="str">
        <v>安阳区</v>
      </c>
      <c r="B62" s="51" t="str">
        <v>1108</v>
      </c>
      <c r="C62" s="50" t="str">
        <v>永明店</v>
      </c>
      <c r="D62" s="49">
        <v>1588.2</v>
      </c>
      <c r="E62" s="49">
        <v>14838.3</v>
      </c>
      <c r="F62" s="49">
        <v>72.8164765810724</v>
      </c>
      <c r="G62" s="49">
        <v>1572.36</v>
      </c>
      <c r="H62" s="49">
        <v>1691.76</v>
      </c>
      <c r="I62" s="49">
        <v>-119.4</v>
      </c>
      <c r="J62" s="56">
        <v>-0.0705773868633849</v>
      </c>
      <c r="K62" s="56">
        <v>0.200339428781114</v>
      </c>
      <c r="L62" s="56">
        <v>0.22019752906447</v>
      </c>
      <c r="M62" s="56">
        <v>-0.019858100283356</v>
      </c>
      <c r="N62" s="49">
        <v>7848.48</v>
      </c>
      <c r="O62" s="49">
        <v>7682.92</v>
      </c>
      <c r="P62" s="49">
        <v>165.559999999999</v>
      </c>
      <c r="Q62" s="56">
        <v>0.0215490985198335</v>
      </c>
      <c r="R62" s="49">
        <v>1151.99</v>
      </c>
      <c r="S62" s="49">
        <v>759.08</v>
      </c>
      <c r="T62" s="49">
        <v>392.91</v>
      </c>
      <c r="U62" s="56">
        <v>0.517613426779786</v>
      </c>
      <c r="V62" s="56">
        <v>-0.318126291830653</v>
      </c>
      <c r="W62" s="56">
        <v>-0.839107953919765</v>
      </c>
      <c r="X62" s="56">
        <v>0.520981662089112</v>
      </c>
      <c r="Y62" s="54">
        <v>-0.00625873488485143</v>
      </c>
      <c r="Z62" s="54">
        <v>-0.0943642303841492</v>
      </c>
      <c r="AA62" s="54">
        <v>0.0881054954992978</v>
      </c>
      <c r="AB62" s="54">
        <v>0.101021395384409</v>
      </c>
      <c r="AC62" s="54">
        <v>-0.0499730050553696</v>
      </c>
      <c r="AD62" s="54">
        <v>0.150994400439779</v>
      </c>
    </row>
    <row r="63" spans="1:30">
      <c r="A63" s="50" t="str">
        <v>郑州西区</v>
      </c>
      <c r="B63" s="51" t="str">
        <v>1106</v>
      </c>
      <c r="C63" s="50" t="str">
        <v>青屏店</v>
      </c>
      <c r="D63" s="49">
        <v>1095</v>
      </c>
      <c r="E63" s="49">
        <v>8800.53</v>
      </c>
      <c r="F63" s="49">
        <v>62.1821918584874</v>
      </c>
      <c r="G63" s="49">
        <v>990.88</v>
      </c>
      <c r="H63" s="49">
        <v>1096.73</v>
      </c>
      <c r="I63" s="49">
        <v>-105.85</v>
      </c>
      <c r="J63" s="56">
        <v>-0.0965141830714944</v>
      </c>
      <c r="K63" s="56">
        <v>0.153418820622234</v>
      </c>
      <c r="L63" s="56">
        <v>0.197627169343489</v>
      </c>
      <c r="M63" s="56">
        <v>-0.0442083487212549</v>
      </c>
      <c r="N63" s="49">
        <v>6458.66</v>
      </c>
      <c r="O63" s="49">
        <v>5549.49</v>
      </c>
      <c r="P63" s="49">
        <v>909.17</v>
      </c>
      <c r="Q63" s="56">
        <v>0.16382946901427</v>
      </c>
      <c r="R63" s="49">
        <v>718.86</v>
      </c>
      <c r="S63" s="49">
        <v>566.45</v>
      </c>
      <c r="T63" s="49">
        <v>152.41</v>
      </c>
      <c r="U63" s="56">
        <v>0.269061700061788</v>
      </c>
      <c r="V63" s="56">
        <v>-0.525979721150064</v>
      </c>
      <c r="W63" s="56">
        <v>0.502489802215308</v>
      </c>
      <c r="X63" s="56">
        <v>-1.02846952336537</v>
      </c>
      <c r="Y63" s="54">
        <v>-0.0277383635200178</v>
      </c>
      <c r="Z63" s="54">
        <v>-0.0285109012269397</v>
      </c>
      <c r="AA63" s="54">
        <v>0.000772537706921907</v>
      </c>
      <c r="AB63" s="54">
        <v>-0.0197071023340368</v>
      </c>
      <c r="AC63" s="54">
        <v>-0.0368095987198824</v>
      </c>
      <c r="AD63" s="54">
        <v>0.0171024963858455</v>
      </c>
    </row>
    <row r="64" spans="1:30">
      <c r="A64" s="50" t="str">
        <v>郑州东区</v>
      </c>
      <c r="B64" s="51" t="str">
        <v>1027</v>
      </c>
      <c r="C64" s="50" t="str">
        <v>花园店</v>
      </c>
      <c r="D64" s="49">
        <v>1372.1</v>
      </c>
      <c r="E64" s="49">
        <v>10675.96</v>
      </c>
      <c r="F64" s="49">
        <v>71.889881641282</v>
      </c>
      <c r="G64" s="49">
        <v>1833.71</v>
      </c>
      <c r="H64" s="49">
        <v>1844.37</v>
      </c>
      <c r="I64" s="49">
        <v>-10.66</v>
      </c>
      <c r="J64" s="56">
        <v>-0.00577975135140997</v>
      </c>
      <c r="K64" s="56">
        <v>0.287870177333467</v>
      </c>
      <c r="L64" s="56">
        <v>0.359530520824805</v>
      </c>
      <c r="M64" s="56">
        <v>-0.0716603434913377</v>
      </c>
      <c r="N64" s="49">
        <v>6369.92</v>
      </c>
      <c r="O64" s="49">
        <v>5129.94</v>
      </c>
      <c r="P64" s="49">
        <v>1239.98</v>
      </c>
      <c r="Q64" s="56">
        <v>0.241714328042823</v>
      </c>
      <c r="R64" s="49">
        <v>579.41</v>
      </c>
      <c r="S64" s="49">
        <v>362.27</v>
      </c>
      <c r="T64" s="49">
        <v>217.14</v>
      </c>
      <c r="U64" s="56">
        <v>0.599387197394209</v>
      </c>
      <c r="V64" s="56">
        <v>0.217747451701957</v>
      </c>
      <c r="W64" s="56">
        <v>1.28874310489758</v>
      </c>
      <c r="X64" s="56">
        <v>-1.07099565319562</v>
      </c>
      <c r="Y64" s="54">
        <v>-0.0479625826271552</v>
      </c>
      <c r="Z64" s="54">
        <v>-0.150799127722417</v>
      </c>
      <c r="AA64" s="54">
        <v>0.102836545095262</v>
      </c>
      <c r="AB64" s="54">
        <v>-0.0357042332696238</v>
      </c>
      <c r="AC64" s="54">
        <v>-0.088609886275473</v>
      </c>
      <c r="AD64" s="54">
        <v>0.0529056530058492</v>
      </c>
    </row>
    <row r="65" spans="1:30">
      <c r="A65" s="50" t="str">
        <v>洛阳区</v>
      </c>
      <c r="B65" s="51" t="str">
        <v>1052</v>
      </c>
      <c r="C65" s="50" t="str">
        <v>三门峡</v>
      </c>
      <c r="D65" s="49">
        <v>3517.1</v>
      </c>
      <c r="E65" s="49">
        <v>24606.1</v>
      </c>
      <c r="F65" s="49">
        <v>44.6160378998955</v>
      </c>
      <c r="G65" s="49">
        <v>5522.4</v>
      </c>
      <c r="H65" s="49">
        <v>5531.85</v>
      </c>
      <c r="I65" s="49">
        <v>-9.45</v>
      </c>
      <c r="J65" s="56">
        <v>-0.00170828927031644</v>
      </c>
      <c r="K65" s="56">
        <v>0.19636603362587</v>
      </c>
      <c r="L65" s="56">
        <v>0.155154047577377</v>
      </c>
      <c r="M65" s="56">
        <v>0.0412119860484926</v>
      </c>
      <c r="N65" s="49">
        <v>28122.99</v>
      </c>
      <c r="O65" s="49">
        <v>35653.92</v>
      </c>
      <c r="P65" s="49">
        <v>-7530.93</v>
      </c>
      <c r="Q65" s="56">
        <v>-0.211223057660981</v>
      </c>
      <c r="R65" s="49">
        <v>3278.02</v>
      </c>
      <c r="S65" s="49">
        <v>4108.46</v>
      </c>
      <c r="T65" s="49">
        <v>-830.44</v>
      </c>
      <c r="U65" s="56">
        <v>-0.202129264980066</v>
      </c>
      <c r="V65" s="56">
        <v>0.111045518265683</v>
      </c>
      <c r="W65" s="56">
        <v>0.348402115100708</v>
      </c>
      <c r="X65" s="56">
        <v>-0.237356596835025</v>
      </c>
      <c r="Y65" s="54">
        <v>-0.0228461083214868</v>
      </c>
      <c r="Z65" s="54">
        <v>-0.0707418351401742</v>
      </c>
      <c r="AA65" s="54">
        <v>0.0478957268186874</v>
      </c>
      <c r="AB65" s="54">
        <v>-0.0409500238710582</v>
      </c>
      <c r="AC65" s="54">
        <v>-0.115239109752869</v>
      </c>
      <c r="AD65" s="54">
        <v>0.0742890858818105</v>
      </c>
    </row>
    <row r="66" spans="1:30">
      <c r="A66" s="50" t="str">
        <v>郑州东区</v>
      </c>
      <c r="B66" s="51" t="str">
        <v>1018</v>
      </c>
      <c r="C66" s="50" t="str">
        <v>人拜店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56">
        <v>0</v>
      </c>
      <c r="K66" s="56">
        <v>0</v>
      </c>
      <c r="L66" s="56">
        <v>0</v>
      </c>
      <c r="M66" s="56">
        <v>0</v>
      </c>
      <c r="N66" s="49">
        <v>0</v>
      </c>
      <c r="O66" s="49">
        <v>0</v>
      </c>
      <c r="P66" s="49">
        <v>0</v>
      </c>
      <c r="Q66" s="56" t="e">
        <v>#DIV/0!</v>
      </c>
      <c r="R66" s="49">
        <v>0</v>
      </c>
      <c r="S66" s="49">
        <v>0</v>
      </c>
      <c r="T66" s="49">
        <v>0</v>
      </c>
      <c r="U66" s="56" t="e">
        <v>#DIV/0!</v>
      </c>
      <c r="V66" s="56">
        <v>0</v>
      </c>
      <c r="W66" s="56">
        <v>0</v>
      </c>
      <c r="X66" s="56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</row>
    <row r="67" spans="1:30">
      <c r="A67" s="50" t="str">
        <v>济源区</v>
      </c>
      <c r="B67" s="51" t="str">
        <v>1091</v>
      </c>
      <c r="C67" s="50" t="str">
        <v>汤帝店</v>
      </c>
      <c r="D67" s="49">
        <v>3980.1</v>
      </c>
      <c r="E67" s="49">
        <v>28442.81</v>
      </c>
      <c r="F67" s="49">
        <v>79.2316026416848</v>
      </c>
      <c r="G67" s="49">
        <v>3078.89</v>
      </c>
      <c r="H67" s="49">
        <v>3069.84</v>
      </c>
      <c r="I67" s="49">
        <v>9.05</v>
      </c>
      <c r="J67" s="56">
        <v>0.00294803637974618</v>
      </c>
      <c r="K67" s="56">
        <v>0.205010041123327</v>
      </c>
      <c r="L67" s="56">
        <v>0.185457333226201</v>
      </c>
      <c r="M67" s="56">
        <v>0.0195527078971259</v>
      </c>
      <c r="N67" s="49">
        <v>15018.24</v>
      </c>
      <c r="O67" s="49">
        <v>16552.81</v>
      </c>
      <c r="P67" s="49">
        <v>-1534.57</v>
      </c>
      <c r="Q67" s="56">
        <v>-0.0927075221669313</v>
      </c>
      <c r="R67" s="49">
        <v>1726.7</v>
      </c>
      <c r="S67" s="49">
        <v>1854.82</v>
      </c>
      <c r="T67" s="49">
        <v>-128.12</v>
      </c>
      <c r="U67" s="56">
        <v>-0.0690740880516707</v>
      </c>
      <c r="V67" s="56">
        <v>0.134073983057994</v>
      </c>
      <c r="W67" s="56">
        <v>0.29266351277579</v>
      </c>
      <c r="X67" s="56">
        <v>-0.158589529717796</v>
      </c>
      <c r="Y67" s="54">
        <v>0.0112932182776394</v>
      </c>
      <c r="Z67" s="54">
        <v>-0.0487271002037934</v>
      </c>
      <c r="AA67" s="54">
        <v>0.0600203184814328</v>
      </c>
      <c r="AB67" s="54">
        <v>0.0177962870675539</v>
      </c>
      <c r="AC67" s="54">
        <v>-0.0358045914862794</v>
      </c>
      <c r="AD67" s="54">
        <v>0.0536008785538333</v>
      </c>
    </row>
    <row r="68" spans="1:30">
      <c r="A68" s="50" t="str">
        <v>郑州东区</v>
      </c>
      <c r="B68" s="51" t="str">
        <v>1060</v>
      </c>
      <c r="C68" s="50" t="str">
        <v>东明店</v>
      </c>
      <c r="D68" s="49">
        <v>3076.4</v>
      </c>
      <c r="E68" s="49">
        <v>23031.53</v>
      </c>
      <c r="F68" s="49">
        <v>32.681986782118</v>
      </c>
      <c r="G68" s="49">
        <v>5846.34</v>
      </c>
      <c r="H68" s="49">
        <v>5825.52</v>
      </c>
      <c r="I68" s="49">
        <v>20.82</v>
      </c>
      <c r="J68" s="56">
        <v>0.00357392988093767</v>
      </c>
      <c r="K68" s="56">
        <v>0.190882697878276</v>
      </c>
      <c r="L68" s="56">
        <v>0.184051533620607</v>
      </c>
      <c r="M68" s="56">
        <v>0.00683116425766864</v>
      </c>
      <c r="N68" s="49">
        <v>30627.92</v>
      </c>
      <c r="O68" s="49">
        <v>31651.57</v>
      </c>
      <c r="P68" s="49">
        <v>-1023.65</v>
      </c>
      <c r="Q68" s="56">
        <v>-0.032341207718922</v>
      </c>
      <c r="R68" s="49">
        <v>3400.38</v>
      </c>
      <c r="S68" s="49">
        <v>3642.66</v>
      </c>
      <c r="T68" s="49">
        <v>-242.28</v>
      </c>
      <c r="U68" s="56">
        <v>-0.0665118347581163</v>
      </c>
      <c r="V68" s="56">
        <v>0.286674374026654</v>
      </c>
      <c r="W68" s="56">
        <v>0.26223249256071</v>
      </c>
      <c r="X68" s="56">
        <v>0.0244418814659443</v>
      </c>
      <c r="Y68" s="54">
        <v>-0.0295908104388333</v>
      </c>
      <c r="Z68" s="54">
        <v>-0.126058978878073</v>
      </c>
      <c r="AA68" s="54">
        <v>0.0964681684392393</v>
      </c>
      <c r="AB68" s="54">
        <v>-0.0704701758322109</v>
      </c>
      <c r="AC68" s="54">
        <v>-0.102158878690694</v>
      </c>
      <c r="AD68" s="54">
        <v>0.0316887028584828</v>
      </c>
    </row>
    <row r="69" spans="1:30">
      <c r="A69" s="50" t="str">
        <v>郑州西区</v>
      </c>
      <c r="B69" s="51" t="str">
        <v>1026</v>
      </c>
      <c r="C69" s="50" t="str">
        <v>大学店</v>
      </c>
      <c r="D69" s="49">
        <v>2299.6</v>
      </c>
      <c r="E69" s="49">
        <v>16821.6</v>
      </c>
      <c r="F69" s="49">
        <v>40.3045421082406</v>
      </c>
      <c r="G69" s="49">
        <v>5971.81</v>
      </c>
      <c r="H69" s="49">
        <v>5899.45</v>
      </c>
      <c r="I69" s="49">
        <v>72.36</v>
      </c>
      <c r="J69" s="56">
        <v>0.0122655501784065</v>
      </c>
      <c r="K69" s="56">
        <v>0.211299205939777</v>
      </c>
      <c r="L69" s="56">
        <v>0.183872675936584</v>
      </c>
      <c r="M69" s="56">
        <v>0.0274265300031935</v>
      </c>
      <c r="N69" s="49">
        <v>28262.34</v>
      </c>
      <c r="O69" s="49">
        <v>32084.43</v>
      </c>
      <c r="P69" s="49">
        <v>-3822.09</v>
      </c>
      <c r="Q69" s="56">
        <v>-0.119126005978601</v>
      </c>
      <c r="R69" s="49">
        <v>3050.14</v>
      </c>
      <c r="S69" s="49">
        <v>3963.04</v>
      </c>
      <c r="T69" s="49">
        <v>-912.9</v>
      </c>
      <c r="U69" s="56">
        <v>-0.230353466026081</v>
      </c>
      <c r="V69" s="56">
        <v>1.89419951505256</v>
      </c>
      <c r="W69" s="56">
        <v>0.35998817641247</v>
      </c>
      <c r="X69" s="56">
        <v>1.53421133864009</v>
      </c>
      <c r="Y69" s="54">
        <v>-0.035755735802291</v>
      </c>
      <c r="Z69" s="54">
        <v>-0.0970366183535872</v>
      </c>
      <c r="AA69" s="54">
        <v>0.0612808825512961</v>
      </c>
      <c r="AB69" s="54">
        <v>-0.0525812620875322</v>
      </c>
      <c r="AC69" s="54">
        <v>-0.08962950876796</v>
      </c>
      <c r="AD69" s="54">
        <v>0.0370482466804278</v>
      </c>
    </row>
    <row r="70" spans="1:30">
      <c r="A70" s="50" t="str">
        <v>洛阳区</v>
      </c>
      <c r="B70" s="51" t="str">
        <v>1110</v>
      </c>
      <c r="C70" s="50" t="str">
        <v>中州店</v>
      </c>
      <c r="D70" s="49">
        <v>40</v>
      </c>
      <c r="E70" s="49">
        <v>822.7</v>
      </c>
      <c r="F70" s="49">
        <v>56.7089649828062</v>
      </c>
      <c r="G70" s="49">
        <v>165.69</v>
      </c>
      <c r="H70" s="49">
        <v>60.71</v>
      </c>
      <c r="I70" s="49">
        <v>104.98</v>
      </c>
      <c r="J70" s="56">
        <v>1.72920441442925</v>
      </c>
      <c r="K70" s="56">
        <v>0.211043179212839</v>
      </c>
      <c r="L70" s="56">
        <v>0.430964719244694</v>
      </c>
      <c r="M70" s="56">
        <v>-0.219921540031855</v>
      </c>
      <c r="N70" s="49">
        <v>785.1</v>
      </c>
      <c r="O70" s="49">
        <v>140.87</v>
      </c>
      <c r="P70" s="49">
        <v>644.23</v>
      </c>
      <c r="Q70" s="56">
        <v>4.57322353943352</v>
      </c>
      <c r="R70" s="49">
        <v>110</v>
      </c>
      <c r="S70" s="49">
        <v>8.74</v>
      </c>
      <c r="T70" s="49">
        <v>101.26</v>
      </c>
      <c r="U70" s="56">
        <v>11.5858123569794</v>
      </c>
      <c r="V70" s="56">
        <v>0.518568665377176</v>
      </c>
      <c r="W70" s="56">
        <v>0.653338812512998</v>
      </c>
      <c r="X70" s="56">
        <v>-0.134770147135822</v>
      </c>
      <c r="Y70" s="54">
        <v>0</v>
      </c>
      <c r="Z70" s="54">
        <v>0.4279176201373</v>
      </c>
      <c r="AA70" s="54">
        <v>-0.4279176201373</v>
      </c>
      <c r="AB70" s="54">
        <v>0</v>
      </c>
      <c r="AC70" s="54">
        <v>0.102704621282033</v>
      </c>
      <c r="AD70" s="54">
        <v>-0.102704621282033</v>
      </c>
    </row>
    <row r="71" spans="1:30">
      <c r="A71" s="50" t="str">
        <v>洛阳区</v>
      </c>
      <c r="B71" s="51" t="str">
        <v>1072</v>
      </c>
      <c r="C71" s="50" t="str">
        <v>北大店</v>
      </c>
      <c r="D71" s="49">
        <v>4200</v>
      </c>
      <c r="E71" s="49">
        <v>30274.01</v>
      </c>
      <c r="F71" s="49">
        <v>44.865841300537</v>
      </c>
      <c r="G71" s="49">
        <v>5395.95</v>
      </c>
      <c r="H71" s="49">
        <v>5275.21</v>
      </c>
      <c r="I71" s="49">
        <v>120.74</v>
      </c>
      <c r="J71" s="56">
        <v>0.0228881883375259</v>
      </c>
      <c r="K71" s="56">
        <v>0.208718769739211</v>
      </c>
      <c r="L71" s="56">
        <v>0.201729026178988</v>
      </c>
      <c r="M71" s="56">
        <v>0.00698974356022378</v>
      </c>
      <c r="N71" s="49">
        <v>25852.73</v>
      </c>
      <c r="O71" s="49">
        <v>26149.98</v>
      </c>
      <c r="P71" s="49">
        <v>-297.25</v>
      </c>
      <c r="Q71" s="56">
        <v>-0.0113671215044906</v>
      </c>
      <c r="R71" s="49">
        <v>3050.99</v>
      </c>
      <c r="S71" s="49">
        <v>3161.44</v>
      </c>
      <c r="T71" s="49">
        <v>-110.45</v>
      </c>
      <c r="U71" s="56">
        <v>-0.0349366111645327</v>
      </c>
      <c r="V71" s="56">
        <v>0.202973280446571</v>
      </c>
      <c r="W71" s="56">
        <v>0.374910111398536</v>
      </c>
      <c r="X71" s="56">
        <v>-0.171936830951965</v>
      </c>
      <c r="Y71" s="54">
        <v>-0.0468208679805571</v>
      </c>
      <c r="Z71" s="54">
        <v>-0.0600549116858141</v>
      </c>
      <c r="AA71" s="54">
        <v>0.0132340437052569</v>
      </c>
      <c r="AB71" s="54">
        <v>-0.0621301006316732</v>
      </c>
      <c r="AC71" s="54">
        <v>-0.0624356347500075</v>
      </c>
      <c r="AD71" s="54">
        <v>0.000305534118334241</v>
      </c>
    </row>
    <row r="72" spans="1:30">
      <c r="A72" s="50" t="str">
        <v>平顶山区</v>
      </c>
      <c r="B72" s="51" t="str">
        <v>1031</v>
      </c>
      <c r="C72" s="50" t="str">
        <v>汝州店</v>
      </c>
      <c r="D72" s="49">
        <v>2530.5</v>
      </c>
      <c r="E72" s="49">
        <v>17258.67</v>
      </c>
      <c r="F72" s="49">
        <v>52.7729324007739</v>
      </c>
      <c r="G72" s="49">
        <v>2373.54</v>
      </c>
      <c r="H72" s="49">
        <v>2195.71</v>
      </c>
      <c r="I72" s="49">
        <v>177.83</v>
      </c>
      <c r="J72" s="56">
        <v>0.0809897481907902</v>
      </c>
      <c r="K72" s="56">
        <v>0.175132684660967</v>
      </c>
      <c r="L72" s="56">
        <v>0.19654901708036</v>
      </c>
      <c r="M72" s="56">
        <v>-0.0214163324193933</v>
      </c>
      <c r="N72" s="49">
        <v>13552.81</v>
      </c>
      <c r="O72" s="49">
        <v>11171.31</v>
      </c>
      <c r="P72" s="49">
        <v>2381.5</v>
      </c>
      <c r="Q72" s="56">
        <v>0.213180012012915</v>
      </c>
      <c r="R72" s="49">
        <v>1411.71</v>
      </c>
      <c r="S72" s="49">
        <v>1214.03</v>
      </c>
      <c r="T72" s="49">
        <v>197.68</v>
      </c>
      <c r="U72" s="56">
        <v>0.162829584112419</v>
      </c>
      <c r="V72" s="56">
        <v>0.0751521877030081</v>
      </c>
      <c r="W72" s="56">
        <v>0.184941919823118</v>
      </c>
      <c r="X72" s="56">
        <v>-0.109789732120109</v>
      </c>
      <c r="Y72" s="54">
        <v>-0.0215979202527431</v>
      </c>
      <c r="Z72" s="54">
        <v>-0.0389364348492212</v>
      </c>
      <c r="AA72" s="54">
        <v>0.0173385145964781</v>
      </c>
      <c r="AB72" s="54">
        <v>-0.09973225443164</v>
      </c>
      <c r="AC72" s="54">
        <v>-0.028323938732342</v>
      </c>
      <c r="AD72" s="54">
        <v>-0.071408315699298</v>
      </c>
    </row>
    <row r="73" spans="1:30">
      <c r="A73" s="50" t="str">
        <v>济源区</v>
      </c>
      <c r="B73" s="51" t="str">
        <v>1010</v>
      </c>
      <c r="C73" s="50" t="str">
        <v>天坛店</v>
      </c>
      <c r="D73" s="49">
        <v>4523.6</v>
      </c>
      <c r="E73" s="49">
        <v>22623.67</v>
      </c>
      <c r="F73" s="49">
        <v>47.5965566941692</v>
      </c>
      <c r="G73" s="49">
        <v>3536</v>
      </c>
      <c r="H73" s="49">
        <v>3285.76</v>
      </c>
      <c r="I73" s="49">
        <v>250.24</v>
      </c>
      <c r="J73" s="56">
        <v>0.076158940397351</v>
      </c>
      <c r="K73" s="56">
        <v>0.173902523111183</v>
      </c>
      <c r="L73" s="56">
        <v>0.190834955200458</v>
      </c>
      <c r="M73" s="56">
        <v>-0.0169324320892751</v>
      </c>
      <c r="N73" s="49">
        <v>20333.23</v>
      </c>
      <c r="O73" s="49">
        <v>17217.81</v>
      </c>
      <c r="P73" s="49">
        <v>3115.42</v>
      </c>
      <c r="Q73" s="56">
        <v>0.180941710937686</v>
      </c>
      <c r="R73" s="49">
        <v>2348.2</v>
      </c>
      <c r="S73" s="49">
        <v>1936.31</v>
      </c>
      <c r="T73" s="49">
        <v>411.89</v>
      </c>
      <c r="U73" s="56">
        <v>0.212719037757384</v>
      </c>
      <c r="V73" s="56">
        <v>-0.0153424629122125</v>
      </c>
      <c r="W73" s="56">
        <v>0.27399536940918</v>
      </c>
      <c r="X73" s="56">
        <v>-0.289337832321393</v>
      </c>
      <c r="Y73" s="54">
        <v>-0.0239332254492803</v>
      </c>
      <c r="Z73" s="54">
        <v>-0.0707479690751997</v>
      </c>
      <c r="AA73" s="54">
        <v>0.0468147436259194</v>
      </c>
      <c r="AB73" s="54">
        <v>-0.0582601417019354</v>
      </c>
      <c r="AC73" s="54">
        <v>-0.0651857059637666</v>
      </c>
      <c r="AD73" s="54">
        <v>0.00692556426183121</v>
      </c>
    </row>
    <row r="74" spans="1:30">
      <c r="A74" s="50" t="str">
        <v>事业处管理</v>
      </c>
      <c r="B74" s="51" t="str">
        <v>1015</v>
      </c>
      <c r="C74" s="50" t="str">
        <v>塔南店</v>
      </c>
      <c r="D74" s="49">
        <v>2587.5</v>
      </c>
      <c r="E74" s="49">
        <v>14945.51</v>
      </c>
      <c r="F74" s="49">
        <v>25.5881455349768</v>
      </c>
      <c r="G74" s="49">
        <v>6090.5</v>
      </c>
      <c r="H74" s="49">
        <v>5814.76</v>
      </c>
      <c r="I74" s="49">
        <v>275.74</v>
      </c>
      <c r="J74" s="56">
        <v>0.0474207018002463</v>
      </c>
      <c r="K74" s="56">
        <v>0.215709518029746</v>
      </c>
      <c r="L74" s="56">
        <v>0.234526368264752</v>
      </c>
      <c r="M74" s="56">
        <v>-0.0188168502350062</v>
      </c>
      <c r="N74" s="49">
        <v>28234.73</v>
      </c>
      <c r="O74" s="49">
        <v>24793.63</v>
      </c>
      <c r="P74" s="49">
        <v>3441.1</v>
      </c>
      <c r="Q74" s="56">
        <v>0.138789681059207</v>
      </c>
      <c r="R74" s="49">
        <v>2765.14</v>
      </c>
      <c r="S74" s="49">
        <v>2097.46</v>
      </c>
      <c r="T74" s="49">
        <v>667.68</v>
      </c>
      <c r="U74" s="56">
        <v>0.318327882295729</v>
      </c>
      <c r="V74" s="56">
        <v>0.181011937047679</v>
      </c>
      <c r="W74" s="56">
        <v>0.48895567908506</v>
      </c>
      <c r="X74" s="56">
        <v>-0.307943742037381</v>
      </c>
      <c r="Y74" s="54">
        <v>-0.0392963828232929</v>
      </c>
      <c r="Z74" s="54">
        <v>-0.0709620207298351</v>
      </c>
      <c r="AA74" s="54">
        <v>0.0316656379065423</v>
      </c>
      <c r="AB74" s="54">
        <v>0.0146167466649326</v>
      </c>
      <c r="AC74" s="54">
        <v>-0.0937594293372935</v>
      </c>
      <c r="AD74" s="54">
        <v>0.108376176002226</v>
      </c>
    </row>
    <row r="75" spans="1:30">
      <c r="A75" s="50" t="str">
        <v>安阳区</v>
      </c>
      <c r="B75" s="51" t="str">
        <v>1045</v>
      </c>
      <c r="C75" s="50" t="str">
        <v>彰德府</v>
      </c>
      <c r="D75" s="49">
        <v>783.9</v>
      </c>
      <c r="E75" s="49">
        <v>6514.99</v>
      </c>
      <c r="F75" s="49">
        <v>42.8404224437831</v>
      </c>
      <c r="G75" s="49">
        <v>809.06</v>
      </c>
      <c r="H75" s="49">
        <v>448.83</v>
      </c>
      <c r="I75" s="49">
        <v>360.23</v>
      </c>
      <c r="J75" s="56">
        <v>0.802597865561571</v>
      </c>
      <c r="K75" s="56">
        <v>0.1560662644095</v>
      </c>
      <c r="L75" s="56">
        <v>0.109880236589044</v>
      </c>
      <c r="M75" s="56">
        <v>0.0461860278204558</v>
      </c>
      <c r="N75" s="49">
        <v>5184.08</v>
      </c>
      <c r="O75" s="49">
        <v>4084.72</v>
      </c>
      <c r="P75" s="49">
        <v>1099.36</v>
      </c>
      <c r="Q75" s="56">
        <v>0.269139622789322</v>
      </c>
      <c r="R75" s="49">
        <v>633.24</v>
      </c>
      <c r="S75" s="49">
        <v>453.35</v>
      </c>
      <c r="T75" s="49">
        <v>179.89</v>
      </c>
      <c r="U75" s="56">
        <v>0.396801588176905</v>
      </c>
      <c r="V75" s="56">
        <v>0.0128969443388505</v>
      </c>
      <c r="W75" s="56">
        <v>-0.100271562603042</v>
      </c>
      <c r="X75" s="56">
        <v>0.113168506941893</v>
      </c>
      <c r="Y75" s="54">
        <v>-0.0413113511464847</v>
      </c>
      <c r="Z75" s="54">
        <v>-0.0497408183522665</v>
      </c>
      <c r="AA75" s="54">
        <v>0.00842946720578171</v>
      </c>
      <c r="AB75" s="54">
        <v>-0.0244825166513525</v>
      </c>
      <c r="AC75" s="54">
        <v>-0.121174156368123</v>
      </c>
      <c r="AD75" s="54">
        <v>0.0966916397167707</v>
      </c>
    </row>
    <row r="76" spans="1:30">
      <c r="A76" s="50" t="str">
        <v>漯河区</v>
      </c>
      <c r="B76" s="51" t="str">
        <v>1020</v>
      </c>
      <c r="C76" s="50" t="str">
        <v>漯河店</v>
      </c>
      <c r="D76" s="49">
        <v>5996.7</v>
      </c>
      <c r="E76" s="49">
        <v>31719.73</v>
      </c>
      <c r="F76" s="49">
        <v>97.1913667416461</v>
      </c>
      <c r="G76" s="49">
        <v>1068.79</v>
      </c>
      <c r="H76" s="49">
        <v>673.5</v>
      </c>
      <c r="I76" s="49">
        <v>395.29</v>
      </c>
      <c r="J76" s="56">
        <v>0.586919079435783</v>
      </c>
      <c r="K76" s="56">
        <v>0.0834354688370917</v>
      </c>
      <c r="L76" s="56">
        <v>0.0915899111027099</v>
      </c>
      <c r="M76" s="56">
        <v>-0.00815444226561823</v>
      </c>
      <c r="N76" s="49">
        <v>12809.78</v>
      </c>
      <c r="O76" s="49">
        <v>7353.43</v>
      </c>
      <c r="P76" s="49">
        <v>5456.35</v>
      </c>
      <c r="Q76" s="56">
        <v>0.742014270891271</v>
      </c>
      <c r="R76" s="49">
        <v>3453.49</v>
      </c>
      <c r="S76" s="49">
        <v>773.71</v>
      </c>
      <c r="T76" s="49">
        <v>2679.78</v>
      </c>
      <c r="U76" s="56">
        <v>3.46354577296403</v>
      </c>
      <c r="V76" s="56">
        <v>-0.268200398357636</v>
      </c>
      <c r="W76" s="56">
        <v>0.0760496256392957</v>
      </c>
      <c r="X76" s="56">
        <v>-0.344250023996932</v>
      </c>
      <c r="Y76" s="54">
        <v>-0.0105429579932185</v>
      </c>
      <c r="Z76" s="54">
        <v>-0.204456450091119</v>
      </c>
      <c r="AA76" s="54">
        <v>0.193913492097901</v>
      </c>
      <c r="AB76" s="54">
        <v>0.327521904030239</v>
      </c>
      <c r="AC76" s="54">
        <v>-0.178891741677013</v>
      </c>
      <c r="AD76" s="54">
        <v>0.506413645707253</v>
      </c>
    </row>
    <row r="77" spans="1:30">
      <c r="A77" s="50" t="str">
        <v>事业处管理</v>
      </c>
      <c r="B77" s="51" t="str">
        <v>1043</v>
      </c>
      <c r="C77" s="50" t="str">
        <v>濮阳店</v>
      </c>
      <c r="D77" s="49">
        <v>2294.8</v>
      </c>
      <c r="E77" s="49">
        <v>16221.35</v>
      </c>
      <c r="F77" s="49">
        <v>63.6378771405273</v>
      </c>
      <c r="G77" s="49">
        <v>3245.82</v>
      </c>
      <c r="H77" s="49">
        <v>2844.34</v>
      </c>
      <c r="I77" s="49">
        <v>401.48</v>
      </c>
      <c r="J77" s="56">
        <v>0.141150495369752</v>
      </c>
      <c r="K77" s="56">
        <v>0.221546790874442</v>
      </c>
      <c r="L77" s="56">
        <v>0.238851767535326</v>
      </c>
      <c r="M77" s="56">
        <v>-0.0173049766608843</v>
      </c>
      <c r="N77" s="49">
        <v>14650.72</v>
      </c>
      <c r="O77" s="49">
        <v>11908.39</v>
      </c>
      <c r="P77" s="49">
        <v>2742.33</v>
      </c>
      <c r="Q77" s="56">
        <v>0.230285538179384</v>
      </c>
      <c r="R77" s="49">
        <v>1360.06</v>
      </c>
      <c r="S77" s="49">
        <v>1271.35</v>
      </c>
      <c r="T77" s="49">
        <v>88.71</v>
      </c>
      <c r="U77" s="56">
        <v>0.0697762221260865</v>
      </c>
      <c r="V77" s="56">
        <v>2.69388514405077</v>
      </c>
      <c r="W77" s="56">
        <v>0.184973083707468</v>
      </c>
      <c r="X77" s="56">
        <v>2.5089120603433</v>
      </c>
      <c r="Y77" s="54">
        <v>-0.0177859800302928</v>
      </c>
      <c r="Z77" s="54">
        <v>-0.0500648916506076</v>
      </c>
      <c r="AA77" s="54">
        <v>0.0322789116203148</v>
      </c>
      <c r="AB77" s="54">
        <v>-0.0490940560636218</v>
      </c>
      <c r="AC77" s="54">
        <v>-0.0315855879762084</v>
      </c>
      <c r="AD77" s="54">
        <v>-0.0175084680874134</v>
      </c>
    </row>
    <row r="78" spans="1:30">
      <c r="A78" s="50" t="str">
        <v>漯河区</v>
      </c>
      <c r="B78" s="51" t="str">
        <v>1125</v>
      </c>
      <c r="C78" s="50" t="str">
        <v>漯河柳江店</v>
      </c>
      <c r="D78" s="49">
        <v>3161.4</v>
      </c>
      <c r="E78" s="49">
        <v>19742.18</v>
      </c>
      <c r="F78" s="49">
        <v>113.493235403483</v>
      </c>
      <c r="G78" s="49">
        <v>488.45</v>
      </c>
      <c r="H78" s="49">
        <v>0</v>
      </c>
      <c r="I78" s="49">
        <v>488.45</v>
      </c>
      <c r="J78" s="56">
        <v>0</v>
      </c>
      <c r="K78" s="56">
        <v>0.0775641259763997</v>
      </c>
      <c r="L78" s="56">
        <v>0</v>
      </c>
      <c r="M78" s="56">
        <v>0.0775641259763997</v>
      </c>
      <c r="N78" s="49">
        <v>6297.37</v>
      </c>
      <c r="O78" s="49">
        <v>0</v>
      </c>
      <c r="P78" s="49">
        <v>6297.37</v>
      </c>
      <c r="Q78" s="56" t="e">
        <v>#DIV/0!</v>
      </c>
      <c r="R78" s="49">
        <v>757</v>
      </c>
      <c r="S78" s="49">
        <v>0</v>
      </c>
      <c r="T78" s="49">
        <v>757</v>
      </c>
      <c r="U78" s="56" t="e">
        <v>#DIV/0!</v>
      </c>
      <c r="V78" s="56">
        <v>-0.288858288768863</v>
      </c>
      <c r="W78" s="56">
        <v>0</v>
      </c>
      <c r="X78" s="56">
        <v>-0.288858288768863</v>
      </c>
      <c r="Y78" s="54">
        <v>-0.0488771466314399</v>
      </c>
      <c r="Z78" s="54">
        <v>0</v>
      </c>
      <c r="AA78" s="54">
        <v>-0.0488771466314399</v>
      </c>
      <c r="AB78" s="54">
        <v>-0.124460226685856</v>
      </c>
      <c r="AC78" s="54">
        <v>0</v>
      </c>
      <c r="AD78" s="54">
        <v>-0.124460226685856</v>
      </c>
    </row>
    <row r="79" spans="1:30">
      <c r="A79" s="50" t="str">
        <v>商丘区</v>
      </c>
      <c r="B79" s="51" t="str">
        <v>1126</v>
      </c>
      <c r="C79" s="50" t="str">
        <v>商丘凯旋店</v>
      </c>
      <c r="D79" s="49">
        <v>2536.8</v>
      </c>
      <c r="E79" s="49">
        <v>22748.02</v>
      </c>
      <c r="F79" s="49">
        <v>65.0103626162367</v>
      </c>
      <c r="G79" s="49">
        <v>5040.91</v>
      </c>
      <c r="H79" s="49">
        <v>4234.23</v>
      </c>
      <c r="I79" s="49">
        <v>806.68</v>
      </c>
      <c r="J79" s="56">
        <v>0.19051397774802</v>
      </c>
      <c r="K79" s="56">
        <v>0.302644297445639</v>
      </c>
      <c r="L79" s="56">
        <v>0.21747993787212</v>
      </c>
      <c r="M79" s="56">
        <v>0.0851643595735188</v>
      </c>
      <c r="N79" s="49">
        <v>16656.22</v>
      </c>
      <c r="O79" s="49">
        <v>19469.52</v>
      </c>
      <c r="P79" s="49">
        <v>-2813.3</v>
      </c>
      <c r="Q79" s="56">
        <v>-0.144497655823051</v>
      </c>
      <c r="R79" s="49">
        <v>1920.79</v>
      </c>
      <c r="S79" s="49">
        <v>2327.74</v>
      </c>
      <c r="T79" s="49">
        <v>-406.95</v>
      </c>
      <c r="U79" s="56">
        <v>-0.174826226296751</v>
      </c>
      <c r="V79" s="56">
        <v>0.0411988036274951</v>
      </c>
      <c r="W79" s="56">
        <v>0.00578839703319075</v>
      </c>
      <c r="X79" s="56">
        <v>0.0354104065943044</v>
      </c>
      <c r="Y79" s="54">
        <v>0.0227458493640637</v>
      </c>
      <c r="Z79" s="54">
        <v>0.257305369156349</v>
      </c>
      <c r="AA79" s="54">
        <v>-0.234559519792285</v>
      </c>
      <c r="AB79" s="54">
        <v>0.104914444814645</v>
      </c>
      <c r="AC79" s="54">
        <v>-0.0411103406760927</v>
      </c>
      <c r="AD79" s="54">
        <v>0.146024785490738</v>
      </c>
    </row>
    <row r="80" spans="1:30">
      <c r="A80" s="50" t="str">
        <v>平顶山区</v>
      </c>
      <c r="B80" s="51" t="str">
        <v>1120</v>
      </c>
      <c r="C80" s="50" t="str">
        <v>和顺店</v>
      </c>
      <c r="D80" s="49">
        <v>1482.1</v>
      </c>
      <c r="E80" s="49">
        <v>9971.62</v>
      </c>
      <c r="F80" s="49">
        <v>35.1218061113079</v>
      </c>
      <c r="G80" s="49">
        <v>2112.89</v>
      </c>
      <c r="H80" s="49">
        <v>1094.82</v>
      </c>
      <c r="I80" s="49">
        <v>1018.07</v>
      </c>
      <c r="J80" s="56">
        <v>0.929897152043258</v>
      </c>
      <c r="K80" s="56">
        <v>0.170921454550161</v>
      </c>
      <c r="L80" s="56">
        <v>0.0703459921250938</v>
      </c>
      <c r="M80" s="56">
        <v>0.100575462425067</v>
      </c>
      <c r="N80" s="49">
        <v>12361.76</v>
      </c>
      <c r="O80" s="49">
        <v>15563.36</v>
      </c>
      <c r="P80" s="49">
        <v>-3201.6</v>
      </c>
      <c r="Q80" s="56">
        <v>-0.205713933238067</v>
      </c>
      <c r="R80" s="49">
        <v>1394.64</v>
      </c>
      <c r="S80" s="49">
        <v>2001.38</v>
      </c>
      <c r="T80" s="49">
        <v>-606.74</v>
      </c>
      <c r="U80" s="56">
        <v>-0.303160819034866</v>
      </c>
      <c r="V80" s="56">
        <v>0.134654808804565</v>
      </c>
      <c r="W80" s="56">
        <v>0.0546335565382517</v>
      </c>
      <c r="X80" s="56">
        <v>0.0800212522663132</v>
      </c>
      <c r="Y80" s="54">
        <v>-0.045431078988126</v>
      </c>
      <c r="Z80" s="54">
        <v>-0.0983421439206947</v>
      </c>
      <c r="AA80" s="54">
        <v>0.0529110649325688</v>
      </c>
      <c r="AB80" s="54">
        <v>-0.0568261574202815</v>
      </c>
      <c r="AC80" s="54">
        <v>-0.0780201576009294</v>
      </c>
      <c r="AD80" s="54">
        <v>0.0211940001806479</v>
      </c>
    </row>
    <row r="81" spans="1:30">
      <c r="A81" s="50" t="str">
        <v>郑州东区</v>
      </c>
      <c r="B81" s="51" t="str">
        <v>1073</v>
      </c>
      <c r="C81" s="50" t="str">
        <v>惠济店</v>
      </c>
      <c r="D81" s="49">
        <v>3104.6</v>
      </c>
      <c r="E81" s="49">
        <v>24482.1</v>
      </c>
      <c r="F81" s="49">
        <v>18.5571732238448</v>
      </c>
      <c r="G81" s="49">
        <v>23738.11</v>
      </c>
      <c r="H81" s="49">
        <v>22486.15</v>
      </c>
      <c r="I81" s="49">
        <v>1251.96</v>
      </c>
      <c r="J81" s="56">
        <v>0.0556769389157326</v>
      </c>
      <c r="K81" s="56">
        <v>0.317076588240731</v>
      </c>
      <c r="L81" s="56">
        <v>0.314691206240602</v>
      </c>
      <c r="M81" s="56">
        <v>0.00238538200012976</v>
      </c>
      <c r="N81" s="49">
        <v>74865.54</v>
      </c>
      <c r="O81" s="49">
        <v>71454.65</v>
      </c>
      <c r="P81" s="49">
        <v>3410.89</v>
      </c>
      <c r="Q81" s="56">
        <v>0.0477350319398388</v>
      </c>
      <c r="R81" s="49">
        <v>6590.21</v>
      </c>
      <c r="S81" s="49">
        <v>7075.48</v>
      </c>
      <c r="T81" s="49">
        <v>-485.27</v>
      </c>
      <c r="U81" s="56">
        <v>-0.0685847461938977</v>
      </c>
      <c r="V81" s="56">
        <v>0.367948863341012</v>
      </c>
      <c r="W81" s="56">
        <v>0.475540501201741</v>
      </c>
      <c r="X81" s="56">
        <v>-0.10759163786073</v>
      </c>
      <c r="Y81" s="54">
        <v>0.00842310032608976</v>
      </c>
      <c r="Z81" s="54">
        <v>-0.0376822491194944</v>
      </c>
      <c r="AA81" s="54">
        <v>0.0461053494455841</v>
      </c>
      <c r="AB81" s="54">
        <v>-0.0141651946909907</v>
      </c>
      <c r="AC81" s="54">
        <v>-0.0222058326504993</v>
      </c>
      <c r="AD81" s="54">
        <v>0.00804063795950857</v>
      </c>
    </row>
    <row r="82" spans="1:30">
      <c r="A82" s="50" t="str">
        <v>洛阳区</v>
      </c>
      <c r="B82" s="51" t="str">
        <v>1037</v>
      </c>
      <c r="C82" s="50" t="str">
        <v>政和店</v>
      </c>
      <c r="D82" s="49">
        <v>4090.2</v>
      </c>
      <c r="E82" s="49">
        <v>28363.82</v>
      </c>
      <c r="F82" s="49">
        <v>54.2456545316521</v>
      </c>
      <c r="G82" s="49">
        <v>5838.33</v>
      </c>
      <c r="H82" s="49">
        <v>4428.69</v>
      </c>
      <c r="I82" s="49">
        <v>1409.64</v>
      </c>
      <c r="J82" s="56">
        <v>0.318297284298517</v>
      </c>
      <c r="K82" s="56">
        <v>0.248684872993872</v>
      </c>
      <c r="L82" s="56">
        <v>0.189728008924567</v>
      </c>
      <c r="M82" s="56">
        <v>0.0589568640693057</v>
      </c>
      <c r="N82" s="49">
        <v>23476.82</v>
      </c>
      <c r="O82" s="49">
        <v>23342.31</v>
      </c>
      <c r="P82" s="49">
        <v>134.509999999998</v>
      </c>
      <c r="Q82" s="56">
        <v>0.00576249737065434</v>
      </c>
      <c r="R82" s="49">
        <v>2550.75</v>
      </c>
      <c r="S82" s="49">
        <v>2622.1</v>
      </c>
      <c r="T82" s="49">
        <v>-71.3499999999999</v>
      </c>
      <c r="U82" s="56">
        <v>-0.0272110140726898</v>
      </c>
      <c r="V82" s="56">
        <v>0.0904321452994972</v>
      </c>
      <c r="W82" s="56">
        <v>0.518231034903327</v>
      </c>
      <c r="X82" s="56">
        <v>-0.42779888960383</v>
      </c>
      <c r="Y82" s="54">
        <v>-0.0201509359992159</v>
      </c>
      <c r="Z82" s="54">
        <v>-0.0989664772510583</v>
      </c>
      <c r="AA82" s="54">
        <v>0.0788155412518424</v>
      </c>
      <c r="AB82" s="54">
        <v>-0.022846660910316</v>
      </c>
      <c r="AC82" s="54">
        <v>-0.0861233271257215</v>
      </c>
      <c r="AD82" s="54">
        <v>0.0632766662154055</v>
      </c>
    </row>
    <row r="83" spans="1:30">
      <c r="A83" s="50" t="str">
        <v>洛阳区</v>
      </c>
      <c r="B83" s="51" t="str">
        <v>1004</v>
      </c>
      <c r="C83" s="50" t="str">
        <v>南昌店</v>
      </c>
      <c r="D83" s="49">
        <v>3725.55</v>
      </c>
      <c r="E83" s="49">
        <v>26823.99</v>
      </c>
      <c r="F83" s="49">
        <v>19.7202346917729</v>
      </c>
      <c r="G83" s="49">
        <v>25454.1</v>
      </c>
      <c r="H83" s="49">
        <v>9315.9</v>
      </c>
      <c r="I83" s="49">
        <v>16138.2</v>
      </c>
      <c r="J83" s="56">
        <v>1.73232859949119</v>
      </c>
      <c r="K83" s="56">
        <v>0.128930355847701</v>
      </c>
      <c r="L83" s="56">
        <v>0.236604621205041</v>
      </c>
      <c r="M83" s="56">
        <v>-0.107674265357339</v>
      </c>
      <c r="N83" s="49">
        <v>197425.19</v>
      </c>
      <c r="O83" s="49">
        <v>39373.28</v>
      </c>
      <c r="P83" s="49">
        <v>158051.91</v>
      </c>
      <c r="Q83" s="56">
        <v>4.01419211201099</v>
      </c>
      <c r="R83" s="49">
        <v>32365.06</v>
      </c>
      <c r="S83" s="49">
        <v>4268.73</v>
      </c>
      <c r="T83" s="49">
        <v>28096.33</v>
      </c>
      <c r="U83" s="56">
        <v>6.5818943807643</v>
      </c>
      <c r="V83" s="56">
        <v>-0.242332701450161</v>
      </c>
      <c r="W83" s="56">
        <v>0.303062335671185</v>
      </c>
      <c r="X83" s="56">
        <v>-0.545395037121346</v>
      </c>
      <c r="Y83" s="54">
        <v>-0.0144887727691529</v>
      </c>
      <c r="Z83" s="54">
        <v>-0.0515071227273686</v>
      </c>
      <c r="AA83" s="54">
        <v>0.0370183499582157</v>
      </c>
      <c r="AB83" s="54">
        <v>-0.0212509934082525</v>
      </c>
      <c r="AC83" s="54">
        <v>-0.0438718745301382</v>
      </c>
      <c r="AD83" s="54">
        <v>0.0226208811218857</v>
      </c>
    </row>
  </sheetData>
  <mergeCells count="24">
    <mergeCell ref="A1:AD1"/>
    <mergeCell ref="A2:AD2"/>
    <mergeCell ref="D3:E3"/>
    <mergeCell ref="G3:J3"/>
    <mergeCell ref="K3:M3"/>
    <mergeCell ref="N3:Q3"/>
    <mergeCell ref="R3:U3"/>
    <mergeCell ref="V3:X3"/>
    <mergeCell ref="Y3:AA3"/>
    <mergeCell ref="AB3:AD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AD83"/>
  <sheetViews>
    <sheetView workbookViewId="0">
      <selection activeCell="J27" sqref="J27"/>
    </sheetView>
  </sheetViews>
  <sheetFormatPr defaultColWidth="9" defaultRowHeight="13.5"/>
  <cols>
    <col min="1" max="1" width="10.375"/>
    <col min="4" max="4" width="6.875" customWidth="1"/>
    <col min="5" max="5" width="8.125" customWidth="1"/>
    <col min="6" max="13" width="6.875" customWidth="1"/>
    <col min="14" max="15" width="8.125" customWidth="1"/>
    <col min="16" max="30" width="6.875" customWidth="1"/>
  </cols>
  <sheetData>
    <row r="1" ht="18.75" spans="1:30">
      <c r="A1" s="44" t="s">
        <v>224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</row>
    <row r="2" spans="1:30">
      <c r="A2" s="45" t="str">
        <f>'a-面包'!A2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</row>
    <row r="3" spans="1:30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  <c r="Y3" s="47" t="s">
        <v>212</v>
      </c>
      <c r="Z3" s="47"/>
      <c r="AA3" s="47"/>
      <c r="AB3" s="47" t="s">
        <v>213</v>
      </c>
      <c r="AC3" s="47"/>
      <c r="AD3" s="47"/>
    </row>
    <row r="4" spans="1:30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  <c r="Y4" s="47" t="s">
        <v>11</v>
      </c>
      <c r="Z4" s="47" t="s">
        <v>12</v>
      </c>
      <c r="AA4" s="47" t="s">
        <v>15</v>
      </c>
      <c r="AB4" s="47" t="s">
        <v>11</v>
      </c>
      <c r="AC4" s="47" t="s">
        <v>12</v>
      </c>
      <c r="AD4" s="47" t="s">
        <v>15</v>
      </c>
    </row>
    <row r="5" spans="1:30">
      <c r="A5" s="45" t="s">
        <v>61</v>
      </c>
      <c r="B5" s="45"/>
      <c r="C5" s="45"/>
      <c r="D5" s="48">
        <f>'南北货-1'!D5</f>
        <v>291363.95</v>
      </c>
      <c r="E5" s="49">
        <f>'南北货-1'!E5</f>
        <v>5724285.79</v>
      </c>
      <c r="F5" s="49">
        <f>'南北货-1'!F5</f>
        <v>68.4070917043782</v>
      </c>
      <c r="G5" s="49">
        <f>'南北货-1'!G5</f>
        <v>1074950.2</v>
      </c>
      <c r="H5" s="49">
        <f>'南北货-1'!H5</f>
        <v>1319651.98</v>
      </c>
      <c r="I5" s="52">
        <f>'南北货-1'!I5</f>
        <v>-244701.78</v>
      </c>
      <c r="J5" s="53">
        <f>'南北货-1'!J5</f>
        <v>-0.185429025007033</v>
      </c>
      <c r="K5" s="54">
        <f>'南北货-1'!K5</f>
        <v>0.235254619302213</v>
      </c>
      <c r="L5" s="54">
        <f>'南北货-1'!L5</f>
        <v>0.262096248028871</v>
      </c>
      <c r="M5" s="55">
        <f>'南北货-1'!M5</f>
        <v>-0.0268416287266584</v>
      </c>
      <c r="N5" s="49">
        <f>'南北货-1'!N5</f>
        <v>4569305.39</v>
      </c>
      <c r="O5" s="49">
        <f>'南北货-1'!O5</f>
        <v>5034989.97</v>
      </c>
      <c r="P5" s="52">
        <f>'南北货-1'!P5</f>
        <v>-465684.58</v>
      </c>
      <c r="Q5" s="55">
        <f>'南北货-1'!Q5</f>
        <v>-0.0924896738175628</v>
      </c>
      <c r="R5" s="49">
        <f>'南北货-1'!R5</f>
        <v>219049.53</v>
      </c>
      <c r="S5" s="49">
        <f>'南北货-1'!S5</f>
        <v>267494.1</v>
      </c>
      <c r="T5" s="52">
        <f>'南北货-1'!T5</f>
        <v>-48444.57</v>
      </c>
      <c r="U5" s="55">
        <f>'南北货-1'!U5</f>
        <v>-0.18110519073131</v>
      </c>
      <c r="V5" s="54">
        <f>'南北货-1'!V5</f>
        <v>-4.68511143515411</v>
      </c>
      <c r="W5" s="54">
        <f>'南北货-1'!W5</f>
        <v>0.793482397512585</v>
      </c>
      <c r="X5" s="55">
        <f>'南北货-1'!X5</f>
        <v>-5.47859383266669</v>
      </c>
      <c r="Y5" s="54">
        <f>'南北货-1'!Y5</f>
        <v>-0.0168124076778435</v>
      </c>
      <c r="Z5" s="54">
        <f>'南北货-1'!Z5</f>
        <v>-0.0330508598133566</v>
      </c>
      <c r="AA5" s="55">
        <f>'南北货-1'!AA5</f>
        <v>0.0162384521355132</v>
      </c>
      <c r="AB5" s="54">
        <f>'南北货-1'!AB5</f>
        <v>-0.0269855730085049</v>
      </c>
      <c r="AC5" s="54">
        <f>'南北货-1'!AC5</f>
        <v>-0.0233259961985585</v>
      </c>
      <c r="AD5" s="55">
        <f>'南北货-1'!AD5</f>
        <v>-0.00365957680994644</v>
      </c>
    </row>
    <row r="6" spans="1:30">
      <c r="A6" s="45" t="s">
        <v>67</v>
      </c>
      <c r="B6" s="45"/>
      <c r="C6" s="45"/>
      <c r="D6" s="48">
        <f>'南北货-1'!D6</f>
        <v>72394.55</v>
      </c>
      <c r="E6" s="49">
        <f>'南北货-1'!E6</f>
        <v>1518639.81</v>
      </c>
      <c r="F6" s="49">
        <f>'南北货-1'!F6</f>
        <v>57.9674023109819</v>
      </c>
      <c r="G6" s="49">
        <f>'南北货-1'!G6</f>
        <v>382168.9</v>
      </c>
      <c r="H6" s="49">
        <f>'南北货-1'!H6</f>
        <v>458090.61</v>
      </c>
      <c r="I6" s="52">
        <f>'南北货-1'!I6</f>
        <v>-75921.71</v>
      </c>
      <c r="J6" s="53">
        <f>'南北货-1'!J6</f>
        <v>-0.165735136985235</v>
      </c>
      <c r="K6" s="54">
        <f>'南北货-1'!K6</f>
        <v>0.268343340960114</v>
      </c>
      <c r="L6" s="54">
        <f>'南北货-1'!L6</f>
        <v>0.31948688141563</v>
      </c>
      <c r="M6" s="55">
        <f>'南北货-1'!M6</f>
        <v>-0.0511435404555156</v>
      </c>
      <c r="N6" s="49">
        <f>'南北货-1'!N6</f>
        <v>1424178.81</v>
      </c>
      <c r="O6" s="49">
        <f>'南北货-1'!O6</f>
        <v>1433832.3</v>
      </c>
      <c r="P6" s="52">
        <f>'南北货-1'!P6</f>
        <v>-9653.48999999999</v>
      </c>
      <c r="Q6" s="55">
        <f>'南北货-1'!Q6</f>
        <v>-0.00673264927844071</v>
      </c>
      <c r="R6" s="49">
        <f>'南北货-1'!R6</f>
        <v>49102.87</v>
      </c>
      <c r="S6" s="49">
        <f>'南北货-1'!S6</f>
        <v>55382.9</v>
      </c>
      <c r="T6" s="52">
        <f>'南北货-1'!T6</f>
        <v>-6280.03</v>
      </c>
      <c r="U6" s="55">
        <f>'南北货-1'!U6</f>
        <v>-0.113392942586972</v>
      </c>
      <c r="V6" s="54">
        <f>'南北货-1'!V6</f>
        <v>2.83755648496487</v>
      </c>
      <c r="W6" s="54">
        <f>'南北货-1'!W6</f>
        <v>0.814586344669814</v>
      </c>
      <c r="X6" s="55">
        <f>'南北货-1'!X6</f>
        <v>2.02297014029505</v>
      </c>
      <c r="Y6" s="54">
        <f>'南北货-1'!Y6</f>
        <v>-0.0196839818120611</v>
      </c>
      <c r="Z6" s="54">
        <f>'南北货-1'!Z6</f>
        <v>-0.050991912666184</v>
      </c>
      <c r="AA6" s="55">
        <f>'南北货-1'!AA6</f>
        <v>0.0313079308541229</v>
      </c>
      <c r="AB6" s="54">
        <f>'南北货-1'!AB6</f>
        <v>-0.0235992376547156</v>
      </c>
      <c r="AC6" s="54">
        <f>'南北货-1'!AC6</f>
        <v>-0.00836699542896334</v>
      </c>
      <c r="AD6" s="55">
        <f>'南北货-1'!AD6</f>
        <v>-0.0152322422257522</v>
      </c>
    </row>
    <row r="7" spans="1:30">
      <c r="A7" s="45" t="s">
        <v>62</v>
      </c>
      <c r="B7" s="45"/>
      <c r="C7" s="45"/>
      <c r="D7" s="48">
        <f>'南北货-1'!D7</f>
        <v>65384.1</v>
      </c>
      <c r="E7" s="49">
        <f>'南北货-1'!E7</f>
        <v>1354573.24</v>
      </c>
      <c r="F7" s="49">
        <f>'南北货-1'!F7</f>
        <v>72.2123240648471</v>
      </c>
      <c r="G7" s="49">
        <f>'南北货-1'!G7</f>
        <v>278225.53</v>
      </c>
      <c r="H7" s="49">
        <f>'南北货-1'!H7</f>
        <v>344146.14</v>
      </c>
      <c r="I7" s="52">
        <f>'南北货-1'!I7</f>
        <v>-65920.61</v>
      </c>
      <c r="J7" s="53">
        <f>'南北货-1'!J7</f>
        <v>-0.191548305612261</v>
      </c>
      <c r="K7" s="54">
        <f>'南北货-1'!K7</f>
        <v>0.264748300661233</v>
      </c>
      <c r="L7" s="54">
        <f>'南北货-1'!L7</f>
        <v>0.309198355795605</v>
      </c>
      <c r="M7" s="55">
        <f>'南北货-1'!M7</f>
        <v>-0.0444500551343718</v>
      </c>
      <c r="N7" s="49">
        <f>'南北货-1'!N7</f>
        <v>1050905.82</v>
      </c>
      <c r="O7" s="49">
        <f>'南北货-1'!O7</f>
        <v>1113027.07</v>
      </c>
      <c r="P7" s="52">
        <f>'南北货-1'!P7</f>
        <v>-62121.25</v>
      </c>
      <c r="Q7" s="55">
        <f>'南北货-1'!Q7</f>
        <v>-0.055812883329064</v>
      </c>
      <c r="R7" s="49">
        <f>'南北货-1'!R7</f>
        <v>38567.35</v>
      </c>
      <c r="S7" s="49">
        <f>'南北货-1'!S7</f>
        <v>43523.08</v>
      </c>
      <c r="T7" s="52">
        <f>'南北货-1'!T7</f>
        <v>-4955.73</v>
      </c>
      <c r="U7" s="55">
        <f>'南北货-1'!U7</f>
        <v>-0.113864414007465</v>
      </c>
      <c r="V7" s="54">
        <f>'南北货-1'!V7</f>
        <v>-3.70732123746863</v>
      </c>
      <c r="W7" s="54">
        <f>'南北货-1'!W7</f>
        <v>0.847777904610054</v>
      </c>
      <c r="X7" s="55">
        <f>'南北货-1'!X7</f>
        <v>-4.55509914207869</v>
      </c>
      <c r="Y7" s="54">
        <f>'南北货-1'!Y7</f>
        <v>-0.0154047400197317</v>
      </c>
      <c r="Z7" s="54">
        <f>'南北货-1'!Z7</f>
        <v>-0.0180812111642834</v>
      </c>
      <c r="AA7" s="55">
        <f>'南北货-1'!AA7</f>
        <v>0.00267647114455169</v>
      </c>
      <c r="AB7" s="54">
        <f>'南北货-1'!AB7</f>
        <v>-0.0433457304480434</v>
      </c>
      <c r="AC7" s="54">
        <f>'南北货-1'!AC7</f>
        <v>-0.0163360062752113</v>
      </c>
      <c r="AD7" s="55">
        <f>'南北货-1'!AD7</f>
        <v>-0.0270097241728321</v>
      </c>
    </row>
    <row r="8" spans="1:30">
      <c r="A8" s="45" t="s">
        <v>84</v>
      </c>
      <c r="B8" s="45"/>
      <c r="C8" s="45"/>
      <c r="D8" s="48">
        <f>'南北货-1'!D8</f>
        <v>29957.37</v>
      </c>
      <c r="E8" s="49">
        <f>'南北货-1'!E8</f>
        <v>613345.77</v>
      </c>
      <c r="F8" s="49">
        <f>'南北货-1'!F8</f>
        <v>88.5460957452621</v>
      </c>
      <c r="G8" s="49">
        <f>'南北货-1'!G8</f>
        <v>76419.68</v>
      </c>
      <c r="H8" s="49">
        <f>'南北货-1'!H8</f>
        <v>103187.32</v>
      </c>
      <c r="I8" s="52">
        <f>'南北货-1'!I8</f>
        <v>-26767.64</v>
      </c>
      <c r="J8" s="53">
        <f>'南北货-1'!J8</f>
        <v>-0.25940822961581</v>
      </c>
      <c r="K8" s="54">
        <f>'南北货-1'!K8</f>
        <v>0.22846490968184</v>
      </c>
      <c r="L8" s="54">
        <f>'南北货-1'!L8</f>
        <v>0.243600769259226</v>
      </c>
      <c r="M8" s="55">
        <f>'南北货-1'!M8</f>
        <v>-0.015135859577385</v>
      </c>
      <c r="N8" s="49">
        <f>'南北货-1'!N8</f>
        <v>334491.98</v>
      </c>
      <c r="O8" s="49">
        <f>'南北货-1'!O8</f>
        <v>423591.93</v>
      </c>
      <c r="P8" s="52">
        <f>'南北货-1'!P8</f>
        <v>-89099.95</v>
      </c>
      <c r="Q8" s="55">
        <f>'南北货-1'!Q8</f>
        <v>-0.21034383256546</v>
      </c>
      <c r="R8" s="49">
        <f>'南北货-1'!R8</f>
        <v>14535.17</v>
      </c>
      <c r="S8" s="49">
        <f>'南北货-1'!S8</f>
        <v>19108.56</v>
      </c>
      <c r="T8" s="52">
        <f>'南北货-1'!T8</f>
        <v>-4573.39</v>
      </c>
      <c r="U8" s="55">
        <f>'南北货-1'!U8</f>
        <v>-0.239337239436148</v>
      </c>
      <c r="V8" s="54">
        <f>'南北货-1'!V8</f>
        <v>6.22951290588061</v>
      </c>
      <c r="W8" s="54">
        <f>'南北货-1'!W8</f>
        <v>1.01892917464987</v>
      </c>
      <c r="X8" s="55">
        <f>'南北货-1'!X8</f>
        <v>5.21058373123074</v>
      </c>
      <c r="Y8" s="54">
        <f>'南北货-1'!Y8</f>
        <v>-0.0374374706315784</v>
      </c>
      <c r="Z8" s="54">
        <f>'南北货-1'!Z8</f>
        <v>-0.0380457763431677</v>
      </c>
      <c r="AA8" s="55">
        <f>'南北货-1'!AA8</f>
        <v>0.000608305711589228</v>
      </c>
      <c r="AB8" s="54">
        <f>'南北货-1'!AB8</f>
        <v>-0.0330395368522737</v>
      </c>
      <c r="AC8" s="54">
        <f>'南北货-1'!AC8</f>
        <v>-0.0441084167963257</v>
      </c>
      <c r="AD8" s="55">
        <f>'南北货-1'!AD8</f>
        <v>0.0110688799440519</v>
      </c>
    </row>
    <row r="9" spans="1:30">
      <c r="A9" s="45" t="s">
        <v>118</v>
      </c>
      <c r="B9" s="45"/>
      <c r="C9" s="45"/>
      <c r="D9" s="48">
        <f>'南北货-1'!D9</f>
        <v>22211.65</v>
      </c>
      <c r="E9" s="49">
        <f>'南北货-1'!E9</f>
        <v>265282.49</v>
      </c>
      <c r="F9" s="49">
        <f>'南北货-1'!F9</f>
        <v>27.6622270088393</v>
      </c>
      <c r="G9" s="49">
        <f>'南北货-1'!G9</f>
        <v>47490.46</v>
      </c>
      <c r="H9" s="49">
        <f>'南北货-1'!H9</f>
        <v>69499.6</v>
      </c>
      <c r="I9" s="52">
        <f>'南北货-1'!I9</f>
        <v>-22009.14</v>
      </c>
      <c r="J9" s="53">
        <f>'南北货-1'!J9</f>
        <v>-0.316680096000553</v>
      </c>
      <c r="K9" s="54">
        <f>'南北货-1'!K9</f>
        <v>0.0998507047732569</v>
      </c>
      <c r="L9" s="54">
        <f>'南北货-1'!L9</f>
        <v>0.088996197151401</v>
      </c>
      <c r="M9" s="55">
        <f>'南北货-1'!M9</f>
        <v>0.0108545076218559</v>
      </c>
      <c r="N9" s="49">
        <f>'南北货-1'!N9</f>
        <v>475614.67</v>
      </c>
      <c r="O9" s="49">
        <f>'南北货-1'!O9</f>
        <v>780927.75</v>
      </c>
      <c r="P9" s="52">
        <f>'南北货-1'!P9</f>
        <v>-305313.08</v>
      </c>
      <c r="Q9" s="55">
        <f>'南北货-1'!Q9</f>
        <v>-0.390962006408403</v>
      </c>
      <c r="R9" s="49">
        <f>'南北货-1'!R9</f>
        <v>57060.89</v>
      </c>
      <c r="S9" s="49">
        <f>'南北货-1'!S9</f>
        <v>97636.69</v>
      </c>
      <c r="T9" s="52">
        <f>'南北货-1'!T9</f>
        <v>-40575.8</v>
      </c>
      <c r="U9" s="55">
        <f>'南北货-1'!U9</f>
        <v>-0.415579430232631</v>
      </c>
      <c r="V9" s="54">
        <f>'南北货-1'!V9</f>
        <v>0.846362298308648</v>
      </c>
      <c r="W9" s="54">
        <f>'南北货-1'!W9</f>
        <v>0.178674319675567</v>
      </c>
      <c r="X9" s="55">
        <f>'南北货-1'!X9</f>
        <v>0.667687978633081</v>
      </c>
      <c r="Y9" s="54">
        <f>'南北货-1'!Y9</f>
        <v>-0.00384168560988095</v>
      </c>
      <c r="Z9" s="54">
        <f>'南北货-1'!Z9</f>
        <v>-0.00314390010558531</v>
      </c>
      <c r="AA9" s="55">
        <f>'南北货-1'!AA9</f>
        <v>-0.000697785504295646</v>
      </c>
      <c r="AB9" s="54">
        <f>'南北货-1'!AB9</f>
        <v>-0.00705202091432546</v>
      </c>
      <c r="AC9" s="54">
        <f>'南北货-1'!AC9</f>
        <v>-0.00630498071044344</v>
      </c>
      <c r="AD9" s="55">
        <f>'南北货-1'!AD9</f>
        <v>-0.000747040203882012</v>
      </c>
    </row>
    <row r="10" spans="1:30">
      <c r="A10" s="45" t="s">
        <v>89</v>
      </c>
      <c r="B10" s="45"/>
      <c r="C10" s="45"/>
      <c r="D10" s="48">
        <f>'南北货-1'!D10</f>
        <v>15135.79</v>
      </c>
      <c r="E10" s="49">
        <f>'南北货-1'!E10</f>
        <v>290431.13</v>
      </c>
      <c r="F10" s="49">
        <f>'南北货-1'!F10</f>
        <v>104.418582231122</v>
      </c>
      <c r="G10" s="49">
        <f>'南北货-1'!G10</f>
        <v>37388.64</v>
      </c>
      <c r="H10" s="49">
        <f>'南北货-1'!H10</f>
        <v>48187.39</v>
      </c>
      <c r="I10" s="52">
        <f>'南北货-1'!I10</f>
        <v>-10798.75</v>
      </c>
      <c r="J10" s="53">
        <f>'南北货-1'!J10</f>
        <v>-0.224099084843566</v>
      </c>
      <c r="K10" s="54">
        <f>'南北货-1'!K10</f>
        <v>0.258183288905179</v>
      </c>
      <c r="L10" s="54">
        <f>'南北货-1'!L10</f>
        <v>0.279525582442731</v>
      </c>
      <c r="M10" s="55">
        <f>'南北货-1'!M10</f>
        <v>-0.0213422935375516</v>
      </c>
      <c r="N10" s="49">
        <f>'南北货-1'!N10</f>
        <v>144814.33</v>
      </c>
      <c r="O10" s="49">
        <f>'南北货-1'!O10</f>
        <v>172389.91</v>
      </c>
      <c r="P10" s="52">
        <f>'南北货-1'!P10</f>
        <v>-27575.58</v>
      </c>
      <c r="Q10" s="55">
        <f>'南北货-1'!Q10</f>
        <v>-0.159960522051436</v>
      </c>
      <c r="R10" s="49">
        <f>'南北货-1'!R10</f>
        <v>5979.16</v>
      </c>
      <c r="S10" s="49">
        <f>'南北货-1'!S10</f>
        <v>6872.56</v>
      </c>
      <c r="T10" s="52">
        <f>'南北货-1'!T10</f>
        <v>-893.400000000001</v>
      </c>
      <c r="U10" s="55">
        <f>'南北货-1'!U10</f>
        <v>-0.129995227397069</v>
      </c>
      <c r="V10" s="54">
        <f>'南北货-1'!V10</f>
        <v>-0.856196705697477</v>
      </c>
      <c r="W10" s="54">
        <f>'南北货-1'!W10</f>
        <v>1.52603980621157</v>
      </c>
      <c r="X10" s="55">
        <f>'南北货-1'!X10</f>
        <v>-2.38223651190905</v>
      </c>
      <c r="Y10" s="54">
        <f>'南北货-1'!Y10</f>
        <v>-0.0336535566868925</v>
      </c>
      <c r="Z10" s="54">
        <f>'南北货-1'!Z10</f>
        <v>-0.224243949852748</v>
      </c>
      <c r="AA10" s="55">
        <f>'南北货-1'!AA10</f>
        <v>0.190590393165855</v>
      </c>
      <c r="AB10" s="54">
        <f>'南北货-1'!AB10</f>
        <v>-0.00349692671989022</v>
      </c>
      <c r="AC10" s="54">
        <f>'南北货-1'!AC10</f>
        <v>-0.0631298745964889</v>
      </c>
      <c r="AD10" s="55">
        <f>'南北货-1'!AD10</f>
        <v>0.0596329478765986</v>
      </c>
    </row>
    <row r="11" spans="1:30">
      <c r="A11" s="45" t="s">
        <v>155</v>
      </c>
      <c r="B11" s="45"/>
      <c r="C11" s="45"/>
      <c r="D11" s="48">
        <f>'南北货-1'!D11</f>
        <v>17784.73</v>
      </c>
      <c r="E11" s="49">
        <f>'南北货-1'!E11</f>
        <v>347099.19</v>
      </c>
      <c r="F11" s="49">
        <f>'南北货-1'!F11</f>
        <v>94.7188469569211</v>
      </c>
      <c r="G11" s="49">
        <f>'南北货-1'!G11</f>
        <v>46142.25</v>
      </c>
      <c r="H11" s="49">
        <f>'南北货-1'!H11</f>
        <v>55294.62</v>
      </c>
      <c r="I11" s="52">
        <f>'南北货-1'!I11</f>
        <v>-9152.37</v>
      </c>
      <c r="J11" s="53">
        <f>'南北货-1'!J11</f>
        <v>-0.165520081338836</v>
      </c>
      <c r="K11" s="54">
        <f>'南北货-1'!K11</f>
        <v>0.244837634771531</v>
      </c>
      <c r="L11" s="54">
        <f>'南北货-1'!L11</f>
        <v>0.316364242419006</v>
      </c>
      <c r="M11" s="55">
        <f>'南北货-1'!M11</f>
        <v>-0.0715266076474751</v>
      </c>
      <c r="N11" s="49">
        <f>'南北货-1'!N11</f>
        <v>188460.61</v>
      </c>
      <c r="O11" s="49">
        <f>'南北货-1'!O11</f>
        <v>174781.51</v>
      </c>
      <c r="P11" s="52">
        <f>'南北货-1'!P11</f>
        <v>13679.1</v>
      </c>
      <c r="Q11" s="55">
        <f>'南北货-1'!Q11</f>
        <v>0.0782639994356381</v>
      </c>
      <c r="R11" s="49">
        <f>'南北货-1'!R11</f>
        <v>7922.89</v>
      </c>
      <c r="S11" s="49">
        <f>'南北货-1'!S11</f>
        <v>6810.91</v>
      </c>
      <c r="T11" s="52">
        <f>'南北货-1'!T11</f>
        <v>1111.98</v>
      </c>
      <c r="U11" s="55">
        <f>'南北货-1'!U11</f>
        <v>0.163264527060261</v>
      </c>
      <c r="V11" s="54">
        <f>'南北货-1'!V11</f>
        <v>-1.49157388080923</v>
      </c>
      <c r="W11" s="54">
        <f>'南北货-1'!W11</f>
        <v>1.06733645349128</v>
      </c>
      <c r="X11" s="55">
        <f>'南北货-1'!X11</f>
        <v>-2.55891033430051</v>
      </c>
      <c r="Y11" s="54">
        <f>'南北货-1'!Y11</f>
        <v>-0.00474448086493691</v>
      </c>
      <c r="Z11" s="54">
        <f>'南北货-1'!Z11</f>
        <v>-0.037713022195272</v>
      </c>
      <c r="AA11" s="55">
        <f>'南北货-1'!AA11</f>
        <v>0.0329685413303351</v>
      </c>
      <c r="AB11" s="54">
        <f>'南北货-1'!AB11</f>
        <v>-0.0124092090118991</v>
      </c>
      <c r="AC11" s="54">
        <f>'南北货-1'!AC11</f>
        <v>0.00574693741918124</v>
      </c>
      <c r="AD11" s="55">
        <f>'南北货-1'!AD11</f>
        <v>-0.0181561464310803</v>
      </c>
    </row>
    <row r="12" spans="1:30">
      <c r="A12" s="45" t="s">
        <v>101</v>
      </c>
      <c r="B12" s="45"/>
      <c r="C12" s="45"/>
      <c r="D12" s="48">
        <f>'南北货-1'!D12</f>
        <v>30249.23</v>
      </c>
      <c r="E12" s="49">
        <f>'南北货-1'!E12</f>
        <v>635420.04</v>
      </c>
      <c r="F12" s="49">
        <f>'南北货-1'!F12</f>
        <v>110.682469690259</v>
      </c>
      <c r="G12" s="49">
        <f>'南北货-1'!G12</f>
        <v>66963.9</v>
      </c>
      <c r="H12" s="49">
        <f>'南北货-1'!H12</f>
        <v>86987.25</v>
      </c>
      <c r="I12" s="52">
        <f>'南北货-1'!I12</f>
        <v>-20023.35</v>
      </c>
      <c r="J12" s="53">
        <f>'南北货-1'!J12</f>
        <v>-0.230187182604347</v>
      </c>
      <c r="K12" s="54">
        <f>'南北货-1'!K12</f>
        <v>0.185519017265257</v>
      </c>
      <c r="L12" s="54">
        <f>'南北货-1'!L12</f>
        <v>0.250005640321646</v>
      </c>
      <c r="M12" s="55">
        <f>'南北货-1'!M12</f>
        <v>-0.0644866230563893</v>
      </c>
      <c r="N12" s="49">
        <f>'南北货-1'!N12</f>
        <v>360954.37</v>
      </c>
      <c r="O12" s="49">
        <f>'南北货-1'!O12</f>
        <v>347941.15</v>
      </c>
      <c r="P12" s="52">
        <f>'南北货-1'!P12</f>
        <v>13013.22</v>
      </c>
      <c r="Q12" s="55">
        <f>'南北货-1'!Q12</f>
        <v>0.0374006351361429</v>
      </c>
      <c r="R12" s="49">
        <f>'南北货-1'!R12</f>
        <v>19290.01</v>
      </c>
      <c r="S12" s="49">
        <f>'南北货-1'!S12</f>
        <v>14373.84</v>
      </c>
      <c r="T12" s="52">
        <f>'南北货-1'!T12</f>
        <v>4916.17</v>
      </c>
      <c r="U12" s="55">
        <f>'南北货-1'!U12</f>
        <v>0.342022034473738</v>
      </c>
      <c r="V12" s="54">
        <f>'南北货-1'!V12</f>
        <v>-0.720928014750041</v>
      </c>
      <c r="W12" s="54">
        <f>'南北货-1'!W12</f>
        <v>1.91976869600962</v>
      </c>
      <c r="X12" s="55">
        <f>'南北货-1'!X12</f>
        <v>-2.64069671075966</v>
      </c>
      <c r="Y12" s="54">
        <f>'南北货-1'!Y12</f>
        <v>-0.028400192638573</v>
      </c>
      <c r="Z12" s="54">
        <f>'南北货-1'!Z12</f>
        <v>-0.0520041965125534</v>
      </c>
      <c r="AA12" s="55">
        <f>'南北货-1'!AA12</f>
        <v>0.0236040038739803</v>
      </c>
      <c r="AB12" s="54">
        <f>'南北货-1'!AB12</f>
        <v>-0.110474535881087</v>
      </c>
      <c r="AC12" s="54">
        <f>'南北货-1'!AC12</f>
        <v>-0.0355603851398433</v>
      </c>
      <c r="AD12" s="55">
        <f>'南北货-1'!AD12</f>
        <v>-0.0749141507412432</v>
      </c>
    </row>
    <row r="13" spans="1:30">
      <c r="A13" s="45" t="s">
        <v>94</v>
      </c>
      <c r="B13" s="45"/>
      <c r="C13" s="45"/>
      <c r="D13" s="48">
        <f>'南北货-1'!D13</f>
        <v>23522.83</v>
      </c>
      <c r="E13" s="49">
        <f>'南北货-1'!E13</f>
        <v>460439.87</v>
      </c>
      <c r="F13" s="49">
        <f>'南北货-1'!F13</f>
        <v>80.0550853432449</v>
      </c>
      <c r="G13" s="49">
        <f>'南北货-1'!G13</f>
        <v>79317.44</v>
      </c>
      <c r="H13" s="49">
        <f>'南北货-1'!H13</f>
        <v>100652.73</v>
      </c>
      <c r="I13" s="52">
        <f>'南北货-1'!I13</f>
        <v>-21335.29</v>
      </c>
      <c r="J13" s="53">
        <f>'南北货-1'!J13</f>
        <v>-0.211969312705179</v>
      </c>
      <c r="K13" s="54">
        <f>'南北货-1'!K13</f>
        <v>0.232403128249412</v>
      </c>
      <c r="L13" s="54">
        <f>'南北货-1'!L13</f>
        <v>0.267929108705887</v>
      </c>
      <c r="M13" s="55">
        <f>'南北货-1'!M13</f>
        <v>-0.0355259804564743</v>
      </c>
      <c r="N13" s="49">
        <f>'南北货-1'!N13</f>
        <v>341292.48</v>
      </c>
      <c r="O13" s="49">
        <f>'南北货-1'!O13</f>
        <v>375669.26</v>
      </c>
      <c r="P13" s="52">
        <f>'南北货-1'!P13</f>
        <v>-34376.78</v>
      </c>
      <c r="Q13" s="55">
        <f>'南北货-1'!Q13</f>
        <v>-0.0915080994383198</v>
      </c>
      <c r="R13" s="49">
        <f>'南北货-1'!R13</f>
        <v>14138.53</v>
      </c>
      <c r="S13" s="49">
        <f>'南北货-1'!S13</f>
        <v>14534.91</v>
      </c>
      <c r="T13" s="52">
        <f>'南北货-1'!T13</f>
        <v>-396.379999999999</v>
      </c>
      <c r="U13" s="55">
        <f>'南北货-1'!U13</f>
        <v>-0.0272708946942223</v>
      </c>
      <c r="V13" s="54">
        <f>'南北货-1'!V13</f>
        <v>-0.729530411967956</v>
      </c>
      <c r="W13" s="54">
        <f>'南北货-1'!W13</f>
        <v>1.19737252223571</v>
      </c>
      <c r="X13" s="55">
        <f>'南北货-1'!X13</f>
        <v>-1.92690293420366</v>
      </c>
      <c r="Y13" s="54">
        <f>'南北货-1'!Y13</f>
        <v>-0.0130975426723995</v>
      </c>
      <c r="Z13" s="54">
        <f>'南北货-1'!Z13</f>
        <v>-0.0468362033201444</v>
      </c>
      <c r="AA13" s="55">
        <f>'南北货-1'!AA13</f>
        <v>0.0337386606477449</v>
      </c>
      <c r="AB13" s="54">
        <f>'南北货-1'!AB13</f>
        <v>-0.032607586314237</v>
      </c>
      <c r="AC13" s="54">
        <f>'南北货-1'!AC13</f>
        <v>-0.0659419280140196</v>
      </c>
      <c r="AD13" s="55">
        <f>'南北货-1'!AD13</f>
        <v>0.0333343416997826</v>
      </c>
    </row>
    <row r="14" spans="1:30">
      <c r="A14" s="45" t="s">
        <v>186</v>
      </c>
      <c r="B14" s="45"/>
      <c r="C14" s="45"/>
      <c r="D14" s="48">
        <f>'南北货-1'!D14</f>
        <v>14723.7</v>
      </c>
      <c r="E14" s="49">
        <f>'南北货-1'!E14</f>
        <v>239054.25</v>
      </c>
      <c r="F14" s="49">
        <f>'南北货-1'!F14</f>
        <v>52.9155707755456</v>
      </c>
      <c r="G14" s="49">
        <f>'南北货-1'!G14</f>
        <v>60833.4</v>
      </c>
      <c r="H14" s="49">
        <f>'南北货-1'!H14</f>
        <v>53606.32</v>
      </c>
      <c r="I14" s="52">
        <f>'南北货-1'!I14</f>
        <v>7227.08</v>
      </c>
      <c r="J14" s="53">
        <f>'南北货-1'!J14</f>
        <v>0.134817685675868</v>
      </c>
      <c r="K14" s="54">
        <f>'南北货-1'!K14</f>
        <v>0.24471150194825</v>
      </c>
      <c r="L14" s="54">
        <f>'南北货-1'!L14</f>
        <v>0.251874966904195</v>
      </c>
      <c r="M14" s="55">
        <f>'南北货-1'!M14</f>
        <v>-0.00716346495594525</v>
      </c>
      <c r="N14" s="49">
        <f>'南北货-1'!N14</f>
        <v>248592.32</v>
      </c>
      <c r="O14" s="49">
        <f>'南北货-1'!O14</f>
        <v>212829.09</v>
      </c>
      <c r="P14" s="52">
        <f>'南北货-1'!P14</f>
        <v>35763.23</v>
      </c>
      <c r="Q14" s="55">
        <f>'南北货-1'!Q14</f>
        <v>0.168037320462161</v>
      </c>
      <c r="R14" s="49">
        <f>'南北货-1'!R14</f>
        <v>12452.66</v>
      </c>
      <c r="S14" s="49">
        <f>'南北货-1'!S14</f>
        <v>9250.65</v>
      </c>
      <c r="T14" s="52">
        <f>'南北货-1'!T14</f>
        <v>3202.01</v>
      </c>
      <c r="U14" s="55">
        <f>'南北货-1'!U14</f>
        <v>0.346138919967786</v>
      </c>
      <c r="V14" s="54">
        <f>'南北货-1'!V14</f>
        <v>3.12373081771945</v>
      </c>
      <c r="W14" s="54">
        <f>'南北货-1'!W14</f>
        <v>2.43449303308177</v>
      </c>
      <c r="X14" s="55">
        <f>'南北货-1'!X14</f>
        <v>0.689237784637674</v>
      </c>
      <c r="Y14" s="54">
        <f>'南北货-1'!Y14</f>
        <v>-0.0310688640017474</v>
      </c>
      <c r="Z14" s="54">
        <f>'南北货-1'!Z14</f>
        <v>-0.104821823331333</v>
      </c>
      <c r="AA14" s="55">
        <f>'南北货-1'!AA14</f>
        <v>0.0737529593295861</v>
      </c>
      <c r="AB14" s="54">
        <f>'南北货-1'!AB14</f>
        <v>0.0969942989389213</v>
      </c>
      <c r="AC14" s="54">
        <f>'南北货-1'!AC14</f>
        <v>-0.0781631683901858</v>
      </c>
      <c r="AD14" s="55">
        <f>'南北货-1'!AD14</f>
        <v>0.175157467329107</v>
      </c>
    </row>
    <row r="15" spans="1:30">
      <c r="A15" s="50" t="str" cm="1">
        <f t="array" ref="A15:AD83">_xlfn._xlws.SORT('南北货-1'!A15:AD83,9)</f>
        <v>郑州东区</v>
      </c>
      <c r="B15" s="51" t="str">
        <v>1073</v>
      </c>
      <c r="C15" s="50" t="str">
        <v>惠济店</v>
      </c>
      <c r="D15" s="49">
        <v>8632.55</v>
      </c>
      <c r="E15" s="49">
        <v>201707.49</v>
      </c>
      <c r="F15" s="49">
        <v>49.6446932599456</v>
      </c>
      <c r="G15" s="49">
        <v>79130.02</v>
      </c>
      <c r="H15" s="49">
        <v>98093.87</v>
      </c>
      <c r="I15" s="49">
        <v>-18963.85</v>
      </c>
      <c r="J15" s="56">
        <v>-0.193323497176735</v>
      </c>
      <c r="K15" s="56">
        <v>0.343132920284601</v>
      </c>
      <c r="L15" s="56">
        <v>0.350339454073449</v>
      </c>
      <c r="M15" s="56">
        <v>-0.00720653378884767</v>
      </c>
      <c r="N15" s="49">
        <v>230610.4</v>
      </c>
      <c r="O15" s="49">
        <v>279996.64</v>
      </c>
      <c r="P15" s="49">
        <v>-49386.24</v>
      </c>
      <c r="Q15" s="56">
        <v>-0.17638154514997</v>
      </c>
      <c r="R15" s="49">
        <v>7066.01</v>
      </c>
      <c r="S15" s="49">
        <v>8795.81</v>
      </c>
      <c r="T15" s="49">
        <v>-1729.8</v>
      </c>
      <c r="U15" s="56">
        <v>-0.196661819661862</v>
      </c>
      <c r="V15" s="56">
        <v>1.69340493614988</v>
      </c>
      <c r="W15" s="56">
        <v>0.901346608581885</v>
      </c>
      <c r="X15" s="56">
        <v>0.792058327567992</v>
      </c>
      <c r="Y15" s="54">
        <v>-0.0168411876009233</v>
      </c>
      <c r="Z15" s="54">
        <v>-0.0742137449535631</v>
      </c>
      <c r="AA15" s="54">
        <v>0.0573725573526398</v>
      </c>
      <c r="AB15" s="54">
        <v>-0.0601364830217616</v>
      </c>
      <c r="AC15" s="54">
        <v>-0.0450807420403331</v>
      </c>
      <c r="AD15" s="54">
        <v>-0.0150557409814286</v>
      </c>
    </row>
    <row r="16" spans="1:30">
      <c r="A16" s="50" t="str">
        <v>平顶山区</v>
      </c>
      <c r="B16" s="51" t="str">
        <v>1057</v>
      </c>
      <c r="C16" s="50" t="str">
        <v>开源店</v>
      </c>
      <c r="D16" s="49">
        <v>5241.25</v>
      </c>
      <c r="E16" s="49">
        <v>135317.86</v>
      </c>
      <c r="F16" s="49">
        <v>88.7808429854991</v>
      </c>
      <c r="G16" s="49">
        <v>23846.13</v>
      </c>
      <c r="H16" s="49">
        <v>42228.49</v>
      </c>
      <c r="I16" s="49">
        <v>-18382.36</v>
      </c>
      <c r="J16" s="56">
        <v>-0.435307064022417</v>
      </c>
      <c r="K16" s="56">
        <v>0.255667464707339</v>
      </c>
      <c r="L16" s="56">
        <v>0.357884724793078</v>
      </c>
      <c r="M16" s="56">
        <v>-0.102217260085738</v>
      </c>
      <c r="N16" s="49">
        <v>93270.1</v>
      </c>
      <c r="O16" s="49">
        <v>117994.67</v>
      </c>
      <c r="P16" s="49">
        <v>-24724.57</v>
      </c>
      <c r="Q16" s="56">
        <v>-0.209539719039851</v>
      </c>
      <c r="R16" s="49">
        <v>3580.76</v>
      </c>
      <c r="S16" s="49">
        <v>4359.89</v>
      </c>
      <c r="T16" s="49">
        <v>-779.13</v>
      </c>
      <c r="U16" s="56">
        <v>-0.178704049872818</v>
      </c>
      <c r="V16" s="56">
        <v>-0.798792748002688</v>
      </c>
      <c r="W16" s="56">
        <v>1.11645876355669</v>
      </c>
      <c r="X16" s="56">
        <v>-1.91525151155938</v>
      </c>
      <c r="Y16" s="54">
        <v>-0.00047755225147734</v>
      </c>
      <c r="Z16" s="54">
        <v>0.022167990476824</v>
      </c>
      <c r="AA16" s="54">
        <v>-0.0226455427283013</v>
      </c>
      <c r="AB16" s="54">
        <v>-0.0161570535364082</v>
      </c>
      <c r="AC16" s="54">
        <v>0.00604072539886759</v>
      </c>
      <c r="AD16" s="54">
        <v>-0.0221977789352758</v>
      </c>
    </row>
    <row r="17" spans="1:30">
      <c r="A17" s="50" t="str">
        <v>郑州东区</v>
      </c>
      <c r="B17" s="51" t="str">
        <v>1027</v>
      </c>
      <c r="C17" s="50" t="str">
        <v>花园店</v>
      </c>
      <c r="D17" s="49">
        <v>2998.8</v>
      </c>
      <c r="E17" s="49">
        <v>55963.27</v>
      </c>
      <c r="F17" s="49">
        <v>71.6931549436747</v>
      </c>
      <c r="G17" s="49">
        <v>11514.24</v>
      </c>
      <c r="H17" s="49">
        <v>25855.92</v>
      </c>
      <c r="I17" s="49">
        <v>-14341.68</v>
      </c>
      <c r="J17" s="56">
        <v>-0.55467683996547</v>
      </c>
      <c r="K17" s="56">
        <v>0.301655850178097</v>
      </c>
      <c r="L17" s="56">
        <v>0.549432736993538</v>
      </c>
      <c r="M17" s="56">
        <v>-0.247776886815441</v>
      </c>
      <c r="N17" s="49">
        <v>38170.12</v>
      </c>
      <c r="O17" s="49">
        <v>47059.3</v>
      </c>
      <c r="P17" s="49">
        <v>-8889.18</v>
      </c>
      <c r="Q17" s="56">
        <v>-0.18889316245673</v>
      </c>
      <c r="R17" s="49">
        <v>1541.64</v>
      </c>
      <c r="S17" s="49">
        <v>1558.24</v>
      </c>
      <c r="T17" s="49">
        <v>-16.5999999999999</v>
      </c>
      <c r="U17" s="56">
        <v>-0.0106530444604168</v>
      </c>
      <c r="V17" s="56">
        <v>0.559483055209402</v>
      </c>
      <c r="W17" s="56">
        <v>1.85192430547962</v>
      </c>
      <c r="X17" s="56">
        <v>-1.29244125027022</v>
      </c>
      <c r="Y17" s="54">
        <v>-0.0469370280999455</v>
      </c>
      <c r="Z17" s="54">
        <v>-0.126142314405997</v>
      </c>
      <c r="AA17" s="54">
        <v>0.079205286306051</v>
      </c>
      <c r="AB17" s="54">
        <v>0.0684402615858115</v>
      </c>
      <c r="AC17" s="54">
        <v>0.0931857146196395</v>
      </c>
      <c r="AD17" s="54">
        <v>-0.024745453033828</v>
      </c>
    </row>
    <row r="18" spans="1:30">
      <c r="A18" s="50" t="str">
        <v>郑州西区</v>
      </c>
      <c r="B18" s="51" t="str">
        <v>1059</v>
      </c>
      <c r="C18" s="50" t="str">
        <v>大卫城</v>
      </c>
      <c r="D18" s="49">
        <v>3845.45</v>
      </c>
      <c r="E18" s="49">
        <v>110244.9</v>
      </c>
      <c r="F18" s="49">
        <v>86.5201769713776</v>
      </c>
      <c r="G18" s="49">
        <v>15585.93</v>
      </c>
      <c r="H18" s="49">
        <v>28991.3</v>
      </c>
      <c r="I18" s="49">
        <v>-13405.37</v>
      </c>
      <c r="J18" s="56">
        <v>-0.462392855787771</v>
      </c>
      <c r="K18" s="56">
        <v>0.259834486056048</v>
      </c>
      <c r="L18" s="56">
        <v>0.426380582390051</v>
      </c>
      <c r="M18" s="56">
        <v>-0.166546096334003</v>
      </c>
      <c r="N18" s="49">
        <v>59984.07</v>
      </c>
      <c r="O18" s="49">
        <v>67993.95</v>
      </c>
      <c r="P18" s="49">
        <v>-8009.88</v>
      </c>
      <c r="Q18" s="56">
        <v>-0.117802833928607</v>
      </c>
      <c r="R18" s="49">
        <v>1775.45</v>
      </c>
      <c r="S18" s="49">
        <v>2029.01</v>
      </c>
      <c r="T18" s="49">
        <v>-253.56</v>
      </c>
      <c r="U18" s="56">
        <v>-0.124967348608435</v>
      </c>
      <c r="V18" s="56">
        <v>0.810277779218695</v>
      </c>
      <c r="W18" s="56">
        <v>1.09424527799024</v>
      </c>
      <c r="X18" s="56">
        <v>-0.283967498771549</v>
      </c>
      <c r="Y18" s="54">
        <v>-0.028190036328818</v>
      </c>
      <c r="Z18" s="54">
        <v>0.121443462575345</v>
      </c>
      <c r="AA18" s="54">
        <v>-0.149633498904163</v>
      </c>
      <c r="AB18" s="54">
        <v>-0.0510804551722212</v>
      </c>
      <c r="AC18" s="54">
        <v>0.157202131954387</v>
      </c>
      <c r="AD18" s="54">
        <v>-0.208282587126608</v>
      </c>
    </row>
    <row r="19" spans="1:30">
      <c r="A19" s="50" t="str">
        <v>安阳区</v>
      </c>
      <c r="B19" s="51" t="str">
        <v>1008</v>
      </c>
      <c r="C19" s="50" t="str">
        <v>文峰店</v>
      </c>
      <c r="D19" s="49">
        <v>7650.4</v>
      </c>
      <c r="E19" s="49">
        <v>114572.42</v>
      </c>
      <c r="F19" s="49">
        <v>77.3131157660792</v>
      </c>
      <c r="G19" s="49">
        <v>19612.59</v>
      </c>
      <c r="H19" s="49">
        <v>31634.41</v>
      </c>
      <c r="I19" s="49">
        <v>-12021.82</v>
      </c>
      <c r="J19" s="56">
        <v>-0.380023525015956</v>
      </c>
      <c r="K19" s="56">
        <v>0.287393137500995</v>
      </c>
      <c r="L19" s="56">
        <v>0.442294302399325</v>
      </c>
      <c r="M19" s="56">
        <v>-0.154901164898331</v>
      </c>
      <c r="N19" s="49">
        <v>68243.07</v>
      </c>
      <c r="O19" s="49">
        <v>71523.44</v>
      </c>
      <c r="P19" s="49">
        <v>-3280.37</v>
      </c>
      <c r="Q19" s="56">
        <v>-0.0458642649179066</v>
      </c>
      <c r="R19" s="49">
        <v>2403.29</v>
      </c>
      <c r="S19" s="49">
        <v>2838.6</v>
      </c>
      <c r="T19" s="49">
        <v>-435.31</v>
      </c>
      <c r="U19" s="56">
        <v>-0.153353765940957</v>
      </c>
      <c r="V19" s="56">
        <v>0.215045655434007</v>
      </c>
      <c r="W19" s="56">
        <v>0.456553367783706</v>
      </c>
      <c r="X19" s="56">
        <v>-0.241507712349698</v>
      </c>
      <c r="Y19" s="54">
        <v>0.0319062618327376</v>
      </c>
      <c r="Z19" s="54">
        <v>0.0287183823011344</v>
      </c>
      <c r="AA19" s="54">
        <v>0.00318787953160326</v>
      </c>
      <c r="AB19" s="54">
        <v>-0.0390086567107707</v>
      </c>
      <c r="AC19" s="54">
        <v>0.0964398174919998</v>
      </c>
      <c r="AD19" s="54">
        <v>-0.135448474202771</v>
      </c>
    </row>
    <row r="20" spans="1:30">
      <c r="A20" s="50" t="str">
        <v>郑州西区</v>
      </c>
      <c r="B20" s="51" t="str">
        <v>1029</v>
      </c>
      <c r="C20" s="50" t="str">
        <v>丰乐店</v>
      </c>
      <c r="D20" s="49">
        <v>4248.3</v>
      </c>
      <c r="E20" s="49">
        <v>85277.26</v>
      </c>
      <c r="F20" s="49">
        <v>68.0771279178878</v>
      </c>
      <c r="G20" s="49">
        <v>9924.51</v>
      </c>
      <c r="H20" s="49">
        <v>21059.58</v>
      </c>
      <c r="I20" s="49">
        <v>-11135.07</v>
      </c>
      <c r="J20" s="56">
        <v>-0.528741313929338</v>
      </c>
      <c r="K20" s="56">
        <v>0.166081712220486</v>
      </c>
      <c r="L20" s="56">
        <v>0.279035398055379</v>
      </c>
      <c r="M20" s="56">
        <v>-0.112953685834893</v>
      </c>
      <c r="N20" s="49">
        <v>59756.79</v>
      </c>
      <c r="O20" s="49">
        <v>75472.79</v>
      </c>
      <c r="P20" s="49">
        <v>-15716</v>
      </c>
      <c r="Q20" s="56">
        <v>-0.208233987374788</v>
      </c>
      <c r="R20" s="49">
        <v>2508.61</v>
      </c>
      <c r="S20" s="49">
        <v>3102.07</v>
      </c>
      <c r="T20" s="49">
        <v>-593.46</v>
      </c>
      <c r="U20" s="56">
        <v>-0.19131096332449</v>
      </c>
      <c r="V20" s="56">
        <v>10.097814229649</v>
      </c>
      <c r="W20" s="56">
        <v>0.227876752870666</v>
      </c>
      <c r="X20" s="56">
        <v>9.86993747677834</v>
      </c>
      <c r="Y20" s="54">
        <v>-0.0366298468075946</v>
      </c>
      <c r="Z20" s="54">
        <v>-0.0151447259410652</v>
      </c>
      <c r="AA20" s="54">
        <v>-0.0214851208665295</v>
      </c>
      <c r="AB20" s="54">
        <v>-0.03372035154723</v>
      </c>
      <c r="AC20" s="54">
        <v>-0.0138196123397585</v>
      </c>
      <c r="AD20" s="54">
        <v>-0.0199007392074716</v>
      </c>
    </row>
    <row r="21" spans="1:30">
      <c r="A21" s="50" t="str">
        <v>商丘区</v>
      </c>
      <c r="B21" s="51" t="str">
        <v>1079</v>
      </c>
      <c r="C21" s="50" t="str">
        <v>金穗店</v>
      </c>
      <c r="D21" s="49">
        <v>4661.5</v>
      </c>
      <c r="E21" s="49">
        <v>88262</v>
      </c>
      <c r="F21" s="49">
        <v>112.023632306236</v>
      </c>
      <c r="G21" s="49">
        <v>11355.71</v>
      </c>
      <c r="H21" s="49">
        <v>22466.7</v>
      </c>
      <c r="I21" s="49">
        <v>-11110.99</v>
      </c>
      <c r="J21" s="56">
        <v>-0.494553717279351</v>
      </c>
      <c r="K21" s="56">
        <v>0.230454873851349</v>
      </c>
      <c r="L21" s="56">
        <v>0.32819015328746</v>
      </c>
      <c r="M21" s="56">
        <v>-0.0977352794361107</v>
      </c>
      <c r="N21" s="49">
        <v>49275.2</v>
      </c>
      <c r="O21" s="49">
        <v>68456.35</v>
      </c>
      <c r="P21" s="49">
        <v>-19181.15</v>
      </c>
      <c r="Q21" s="56">
        <v>-0.280195336152161</v>
      </c>
      <c r="R21" s="49">
        <v>2014.35</v>
      </c>
      <c r="S21" s="49">
        <v>2893.07</v>
      </c>
      <c r="T21" s="49">
        <v>-878.72</v>
      </c>
      <c r="U21" s="56">
        <v>-0.303732713000377</v>
      </c>
      <c r="V21" s="56">
        <v>-0.188242774560453</v>
      </c>
      <c r="W21" s="56">
        <v>-0.764029796689883</v>
      </c>
      <c r="X21" s="56">
        <v>0.57578702212943</v>
      </c>
      <c r="Y21" s="54">
        <v>-0.0424255963462159</v>
      </c>
      <c r="Z21" s="54">
        <v>-0.0998696886006906</v>
      </c>
      <c r="AA21" s="54">
        <v>0.0574440922544747</v>
      </c>
      <c r="AB21" s="54">
        <v>-0.0153266618301037</v>
      </c>
      <c r="AC21" s="54">
        <v>0.0555980562796585</v>
      </c>
      <c r="AD21" s="54">
        <v>-0.0709247181097622</v>
      </c>
    </row>
    <row r="22" spans="1:30">
      <c r="A22" s="50" t="str">
        <v>洛阳区</v>
      </c>
      <c r="B22" s="51" t="str">
        <v>1004</v>
      </c>
      <c r="C22" s="50" t="str">
        <v>南昌店</v>
      </c>
      <c r="D22" s="49">
        <v>4361.36</v>
      </c>
      <c r="E22" s="49">
        <v>87124.89</v>
      </c>
      <c r="F22" s="49">
        <v>50.0020788528761</v>
      </c>
      <c r="G22" s="49">
        <v>15842.77</v>
      </c>
      <c r="H22" s="49">
        <v>26588.18</v>
      </c>
      <c r="I22" s="49">
        <v>-10745.41</v>
      </c>
      <c r="J22" s="56">
        <v>-0.404142367021737</v>
      </c>
      <c r="K22" s="56">
        <v>0.212045022778809</v>
      </c>
      <c r="L22" s="56">
        <v>0.255729025249848</v>
      </c>
      <c r="M22" s="56">
        <v>-0.0436840024710397</v>
      </c>
      <c r="N22" s="49">
        <v>74714.18</v>
      </c>
      <c r="O22" s="49">
        <v>103970.13</v>
      </c>
      <c r="P22" s="49">
        <v>-29255.95</v>
      </c>
      <c r="Q22" s="56">
        <v>-0.281388029427298</v>
      </c>
      <c r="R22" s="49">
        <v>3010.51</v>
      </c>
      <c r="S22" s="49">
        <v>3856.15</v>
      </c>
      <c r="T22" s="49">
        <v>-845.64</v>
      </c>
      <c r="U22" s="56">
        <v>-0.21929644853027</v>
      </c>
      <c r="V22" s="56">
        <v>0.387095161446655</v>
      </c>
      <c r="W22" s="56">
        <v>0.572621152323087</v>
      </c>
      <c r="X22" s="56">
        <v>-0.185525990876432</v>
      </c>
      <c r="Y22" s="54">
        <v>-0.0329678360144959</v>
      </c>
      <c r="Z22" s="54">
        <v>-0.0832851419161599</v>
      </c>
      <c r="AA22" s="54">
        <v>0.050317305901664</v>
      </c>
      <c r="AB22" s="54">
        <v>-0.0192412021386952</v>
      </c>
      <c r="AC22" s="54">
        <v>-0.0796067534011932</v>
      </c>
      <c r="AD22" s="54">
        <v>0.060365551262498</v>
      </c>
    </row>
    <row r="23" spans="1:30">
      <c r="A23" s="50" t="str">
        <v>洛阳区</v>
      </c>
      <c r="B23" s="51" t="str">
        <v>1110</v>
      </c>
      <c r="C23" s="50" t="str">
        <v>中州店</v>
      </c>
      <c r="D23" s="49">
        <v>1961.43</v>
      </c>
      <c r="E23" s="49">
        <v>37986.15</v>
      </c>
      <c r="F23" s="49">
        <v>274.805757271512</v>
      </c>
      <c r="G23" s="49">
        <v>1548.31</v>
      </c>
      <c r="H23" s="49">
        <v>11076.71</v>
      </c>
      <c r="I23" s="49">
        <v>-9528.4</v>
      </c>
      <c r="J23" s="56">
        <v>-0.860219325052294</v>
      </c>
      <c r="K23" s="56">
        <v>0.250951007898187</v>
      </c>
      <c r="L23" s="56">
        <v>0.32471850592157</v>
      </c>
      <c r="M23" s="56">
        <v>-0.0737674980233826</v>
      </c>
      <c r="N23" s="49">
        <v>6169.77</v>
      </c>
      <c r="O23" s="49">
        <v>34111.73</v>
      </c>
      <c r="P23" s="49">
        <v>-27941.96</v>
      </c>
      <c r="Q23" s="56">
        <v>-0.819130545416489</v>
      </c>
      <c r="R23" s="49">
        <v>339.14</v>
      </c>
      <c r="S23" s="49">
        <v>1511.6</v>
      </c>
      <c r="T23" s="49">
        <v>-1172.46</v>
      </c>
      <c r="U23" s="56">
        <v>-0.775641704154538</v>
      </c>
      <c r="V23" s="56">
        <v>-1.10827648477861</v>
      </c>
      <c r="W23" s="56">
        <v>3.35438933557665</v>
      </c>
      <c r="X23" s="56">
        <v>-4.46266582035525</v>
      </c>
      <c r="Y23" s="54">
        <v>-0.171404139883234</v>
      </c>
      <c r="Z23" s="54">
        <v>-0.0268655729028844</v>
      </c>
      <c r="AA23" s="54">
        <v>-0.14453856698035</v>
      </c>
      <c r="AB23" s="54">
        <v>0.0110820390093174</v>
      </c>
      <c r="AC23" s="54">
        <v>0.00754681160996525</v>
      </c>
      <c r="AD23" s="54">
        <v>0.00353522739935215</v>
      </c>
    </row>
    <row r="24" spans="1:30">
      <c r="A24" s="50" t="str">
        <v>郑州东区</v>
      </c>
      <c r="B24" s="51" t="str">
        <v>1016</v>
      </c>
      <c r="C24" s="50" t="str">
        <v>人民店</v>
      </c>
      <c r="D24" s="49">
        <v>5509.3</v>
      </c>
      <c r="E24" s="49">
        <v>88101.29</v>
      </c>
      <c r="F24" s="49">
        <v>30.7970832540531</v>
      </c>
      <c r="G24" s="49">
        <v>24095.95</v>
      </c>
      <c r="H24" s="49">
        <v>33493.54</v>
      </c>
      <c r="I24" s="49">
        <v>-9397.59</v>
      </c>
      <c r="J24" s="56">
        <v>-0.280579180343433</v>
      </c>
      <c r="K24" s="56">
        <v>0.208543949802564</v>
      </c>
      <c r="L24" s="56">
        <v>0.296249719282421</v>
      </c>
      <c r="M24" s="56">
        <v>-0.0877057694798569</v>
      </c>
      <c r="N24" s="49">
        <v>115543.75</v>
      </c>
      <c r="O24" s="49">
        <v>113058.47</v>
      </c>
      <c r="P24" s="49">
        <v>2485.28</v>
      </c>
      <c r="Q24" s="56">
        <v>0.0219822539611583</v>
      </c>
      <c r="R24" s="49">
        <v>4999.07</v>
      </c>
      <c r="S24" s="49">
        <v>5272.65</v>
      </c>
      <c r="T24" s="49">
        <v>-273.58</v>
      </c>
      <c r="U24" s="56">
        <v>-0.0518866224763639</v>
      </c>
      <c r="V24" s="56">
        <v>0.43478728182114</v>
      </c>
      <c r="W24" s="56">
        <v>0.535856817222852</v>
      </c>
      <c r="X24" s="56">
        <v>-0.101069535401712</v>
      </c>
      <c r="Y24" s="54">
        <v>-0.0225902017775306</v>
      </c>
      <c r="Z24" s="54">
        <v>0.00361298398338596</v>
      </c>
      <c r="AA24" s="54">
        <v>-0.0262031857609166</v>
      </c>
      <c r="AB24" s="54">
        <v>-0.117691209629975</v>
      </c>
      <c r="AC24" s="54">
        <v>-0.0264078551567167</v>
      </c>
      <c r="AD24" s="54">
        <v>-0.091283354473258</v>
      </c>
    </row>
    <row r="25" spans="1:30">
      <c r="A25" s="50" t="str">
        <v>郑州东区</v>
      </c>
      <c r="B25" s="51" t="str">
        <v>1041</v>
      </c>
      <c r="C25" s="50" t="str">
        <v>六天地</v>
      </c>
      <c r="D25" s="49">
        <v>7058</v>
      </c>
      <c r="E25" s="49">
        <v>155792.24</v>
      </c>
      <c r="F25" s="49">
        <v>82.7339274146269</v>
      </c>
      <c r="G25" s="49">
        <v>25567.36</v>
      </c>
      <c r="H25" s="49">
        <v>34792.06</v>
      </c>
      <c r="I25" s="49">
        <v>-9224.7</v>
      </c>
      <c r="J25" s="56">
        <v>-0.265138080355115</v>
      </c>
      <c r="K25" s="56">
        <v>0.236500219735738</v>
      </c>
      <c r="L25" s="56">
        <v>0.298747122400071</v>
      </c>
      <c r="M25" s="56">
        <v>-0.0622469026643327</v>
      </c>
      <c r="N25" s="49">
        <v>108107.13</v>
      </c>
      <c r="O25" s="49">
        <v>116459.9</v>
      </c>
      <c r="P25" s="49">
        <v>-8352.76999999999</v>
      </c>
      <c r="Q25" s="56">
        <v>-0.0717222838075594</v>
      </c>
      <c r="R25" s="49">
        <v>3710.48</v>
      </c>
      <c r="S25" s="49">
        <v>4094.03</v>
      </c>
      <c r="T25" s="49">
        <v>-383.55</v>
      </c>
      <c r="U25" s="56">
        <v>-0.0936851952721402</v>
      </c>
      <c r="V25" s="56">
        <v>-1.16371759344166</v>
      </c>
      <c r="W25" s="56">
        <v>0.918154117045711</v>
      </c>
      <c r="X25" s="56">
        <v>-2.08187171048738</v>
      </c>
      <c r="Y25" s="54">
        <v>-0.0270638839179837</v>
      </c>
      <c r="Z25" s="54">
        <v>-0.0404418140560768</v>
      </c>
      <c r="AA25" s="54">
        <v>0.0133779301380931</v>
      </c>
      <c r="AB25" s="54">
        <v>-0.100897728452599</v>
      </c>
      <c r="AC25" s="54">
        <v>-0.0436368045996948</v>
      </c>
      <c r="AD25" s="54">
        <v>-0.0572609238529044</v>
      </c>
    </row>
    <row r="26" spans="1:30">
      <c r="A26" s="50" t="str">
        <v>郑州东区</v>
      </c>
      <c r="B26" s="51" t="str">
        <v>1076</v>
      </c>
      <c r="C26" s="50" t="str">
        <v>铁塔店</v>
      </c>
      <c r="D26" s="49">
        <v>6302.3</v>
      </c>
      <c r="E26" s="49">
        <v>126167.81</v>
      </c>
      <c r="F26" s="49">
        <v>97.0779353972557</v>
      </c>
      <c r="G26" s="49">
        <v>15756.81</v>
      </c>
      <c r="H26" s="49">
        <v>24698.29</v>
      </c>
      <c r="I26" s="49">
        <v>-8941.48</v>
      </c>
      <c r="J26" s="56">
        <v>-0.362028302364253</v>
      </c>
      <c r="K26" s="56">
        <v>0.244459641797223</v>
      </c>
      <c r="L26" s="56">
        <v>0.286866193788627</v>
      </c>
      <c r="M26" s="56">
        <v>-0.0424065519914037</v>
      </c>
      <c r="N26" s="49">
        <v>64455.67</v>
      </c>
      <c r="O26" s="49">
        <v>86096.9</v>
      </c>
      <c r="P26" s="49">
        <v>-21641.23</v>
      </c>
      <c r="Q26" s="56">
        <v>-0.251358992019457</v>
      </c>
      <c r="R26" s="49">
        <v>2378.36</v>
      </c>
      <c r="S26" s="49">
        <v>3824.88</v>
      </c>
      <c r="T26" s="49">
        <v>-1446.52</v>
      </c>
      <c r="U26" s="56">
        <v>-0.37818702808977</v>
      </c>
      <c r="V26" s="56">
        <v>-6.29553161000048</v>
      </c>
      <c r="W26" s="56">
        <v>0.761374244765106</v>
      </c>
      <c r="X26" s="56">
        <v>-7.05690585476559</v>
      </c>
      <c r="Y26" s="54">
        <v>-0.0229738138885619</v>
      </c>
      <c r="Z26" s="54">
        <v>-0.0359802137583401</v>
      </c>
      <c r="AA26" s="54">
        <v>0.0130063998697783</v>
      </c>
      <c r="AB26" s="54">
        <v>-0.0613870037204156</v>
      </c>
      <c r="AC26" s="54">
        <v>-0.00625718928323784</v>
      </c>
      <c r="AD26" s="54">
        <v>-0.0551298144371778</v>
      </c>
    </row>
    <row r="27" spans="1:30">
      <c r="A27" s="50" t="str">
        <v>郑州东区</v>
      </c>
      <c r="B27" s="51" t="str">
        <v>1096</v>
      </c>
      <c r="C27" s="50" t="str">
        <v>长安店</v>
      </c>
      <c r="D27" s="49">
        <v>3080.3</v>
      </c>
      <c r="E27" s="49">
        <v>58599.8</v>
      </c>
      <c r="F27" s="49">
        <v>48.5687410997622</v>
      </c>
      <c r="G27" s="49">
        <v>23922.69</v>
      </c>
      <c r="H27" s="49">
        <v>32173.14</v>
      </c>
      <c r="I27" s="49">
        <v>-8250.45</v>
      </c>
      <c r="J27" s="56">
        <v>-0.256439066873796</v>
      </c>
      <c r="K27" s="56">
        <v>0.30491175186645</v>
      </c>
      <c r="L27" s="56">
        <v>0.327780390437286</v>
      </c>
      <c r="M27" s="56">
        <v>-0.0228686385708354</v>
      </c>
      <c r="N27" s="49">
        <v>78457.75</v>
      </c>
      <c r="O27" s="49">
        <v>98154.56</v>
      </c>
      <c r="P27" s="49">
        <v>-19696.81</v>
      </c>
      <c r="Q27" s="56">
        <v>-0.200671369725462</v>
      </c>
      <c r="R27" s="49">
        <v>2865.81</v>
      </c>
      <c r="S27" s="49">
        <v>4285.88</v>
      </c>
      <c r="T27" s="49">
        <v>-1420.07</v>
      </c>
      <c r="U27" s="56">
        <v>-0.331336854974941</v>
      </c>
      <c r="V27" s="56">
        <v>34.0964028071404</v>
      </c>
      <c r="W27" s="56">
        <v>0.401502696550339</v>
      </c>
      <c r="X27" s="56">
        <v>33.6949001105901</v>
      </c>
      <c r="Y27" s="54">
        <v>0.0748863323109348</v>
      </c>
      <c r="Z27" s="54">
        <v>-0.0129075009099648</v>
      </c>
      <c r="AA27" s="54">
        <v>0.0877938332208996</v>
      </c>
      <c r="AB27" s="54">
        <v>-0.0146146277275573</v>
      </c>
      <c r="AC27" s="54">
        <v>-0.0132909963632866</v>
      </c>
      <c r="AD27" s="54">
        <v>-0.00132363136427065</v>
      </c>
    </row>
    <row r="28" spans="1:30">
      <c r="A28" s="50" t="str">
        <v>郑州东区</v>
      </c>
      <c r="B28" s="51" t="str">
        <v>1105</v>
      </c>
      <c r="C28" s="50" t="str">
        <v>航海店</v>
      </c>
      <c r="D28" s="49">
        <v>5335.3</v>
      </c>
      <c r="E28" s="49">
        <v>102631.37</v>
      </c>
      <c r="F28" s="49">
        <v>34.9139540251009</v>
      </c>
      <c r="G28" s="49">
        <v>48814.64</v>
      </c>
      <c r="H28" s="49">
        <v>56960.74</v>
      </c>
      <c r="I28" s="49">
        <v>-8146.1</v>
      </c>
      <c r="J28" s="56">
        <v>-0.143012538109582</v>
      </c>
      <c r="K28" s="56">
        <v>0.303782198723502</v>
      </c>
      <c r="L28" s="56">
        <v>0.364209071706054</v>
      </c>
      <c r="M28" s="56">
        <v>-0.0604268729825526</v>
      </c>
      <c r="N28" s="49">
        <v>160689.6</v>
      </c>
      <c r="O28" s="49">
        <v>156395.72</v>
      </c>
      <c r="P28" s="49">
        <v>4293.88</v>
      </c>
      <c r="Q28" s="56">
        <v>0.0274552270356248</v>
      </c>
      <c r="R28" s="49">
        <v>6064.43</v>
      </c>
      <c r="S28" s="49">
        <v>6710.64</v>
      </c>
      <c r="T28" s="49">
        <v>-646.21</v>
      </c>
      <c r="U28" s="56">
        <v>-0.0962963294112037</v>
      </c>
      <c r="V28" s="56">
        <v>0.909956063087379</v>
      </c>
      <c r="W28" s="56">
        <v>0.816816079378814</v>
      </c>
      <c r="X28" s="56">
        <v>0.0931399837085647</v>
      </c>
      <c r="Y28" s="54">
        <v>-0.0163362426477014</v>
      </c>
      <c r="Z28" s="54">
        <v>-0.0150745681484925</v>
      </c>
      <c r="AA28" s="54">
        <v>-0.00126167449920889</v>
      </c>
      <c r="AB28" s="54">
        <v>-0.029809705406822</v>
      </c>
      <c r="AC28" s="54">
        <v>0.110798837717554</v>
      </c>
      <c r="AD28" s="54">
        <v>-0.140608543124376</v>
      </c>
    </row>
    <row r="29" spans="1:30">
      <c r="A29" s="50" t="str">
        <v>郑州西区</v>
      </c>
      <c r="B29" s="51" t="str">
        <v>1035</v>
      </c>
      <c r="C29" s="50" t="str">
        <v>巩义店</v>
      </c>
      <c r="D29" s="49">
        <v>3851.3</v>
      </c>
      <c r="E29" s="49">
        <v>80552.63</v>
      </c>
      <c r="F29" s="49">
        <v>77.198867998641</v>
      </c>
      <c r="G29" s="49">
        <v>16384.83</v>
      </c>
      <c r="H29" s="49">
        <v>24518.54</v>
      </c>
      <c r="I29" s="49">
        <v>-8133.71</v>
      </c>
      <c r="J29" s="56">
        <v>-0.331737126272608</v>
      </c>
      <c r="K29" s="56">
        <v>0.2675399701678</v>
      </c>
      <c r="L29" s="56">
        <v>0.381913957699109</v>
      </c>
      <c r="M29" s="56">
        <v>-0.114373987531309</v>
      </c>
      <c r="N29" s="49">
        <v>61242.55</v>
      </c>
      <c r="O29" s="49">
        <v>64199.12</v>
      </c>
      <c r="P29" s="49">
        <v>-2956.57</v>
      </c>
      <c r="Q29" s="56">
        <v>-0.0460531234696052</v>
      </c>
      <c r="R29" s="49">
        <v>2483.68</v>
      </c>
      <c r="S29" s="49">
        <v>3257.43</v>
      </c>
      <c r="T29" s="49">
        <v>-773.75</v>
      </c>
      <c r="U29" s="56">
        <v>-0.237533884074255</v>
      </c>
      <c r="V29" s="56">
        <v>-0.894886264942077</v>
      </c>
      <c r="W29" s="56">
        <v>0.760509988743946</v>
      </c>
      <c r="X29" s="56">
        <v>-1.65539625368602</v>
      </c>
      <c r="Y29" s="54">
        <v>-0.0145831991238807</v>
      </c>
      <c r="Z29" s="54">
        <v>0.0139987658982695</v>
      </c>
      <c r="AA29" s="54">
        <v>-0.0285819650221502</v>
      </c>
      <c r="AB29" s="54">
        <v>-0.0721019347394384</v>
      </c>
      <c r="AC29" s="54">
        <v>0.0342304863368844</v>
      </c>
      <c r="AD29" s="54">
        <v>-0.106332421076323</v>
      </c>
    </row>
    <row r="30" spans="1:30">
      <c r="A30" s="50" t="str">
        <v>漯河区</v>
      </c>
      <c r="B30" s="51" t="str">
        <v>1053</v>
      </c>
      <c r="C30" s="50" t="str">
        <v>辽河店</v>
      </c>
      <c r="D30" s="49">
        <v>8230.4</v>
      </c>
      <c r="E30" s="49">
        <v>162109.27</v>
      </c>
      <c r="F30" s="49">
        <v>128.966591178185</v>
      </c>
      <c r="G30" s="49">
        <v>18565.81</v>
      </c>
      <c r="H30" s="49">
        <v>26594.9</v>
      </c>
      <c r="I30" s="49">
        <v>-8029.09</v>
      </c>
      <c r="J30" s="56">
        <v>-0.301903372451109</v>
      </c>
      <c r="K30" s="56">
        <v>0.208180199826332</v>
      </c>
      <c r="L30" s="56">
        <v>0.280705787458426</v>
      </c>
      <c r="M30" s="56">
        <v>-0.0725255876320941</v>
      </c>
      <c r="N30" s="49">
        <v>89181.44</v>
      </c>
      <c r="O30" s="49">
        <v>94742.97</v>
      </c>
      <c r="P30" s="49">
        <v>-5561.53</v>
      </c>
      <c r="Q30" s="56">
        <v>-0.0587012418968922</v>
      </c>
      <c r="R30" s="49">
        <v>2580.84</v>
      </c>
      <c r="S30" s="49">
        <v>2855.37</v>
      </c>
      <c r="T30" s="49">
        <v>-274.53</v>
      </c>
      <c r="U30" s="56">
        <v>-0.0961451580705827</v>
      </c>
      <c r="V30" s="56">
        <v>-0.159079524128933</v>
      </c>
      <c r="W30" s="56">
        <v>0.772350167982469</v>
      </c>
      <c r="X30" s="56">
        <v>-0.931429692111402</v>
      </c>
      <c r="Y30" s="54">
        <v>-0.0233412377365509</v>
      </c>
      <c r="Z30" s="54">
        <v>-0.142713553760108</v>
      </c>
      <c r="AA30" s="54">
        <v>0.119372316023557</v>
      </c>
      <c r="AB30" s="54">
        <v>-0.171104916857642</v>
      </c>
      <c r="AC30" s="54">
        <v>-0.0832839069748394</v>
      </c>
      <c r="AD30" s="54">
        <v>-0.0878210098828025</v>
      </c>
    </row>
    <row r="31" spans="1:30">
      <c r="A31" s="50" t="str">
        <v>郑州西区</v>
      </c>
      <c r="B31" s="51" t="str">
        <v>1009</v>
      </c>
      <c r="C31" s="50" t="str">
        <v>上街店</v>
      </c>
      <c r="D31" s="49">
        <v>8798.14</v>
      </c>
      <c r="E31" s="49">
        <v>172965.95</v>
      </c>
      <c r="F31" s="49">
        <v>98.0270434708304</v>
      </c>
      <c r="G31" s="49">
        <v>29556.59</v>
      </c>
      <c r="H31" s="49">
        <v>37438.64</v>
      </c>
      <c r="I31" s="49">
        <v>-7882.05</v>
      </c>
      <c r="J31" s="56">
        <v>-0.210532487291205</v>
      </c>
      <c r="K31" s="56">
        <v>0.308544355497468</v>
      </c>
      <c r="L31" s="56">
        <v>0.328766353405231</v>
      </c>
      <c r="M31" s="56">
        <v>-0.020221997907763</v>
      </c>
      <c r="N31" s="49">
        <v>95793.65</v>
      </c>
      <c r="O31" s="49">
        <v>113876.13</v>
      </c>
      <c r="P31" s="49">
        <v>-18082.48</v>
      </c>
      <c r="Q31" s="56">
        <v>-0.158790784337332</v>
      </c>
      <c r="R31" s="49">
        <v>4209.43</v>
      </c>
      <c r="S31" s="49">
        <v>4920.71</v>
      </c>
      <c r="T31" s="49">
        <v>-711.28</v>
      </c>
      <c r="U31" s="56">
        <v>-0.144548246086439</v>
      </c>
      <c r="V31" s="56">
        <v>-7.55071934936652</v>
      </c>
      <c r="W31" s="56">
        <v>0.760914282689022</v>
      </c>
      <c r="X31" s="56">
        <v>-8.31163363205554</v>
      </c>
      <c r="Y31" s="54">
        <v>0.046604884746866</v>
      </c>
      <c r="Z31" s="54">
        <v>0.00493627952063828</v>
      </c>
      <c r="AA31" s="54">
        <v>0.0416686052262277</v>
      </c>
      <c r="AB31" s="54">
        <v>-0.0202591615630283</v>
      </c>
      <c r="AC31" s="54">
        <v>-0.0072113146100065</v>
      </c>
      <c r="AD31" s="54">
        <v>-0.0130478469530218</v>
      </c>
    </row>
    <row r="32" spans="1:30">
      <c r="A32" s="50" t="str">
        <v>济源区</v>
      </c>
      <c r="B32" s="51" t="str">
        <v>1091</v>
      </c>
      <c r="C32" s="50" t="str">
        <v>汤帝店</v>
      </c>
      <c r="D32" s="49">
        <v>3518.1</v>
      </c>
      <c r="E32" s="49">
        <v>57468.81</v>
      </c>
      <c r="F32" s="49">
        <v>11.0160935723373</v>
      </c>
      <c r="G32" s="49">
        <v>5542.6</v>
      </c>
      <c r="H32" s="49">
        <v>13169.37</v>
      </c>
      <c r="I32" s="49">
        <v>-7626.77</v>
      </c>
      <c r="J32" s="56">
        <v>-0.579129449624394</v>
      </c>
      <c r="K32" s="56">
        <v>0.0224594349603923</v>
      </c>
      <c r="L32" s="56">
        <v>0.0581779439646706</v>
      </c>
      <c r="M32" s="56">
        <v>-0.0357185090042784</v>
      </c>
      <c r="N32" s="49">
        <v>246782.7</v>
      </c>
      <c r="O32" s="49">
        <v>226363.62</v>
      </c>
      <c r="P32" s="49">
        <v>20419.08</v>
      </c>
      <c r="Q32" s="56">
        <v>0.0902047776051647</v>
      </c>
      <c r="R32" s="49">
        <v>38669.53</v>
      </c>
      <c r="S32" s="49">
        <v>30503</v>
      </c>
      <c r="T32" s="49">
        <v>8166.53</v>
      </c>
      <c r="U32" s="56">
        <v>0.267728747992001</v>
      </c>
      <c r="V32" s="56">
        <v>0.145859119707812</v>
      </c>
      <c r="W32" s="56">
        <v>0.117813650286313</v>
      </c>
      <c r="X32" s="56">
        <v>0.0280454694214981</v>
      </c>
      <c r="Y32" s="54">
        <v>-0.0032146757408223</v>
      </c>
      <c r="Z32" s="54">
        <v>-0.0020325869586598</v>
      </c>
      <c r="AA32" s="54">
        <v>-0.00118208878216249</v>
      </c>
      <c r="AB32" s="54">
        <v>-0.0132895376846552</v>
      </c>
      <c r="AC32" s="54">
        <v>-0.00537334709526204</v>
      </c>
      <c r="AD32" s="54">
        <v>-0.00791619058939321</v>
      </c>
    </row>
    <row r="33" spans="1:30">
      <c r="A33" s="50" t="str">
        <v>郑州西区</v>
      </c>
      <c r="B33" s="51" t="str">
        <v>1075</v>
      </c>
      <c r="C33" s="50" t="str">
        <v>秦岭店</v>
      </c>
      <c r="D33" s="49">
        <v>3528.4</v>
      </c>
      <c r="E33" s="49">
        <v>66688.9</v>
      </c>
      <c r="F33" s="49">
        <v>59.3829876611041</v>
      </c>
      <c r="G33" s="49">
        <v>15571.71</v>
      </c>
      <c r="H33" s="49">
        <v>22514.22</v>
      </c>
      <c r="I33" s="49">
        <v>-6942.51</v>
      </c>
      <c r="J33" s="56">
        <v>-0.30836111577483</v>
      </c>
      <c r="K33" s="56">
        <v>0.251816208908496</v>
      </c>
      <c r="L33" s="56">
        <v>0.327444652082912</v>
      </c>
      <c r="M33" s="56">
        <v>-0.0756284431744167</v>
      </c>
      <c r="N33" s="49">
        <v>61837.6</v>
      </c>
      <c r="O33" s="49">
        <v>68757.33</v>
      </c>
      <c r="P33" s="49">
        <v>-6919.73</v>
      </c>
      <c r="Q33" s="56">
        <v>-0.100639888139926</v>
      </c>
      <c r="R33" s="49">
        <v>2193.74</v>
      </c>
      <c r="S33" s="49">
        <v>2809.92</v>
      </c>
      <c r="T33" s="49">
        <v>-616.18</v>
      </c>
      <c r="U33" s="56">
        <v>-0.21928738184717</v>
      </c>
      <c r="V33" s="56">
        <v>-15.3965897875437</v>
      </c>
      <c r="W33" s="56">
        <v>0.691544462298098</v>
      </c>
      <c r="X33" s="56">
        <v>-16.0881342498418</v>
      </c>
      <c r="Y33" s="54">
        <v>-0.052950668720997</v>
      </c>
      <c r="Z33" s="54">
        <v>-0.0603682667122196</v>
      </c>
      <c r="AA33" s="54">
        <v>0.00741759799122255</v>
      </c>
      <c r="AB33" s="54">
        <v>-0.119535523903247</v>
      </c>
      <c r="AC33" s="54">
        <v>-0.034255464835531</v>
      </c>
      <c r="AD33" s="54">
        <v>-0.0852800590677161</v>
      </c>
    </row>
    <row r="34" spans="1:30">
      <c r="A34" s="50" t="str">
        <v>漯河区</v>
      </c>
      <c r="B34" s="51" t="str">
        <v>1058</v>
      </c>
      <c r="C34" s="50" t="str">
        <v>春晓店</v>
      </c>
      <c r="D34" s="49">
        <v>5288.75</v>
      </c>
      <c r="E34" s="49">
        <v>103920.72</v>
      </c>
      <c r="F34" s="49">
        <v>91.4236472241623</v>
      </c>
      <c r="G34" s="49">
        <v>19003.13</v>
      </c>
      <c r="H34" s="49">
        <v>25065.56</v>
      </c>
      <c r="I34" s="49">
        <v>-6062.43</v>
      </c>
      <c r="J34" s="56">
        <v>-0.241862938629737</v>
      </c>
      <c r="K34" s="56">
        <v>0.244461699740103</v>
      </c>
      <c r="L34" s="56">
        <v>0.261472672152411</v>
      </c>
      <c r="M34" s="56">
        <v>-0.017010972412308</v>
      </c>
      <c r="N34" s="49">
        <v>77734.59</v>
      </c>
      <c r="O34" s="49">
        <v>95863.02</v>
      </c>
      <c r="P34" s="49">
        <v>-18128.43</v>
      </c>
      <c r="Q34" s="56">
        <v>-0.189107645471632</v>
      </c>
      <c r="R34" s="49">
        <v>2797.06</v>
      </c>
      <c r="S34" s="49">
        <v>4010.56</v>
      </c>
      <c r="T34" s="49">
        <v>-1213.5</v>
      </c>
      <c r="U34" s="56">
        <v>-0.302576198835075</v>
      </c>
      <c r="V34" s="56">
        <v>0.0634068009685175</v>
      </c>
      <c r="W34" s="56">
        <v>4.46883856928447</v>
      </c>
      <c r="X34" s="56">
        <v>-4.40543176831595</v>
      </c>
      <c r="Y34" s="54">
        <v>-0.0159167125481756</v>
      </c>
      <c r="Z34" s="54">
        <v>-0.0190970836990345</v>
      </c>
      <c r="AA34" s="54">
        <v>0.00318037115085897</v>
      </c>
      <c r="AB34" s="54">
        <v>-0.138623042914309</v>
      </c>
      <c r="AC34" s="54">
        <v>-0.0804280180198788</v>
      </c>
      <c r="AD34" s="54">
        <v>-0.0581950248944298</v>
      </c>
    </row>
    <row r="35" spans="1:30">
      <c r="A35" s="50" t="str">
        <v>郑州西区</v>
      </c>
      <c r="B35" s="51" t="str">
        <v>1074</v>
      </c>
      <c r="C35" s="50" t="str">
        <v>瑞达店</v>
      </c>
      <c r="D35" s="49">
        <v>3609.5</v>
      </c>
      <c r="E35" s="49">
        <v>52052.65</v>
      </c>
      <c r="F35" s="49">
        <v>57.9811354035492</v>
      </c>
      <c r="G35" s="49">
        <v>25770.13</v>
      </c>
      <c r="H35" s="49">
        <v>31816.61</v>
      </c>
      <c r="I35" s="49">
        <v>-6046.48</v>
      </c>
      <c r="J35" s="56">
        <v>-0.19004161662729</v>
      </c>
      <c r="K35" s="56">
        <v>0.298841666783597</v>
      </c>
      <c r="L35" s="56">
        <v>0.298628256715886</v>
      </c>
      <c r="M35" s="56">
        <v>0.000213410067711263</v>
      </c>
      <c r="N35" s="49">
        <v>86233.39</v>
      </c>
      <c r="O35" s="49">
        <v>106542.53</v>
      </c>
      <c r="P35" s="49">
        <v>-20309.14</v>
      </c>
      <c r="Q35" s="56">
        <v>-0.190620027513895</v>
      </c>
      <c r="R35" s="49">
        <v>2718.2</v>
      </c>
      <c r="S35" s="49">
        <v>3291.77</v>
      </c>
      <c r="T35" s="49">
        <v>-573.57</v>
      </c>
      <c r="U35" s="56">
        <v>-0.174243643996999</v>
      </c>
      <c r="V35" s="56">
        <v>-0.984912117356615</v>
      </c>
      <c r="W35" s="56">
        <v>1.06932697796221</v>
      </c>
      <c r="X35" s="56">
        <v>-2.05423909531883</v>
      </c>
      <c r="Y35" s="54">
        <v>-0.044764917960415</v>
      </c>
      <c r="Z35" s="54">
        <v>-0.0806921504236323</v>
      </c>
      <c r="AA35" s="54">
        <v>0.0359272324632173</v>
      </c>
      <c r="AB35" s="54">
        <v>-0.0697592041844915</v>
      </c>
      <c r="AC35" s="54">
        <v>-0.0933819761929813</v>
      </c>
      <c r="AD35" s="54">
        <v>0.0236227720084898</v>
      </c>
    </row>
    <row r="36" spans="1:30">
      <c r="A36" s="50" t="str">
        <v>郑州东区</v>
      </c>
      <c r="B36" s="51" t="str">
        <v>1013</v>
      </c>
      <c r="C36" s="50" t="str">
        <v>丰产店</v>
      </c>
      <c r="D36" s="49">
        <v>3625.47</v>
      </c>
      <c r="E36" s="49">
        <v>80335.47</v>
      </c>
      <c r="F36" s="49">
        <v>74.4864429113432</v>
      </c>
      <c r="G36" s="49">
        <v>8901.57</v>
      </c>
      <c r="H36" s="49">
        <v>14715.57</v>
      </c>
      <c r="I36" s="49">
        <v>-5814</v>
      </c>
      <c r="J36" s="56">
        <v>-0.395091729372359</v>
      </c>
      <c r="K36" s="56">
        <v>0.166259527185269</v>
      </c>
      <c r="L36" s="56">
        <v>0.245832330301658</v>
      </c>
      <c r="M36" s="56">
        <v>-0.0795728031163891</v>
      </c>
      <c r="N36" s="49">
        <v>53540.21</v>
      </c>
      <c r="O36" s="49">
        <v>59860.19</v>
      </c>
      <c r="P36" s="49">
        <v>-6319.98</v>
      </c>
      <c r="Q36" s="56">
        <v>-0.105579016705426</v>
      </c>
      <c r="R36" s="49">
        <v>2152.74</v>
      </c>
      <c r="S36" s="49">
        <v>2453.94</v>
      </c>
      <c r="T36" s="49">
        <v>-301.2</v>
      </c>
      <c r="U36" s="56">
        <v>-0.122741387319983</v>
      </c>
      <c r="V36" s="56">
        <v>-0.464749944022534</v>
      </c>
      <c r="W36" s="56">
        <v>0.669487558702462</v>
      </c>
      <c r="X36" s="56">
        <v>-1.134237502725</v>
      </c>
      <c r="Y36" s="54">
        <v>-0.01691332905971</v>
      </c>
      <c r="Z36" s="54">
        <v>-0.0383016699674809</v>
      </c>
      <c r="AA36" s="54">
        <v>0.0213883409077709</v>
      </c>
      <c r="AB36" s="54">
        <v>-0.0956771622074508</v>
      </c>
      <c r="AC36" s="54">
        <v>-0.0454452967823858</v>
      </c>
      <c r="AD36" s="54">
        <v>-0.050231865425065</v>
      </c>
    </row>
    <row r="37" spans="1:30">
      <c r="A37" s="50" t="str">
        <v>济源区</v>
      </c>
      <c r="B37" s="51" t="str">
        <v>1025</v>
      </c>
      <c r="C37" s="50" t="str">
        <v>济水店</v>
      </c>
      <c r="D37" s="49">
        <v>4222.4</v>
      </c>
      <c r="E37" s="49">
        <v>55161.76</v>
      </c>
      <c r="F37" s="49">
        <v>84.6258192202774</v>
      </c>
      <c r="G37" s="49">
        <v>4050.68</v>
      </c>
      <c r="H37" s="49">
        <v>9466.04</v>
      </c>
      <c r="I37" s="49">
        <v>-5415.36</v>
      </c>
      <c r="J37" s="56">
        <v>-0.572082940701708</v>
      </c>
      <c r="K37" s="56">
        <v>0.115173608573847</v>
      </c>
      <c r="L37" s="56">
        <v>0.0589045932569771</v>
      </c>
      <c r="M37" s="56">
        <v>0.0562690153168699</v>
      </c>
      <c r="N37" s="49">
        <v>35170.21</v>
      </c>
      <c r="O37" s="49">
        <v>160701.22</v>
      </c>
      <c r="P37" s="49">
        <v>-125531.01</v>
      </c>
      <c r="Q37" s="56">
        <v>-0.781145345380701</v>
      </c>
      <c r="R37" s="49">
        <v>1724.03</v>
      </c>
      <c r="S37" s="49">
        <v>20993.1</v>
      </c>
      <c r="T37" s="49">
        <v>-19269.07</v>
      </c>
      <c r="U37" s="56">
        <v>-0.917876349848283</v>
      </c>
      <c r="V37" s="56">
        <v>-0.143669432104145</v>
      </c>
      <c r="W37" s="56">
        <v>0.094317065566695</v>
      </c>
      <c r="X37" s="56">
        <v>-0.23798649767084</v>
      </c>
      <c r="Y37" s="54">
        <v>-0.0186249659228668</v>
      </c>
      <c r="Z37" s="54">
        <v>-0.0120801596715111</v>
      </c>
      <c r="AA37" s="54">
        <v>-0.00654480625135566</v>
      </c>
      <c r="AB37" s="54">
        <v>-0.115163227079586</v>
      </c>
      <c r="AC37" s="54">
        <v>-0.0208738004602579</v>
      </c>
      <c r="AD37" s="54">
        <v>-0.0942894266193285</v>
      </c>
    </row>
    <row r="38" spans="1:30">
      <c r="A38" s="50" t="str">
        <v>济源区</v>
      </c>
      <c r="B38" s="51" t="str">
        <v>1010</v>
      </c>
      <c r="C38" s="50" t="str">
        <v>天坛店</v>
      </c>
      <c r="D38" s="49">
        <v>6292.4</v>
      </c>
      <c r="E38" s="49">
        <v>64942.48</v>
      </c>
      <c r="F38" s="49">
        <v>29.4792129292858</v>
      </c>
      <c r="G38" s="49">
        <v>10109.98</v>
      </c>
      <c r="H38" s="49">
        <v>14928.68</v>
      </c>
      <c r="I38" s="49">
        <v>-4818.7</v>
      </c>
      <c r="J38" s="56">
        <v>-0.322781384556438</v>
      </c>
      <c r="K38" s="56">
        <v>0.115752756203375</v>
      </c>
      <c r="L38" s="56">
        <v>0.102121126364965</v>
      </c>
      <c r="M38" s="56">
        <v>0.0136316298384106</v>
      </c>
      <c r="N38" s="49">
        <v>87341.16</v>
      </c>
      <c r="O38" s="49">
        <v>146186.01</v>
      </c>
      <c r="P38" s="49">
        <v>-58844.85</v>
      </c>
      <c r="Q38" s="56">
        <v>-0.402534072856903</v>
      </c>
      <c r="R38" s="49">
        <v>10272.82</v>
      </c>
      <c r="S38" s="49">
        <v>18653.89</v>
      </c>
      <c r="T38" s="49">
        <v>-8381.07</v>
      </c>
      <c r="U38" s="56">
        <v>-0.449293418155677</v>
      </c>
      <c r="V38" s="56">
        <v>0.712293837144611</v>
      </c>
      <c r="W38" s="56">
        <v>0.197727075764875</v>
      </c>
      <c r="X38" s="56">
        <v>0.514566761379736</v>
      </c>
      <c r="Y38" s="54">
        <v>-0.00263608239996418</v>
      </c>
      <c r="Z38" s="54">
        <v>-0.00679804587675815</v>
      </c>
      <c r="AA38" s="54">
        <v>0.00416196347679397</v>
      </c>
      <c r="AB38" s="54">
        <v>-0.019150972444031</v>
      </c>
      <c r="AC38" s="54">
        <v>-0.006657552935469</v>
      </c>
      <c r="AD38" s="54">
        <v>-0.012493419508562</v>
      </c>
    </row>
    <row r="39" spans="1:30">
      <c r="A39" s="50" t="str">
        <v>郑州东区</v>
      </c>
      <c r="B39" s="51" t="str">
        <v>1092</v>
      </c>
      <c r="C39" s="50" t="str">
        <v>商都店</v>
      </c>
      <c r="D39" s="49">
        <v>1563.3</v>
      </c>
      <c r="E39" s="49">
        <v>28809.13</v>
      </c>
      <c r="F39" s="49">
        <v>44.9767335021308</v>
      </c>
      <c r="G39" s="49">
        <v>8555.19</v>
      </c>
      <c r="H39" s="49">
        <v>13335.15</v>
      </c>
      <c r="I39" s="49">
        <v>-4779.96</v>
      </c>
      <c r="J39" s="56">
        <v>-0.358448161438004</v>
      </c>
      <c r="K39" s="56">
        <v>0.235344264838532</v>
      </c>
      <c r="L39" s="56">
        <v>0.317844497490761</v>
      </c>
      <c r="M39" s="56">
        <v>-0.0825002326522288</v>
      </c>
      <c r="N39" s="49">
        <v>36351.81</v>
      </c>
      <c r="O39" s="49">
        <v>41954.95</v>
      </c>
      <c r="P39" s="49">
        <v>-5603.14</v>
      </c>
      <c r="Q39" s="56">
        <v>-0.133551344954529</v>
      </c>
      <c r="R39" s="49">
        <v>1496.92</v>
      </c>
      <c r="S39" s="49">
        <v>1769.35</v>
      </c>
      <c r="T39" s="49">
        <v>-272.43</v>
      </c>
      <c r="U39" s="56">
        <v>-0.153971797552774</v>
      </c>
      <c r="V39" s="56">
        <v>2.87933827266533</v>
      </c>
      <c r="W39" s="56">
        <v>0.752815394095285</v>
      </c>
      <c r="X39" s="56">
        <v>2.12652287857005</v>
      </c>
      <c r="Y39" s="54">
        <v>-0.0124121529540657</v>
      </c>
      <c r="Z39" s="54">
        <v>-0.0970695453132506</v>
      </c>
      <c r="AA39" s="54">
        <v>0.0846573923591849</v>
      </c>
      <c r="AB39" s="54">
        <v>-0.143198374478624</v>
      </c>
      <c r="AC39" s="54">
        <v>-0.0408475996276959</v>
      </c>
      <c r="AD39" s="54">
        <v>-0.102350774850928</v>
      </c>
    </row>
    <row r="40" spans="1:30">
      <c r="A40" s="50" t="str">
        <v>郑州西区</v>
      </c>
      <c r="B40" s="51" t="str">
        <v>1024</v>
      </c>
      <c r="C40" s="50" t="str">
        <v>新密店</v>
      </c>
      <c r="D40" s="49">
        <v>2813.61</v>
      </c>
      <c r="E40" s="49">
        <v>65785.35</v>
      </c>
      <c r="F40" s="49">
        <v>72.2691098518625</v>
      </c>
      <c r="G40" s="49">
        <v>17979.65</v>
      </c>
      <c r="H40" s="49">
        <v>22719.14</v>
      </c>
      <c r="I40" s="49">
        <v>-4739.49</v>
      </c>
      <c r="J40" s="56">
        <v>-0.208612209793152</v>
      </c>
      <c r="K40" s="56">
        <v>0.327312522550961</v>
      </c>
      <c r="L40" s="56">
        <v>0.354262206993638</v>
      </c>
      <c r="M40" s="56">
        <v>-0.0269496844426766</v>
      </c>
      <c r="N40" s="49">
        <v>54931.14</v>
      </c>
      <c r="O40" s="49">
        <v>64130.86</v>
      </c>
      <c r="P40" s="49">
        <v>-9199.72</v>
      </c>
      <c r="Q40" s="56">
        <v>-0.143452309855193</v>
      </c>
      <c r="R40" s="49">
        <v>1805.04</v>
      </c>
      <c r="S40" s="49">
        <v>2135.11</v>
      </c>
      <c r="T40" s="49">
        <v>-330.07</v>
      </c>
      <c r="U40" s="56">
        <v>-0.154591566710849</v>
      </c>
      <c r="V40" s="56">
        <v>0.0089655021834895</v>
      </c>
      <c r="W40" s="56">
        <v>0.872270430058417</v>
      </c>
      <c r="X40" s="56">
        <v>-0.863304927874927</v>
      </c>
      <c r="Y40" s="54">
        <v>-0.0245036121083189</v>
      </c>
      <c r="Z40" s="54">
        <v>-0.0479038550706989</v>
      </c>
      <c r="AA40" s="54">
        <v>0.02340024296238</v>
      </c>
      <c r="AB40" s="54">
        <v>-0.0482780937926996</v>
      </c>
      <c r="AC40" s="54">
        <v>-0.0402023518786431</v>
      </c>
      <c r="AD40" s="54">
        <v>-0.00807574191405643</v>
      </c>
    </row>
    <row r="41" spans="1:30">
      <c r="A41" s="50" t="str">
        <v>洛阳区</v>
      </c>
      <c r="B41" s="51" t="str">
        <v>1072</v>
      </c>
      <c r="C41" s="50" t="str">
        <v>北大店</v>
      </c>
      <c r="D41" s="49">
        <v>6013.81</v>
      </c>
      <c r="E41" s="49">
        <v>123343.73</v>
      </c>
      <c r="F41" s="49">
        <v>69.4265870267794</v>
      </c>
      <c r="G41" s="49">
        <v>16011.87</v>
      </c>
      <c r="H41" s="49">
        <v>20673.81</v>
      </c>
      <c r="I41" s="49">
        <v>-4661.94</v>
      </c>
      <c r="J41" s="56">
        <v>-0.22549979902108</v>
      </c>
      <c r="K41" s="56">
        <v>0.211658664189276</v>
      </c>
      <c r="L41" s="56">
        <v>0.255722578158513</v>
      </c>
      <c r="M41" s="56">
        <v>-0.0440639139692372</v>
      </c>
      <c r="N41" s="49">
        <v>75649.49</v>
      </c>
      <c r="O41" s="49">
        <v>80844.68</v>
      </c>
      <c r="P41" s="49">
        <v>-5195.18999999999</v>
      </c>
      <c r="Q41" s="56">
        <v>-0.0642613713110125</v>
      </c>
      <c r="R41" s="49">
        <v>3211.98</v>
      </c>
      <c r="S41" s="49">
        <v>4078.18</v>
      </c>
      <c r="T41" s="49">
        <v>-866.2</v>
      </c>
      <c r="U41" s="56">
        <v>-0.212398668033289</v>
      </c>
      <c r="V41" s="56">
        <v>0.661396818257634</v>
      </c>
      <c r="W41" s="56">
        <v>0.534155541579565</v>
      </c>
      <c r="X41" s="56">
        <v>0.127241276678069</v>
      </c>
      <c r="Y41" s="54">
        <v>-0.030949756847801</v>
      </c>
      <c r="Z41" s="54">
        <v>-0.00442599394828085</v>
      </c>
      <c r="AA41" s="54">
        <v>-0.0265237628995202</v>
      </c>
      <c r="AB41" s="54">
        <v>-0.126083611317823</v>
      </c>
      <c r="AC41" s="54">
        <v>0.00151033191052275</v>
      </c>
      <c r="AD41" s="54">
        <v>-0.127593943228345</v>
      </c>
    </row>
    <row r="42" spans="1:30">
      <c r="A42" s="50" t="str">
        <v>济源区</v>
      </c>
      <c r="B42" s="51" t="str">
        <v>1006</v>
      </c>
      <c r="C42" s="50" t="str">
        <v>沁园店</v>
      </c>
      <c r="D42" s="49">
        <v>8178.75</v>
      </c>
      <c r="E42" s="49">
        <v>87709.44</v>
      </c>
      <c r="F42" s="49">
        <v>54.4369077360715</v>
      </c>
      <c r="G42" s="49">
        <v>27787.2</v>
      </c>
      <c r="H42" s="49">
        <v>31935.51</v>
      </c>
      <c r="I42" s="49">
        <v>-4148.31</v>
      </c>
      <c r="J42" s="56">
        <v>-0.129896469478646</v>
      </c>
      <c r="K42" s="56">
        <v>0.261352926902218</v>
      </c>
      <c r="L42" s="56">
        <v>0.128940203951196</v>
      </c>
      <c r="M42" s="56">
        <v>0.132412722951022</v>
      </c>
      <c r="N42" s="49">
        <v>106320.6</v>
      </c>
      <c r="O42" s="49">
        <v>247676.9</v>
      </c>
      <c r="P42" s="49">
        <v>-141356.3</v>
      </c>
      <c r="Q42" s="56">
        <v>-0.570728638803215</v>
      </c>
      <c r="R42" s="49">
        <v>6394.51</v>
      </c>
      <c r="S42" s="49">
        <v>27486.7</v>
      </c>
      <c r="T42" s="49">
        <v>-21092.19</v>
      </c>
      <c r="U42" s="56">
        <v>-0.767359850400375</v>
      </c>
      <c r="V42" s="56">
        <v>-0.470637578621232</v>
      </c>
      <c r="W42" s="56">
        <v>0.278241279312834</v>
      </c>
      <c r="X42" s="56">
        <v>-0.748878857934066</v>
      </c>
      <c r="Y42" s="54">
        <v>-0.0055844779349786</v>
      </c>
      <c r="Z42" s="54">
        <v>0.0049278378270218</v>
      </c>
      <c r="AA42" s="54">
        <v>-0.0105123157620004</v>
      </c>
      <c r="AB42" s="54">
        <v>0.0625823216618662</v>
      </c>
      <c r="AC42" s="54">
        <v>0.00250440069299963</v>
      </c>
      <c r="AD42" s="54">
        <v>0.0600779209688665</v>
      </c>
    </row>
    <row r="43" spans="1:30">
      <c r="A43" s="50" t="str">
        <v>郑州西区</v>
      </c>
      <c r="B43" s="51" t="str">
        <v>1085</v>
      </c>
      <c r="C43" s="50" t="str">
        <v>南阳店</v>
      </c>
      <c r="D43" s="49">
        <v>2503</v>
      </c>
      <c r="E43" s="49">
        <v>42660.88</v>
      </c>
      <c r="F43" s="49">
        <v>74.6943050160528</v>
      </c>
      <c r="G43" s="49">
        <v>3825.95</v>
      </c>
      <c r="H43" s="49">
        <v>7911.21</v>
      </c>
      <c r="I43" s="49">
        <v>-4085.26</v>
      </c>
      <c r="J43" s="56">
        <v>-0.516388769859478</v>
      </c>
      <c r="K43" s="56">
        <v>0.134431308779329</v>
      </c>
      <c r="L43" s="56">
        <v>0.227748476319364</v>
      </c>
      <c r="M43" s="56">
        <v>-0.093317167540035</v>
      </c>
      <c r="N43" s="49">
        <v>28460.26</v>
      </c>
      <c r="O43" s="49">
        <v>34736.61</v>
      </c>
      <c r="P43" s="49">
        <v>-6276.35</v>
      </c>
      <c r="Q43" s="56">
        <v>-0.180684010328008</v>
      </c>
      <c r="R43" s="49">
        <v>1280.77</v>
      </c>
      <c r="S43" s="49">
        <v>1785.95</v>
      </c>
      <c r="T43" s="49">
        <v>-505.18</v>
      </c>
      <c r="U43" s="56">
        <v>-0.282863462023013</v>
      </c>
      <c r="V43" s="56">
        <v>-2.06847502740725</v>
      </c>
      <c r="W43" s="56">
        <v>0.59393719715377</v>
      </c>
      <c r="X43" s="56">
        <v>-2.66241222456102</v>
      </c>
      <c r="Y43" s="54">
        <v>-0.0245477330043646</v>
      </c>
      <c r="Z43" s="54">
        <v>-0.0366471625745402</v>
      </c>
      <c r="AA43" s="54">
        <v>0.0120994295701756</v>
      </c>
      <c r="AB43" s="54">
        <v>0.00114480576074589</v>
      </c>
      <c r="AC43" s="54">
        <v>-0.0471921266928465</v>
      </c>
      <c r="AD43" s="54">
        <v>0.0483369324535924</v>
      </c>
    </row>
    <row r="44" spans="1:30">
      <c r="A44" s="50" t="str">
        <v>平顶山区</v>
      </c>
      <c r="B44" s="51" t="str">
        <v>1023</v>
      </c>
      <c r="C44" s="50" t="str">
        <v>华府店</v>
      </c>
      <c r="D44" s="49">
        <v>5771.9</v>
      </c>
      <c r="E44" s="49">
        <v>99056</v>
      </c>
      <c r="F44" s="49">
        <v>145.44825726725</v>
      </c>
      <c r="G44" s="49">
        <v>13569.56</v>
      </c>
      <c r="H44" s="49">
        <v>17251.78</v>
      </c>
      <c r="I44" s="49">
        <v>-3682.22</v>
      </c>
      <c r="J44" s="56">
        <v>-0.213440004451715</v>
      </c>
      <c r="K44" s="56">
        <v>0.306520814951653</v>
      </c>
      <c r="L44" s="56">
        <v>0.296660327675243</v>
      </c>
      <c r="M44" s="56">
        <v>0.00986048727640982</v>
      </c>
      <c r="N44" s="49">
        <v>44269.62</v>
      </c>
      <c r="O44" s="49">
        <v>58153.31</v>
      </c>
      <c r="P44" s="49">
        <v>-13883.69</v>
      </c>
      <c r="Q44" s="56">
        <v>-0.238742902166704</v>
      </c>
      <c r="R44" s="49">
        <v>2118.67</v>
      </c>
      <c r="S44" s="49">
        <v>2488.72</v>
      </c>
      <c r="T44" s="49">
        <v>-370.05</v>
      </c>
      <c r="U44" s="56">
        <v>-0.148690893310617</v>
      </c>
      <c r="V44" s="56">
        <v>-0.390434124662917</v>
      </c>
      <c r="W44" s="56">
        <v>-11.1809536085049</v>
      </c>
      <c r="X44" s="56">
        <v>10.790519483842</v>
      </c>
      <c r="Y44" s="54">
        <v>-0.0111060240622655</v>
      </c>
      <c r="Z44" s="54">
        <v>-0.0336638914783503</v>
      </c>
      <c r="AA44" s="54">
        <v>0.0225578674160848</v>
      </c>
      <c r="AB44" s="54">
        <v>0.0133204169633545</v>
      </c>
      <c r="AC44" s="54">
        <v>-0.0112415664731724</v>
      </c>
      <c r="AD44" s="54">
        <v>0.0245619834365268</v>
      </c>
    </row>
    <row r="45" spans="1:30">
      <c r="A45" s="50" t="str">
        <v>漯河区</v>
      </c>
      <c r="B45" s="51" t="str">
        <v>1056</v>
      </c>
      <c r="C45" s="50" t="str">
        <v>金山店</v>
      </c>
      <c r="D45" s="49">
        <v>5082.38</v>
      </c>
      <c r="E45" s="49">
        <v>152102.45</v>
      </c>
      <c r="F45" s="49">
        <v>125.607138603131</v>
      </c>
      <c r="G45" s="49">
        <v>19618.17</v>
      </c>
      <c r="H45" s="49">
        <v>23229.1</v>
      </c>
      <c r="I45" s="49">
        <v>-3610.93</v>
      </c>
      <c r="J45" s="56">
        <v>-0.155448553753697</v>
      </c>
      <c r="K45" s="56">
        <v>0.264436770599652</v>
      </c>
      <c r="L45" s="56">
        <v>0.287811188545191</v>
      </c>
      <c r="M45" s="56">
        <v>-0.0233744179455391</v>
      </c>
      <c r="N45" s="49">
        <v>74188.51</v>
      </c>
      <c r="O45" s="49">
        <v>80709.51</v>
      </c>
      <c r="P45" s="49">
        <v>-6521</v>
      </c>
      <c r="Q45" s="56">
        <v>-0.0807959309875627</v>
      </c>
      <c r="R45" s="49">
        <v>2579.74</v>
      </c>
      <c r="S45" s="49">
        <v>2905.29</v>
      </c>
      <c r="T45" s="49">
        <v>-325.55</v>
      </c>
      <c r="U45" s="56">
        <v>-0.112054218339649</v>
      </c>
      <c r="V45" s="56">
        <v>-0.282883678216506</v>
      </c>
      <c r="W45" s="56">
        <v>3.36876455469311</v>
      </c>
      <c r="X45" s="56">
        <v>-3.65164823290962</v>
      </c>
      <c r="Y45" s="54">
        <v>-0.0212230689914488</v>
      </c>
      <c r="Z45" s="54">
        <v>-0.19379476747588</v>
      </c>
      <c r="AA45" s="54">
        <v>0.172571698484431</v>
      </c>
      <c r="AB45" s="54">
        <v>-0.138571791929462</v>
      </c>
      <c r="AC45" s="54">
        <v>-0.110966622148988</v>
      </c>
      <c r="AD45" s="54">
        <v>-0.0276051697804736</v>
      </c>
    </row>
    <row r="46" spans="1:30">
      <c r="A46" s="50" t="str">
        <v>平顶山区</v>
      </c>
      <c r="B46" s="51" t="str">
        <v>1031</v>
      </c>
      <c r="C46" s="50" t="str">
        <v>汝州店</v>
      </c>
      <c r="D46" s="49">
        <v>3656.9</v>
      </c>
      <c r="E46" s="49">
        <v>79145.08</v>
      </c>
      <c r="F46" s="49">
        <v>125.633103775072</v>
      </c>
      <c r="G46" s="49">
        <v>5673.86</v>
      </c>
      <c r="H46" s="49">
        <v>8966.76</v>
      </c>
      <c r="I46" s="49">
        <v>-3292.9</v>
      </c>
      <c r="J46" s="56">
        <v>-0.36723409570458</v>
      </c>
      <c r="K46" s="56">
        <v>0.20447712891747</v>
      </c>
      <c r="L46" s="56">
        <v>0.298369157779185</v>
      </c>
      <c r="M46" s="56">
        <v>-0.0938920288617152</v>
      </c>
      <c r="N46" s="49">
        <v>27748.14</v>
      </c>
      <c r="O46" s="49">
        <v>30052.57</v>
      </c>
      <c r="P46" s="49">
        <v>-2304.43</v>
      </c>
      <c r="Q46" s="56">
        <v>-0.076679964475584</v>
      </c>
      <c r="R46" s="49">
        <v>1165.79</v>
      </c>
      <c r="S46" s="49">
        <v>1255.75</v>
      </c>
      <c r="T46" s="49">
        <v>-89.96</v>
      </c>
      <c r="U46" s="56">
        <v>-0.0716384630698786</v>
      </c>
      <c r="V46" s="56">
        <v>3.57280882858946</v>
      </c>
      <c r="W46" s="56">
        <v>-9.95935362050338</v>
      </c>
      <c r="X46" s="56">
        <v>13.5321624490928</v>
      </c>
      <c r="Y46" s="54">
        <v>-0.0442704089072646</v>
      </c>
      <c r="Z46" s="54">
        <v>-0.0780250846107904</v>
      </c>
      <c r="AA46" s="54">
        <v>0.0337546757035258</v>
      </c>
      <c r="AB46" s="54">
        <v>-0.103826838293254</v>
      </c>
      <c r="AC46" s="54">
        <v>-0.0065836166424369</v>
      </c>
      <c r="AD46" s="54">
        <v>-0.0972432216508166</v>
      </c>
    </row>
    <row r="47" spans="1:30">
      <c r="A47" s="50" t="str">
        <v>漯河区</v>
      </c>
      <c r="B47" s="51" t="str">
        <v>1020</v>
      </c>
      <c r="C47" s="50" t="str">
        <v>漯河店</v>
      </c>
      <c r="D47" s="49">
        <v>3478.9</v>
      </c>
      <c r="E47" s="49">
        <v>62986</v>
      </c>
      <c r="F47" s="49">
        <v>58.615765552902</v>
      </c>
      <c r="G47" s="49">
        <v>3687.28</v>
      </c>
      <c r="H47" s="49">
        <v>6467.08</v>
      </c>
      <c r="I47" s="49">
        <v>-2779.8</v>
      </c>
      <c r="J47" s="56">
        <v>-0.429838505167711</v>
      </c>
      <c r="K47" s="56">
        <v>0.0527496926029431</v>
      </c>
      <c r="L47" s="56">
        <v>0.182752110440027</v>
      </c>
      <c r="M47" s="56">
        <v>-0.130002417837084</v>
      </c>
      <c r="N47" s="49">
        <v>69901.45</v>
      </c>
      <c r="O47" s="49">
        <v>35387.17</v>
      </c>
      <c r="P47" s="49">
        <v>34514.28</v>
      </c>
      <c r="Q47" s="56">
        <v>0.975333150404511</v>
      </c>
      <c r="R47" s="49">
        <v>9062.94</v>
      </c>
      <c r="S47" s="49">
        <v>1300.83</v>
      </c>
      <c r="T47" s="49">
        <v>7762.11</v>
      </c>
      <c r="U47" s="56">
        <v>5.96704411798621</v>
      </c>
      <c r="V47" s="56">
        <v>-1.82696691960333</v>
      </c>
      <c r="W47" s="56">
        <v>-15.4478026758845</v>
      </c>
      <c r="X47" s="56">
        <v>13.6208357562812</v>
      </c>
      <c r="Y47" s="54">
        <v>-0.032843646763633</v>
      </c>
      <c r="Z47" s="54">
        <v>-0.108984263893053</v>
      </c>
      <c r="AA47" s="54">
        <v>0.0761406171294199</v>
      </c>
      <c r="AB47" s="54">
        <v>-0.0255045830824429</v>
      </c>
      <c r="AC47" s="54">
        <v>0.117122437312732</v>
      </c>
      <c r="AD47" s="54">
        <v>-0.142627020395175</v>
      </c>
    </row>
    <row r="48" spans="1:30">
      <c r="A48" s="50" t="str">
        <v>郑州东区</v>
      </c>
      <c r="B48" s="51" t="str">
        <v>1080</v>
      </c>
      <c r="C48" s="50" t="str">
        <v>新郑店</v>
      </c>
      <c r="D48" s="49">
        <v>4546.95</v>
      </c>
      <c r="E48" s="49">
        <v>72706.96</v>
      </c>
      <c r="F48" s="49">
        <v>112.953674875055</v>
      </c>
      <c r="G48" s="49">
        <v>11732.44</v>
      </c>
      <c r="H48" s="49">
        <v>14397.51</v>
      </c>
      <c r="I48" s="49">
        <v>-2665.07</v>
      </c>
      <c r="J48" s="56">
        <v>-0.185106313522269</v>
      </c>
      <c r="K48" s="56">
        <v>0.294187089151493</v>
      </c>
      <c r="L48" s="56">
        <v>0.351513380327081</v>
      </c>
      <c r="M48" s="56">
        <v>-0.057326291175588</v>
      </c>
      <c r="N48" s="49">
        <v>39880.88</v>
      </c>
      <c r="O48" s="49">
        <v>40958.64</v>
      </c>
      <c r="P48" s="49">
        <v>-1077.76</v>
      </c>
      <c r="Q48" s="56">
        <v>-0.0263133736862357</v>
      </c>
      <c r="R48" s="49">
        <v>1590.33</v>
      </c>
      <c r="S48" s="49">
        <v>1297.26</v>
      </c>
      <c r="T48" s="49">
        <v>293.07</v>
      </c>
      <c r="U48" s="56">
        <v>0.225914620045326</v>
      </c>
      <c r="V48" s="56">
        <v>-0.41605058091196</v>
      </c>
      <c r="W48" s="56">
        <v>0.582509603365021</v>
      </c>
      <c r="X48" s="56">
        <v>-0.998560184276981</v>
      </c>
      <c r="Y48" s="54">
        <v>-0.0238881238485094</v>
      </c>
      <c r="Z48" s="54">
        <v>-0.0688759385165657</v>
      </c>
      <c r="AA48" s="54">
        <v>0.0449878146680563</v>
      </c>
      <c r="AB48" s="54">
        <v>0.056886555702554</v>
      </c>
      <c r="AC48" s="54">
        <v>0.00591865110755631</v>
      </c>
      <c r="AD48" s="54">
        <v>0.0509679045949977</v>
      </c>
    </row>
    <row r="49" spans="1:30">
      <c r="A49" s="50" t="str">
        <v>洛阳区</v>
      </c>
      <c r="B49" s="51" t="str">
        <v>1039</v>
      </c>
      <c r="C49" s="50" t="str">
        <v>高新店</v>
      </c>
      <c r="D49" s="49">
        <v>2954.9</v>
      </c>
      <c r="E49" s="49">
        <v>57212.7</v>
      </c>
      <c r="F49" s="49">
        <v>109.386886505715</v>
      </c>
      <c r="G49" s="49">
        <v>5586.97</v>
      </c>
      <c r="H49" s="49">
        <v>8207.67</v>
      </c>
      <c r="I49" s="49">
        <v>-2620.7</v>
      </c>
      <c r="J49" s="56">
        <v>-0.319298899687731</v>
      </c>
      <c r="K49" s="56">
        <v>0.228822257353724</v>
      </c>
      <c r="L49" s="56">
        <v>0.309326291304521</v>
      </c>
      <c r="M49" s="56">
        <v>-0.0805040339507973</v>
      </c>
      <c r="N49" s="49">
        <v>24416.2</v>
      </c>
      <c r="O49" s="49">
        <v>26534.02</v>
      </c>
      <c r="P49" s="49">
        <v>-2117.82</v>
      </c>
      <c r="Q49" s="56">
        <v>-0.0798152711123305</v>
      </c>
      <c r="R49" s="49">
        <v>1184.05</v>
      </c>
      <c r="S49" s="49">
        <v>1240.77</v>
      </c>
      <c r="T49" s="49">
        <v>-56.72</v>
      </c>
      <c r="U49" s="56">
        <v>-0.0457135488446691</v>
      </c>
      <c r="V49" s="56">
        <v>21.0192618006067</v>
      </c>
      <c r="W49" s="56">
        <v>0.974686114469154</v>
      </c>
      <c r="X49" s="56">
        <v>20.0445756861375</v>
      </c>
      <c r="Y49" s="54">
        <v>-0.0170178624213504</v>
      </c>
      <c r="Z49" s="54">
        <v>0.0185932928745859</v>
      </c>
      <c r="AA49" s="54">
        <v>-0.0356111552959364</v>
      </c>
      <c r="AB49" s="54">
        <v>-0.0294015899747361</v>
      </c>
      <c r="AC49" s="54">
        <v>0.0583519986794312</v>
      </c>
      <c r="AD49" s="54">
        <v>-0.0877535886541672</v>
      </c>
    </row>
    <row r="50" spans="1:30">
      <c r="A50" s="50" t="str">
        <v>郑州西区</v>
      </c>
      <c r="B50" s="51" t="str">
        <v>1026</v>
      </c>
      <c r="C50" s="50" t="str">
        <v>大学店</v>
      </c>
      <c r="D50" s="49">
        <v>4679.98</v>
      </c>
      <c r="E50" s="49">
        <v>101807.12</v>
      </c>
      <c r="F50" s="49">
        <v>90.2402895629063</v>
      </c>
      <c r="G50" s="49">
        <v>11549.64</v>
      </c>
      <c r="H50" s="49">
        <v>14112.64</v>
      </c>
      <c r="I50" s="49">
        <v>-2563</v>
      </c>
      <c r="J50" s="56">
        <v>-0.181610244433359</v>
      </c>
      <c r="K50" s="56">
        <v>0.154703784587754</v>
      </c>
      <c r="L50" s="56">
        <v>0.224440764368082</v>
      </c>
      <c r="M50" s="56">
        <v>-0.0697369797803276</v>
      </c>
      <c r="N50" s="49">
        <v>74656.48</v>
      </c>
      <c r="O50" s="49">
        <v>62879.13</v>
      </c>
      <c r="P50" s="49">
        <v>11777.35</v>
      </c>
      <c r="Q50" s="56">
        <v>0.187301414634713</v>
      </c>
      <c r="R50" s="49">
        <v>2950.85</v>
      </c>
      <c r="S50" s="49">
        <v>2630.2</v>
      </c>
      <c r="T50" s="49">
        <v>320.65</v>
      </c>
      <c r="U50" s="56">
        <v>0.121910881301802</v>
      </c>
      <c r="V50" s="56">
        <v>-0.596063336300954</v>
      </c>
      <c r="W50" s="56">
        <v>0.937993416589974</v>
      </c>
      <c r="X50" s="56">
        <v>-1.53405675289093</v>
      </c>
      <c r="Y50" s="54">
        <v>-0.0224918243895827</v>
      </c>
      <c r="Z50" s="54">
        <v>0.072036347045852</v>
      </c>
      <c r="AA50" s="54">
        <v>-0.0945281714354347</v>
      </c>
      <c r="AB50" s="54">
        <v>-0.104238475575706</v>
      </c>
      <c r="AC50" s="54">
        <v>-0.0235664456553391</v>
      </c>
      <c r="AD50" s="54">
        <v>-0.0806720299203671</v>
      </c>
    </row>
    <row r="51" spans="1:30">
      <c r="A51" s="50" t="str">
        <v>郑州西区</v>
      </c>
      <c r="B51" s="51" t="str">
        <v>1067</v>
      </c>
      <c r="C51" s="50" t="str">
        <v>长江店</v>
      </c>
      <c r="D51" s="49">
        <v>6442</v>
      </c>
      <c r="E51" s="49">
        <v>126682.01</v>
      </c>
      <c r="F51" s="49">
        <v>81.2903369660626</v>
      </c>
      <c r="G51" s="49">
        <v>20467.34</v>
      </c>
      <c r="H51" s="49">
        <v>22902.01</v>
      </c>
      <c r="I51" s="49">
        <v>-2434.67</v>
      </c>
      <c r="J51" s="56">
        <v>-0.106308136272755</v>
      </c>
      <c r="K51" s="56">
        <v>0.249535945466079</v>
      </c>
      <c r="L51" s="56">
        <v>0.291208562051861</v>
      </c>
      <c r="M51" s="56">
        <v>-0.0416726165857821</v>
      </c>
      <c r="N51" s="49">
        <v>82021.61</v>
      </c>
      <c r="O51" s="49">
        <v>78644.7</v>
      </c>
      <c r="P51" s="49">
        <v>3376.91</v>
      </c>
      <c r="Q51" s="56">
        <v>0.0429388121513593</v>
      </c>
      <c r="R51" s="49">
        <v>2810.5</v>
      </c>
      <c r="S51" s="49">
        <v>2832.12</v>
      </c>
      <c r="T51" s="49">
        <v>-21.6199999999999</v>
      </c>
      <c r="U51" s="56">
        <v>-0.0076338573224298</v>
      </c>
      <c r="V51" s="56">
        <v>-6.54353879890211</v>
      </c>
      <c r="W51" s="56">
        <v>0.944036661208368</v>
      </c>
      <c r="X51" s="56">
        <v>-7.48757546011048</v>
      </c>
      <c r="Y51" s="54">
        <v>-0.0281444582814446</v>
      </c>
      <c r="Z51" s="54">
        <v>0.00904622685479429</v>
      </c>
      <c r="AA51" s="54">
        <v>-0.0371906851362389</v>
      </c>
      <c r="AB51" s="54">
        <v>-0.198454995892243</v>
      </c>
      <c r="AC51" s="54">
        <v>-0.0171211893490598</v>
      </c>
      <c r="AD51" s="54">
        <v>-0.181333806543183</v>
      </c>
    </row>
    <row r="52" spans="1:30">
      <c r="A52" s="50" t="str">
        <v>漯河区</v>
      </c>
      <c r="B52" s="51" t="str">
        <v>1069</v>
      </c>
      <c r="C52" s="50" t="str">
        <v>文明店</v>
      </c>
      <c r="D52" s="49">
        <v>5504</v>
      </c>
      <c r="E52" s="49">
        <v>97220.42</v>
      </c>
      <c r="F52" s="49">
        <v>143.856107864791</v>
      </c>
      <c r="G52" s="49">
        <v>3350.61</v>
      </c>
      <c r="H52" s="49">
        <v>5630.61</v>
      </c>
      <c r="I52" s="49">
        <v>-2280</v>
      </c>
      <c r="J52" s="56">
        <v>-0.404929483661628</v>
      </c>
      <c r="K52" s="56">
        <v>0.115394629444037</v>
      </c>
      <c r="L52" s="56">
        <v>0.13653776763838</v>
      </c>
      <c r="M52" s="56">
        <v>-0.0211431381943436</v>
      </c>
      <c r="N52" s="49">
        <v>29036.1</v>
      </c>
      <c r="O52" s="49">
        <v>41238.48</v>
      </c>
      <c r="P52" s="49">
        <v>-12202.38</v>
      </c>
      <c r="Q52" s="56">
        <v>-0.295897908943298</v>
      </c>
      <c r="R52" s="49">
        <v>1281.19</v>
      </c>
      <c r="S52" s="49">
        <v>3301.79</v>
      </c>
      <c r="T52" s="49">
        <v>-2020.6</v>
      </c>
      <c r="U52" s="56">
        <v>-0.6119710823523</v>
      </c>
      <c r="V52" s="56">
        <v>-0.396609794951444</v>
      </c>
      <c r="W52" s="56">
        <v>-1.7974920564166</v>
      </c>
      <c r="X52" s="56">
        <v>1.40088226146515</v>
      </c>
      <c r="Y52" s="54">
        <v>-0.0227210640108025</v>
      </c>
      <c r="Z52" s="54">
        <v>0.133682033079027</v>
      </c>
      <c r="AA52" s="54">
        <v>-0.156403097089829</v>
      </c>
      <c r="AB52" s="54">
        <v>-0.354522238041789</v>
      </c>
      <c r="AC52" s="54">
        <v>0.19494283494445</v>
      </c>
      <c r="AD52" s="54">
        <v>-0.549465072986239</v>
      </c>
    </row>
    <row r="53" spans="1:30">
      <c r="A53" s="50" t="str">
        <v>洛阳区</v>
      </c>
      <c r="B53" s="51" t="str">
        <v>1052</v>
      </c>
      <c r="C53" s="50" t="str">
        <v>三门峡</v>
      </c>
      <c r="D53" s="49">
        <v>4549.07</v>
      </c>
      <c r="E53" s="49">
        <v>118028.39</v>
      </c>
      <c r="F53" s="49">
        <v>112.216514419746</v>
      </c>
      <c r="G53" s="49">
        <v>9855.17</v>
      </c>
      <c r="H53" s="49">
        <v>11266.89</v>
      </c>
      <c r="I53" s="49">
        <v>-1411.72</v>
      </c>
      <c r="J53" s="56">
        <v>-0.125298107996084</v>
      </c>
      <c r="K53" s="56">
        <v>0.185154978901527</v>
      </c>
      <c r="L53" s="56">
        <v>0.173119623954753</v>
      </c>
      <c r="M53" s="56">
        <v>0.0120353549467733</v>
      </c>
      <c r="N53" s="49">
        <v>53226.6</v>
      </c>
      <c r="O53" s="49">
        <v>65081.53</v>
      </c>
      <c r="P53" s="49">
        <v>-11854.93</v>
      </c>
      <c r="Q53" s="56">
        <v>-0.182155059968627</v>
      </c>
      <c r="R53" s="49">
        <v>2506.35</v>
      </c>
      <c r="S53" s="49">
        <v>2945.79</v>
      </c>
      <c r="T53" s="49">
        <v>-439.44</v>
      </c>
      <c r="U53" s="56">
        <v>-0.149175603148901</v>
      </c>
      <c r="V53" s="56">
        <v>-0.176613048925442</v>
      </c>
      <c r="W53" s="56">
        <v>14.5310547912619</v>
      </c>
      <c r="X53" s="56">
        <v>-14.7076678401873</v>
      </c>
      <c r="Y53" s="54">
        <v>-0.0578331039160532</v>
      </c>
      <c r="Z53" s="54">
        <v>-0.0252258307618669</v>
      </c>
      <c r="AA53" s="54">
        <v>-0.0326072731541863</v>
      </c>
      <c r="AB53" s="54">
        <v>-0.075580143426214</v>
      </c>
      <c r="AC53" s="54">
        <v>-0.120468489293353</v>
      </c>
      <c r="AD53" s="54">
        <v>0.0448883458671385</v>
      </c>
    </row>
    <row r="54" spans="1:30">
      <c r="A54" s="50" t="str">
        <v>郑州东区</v>
      </c>
      <c r="B54" s="51" t="str">
        <v>1018</v>
      </c>
      <c r="C54" s="50" t="str">
        <v>人拜店</v>
      </c>
      <c r="D54" s="49">
        <v>922.05</v>
      </c>
      <c r="E54" s="49">
        <v>46592.91</v>
      </c>
      <c r="F54" s="49">
        <v>339.324019011807</v>
      </c>
      <c r="G54" s="49">
        <v>2048.91</v>
      </c>
      <c r="H54" s="49">
        <v>3133.08</v>
      </c>
      <c r="I54" s="49">
        <v>-1084.17</v>
      </c>
      <c r="J54" s="56">
        <v>-0.346039679803899</v>
      </c>
      <c r="K54" s="56">
        <v>0.274332882563231</v>
      </c>
      <c r="L54" s="56">
        <v>0.526432698818623</v>
      </c>
      <c r="M54" s="56">
        <v>-0.252099816255393</v>
      </c>
      <c r="N54" s="49">
        <v>7468.7</v>
      </c>
      <c r="O54" s="49">
        <v>5951.53</v>
      </c>
      <c r="P54" s="49">
        <v>1517.17</v>
      </c>
      <c r="Q54" s="56">
        <v>0.254921003506661</v>
      </c>
      <c r="R54" s="49">
        <v>256.81</v>
      </c>
      <c r="S54" s="49">
        <v>71.17</v>
      </c>
      <c r="T54" s="49">
        <v>185.64</v>
      </c>
      <c r="U54" s="56">
        <v>2.60840241674863</v>
      </c>
      <c r="V54" s="56">
        <v>-0.630731629100088</v>
      </c>
      <c r="W54" s="56">
        <v>1.21520899031979</v>
      </c>
      <c r="X54" s="56">
        <v>-1.84594061941988</v>
      </c>
      <c r="Y54" s="54">
        <v>-0.0287371987072155</v>
      </c>
      <c r="Z54" s="54">
        <v>0.0389208936349585</v>
      </c>
      <c r="AA54" s="54">
        <v>-0.067658092342174</v>
      </c>
      <c r="AB54" s="54">
        <v>3.25003570249032</v>
      </c>
      <c r="AC54" s="54">
        <v>0.0538101462985148</v>
      </c>
      <c r="AD54" s="54">
        <v>3.1962255561918</v>
      </c>
    </row>
    <row r="55" spans="1:30">
      <c r="A55" s="50" t="str">
        <v>郑州西区</v>
      </c>
      <c r="B55" s="51" t="str">
        <v>1122</v>
      </c>
      <c r="C55" s="50" t="str">
        <v>白桦店</v>
      </c>
      <c r="D55" s="49">
        <v>1233.3</v>
      </c>
      <c r="E55" s="49">
        <v>25335.7</v>
      </c>
      <c r="F55" s="49">
        <v>59.9586202197837</v>
      </c>
      <c r="G55" s="49">
        <v>5174.26</v>
      </c>
      <c r="H55" s="49">
        <v>6257.72</v>
      </c>
      <c r="I55" s="49">
        <v>-1083.46</v>
      </c>
      <c r="J55" s="56">
        <v>-0.173139737795875</v>
      </c>
      <c r="K55" s="56">
        <v>0.241867757245034</v>
      </c>
      <c r="L55" s="56">
        <v>0.262234710148116</v>
      </c>
      <c r="M55" s="56">
        <v>-0.0203669529030823</v>
      </c>
      <c r="N55" s="49">
        <v>21392.93</v>
      </c>
      <c r="O55" s="49">
        <v>23863.05</v>
      </c>
      <c r="P55" s="49">
        <v>-2470.12</v>
      </c>
      <c r="Q55" s="56">
        <v>-0.10351233392211</v>
      </c>
      <c r="R55" s="49">
        <v>883.69</v>
      </c>
      <c r="S55" s="49">
        <v>998.74</v>
      </c>
      <c r="T55" s="49">
        <v>-115.05</v>
      </c>
      <c r="U55" s="56">
        <v>-0.115195145883814</v>
      </c>
      <c r="V55" s="56">
        <v>1.26258749222388</v>
      </c>
      <c r="W55" s="56">
        <v>0.895841433070282</v>
      </c>
      <c r="X55" s="56">
        <v>0.366746059153596</v>
      </c>
      <c r="Y55" s="54">
        <v>-0.0177777274836198</v>
      </c>
      <c r="Z55" s="54">
        <v>0.17816448725394</v>
      </c>
      <c r="AA55" s="54">
        <v>-0.19594221473756</v>
      </c>
      <c r="AB55" s="54">
        <v>-0.0065846891267903</v>
      </c>
      <c r="AC55" s="54">
        <v>0.0439231447782241</v>
      </c>
      <c r="AD55" s="54">
        <v>-0.0505078339050144</v>
      </c>
    </row>
    <row r="56" spans="1:30">
      <c r="A56" s="50" t="str">
        <v>洛阳区</v>
      </c>
      <c r="B56" s="51" t="str">
        <v>1037</v>
      </c>
      <c r="C56" s="50" t="str">
        <v>政和店</v>
      </c>
      <c r="D56" s="49">
        <v>4578.1</v>
      </c>
      <c r="E56" s="49">
        <v>86066.33</v>
      </c>
      <c r="F56" s="49">
        <v>107.815884693117</v>
      </c>
      <c r="G56" s="49">
        <v>11918.04</v>
      </c>
      <c r="H56" s="49">
        <v>12900.29</v>
      </c>
      <c r="I56" s="49">
        <v>-982.25</v>
      </c>
      <c r="J56" s="56">
        <v>-0.0761416991400968</v>
      </c>
      <c r="K56" s="56">
        <v>0.258590769655371</v>
      </c>
      <c r="L56" s="56">
        <v>0.230567814993685</v>
      </c>
      <c r="M56" s="56">
        <v>0.0280229546616866</v>
      </c>
      <c r="N56" s="49">
        <v>46088.42</v>
      </c>
      <c r="O56" s="49">
        <v>55950.09</v>
      </c>
      <c r="P56" s="49">
        <v>-9861.67</v>
      </c>
      <c r="Q56" s="56">
        <v>-0.176258340245744</v>
      </c>
      <c r="R56" s="49">
        <v>1716.33</v>
      </c>
      <c r="S56" s="49">
        <v>2654.85</v>
      </c>
      <c r="T56" s="49">
        <v>-938.52</v>
      </c>
      <c r="U56" s="56">
        <v>-0.353511497824736</v>
      </c>
      <c r="V56" s="56">
        <v>-0.59812517570809</v>
      </c>
      <c r="W56" s="56">
        <v>0.901399580481423</v>
      </c>
      <c r="X56" s="56">
        <v>-1.49952475618951</v>
      </c>
      <c r="Y56" s="54">
        <v>-0.078504716458956</v>
      </c>
      <c r="Z56" s="54">
        <v>-0.0694050511328324</v>
      </c>
      <c r="AA56" s="54">
        <v>-0.00909966532612366</v>
      </c>
      <c r="AB56" s="54">
        <v>-0.0232752196492986</v>
      </c>
      <c r="AC56" s="54">
        <v>-0.0458771165515551</v>
      </c>
      <c r="AD56" s="54">
        <v>0.0226018969022565</v>
      </c>
    </row>
    <row r="57" spans="1:30">
      <c r="A57" s="50" t="str">
        <v>安阳区</v>
      </c>
      <c r="B57" s="51" t="str">
        <v>1045</v>
      </c>
      <c r="C57" s="50" t="str">
        <v>彰德府</v>
      </c>
      <c r="D57" s="49">
        <v>1949.12</v>
      </c>
      <c r="E57" s="49">
        <v>38431.26</v>
      </c>
      <c r="F57" s="49">
        <v>103.059690215044</v>
      </c>
      <c r="G57" s="49">
        <v>3051.7</v>
      </c>
      <c r="H57" s="49">
        <v>4003.41</v>
      </c>
      <c r="I57" s="49">
        <v>-951.71</v>
      </c>
      <c r="J57" s="56">
        <v>-0.237724839574263</v>
      </c>
      <c r="K57" s="56">
        <v>0.192219993852387</v>
      </c>
      <c r="L57" s="56">
        <v>0.255638084705047</v>
      </c>
      <c r="M57" s="56">
        <v>-0.0634180908526602</v>
      </c>
      <c r="N57" s="49">
        <v>15876.08</v>
      </c>
      <c r="O57" s="49">
        <v>15660.46</v>
      </c>
      <c r="P57" s="49">
        <v>215.620000000001</v>
      </c>
      <c r="Q57" s="56">
        <v>0.0137684333665806</v>
      </c>
      <c r="R57" s="49">
        <v>742.54</v>
      </c>
      <c r="S57" s="49">
        <v>644.87</v>
      </c>
      <c r="T57" s="49">
        <v>97.67</v>
      </c>
      <c r="U57" s="56">
        <v>0.151456882782576</v>
      </c>
      <c r="V57" s="56">
        <v>1.88453724391071</v>
      </c>
      <c r="W57" s="56">
        <v>-0.722465552197393</v>
      </c>
      <c r="X57" s="56">
        <v>2.6070027961081</v>
      </c>
      <c r="Y57" s="54">
        <v>-0.0211975112451854</v>
      </c>
      <c r="Z57" s="54">
        <v>-0.10977406298944</v>
      </c>
      <c r="AA57" s="54">
        <v>0.0885765517442543</v>
      </c>
      <c r="AB57" s="54">
        <v>-0.0962839840990364</v>
      </c>
      <c r="AC57" s="54">
        <v>-0.0481463443602551</v>
      </c>
      <c r="AD57" s="54">
        <v>-0.0481376397387813</v>
      </c>
    </row>
    <row r="58" spans="1:30">
      <c r="A58" s="50" t="str">
        <v>洛阳区</v>
      </c>
      <c r="B58" s="51" t="str">
        <v>1036</v>
      </c>
      <c r="C58" s="50" t="str">
        <v>纱厂店</v>
      </c>
      <c r="D58" s="49">
        <v>2673.5</v>
      </c>
      <c r="E58" s="49">
        <v>39943.82</v>
      </c>
      <c r="F58" s="49">
        <v>71.5990912918684</v>
      </c>
      <c r="G58" s="49">
        <v>4617.03</v>
      </c>
      <c r="H58" s="49">
        <v>5455.11</v>
      </c>
      <c r="I58" s="49">
        <v>-838.08</v>
      </c>
      <c r="J58" s="56">
        <v>-0.153632099077745</v>
      </c>
      <c r="K58" s="56">
        <v>0.193936550354498</v>
      </c>
      <c r="L58" s="56">
        <v>0.275973209637772</v>
      </c>
      <c r="M58" s="56">
        <v>-0.0820366592832737</v>
      </c>
      <c r="N58" s="49">
        <v>23806.91</v>
      </c>
      <c r="O58" s="49">
        <v>19766.81</v>
      </c>
      <c r="P58" s="49">
        <v>4040.1</v>
      </c>
      <c r="Q58" s="56">
        <v>0.204388062616072</v>
      </c>
      <c r="R58" s="49">
        <v>1152.88</v>
      </c>
      <c r="S58" s="49">
        <v>1013.98</v>
      </c>
      <c r="T58" s="49">
        <v>138.9</v>
      </c>
      <c r="U58" s="56">
        <v>0.136984950393499</v>
      </c>
      <c r="V58" s="56">
        <v>1.07676282290809</v>
      </c>
      <c r="W58" s="56">
        <v>0.396907537662369</v>
      </c>
      <c r="X58" s="56">
        <v>0.67985528524572</v>
      </c>
      <c r="Y58" s="54">
        <v>-0.0294653389771702</v>
      </c>
      <c r="Z58" s="54">
        <v>0.0169431349730764</v>
      </c>
      <c r="AA58" s="54">
        <v>-0.0464084739502466</v>
      </c>
      <c r="AB58" s="54">
        <v>-0.028929029259172</v>
      </c>
      <c r="AC58" s="54">
        <v>0.0781106865498277</v>
      </c>
      <c r="AD58" s="54">
        <v>-0.107039715809</v>
      </c>
    </row>
    <row r="59" spans="1:30">
      <c r="A59" s="50" t="str">
        <v>郑州西区</v>
      </c>
      <c r="B59" s="51" t="str">
        <v>1106</v>
      </c>
      <c r="C59" s="50" t="str">
        <v>青屏店</v>
      </c>
      <c r="D59" s="49">
        <v>1359.8</v>
      </c>
      <c r="E59" s="49">
        <v>37454.11</v>
      </c>
      <c r="F59" s="49">
        <v>57.6991423091686</v>
      </c>
      <c r="G59" s="49">
        <v>11588.31</v>
      </c>
      <c r="H59" s="49">
        <v>12407.59</v>
      </c>
      <c r="I59" s="49">
        <v>-819.28</v>
      </c>
      <c r="J59" s="56">
        <v>-0.0660305506548814</v>
      </c>
      <c r="K59" s="56">
        <v>0.275627721299021</v>
      </c>
      <c r="L59" s="56">
        <v>0.310299130443481</v>
      </c>
      <c r="M59" s="56">
        <v>-0.0346714091444599</v>
      </c>
      <c r="N59" s="49">
        <v>42043.34</v>
      </c>
      <c r="O59" s="49">
        <v>39985.9</v>
      </c>
      <c r="P59" s="49">
        <v>2057.44</v>
      </c>
      <c r="Q59" s="56">
        <v>0.0514541375834981</v>
      </c>
      <c r="R59" s="49">
        <v>1374.66</v>
      </c>
      <c r="S59" s="49">
        <v>1432.24</v>
      </c>
      <c r="T59" s="49">
        <v>-57.5799999999999</v>
      </c>
      <c r="U59" s="56">
        <v>-0.0402027593140814</v>
      </c>
      <c r="V59" s="56">
        <v>-0.751518245400916</v>
      </c>
      <c r="W59" s="56">
        <v>0.68369779411242</v>
      </c>
      <c r="X59" s="56">
        <v>-1.43521603951334</v>
      </c>
      <c r="Y59" s="54">
        <v>-0.0122503018928317</v>
      </c>
      <c r="Z59" s="54">
        <v>-0.0268530413897112</v>
      </c>
      <c r="AA59" s="54">
        <v>0.0146027394968795</v>
      </c>
      <c r="AB59" s="54">
        <v>-0.0367895057072674</v>
      </c>
      <c r="AC59" s="54">
        <v>-0.0114974128380254</v>
      </c>
      <c r="AD59" s="54">
        <v>-0.025292092869242</v>
      </c>
    </row>
    <row r="60" spans="1:30">
      <c r="A60" s="50" t="str">
        <v>郑州西区</v>
      </c>
      <c r="B60" s="51" t="str">
        <v>1003</v>
      </c>
      <c r="C60" s="50" t="str">
        <v>中原店</v>
      </c>
      <c r="D60" s="49">
        <v>5414.68</v>
      </c>
      <c r="E60" s="49">
        <v>94671.13</v>
      </c>
      <c r="F60" s="49">
        <v>41.1644306389731</v>
      </c>
      <c r="G60" s="49">
        <v>40525.27</v>
      </c>
      <c r="H60" s="49">
        <v>41302.41</v>
      </c>
      <c r="I60" s="49">
        <v>-777.14</v>
      </c>
      <c r="J60" s="56">
        <v>-0.0188158511815654</v>
      </c>
      <c r="K60" s="56">
        <v>0.314394924718336</v>
      </c>
      <c r="L60" s="56">
        <v>0.353787814219984</v>
      </c>
      <c r="M60" s="56">
        <v>-0.0393928895016479</v>
      </c>
      <c r="N60" s="49">
        <v>128899.25</v>
      </c>
      <c r="O60" s="49">
        <v>116743.45</v>
      </c>
      <c r="P60" s="49">
        <v>12155.8</v>
      </c>
      <c r="Q60" s="56">
        <v>0.104124042933458</v>
      </c>
      <c r="R60" s="49">
        <v>5061.35</v>
      </c>
      <c r="S60" s="49">
        <v>4492.64</v>
      </c>
      <c r="T60" s="49">
        <v>568.71</v>
      </c>
      <c r="U60" s="56">
        <v>0.126587040136757</v>
      </c>
      <c r="V60" s="56">
        <v>1.13500159924084</v>
      </c>
      <c r="W60" s="56">
        <v>0.712890040742298</v>
      </c>
      <c r="X60" s="56">
        <v>0.422111558498546</v>
      </c>
      <c r="Y60" s="54">
        <v>-0.0162743141651931</v>
      </c>
      <c r="Z60" s="54">
        <v>-0.0431950924178212</v>
      </c>
      <c r="AA60" s="54">
        <v>0.0269207782526281</v>
      </c>
      <c r="AB60" s="54">
        <v>-0.00751772750305011</v>
      </c>
      <c r="AC60" s="54">
        <v>0.00302678051745087</v>
      </c>
      <c r="AD60" s="54">
        <v>-0.010544508020501</v>
      </c>
    </row>
    <row r="61" spans="1:30">
      <c r="A61" s="50" t="str">
        <v>郑州东区</v>
      </c>
      <c r="B61" s="51" t="str">
        <v>1011</v>
      </c>
      <c r="C61" s="50" t="str">
        <v>郑花店</v>
      </c>
      <c r="D61" s="49">
        <v>3647.5</v>
      </c>
      <c r="E61" s="49">
        <v>67461.82</v>
      </c>
      <c r="F61" s="49">
        <v>46.0094808264672</v>
      </c>
      <c r="G61" s="49">
        <v>19592.35</v>
      </c>
      <c r="H61" s="49">
        <v>20198.52</v>
      </c>
      <c r="I61" s="49">
        <v>-606.17</v>
      </c>
      <c r="J61" s="56">
        <v>-0.0300106146390924</v>
      </c>
      <c r="K61" s="56">
        <v>0.25210538722809</v>
      </c>
      <c r="L61" s="56">
        <v>0.249645403394734</v>
      </c>
      <c r="M61" s="56">
        <v>0.00245998383335541</v>
      </c>
      <c r="N61" s="49">
        <v>77714.92</v>
      </c>
      <c r="O61" s="49">
        <v>80908.84</v>
      </c>
      <c r="P61" s="49">
        <v>-3193.92</v>
      </c>
      <c r="Q61" s="56">
        <v>-0.0394755381488599</v>
      </c>
      <c r="R61" s="49">
        <v>3257.8</v>
      </c>
      <c r="S61" s="49">
        <v>3702.26</v>
      </c>
      <c r="T61" s="49">
        <v>-444.46</v>
      </c>
      <c r="U61" s="56">
        <v>-0.120050995878193</v>
      </c>
      <c r="V61" s="56">
        <v>1.0415453147328</v>
      </c>
      <c r="W61" s="56">
        <v>0.496032087617624</v>
      </c>
      <c r="X61" s="56">
        <v>0.54551322711518</v>
      </c>
      <c r="Y61" s="54">
        <v>-0.0433789674013138</v>
      </c>
      <c r="Z61" s="54">
        <v>-0.0373123443518283</v>
      </c>
      <c r="AA61" s="54">
        <v>-0.00606662304948543</v>
      </c>
      <c r="AB61" s="54">
        <v>-0.0761274699312161</v>
      </c>
      <c r="AC61" s="54">
        <v>0.00737779950868162</v>
      </c>
      <c r="AD61" s="54">
        <v>-0.0835052694398977</v>
      </c>
    </row>
    <row r="62" spans="1:30">
      <c r="A62" s="50" t="str">
        <v>郑州西区</v>
      </c>
      <c r="B62" s="51" t="str">
        <v>1103</v>
      </c>
      <c r="C62" s="50" t="str">
        <v>绿城店</v>
      </c>
      <c r="D62" s="49">
        <v>1464</v>
      </c>
      <c r="E62" s="49">
        <v>31698.42</v>
      </c>
      <c r="F62" s="49">
        <v>64.9595094611479</v>
      </c>
      <c r="G62" s="49">
        <v>5793.38</v>
      </c>
      <c r="H62" s="49">
        <v>6226</v>
      </c>
      <c r="I62" s="49">
        <v>-432.62</v>
      </c>
      <c r="J62" s="56">
        <v>-0.06948602634115</v>
      </c>
      <c r="K62" s="56">
        <v>0.231053039007634</v>
      </c>
      <c r="L62" s="56">
        <v>0.242638705667091</v>
      </c>
      <c r="M62" s="56">
        <v>-0.0115856666594569</v>
      </c>
      <c r="N62" s="49">
        <v>25073.81</v>
      </c>
      <c r="O62" s="49">
        <v>25659.55</v>
      </c>
      <c r="P62" s="49">
        <v>-585.739999999998</v>
      </c>
      <c r="Q62" s="56">
        <v>-0.0228273683677227</v>
      </c>
      <c r="R62" s="49">
        <v>978.84</v>
      </c>
      <c r="S62" s="49">
        <v>1053.62</v>
      </c>
      <c r="T62" s="49">
        <v>-74.7799999999999</v>
      </c>
      <c r="U62" s="56">
        <v>-0.0709743550805792</v>
      </c>
      <c r="V62" s="56">
        <v>2.61817407247765</v>
      </c>
      <c r="W62" s="56">
        <v>0.914613174004422</v>
      </c>
      <c r="X62" s="56">
        <v>1.70356089847323</v>
      </c>
      <c r="Y62" s="54">
        <v>-0.0230476891013853</v>
      </c>
      <c r="Z62" s="54">
        <v>-0.0355725973311061</v>
      </c>
      <c r="AA62" s="54">
        <v>0.0125249082297208</v>
      </c>
      <c r="AB62" s="54">
        <v>-0.0317505937367579</v>
      </c>
      <c r="AC62" s="54">
        <v>-0.0450179718662252</v>
      </c>
      <c r="AD62" s="54">
        <v>0.0132673781294673</v>
      </c>
    </row>
    <row r="63" spans="1:30">
      <c r="A63" s="50" t="str">
        <v>郑州西区</v>
      </c>
      <c r="B63" s="51" t="str">
        <v>1114</v>
      </c>
      <c r="C63" s="50" t="str">
        <v>绿水店</v>
      </c>
      <c r="D63" s="49">
        <v>2531.3</v>
      </c>
      <c r="E63" s="49">
        <v>51779.8</v>
      </c>
      <c r="F63" s="49">
        <v>93.9690875155537</v>
      </c>
      <c r="G63" s="49">
        <v>7181.13</v>
      </c>
      <c r="H63" s="49">
        <v>7531.92</v>
      </c>
      <c r="I63" s="49">
        <v>-350.79</v>
      </c>
      <c r="J63" s="56">
        <v>-0.0465737819838766</v>
      </c>
      <c r="K63" s="56">
        <v>0.259484227973418</v>
      </c>
      <c r="L63" s="56">
        <v>0.249768782350989</v>
      </c>
      <c r="M63" s="56">
        <v>0.0097154456224297</v>
      </c>
      <c r="N63" s="49">
        <v>27674.63</v>
      </c>
      <c r="O63" s="49">
        <v>30155.57</v>
      </c>
      <c r="P63" s="49">
        <v>-2480.94</v>
      </c>
      <c r="Q63" s="56">
        <v>-0.0822713681087772</v>
      </c>
      <c r="R63" s="49">
        <v>1101.27</v>
      </c>
      <c r="S63" s="49">
        <v>1393.65</v>
      </c>
      <c r="T63" s="49">
        <v>-292.38</v>
      </c>
      <c r="U63" s="56">
        <v>-0.209794424712087</v>
      </c>
      <c r="V63" s="56">
        <v>173.751895338386</v>
      </c>
      <c r="W63" s="56">
        <v>2.00316753873042</v>
      </c>
      <c r="X63" s="56">
        <v>171.748727799656</v>
      </c>
      <c r="Y63" s="54">
        <v>0.151343448927148</v>
      </c>
      <c r="Z63" s="54">
        <v>-0.0211315610088616</v>
      </c>
      <c r="AA63" s="54">
        <v>0.172475009936009</v>
      </c>
      <c r="AB63" s="54">
        <v>-0.0270710420377193</v>
      </c>
      <c r="AC63" s="54">
        <v>-0.0123879933292589</v>
      </c>
      <c r="AD63" s="54">
        <v>-0.0146830487084604</v>
      </c>
    </row>
    <row r="64" spans="1:30">
      <c r="A64" s="50" t="str">
        <v>郑州西区</v>
      </c>
      <c r="B64" s="51" t="str">
        <v>1078</v>
      </c>
      <c r="C64" s="50" t="str">
        <v>南彩店</v>
      </c>
      <c r="D64" s="49">
        <v>16.41</v>
      </c>
      <c r="E64" s="49">
        <v>310.78</v>
      </c>
      <c r="F64" s="49">
        <v>37.0703474834318</v>
      </c>
      <c r="G64" s="49">
        <v>133.01</v>
      </c>
      <c r="H64" s="49">
        <v>320.75</v>
      </c>
      <c r="I64" s="49">
        <v>-187.74</v>
      </c>
      <c r="J64" s="56">
        <v>-0.585315666406859</v>
      </c>
      <c r="K64" s="56">
        <v>0.229466057103424</v>
      </c>
      <c r="L64" s="56">
        <v>0.328116208889571</v>
      </c>
      <c r="M64" s="56">
        <v>-0.0986501517861464</v>
      </c>
      <c r="N64" s="49">
        <v>579.65</v>
      </c>
      <c r="O64" s="49">
        <v>977.55</v>
      </c>
      <c r="P64" s="49">
        <v>-397.9</v>
      </c>
      <c r="Q64" s="56">
        <v>-0.407038003171193</v>
      </c>
      <c r="R64" s="49">
        <v>42.4</v>
      </c>
      <c r="S64" s="49">
        <v>83.66</v>
      </c>
      <c r="T64" s="49">
        <v>-41.26</v>
      </c>
      <c r="U64" s="56">
        <v>-0.493186708104231</v>
      </c>
      <c r="V64" s="56">
        <v>0</v>
      </c>
      <c r="W64" s="56">
        <v>0.274748602440724</v>
      </c>
      <c r="X64" s="56">
        <v>-0.274748602440724</v>
      </c>
      <c r="Y64" s="54">
        <v>0.0341981132075472</v>
      </c>
      <c r="Z64" s="54">
        <v>-0.00011953143676787</v>
      </c>
      <c r="AA64" s="54">
        <v>0.034317644644315</v>
      </c>
      <c r="AB64" s="54">
        <v>0.0512146247537166</v>
      </c>
      <c r="AC64" s="54">
        <v>-0.000121426014014628</v>
      </c>
      <c r="AD64" s="54">
        <v>0.0513360507677313</v>
      </c>
    </row>
    <row r="65" spans="1:30">
      <c r="A65" s="50" t="str">
        <v>事业处管理</v>
      </c>
      <c r="B65" s="51" t="str">
        <v>1032</v>
      </c>
      <c r="C65" s="50" t="str">
        <v>新华店</v>
      </c>
      <c r="D65" s="49">
        <v>4300.5</v>
      </c>
      <c r="E65" s="49">
        <v>83397.47</v>
      </c>
      <c r="F65" s="49">
        <v>92.5152693838062</v>
      </c>
      <c r="G65" s="49">
        <v>10145.27</v>
      </c>
      <c r="H65" s="49">
        <v>10249.89</v>
      </c>
      <c r="I65" s="49">
        <v>-104.62</v>
      </c>
      <c r="J65" s="56">
        <v>-0.0102069388061726</v>
      </c>
      <c r="K65" s="56">
        <v>0.185985107288277</v>
      </c>
      <c r="L65" s="56">
        <v>0.193834117818369</v>
      </c>
      <c r="M65" s="56">
        <v>-0.00784901053009155</v>
      </c>
      <c r="N65" s="49">
        <v>54548.83</v>
      </c>
      <c r="O65" s="49">
        <v>52879.7</v>
      </c>
      <c r="P65" s="49">
        <v>1669.13</v>
      </c>
      <c r="Q65" s="56">
        <v>0.0315646647011992</v>
      </c>
      <c r="R65" s="49">
        <v>2487.4</v>
      </c>
      <c r="S65" s="49">
        <v>2218.9</v>
      </c>
      <c r="T65" s="49">
        <v>268.5</v>
      </c>
      <c r="U65" s="56">
        <v>0.12100590382622</v>
      </c>
      <c r="V65" s="56">
        <v>-0.693357541233485</v>
      </c>
      <c r="W65" s="56">
        <v>0.921252477826602</v>
      </c>
      <c r="X65" s="56">
        <v>-1.61461001906009</v>
      </c>
      <c r="Y65" s="54">
        <v>-0.0176087480903755</v>
      </c>
      <c r="Z65" s="54">
        <v>-0.132407949885078</v>
      </c>
      <c r="AA65" s="54">
        <v>0.114799201794703</v>
      </c>
      <c r="AB65" s="54">
        <v>0.0138172164574192</v>
      </c>
      <c r="AC65" s="54">
        <v>-0.123666388046831</v>
      </c>
      <c r="AD65" s="54">
        <v>0.13748360450425</v>
      </c>
    </row>
    <row r="66" spans="1:30">
      <c r="A66" s="50" t="str">
        <v>商丘区</v>
      </c>
      <c r="B66" s="51" t="str">
        <v>1119</v>
      </c>
      <c r="C66" s="50" t="str">
        <v>虞城店</v>
      </c>
      <c r="D66" s="49">
        <v>3374</v>
      </c>
      <c r="E66" s="49">
        <v>54734.84</v>
      </c>
      <c r="F66" s="49">
        <v>91.807623511384</v>
      </c>
      <c r="G66" s="49">
        <v>6591.35</v>
      </c>
      <c r="H66" s="49">
        <v>6531.28</v>
      </c>
      <c r="I66" s="49">
        <v>60.07</v>
      </c>
      <c r="J66" s="56">
        <v>0.00919727832829093</v>
      </c>
      <c r="K66" s="56">
        <v>0.237653302758413</v>
      </c>
      <c r="L66" s="56">
        <v>0.203656428778341</v>
      </c>
      <c r="M66" s="56">
        <v>0.0339968739800716</v>
      </c>
      <c r="N66" s="49">
        <v>27735.15</v>
      </c>
      <c r="O66" s="49">
        <v>32070.09</v>
      </c>
      <c r="P66" s="49">
        <v>-4334.94</v>
      </c>
      <c r="Q66" s="56">
        <v>-0.135170808688095</v>
      </c>
      <c r="R66" s="49">
        <v>1417.66</v>
      </c>
      <c r="S66" s="49">
        <v>1377.1</v>
      </c>
      <c r="T66" s="49">
        <v>40.5600000000002</v>
      </c>
      <c r="U66" s="56">
        <v>0.0294531987509986</v>
      </c>
      <c r="V66" s="56">
        <v>1.30196365553758</v>
      </c>
      <c r="W66" s="56">
        <v>1.37262036089176</v>
      </c>
      <c r="X66" s="56">
        <v>-0.0706567053541787</v>
      </c>
      <c r="Y66" s="54">
        <v>-0.0296262855691774</v>
      </c>
      <c r="Z66" s="54">
        <v>-0.762617093892964</v>
      </c>
      <c r="AA66" s="54">
        <v>0.732990808323786</v>
      </c>
      <c r="AB66" s="54">
        <v>-0.0728682403352283</v>
      </c>
      <c r="AC66" s="54">
        <v>-0.34879874674502</v>
      </c>
      <c r="AD66" s="54">
        <v>0.275930506409792</v>
      </c>
    </row>
    <row r="67" spans="1:30">
      <c r="A67" s="50" t="str">
        <v>郑州西区</v>
      </c>
      <c r="B67" s="51" t="str">
        <v>1086</v>
      </c>
      <c r="C67" s="50" t="str">
        <v>嵩山店</v>
      </c>
      <c r="D67" s="49">
        <v>4836.43</v>
      </c>
      <c r="E67" s="49">
        <v>97821.74</v>
      </c>
      <c r="F67" s="49">
        <v>60.8004084694095</v>
      </c>
      <c r="G67" s="49">
        <v>20509.17</v>
      </c>
      <c r="H67" s="49">
        <v>20333.85</v>
      </c>
      <c r="I67" s="49">
        <v>175.32</v>
      </c>
      <c r="J67" s="56">
        <v>0.0086220759964296</v>
      </c>
      <c r="K67" s="56">
        <v>0.257572058416844</v>
      </c>
      <c r="L67" s="56">
        <v>0.246892511721835</v>
      </c>
      <c r="M67" s="56">
        <v>0.0106795466950087</v>
      </c>
      <c r="N67" s="49">
        <v>79624.98</v>
      </c>
      <c r="O67" s="49">
        <v>82359.12</v>
      </c>
      <c r="P67" s="49">
        <v>-2734.14</v>
      </c>
      <c r="Q67" s="56">
        <v>-0.0331977806465149</v>
      </c>
      <c r="R67" s="49">
        <v>2596.81</v>
      </c>
      <c r="S67" s="49">
        <v>3170.93</v>
      </c>
      <c r="T67" s="49">
        <v>-574.12</v>
      </c>
      <c r="U67" s="56">
        <v>-0.181057292340102</v>
      </c>
      <c r="V67" s="56">
        <v>1.15476081415872</v>
      </c>
      <c r="W67" s="56">
        <v>0.912333070838517</v>
      </c>
      <c r="X67" s="56">
        <v>0.242427743320203</v>
      </c>
      <c r="Y67" s="54">
        <v>-0.0464647009215152</v>
      </c>
      <c r="Z67" s="54">
        <v>-0.0998666006502824</v>
      </c>
      <c r="AA67" s="54">
        <v>0.0534018997287672</v>
      </c>
      <c r="AB67" s="54">
        <v>-0.115460764218574</v>
      </c>
      <c r="AC67" s="54">
        <v>-0.0908774170972201</v>
      </c>
      <c r="AD67" s="54">
        <v>-0.0245833471213536</v>
      </c>
    </row>
    <row r="68" spans="1:30">
      <c r="A68" s="50" t="str">
        <v>商丘区</v>
      </c>
      <c r="B68" s="51" t="str">
        <v>1126</v>
      </c>
      <c r="C68" s="50" t="str">
        <v>商丘凯旋店</v>
      </c>
      <c r="D68" s="49">
        <v>7100.29</v>
      </c>
      <c r="E68" s="49">
        <v>147434.29</v>
      </c>
      <c r="F68" s="49">
        <v>103.969141523167</v>
      </c>
      <c r="G68" s="49">
        <v>19441.58</v>
      </c>
      <c r="H68" s="49">
        <v>19189.41</v>
      </c>
      <c r="I68" s="49">
        <v>252.17</v>
      </c>
      <c r="J68" s="56">
        <v>0.0131411023059073</v>
      </c>
      <c r="K68" s="56">
        <v>0.28673213578318</v>
      </c>
      <c r="L68" s="56">
        <v>0.267025931255477</v>
      </c>
      <c r="M68" s="56">
        <v>0.0197062045277032</v>
      </c>
      <c r="N68" s="49">
        <v>67803.98</v>
      </c>
      <c r="O68" s="49">
        <v>71863.47</v>
      </c>
      <c r="P68" s="49">
        <v>-4059.49000000001</v>
      </c>
      <c r="Q68" s="56">
        <v>-0.0564889226751784</v>
      </c>
      <c r="R68" s="49">
        <v>2547.15</v>
      </c>
      <c r="S68" s="49">
        <v>2602.39</v>
      </c>
      <c r="T68" s="49">
        <v>-55.2399999999998</v>
      </c>
      <c r="U68" s="56">
        <v>-0.0212266416640088</v>
      </c>
      <c r="V68" s="56">
        <v>0.539258606240874</v>
      </c>
      <c r="W68" s="56">
        <v>0.685974854692165</v>
      </c>
      <c r="X68" s="56">
        <v>-0.146716248451291</v>
      </c>
      <c r="Y68" s="54">
        <v>-0.0289578548573896</v>
      </c>
      <c r="Z68" s="54">
        <v>-0.0776209561211041</v>
      </c>
      <c r="AA68" s="54">
        <v>0.0486631012637144</v>
      </c>
      <c r="AB68" s="54">
        <v>0.0334037516748548</v>
      </c>
      <c r="AC68" s="54">
        <v>-0.0487450188531113</v>
      </c>
      <c r="AD68" s="54">
        <v>0.0821487705279662</v>
      </c>
    </row>
    <row r="69" spans="1:30">
      <c r="A69" s="50" t="str">
        <v>郑州西区</v>
      </c>
      <c r="B69" s="51" t="str">
        <v>1123</v>
      </c>
      <c r="C69" s="50" t="str">
        <v>索凌店</v>
      </c>
      <c r="D69" s="49">
        <v>2702.5</v>
      </c>
      <c r="E69" s="49">
        <v>65457.86</v>
      </c>
      <c r="F69" s="49">
        <v>88.0751981939184</v>
      </c>
      <c r="G69" s="49">
        <v>11227.03</v>
      </c>
      <c r="H69" s="49">
        <v>10491.39</v>
      </c>
      <c r="I69" s="49">
        <v>735.64</v>
      </c>
      <c r="J69" s="56">
        <v>0.0701184495095502</v>
      </c>
      <c r="K69" s="56">
        <v>0.307874963664983</v>
      </c>
      <c r="L69" s="56">
        <v>0.273253842367226</v>
      </c>
      <c r="M69" s="56">
        <v>0.0346211212977565</v>
      </c>
      <c r="N69" s="49">
        <v>36466.2</v>
      </c>
      <c r="O69" s="49">
        <v>38394.3</v>
      </c>
      <c r="P69" s="49">
        <v>-1928.10000000001</v>
      </c>
      <c r="Q69" s="56">
        <v>-0.0502183917925319</v>
      </c>
      <c r="R69" s="49">
        <v>1218.01</v>
      </c>
      <c r="S69" s="49">
        <v>1440.18</v>
      </c>
      <c r="T69" s="49">
        <v>-222.17</v>
      </c>
      <c r="U69" s="56">
        <v>-0.154265439042342</v>
      </c>
      <c r="V69" s="56">
        <v>1.44113266108659</v>
      </c>
      <c r="W69" s="56">
        <v>1.19937650272627</v>
      </c>
      <c r="X69" s="56">
        <v>0.241756158360323</v>
      </c>
      <c r="Y69" s="54">
        <v>-0.0318470291705323</v>
      </c>
      <c r="Z69" s="54">
        <v>-0.215056451276924</v>
      </c>
      <c r="AA69" s="54">
        <v>0.183209422106391</v>
      </c>
      <c r="AB69" s="54">
        <v>-0.00460638364890763</v>
      </c>
      <c r="AC69" s="54">
        <v>-0.0398441799954681</v>
      </c>
      <c r="AD69" s="54">
        <v>0.0352377963465604</v>
      </c>
    </row>
    <row r="70" spans="1:30">
      <c r="A70" s="50" t="str">
        <v>安阳区</v>
      </c>
      <c r="B70" s="51" t="str">
        <v>1108</v>
      </c>
      <c r="C70" s="50" t="str">
        <v>永明店</v>
      </c>
      <c r="D70" s="49">
        <v>1460.64</v>
      </c>
      <c r="E70" s="49">
        <v>37000.65</v>
      </c>
      <c r="F70" s="49">
        <v>96.7936775814335</v>
      </c>
      <c r="G70" s="49">
        <v>5330.92</v>
      </c>
      <c r="H70" s="49">
        <v>4211.38</v>
      </c>
      <c r="I70" s="49">
        <v>1119.54</v>
      </c>
      <c r="J70" s="56">
        <v>0.265836851578342</v>
      </c>
      <c r="K70" s="56">
        <v>0.221610116647406</v>
      </c>
      <c r="L70" s="56">
        <v>0.228831342990003</v>
      </c>
      <c r="M70" s="56">
        <v>-0.00722122634259761</v>
      </c>
      <c r="N70" s="49">
        <v>24055.4</v>
      </c>
      <c r="O70" s="49">
        <v>18403.86</v>
      </c>
      <c r="P70" s="49">
        <v>5651.54</v>
      </c>
      <c r="Q70" s="56">
        <v>0.307084492057644</v>
      </c>
      <c r="R70" s="49">
        <v>2055.64</v>
      </c>
      <c r="S70" s="49">
        <v>695.47</v>
      </c>
      <c r="T70" s="49">
        <v>1360.17</v>
      </c>
      <c r="U70" s="56">
        <v>1.95575653874358</v>
      </c>
      <c r="V70" s="56">
        <v>-0.894891393750495</v>
      </c>
      <c r="W70" s="56">
        <v>-32.8690711835053</v>
      </c>
      <c r="X70" s="56">
        <v>31.9741797897548</v>
      </c>
      <c r="Y70" s="54">
        <v>-0.0174252300986554</v>
      </c>
      <c r="Z70" s="54">
        <v>0.332595223374121</v>
      </c>
      <c r="AA70" s="54">
        <v>-0.350020453472777</v>
      </c>
      <c r="AB70" s="54">
        <v>0.36429381216461</v>
      </c>
      <c r="AC70" s="54">
        <v>-0.104317577942888</v>
      </c>
      <c r="AD70" s="54">
        <v>0.468611390107498</v>
      </c>
    </row>
    <row r="71" spans="1:30">
      <c r="A71" s="50" t="str">
        <v>郑州东区</v>
      </c>
      <c r="B71" s="51" t="str">
        <v>1042</v>
      </c>
      <c r="C71" s="50" t="str">
        <v>一天地</v>
      </c>
      <c r="D71" s="49">
        <v>1970</v>
      </c>
      <c r="E71" s="49">
        <v>52626.77</v>
      </c>
      <c r="F71" s="49">
        <v>100.280622134308</v>
      </c>
      <c r="G71" s="49">
        <v>10233.17</v>
      </c>
      <c r="H71" s="49">
        <v>8930.91</v>
      </c>
      <c r="I71" s="49">
        <v>1302.26</v>
      </c>
      <c r="J71" s="56">
        <v>0.145814928154018</v>
      </c>
      <c r="K71" s="56">
        <v>0.331497219752151</v>
      </c>
      <c r="L71" s="56">
        <v>0.327615382781219</v>
      </c>
      <c r="M71" s="56">
        <v>0.00388183697093171</v>
      </c>
      <c r="N71" s="49">
        <v>30869.55</v>
      </c>
      <c r="O71" s="49">
        <v>27260.35</v>
      </c>
      <c r="P71" s="49">
        <v>3609.2</v>
      </c>
      <c r="Q71" s="56">
        <v>0.132397419695639</v>
      </c>
      <c r="R71" s="49">
        <v>709.88</v>
      </c>
      <c r="S71" s="49">
        <v>762.2</v>
      </c>
      <c r="T71" s="49">
        <v>-52.3200000000001</v>
      </c>
      <c r="U71" s="56">
        <v>-0.0686434006822357</v>
      </c>
      <c r="V71" s="56">
        <v>-2.17477269278372</v>
      </c>
      <c r="W71" s="56">
        <v>-1.85105750469915</v>
      </c>
      <c r="X71" s="56">
        <v>-0.323715188084564</v>
      </c>
      <c r="Y71" s="54">
        <v>-0.0141150617005691</v>
      </c>
      <c r="Z71" s="54">
        <v>-0.673537129362372</v>
      </c>
      <c r="AA71" s="54">
        <v>0.659422067661803</v>
      </c>
      <c r="AB71" s="54">
        <v>0.234436097803975</v>
      </c>
      <c r="AC71" s="54">
        <v>0.00701832881822867</v>
      </c>
      <c r="AD71" s="54">
        <v>0.227417768985747</v>
      </c>
    </row>
    <row r="72" spans="1:30">
      <c r="A72" s="50" t="str">
        <v>平顶山区</v>
      </c>
      <c r="B72" s="51" t="str">
        <v>1066</v>
      </c>
      <c r="C72" s="50" t="str">
        <v>紫云店</v>
      </c>
      <c r="D72" s="49">
        <v>5846</v>
      </c>
      <c r="E72" s="49">
        <v>104910.71</v>
      </c>
      <c r="F72" s="49">
        <v>46.2069450334659</v>
      </c>
      <c r="G72" s="49">
        <v>31640.11</v>
      </c>
      <c r="H72" s="49">
        <v>30238.77</v>
      </c>
      <c r="I72" s="49">
        <v>1401.34</v>
      </c>
      <c r="J72" s="56">
        <v>0.0463424934281388</v>
      </c>
      <c r="K72" s="56">
        <v>0.208365764148819</v>
      </c>
      <c r="L72" s="56">
        <v>0.203890942228213</v>
      </c>
      <c r="M72" s="56">
        <v>0.00447482192060653</v>
      </c>
      <c r="N72" s="49">
        <v>151848.89</v>
      </c>
      <c r="O72" s="49">
        <v>148308.55</v>
      </c>
      <c r="P72" s="49">
        <v>3540.34000000003</v>
      </c>
      <c r="Q72" s="56">
        <v>0.0238714490836842</v>
      </c>
      <c r="R72" s="49">
        <v>6337.11</v>
      </c>
      <c r="S72" s="49">
        <v>5397.54</v>
      </c>
      <c r="T72" s="49">
        <v>939.57</v>
      </c>
      <c r="U72" s="56">
        <v>0.174073744705922</v>
      </c>
      <c r="V72" s="56">
        <v>-1.57517655422575</v>
      </c>
      <c r="W72" s="56">
        <v>0.812695832865489</v>
      </c>
      <c r="X72" s="56">
        <v>-2.38787238709124</v>
      </c>
      <c r="Y72" s="54">
        <v>-0.00964319697780218</v>
      </c>
      <c r="Z72" s="54">
        <v>-0.0900706618200143</v>
      </c>
      <c r="AA72" s="54">
        <v>0.0804274648422121</v>
      </c>
      <c r="AB72" s="54">
        <v>-0.0571985640316789</v>
      </c>
      <c r="AC72" s="54">
        <v>-0.146549614300726</v>
      </c>
      <c r="AD72" s="54">
        <v>0.0893510502690475</v>
      </c>
    </row>
    <row r="73" spans="1:30">
      <c r="A73" s="50" t="str">
        <v>郑州东区</v>
      </c>
      <c r="B73" s="51" t="str">
        <v>1034</v>
      </c>
      <c r="C73" s="50" t="str">
        <v>未来店</v>
      </c>
      <c r="D73" s="49">
        <v>3505.08</v>
      </c>
      <c r="E73" s="49">
        <v>80646.22</v>
      </c>
      <c r="F73" s="49">
        <v>75.645600937841</v>
      </c>
      <c r="G73" s="49">
        <v>16086.48</v>
      </c>
      <c r="H73" s="49">
        <v>14466.92</v>
      </c>
      <c r="I73" s="49">
        <v>1619.56</v>
      </c>
      <c r="J73" s="56">
        <v>0.111949191673141</v>
      </c>
      <c r="K73" s="56">
        <v>0.261091937456665</v>
      </c>
      <c r="L73" s="56">
        <v>0.226118442204591</v>
      </c>
      <c r="M73" s="56">
        <v>0.0349734952520733</v>
      </c>
      <c r="N73" s="49">
        <v>61612.32</v>
      </c>
      <c r="O73" s="49">
        <v>63979.39</v>
      </c>
      <c r="P73" s="49">
        <v>-2367.07</v>
      </c>
      <c r="Q73" s="56">
        <v>-0.0369973830635147</v>
      </c>
      <c r="R73" s="49">
        <v>2097.24</v>
      </c>
      <c r="S73" s="49">
        <v>2588.92</v>
      </c>
      <c r="T73" s="49">
        <v>-491.68</v>
      </c>
      <c r="U73" s="56">
        <v>-0.18991703103997</v>
      </c>
      <c r="V73" s="56">
        <v>-1.30516898034213</v>
      </c>
      <c r="W73" s="56">
        <v>0.63038888471743</v>
      </c>
      <c r="X73" s="56">
        <v>-1.93555786505956</v>
      </c>
      <c r="Y73" s="54">
        <v>-0.0202075108237493</v>
      </c>
      <c r="Z73" s="54">
        <v>-0.0600906941890827</v>
      </c>
      <c r="AA73" s="54">
        <v>0.0398831833653334</v>
      </c>
      <c r="AB73" s="54">
        <v>-0.028490619832605</v>
      </c>
      <c r="AC73" s="54">
        <v>-0.00821440310700055</v>
      </c>
      <c r="AD73" s="54">
        <v>-0.0202762167256044</v>
      </c>
    </row>
    <row r="74" spans="1:30">
      <c r="A74" s="50" t="str">
        <v>事业处管理</v>
      </c>
      <c r="B74" s="51" t="str">
        <v>1015</v>
      </c>
      <c r="C74" s="50" t="str">
        <v>塔南店</v>
      </c>
      <c r="D74" s="49">
        <v>4164.8</v>
      </c>
      <c r="E74" s="49">
        <v>43970.85</v>
      </c>
      <c r="F74" s="49">
        <v>22.0396796375339</v>
      </c>
      <c r="G74" s="49">
        <v>29296.96</v>
      </c>
      <c r="H74" s="49">
        <v>27296.38</v>
      </c>
      <c r="I74" s="49">
        <v>2000.58</v>
      </c>
      <c r="J74" s="56">
        <v>0.0732910371265347</v>
      </c>
      <c r="K74" s="56">
        <v>0.262041192498798</v>
      </c>
      <c r="L74" s="56">
        <v>0.280764966911626</v>
      </c>
      <c r="M74" s="56">
        <v>-0.0187237744128284</v>
      </c>
      <c r="N74" s="49">
        <v>111802.88</v>
      </c>
      <c r="O74" s="49">
        <v>97221.46</v>
      </c>
      <c r="P74" s="49">
        <v>14581.42</v>
      </c>
      <c r="Q74" s="56">
        <v>0.149981495854927</v>
      </c>
      <c r="R74" s="49">
        <v>5378.35</v>
      </c>
      <c r="S74" s="49">
        <v>4390.53</v>
      </c>
      <c r="T74" s="49">
        <v>987.820000000001</v>
      </c>
      <c r="U74" s="56">
        <v>0.22498878267544</v>
      </c>
      <c r="V74" s="56">
        <v>0.1474041602875</v>
      </c>
      <c r="W74" s="56">
        <v>1.10355407104901</v>
      </c>
      <c r="X74" s="56">
        <v>-0.956149910761509</v>
      </c>
      <c r="Y74" s="54">
        <v>-0.0387758327368059</v>
      </c>
      <c r="Z74" s="54">
        <v>-0.069483638649548</v>
      </c>
      <c r="AA74" s="54">
        <v>0.0307078059127421</v>
      </c>
      <c r="AB74" s="54">
        <v>0.2747401556155</v>
      </c>
      <c r="AC74" s="54">
        <v>-0.0439723976578834</v>
      </c>
      <c r="AD74" s="54">
        <v>0.318712553273383</v>
      </c>
    </row>
    <row r="75" spans="1:30">
      <c r="A75" s="50" t="str">
        <v>平顶山区</v>
      </c>
      <c r="B75" s="51" t="str">
        <v>1120</v>
      </c>
      <c r="C75" s="50" t="str">
        <v>和顺店</v>
      </c>
      <c r="D75" s="49">
        <v>3006.78</v>
      </c>
      <c r="E75" s="49">
        <v>42010.22</v>
      </c>
      <c r="F75" s="49">
        <v>103.020734415204</v>
      </c>
      <c r="G75" s="49">
        <v>4587.78</v>
      </c>
      <c r="H75" s="49">
        <v>1966.93</v>
      </c>
      <c r="I75" s="49">
        <v>2620.85</v>
      </c>
      <c r="J75" s="56">
        <v>1.33245717946241</v>
      </c>
      <c r="K75" s="56">
        <v>0.189925123355825</v>
      </c>
      <c r="L75" s="56">
        <v>0.0929544011009368</v>
      </c>
      <c r="M75" s="56">
        <v>0.096970722254888</v>
      </c>
      <c r="N75" s="49">
        <v>24155.73</v>
      </c>
      <c r="O75" s="49">
        <v>21160.16</v>
      </c>
      <c r="P75" s="49">
        <v>2995.57</v>
      </c>
      <c r="Q75" s="56">
        <v>0.141566509894065</v>
      </c>
      <c r="R75" s="49">
        <v>936.2</v>
      </c>
      <c r="S75" s="49">
        <v>1033.01</v>
      </c>
      <c r="T75" s="49">
        <v>-96.8099999999999</v>
      </c>
      <c r="U75" s="56">
        <v>-0.0937164209446181</v>
      </c>
      <c r="V75" s="56">
        <v>-0.315233274109063</v>
      </c>
      <c r="W75" s="56">
        <v>0.573227442401719</v>
      </c>
      <c r="X75" s="56">
        <v>-0.888460716510783</v>
      </c>
      <c r="Y75" s="54">
        <v>-0.0504379406109806</v>
      </c>
      <c r="Z75" s="54">
        <v>-0.105991229513751</v>
      </c>
      <c r="AA75" s="54">
        <v>0.0555532889027705</v>
      </c>
      <c r="AB75" s="54">
        <v>-0.0637932179916649</v>
      </c>
      <c r="AC75" s="54">
        <v>-0.137001752349699</v>
      </c>
      <c r="AD75" s="54">
        <v>0.0732085343580337</v>
      </c>
    </row>
    <row r="76" spans="1:30">
      <c r="A76" s="50" t="str">
        <v>安阳区</v>
      </c>
      <c r="B76" s="51" t="str">
        <v>1061</v>
      </c>
      <c r="C76" s="50" t="str">
        <v>中华店</v>
      </c>
      <c r="D76" s="49">
        <v>6724.57</v>
      </c>
      <c r="E76" s="49">
        <v>157094.86</v>
      </c>
      <c r="F76" s="49">
        <v>105.994093888188</v>
      </c>
      <c r="G76" s="49">
        <v>18147.04</v>
      </c>
      <c r="H76" s="49">
        <v>15445.42</v>
      </c>
      <c r="I76" s="49">
        <v>2701.62</v>
      </c>
      <c r="J76" s="56">
        <v>0.174913987447412</v>
      </c>
      <c r="K76" s="56">
        <v>0.226029774035493</v>
      </c>
      <c r="L76" s="56">
        <v>0.22321987173697</v>
      </c>
      <c r="M76" s="56">
        <v>0.00280990229852212</v>
      </c>
      <c r="N76" s="49">
        <v>80286.06</v>
      </c>
      <c r="O76" s="49">
        <v>69193.75</v>
      </c>
      <c r="P76" s="49">
        <v>11092.31</v>
      </c>
      <c r="Q76" s="56">
        <v>0.160307975792611</v>
      </c>
      <c r="R76" s="49">
        <v>2721.42</v>
      </c>
      <c r="S76" s="49">
        <v>2631.97</v>
      </c>
      <c r="T76" s="49">
        <v>89.4500000000003</v>
      </c>
      <c r="U76" s="56">
        <v>0.0339859496878765</v>
      </c>
      <c r="V76" s="56">
        <v>-0.0208912363645637</v>
      </c>
      <c r="W76" s="56">
        <v>1.45789742289164</v>
      </c>
      <c r="X76" s="56">
        <v>-1.4787886592562</v>
      </c>
      <c r="Y76" s="54">
        <v>-0.0230431171961696</v>
      </c>
      <c r="Z76" s="54">
        <v>-0.18955383230052</v>
      </c>
      <c r="AA76" s="54">
        <v>0.166510715104351</v>
      </c>
      <c r="AB76" s="54">
        <v>-0.0970093702797373</v>
      </c>
      <c r="AC76" s="54">
        <v>-0.0465274551531027</v>
      </c>
      <c r="AD76" s="54">
        <v>-0.0504819151266346</v>
      </c>
    </row>
    <row r="77" spans="1:30">
      <c r="A77" s="50" t="str">
        <v>漯河区</v>
      </c>
      <c r="B77" s="51" t="str">
        <v>1125</v>
      </c>
      <c r="C77" s="50" t="str">
        <v>漯河柳江店</v>
      </c>
      <c r="D77" s="49">
        <v>2664.8</v>
      </c>
      <c r="E77" s="49">
        <v>57081.18</v>
      </c>
      <c r="F77" s="49">
        <v>199.87788595187</v>
      </c>
      <c r="G77" s="49">
        <v>2738.9</v>
      </c>
      <c r="H77" s="49">
        <v>0</v>
      </c>
      <c r="I77" s="49">
        <v>2738.9</v>
      </c>
      <c r="J77" s="56">
        <v>0</v>
      </c>
      <c r="K77" s="56">
        <v>0.130970893656741</v>
      </c>
      <c r="L77" s="56">
        <v>0</v>
      </c>
      <c r="M77" s="56">
        <v>0.130970893656741</v>
      </c>
      <c r="N77" s="49">
        <v>20912.28</v>
      </c>
      <c r="O77" s="49">
        <v>0</v>
      </c>
      <c r="P77" s="49">
        <v>20912.28</v>
      </c>
      <c r="Q77" s="56" t="e">
        <v>#DIV/0!</v>
      </c>
      <c r="R77" s="49">
        <v>988.24</v>
      </c>
      <c r="S77" s="49">
        <v>0</v>
      </c>
      <c r="T77" s="49">
        <v>988.24</v>
      </c>
      <c r="U77" s="56" t="e">
        <v>#DIV/0!</v>
      </c>
      <c r="V77" s="56">
        <v>-0.331186871888072</v>
      </c>
      <c r="W77" s="56">
        <v>0</v>
      </c>
      <c r="X77" s="56">
        <v>-0.331186871888072</v>
      </c>
      <c r="Y77" s="54">
        <v>-0.0622925605116166</v>
      </c>
      <c r="Z77" s="54">
        <v>0</v>
      </c>
      <c r="AA77" s="54">
        <v>-0.0622925605116166</v>
      </c>
      <c r="AB77" s="54">
        <v>-0.0712745400140205</v>
      </c>
      <c r="AC77" s="54">
        <v>0</v>
      </c>
      <c r="AD77" s="54">
        <v>-0.0712745400140205</v>
      </c>
    </row>
    <row r="78" spans="1:30">
      <c r="A78" s="50" t="str">
        <v>洛阳区</v>
      </c>
      <c r="B78" s="51" t="str">
        <v>1070</v>
      </c>
      <c r="C78" s="50" t="str">
        <v>纱北店</v>
      </c>
      <c r="D78" s="49">
        <v>2865.2</v>
      </c>
      <c r="E78" s="49">
        <v>63639.76</v>
      </c>
      <c r="F78" s="49">
        <v>129.633479422256</v>
      </c>
      <c r="G78" s="49">
        <v>11039.52</v>
      </c>
      <c r="H78" s="49">
        <v>7018.66</v>
      </c>
      <c r="I78" s="49">
        <v>4020.86</v>
      </c>
      <c r="J78" s="56">
        <v>0.572881433208048</v>
      </c>
      <c r="K78" s="56">
        <v>0.362898461920796</v>
      </c>
      <c r="L78" s="56">
        <v>0.188001802161844</v>
      </c>
      <c r="M78" s="56">
        <v>0.174896659758952</v>
      </c>
      <c r="N78" s="49">
        <v>30420.41</v>
      </c>
      <c r="O78" s="49">
        <v>37332.94</v>
      </c>
      <c r="P78" s="49">
        <v>-6912.53</v>
      </c>
      <c r="Q78" s="56">
        <v>-0.185159004353796</v>
      </c>
      <c r="R78" s="49">
        <v>1413.93</v>
      </c>
      <c r="S78" s="49">
        <v>1807.24</v>
      </c>
      <c r="T78" s="49">
        <v>-393.31</v>
      </c>
      <c r="U78" s="56">
        <v>-0.217630198534782</v>
      </c>
      <c r="V78" s="56">
        <v>-0.635952210954354</v>
      </c>
      <c r="W78" s="56">
        <v>0.713253829194478</v>
      </c>
      <c r="X78" s="56">
        <v>-1.34920604014883</v>
      </c>
      <c r="Y78" s="54">
        <v>0.0328446245570856</v>
      </c>
      <c r="Z78" s="54">
        <v>-0.0713020960138111</v>
      </c>
      <c r="AA78" s="54">
        <v>0.104146720570897</v>
      </c>
      <c r="AB78" s="54">
        <v>0.140937996139496</v>
      </c>
      <c r="AC78" s="54">
        <v>-0.0930007601865805</v>
      </c>
      <c r="AD78" s="54">
        <v>0.233938756326077</v>
      </c>
    </row>
    <row r="79" spans="1:30">
      <c r="A79" s="50" t="str">
        <v>郑州东区</v>
      </c>
      <c r="B79" s="51" t="str">
        <v>1060</v>
      </c>
      <c r="C79" s="50" t="str">
        <v>东明店</v>
      </c>
      <c r="D79" s="49">
        <v>7384.6</v>
      </c>
      <c r="E79" s="49">
        <v>161351.6</v>
      </c>
      <c r="F79" s="49">
        <v>90.5115615337004</v>
      </c>
      <c r="G79" s="49">
        <v>20315.68</v>
      </c>
      <c r="H79" s="49">
        <v>16146.7</v>
      </c>
      <c r="I79" s="49">
        <v>4168.98</v>
      </c>
      <c r="J79" s="56">
        <v>0.258193934364297</v>
      </c>
      <c r="K79" s="56">
        <v>0.226547892561795</v>
      </c>
      <c r="L79" s="56">
        <v>0.221358116982954</v>
      </c>
      <c r="M79" s="56">
        <v>0.00518977557884096</v>
      </c>
      <c r="N79" s="49">
        <v>89674.99</v>
      </c>
      <c r="O79" s="49">
        <v>72943.79</v>
      </c>
      <c r="P79" s="49">
        <v>16731.2</v>
      </c>
      <c r="Q79" s="56">
        <v>0.229371136322914</v>
      </c>
      <c r="R79" s="49">
        <v>2829.16</v>
      </c>
      <c r="S79" s="49">
        <v>2682.74</v>
      </c>
      <c r="T79" s="49">
        <v>146.42</v>
      </c>
      <c r="U79" s="56">
        <v>0.0545785279229445</v>
      </c>
      <c r="V79" s="56">
        <v>-2.14403647319002</v>
      </c>
      <c r="W79" s="56">
        <v>0.608651068049989</v>
      </c>
      <c r="X79" s="56">
        <v>-2.75268754124001</v>
      </c>
      <c r="Y79" s="54">
        <v>-0.0351482418809823</v>
      </c>
      <c r="Z79" s="54">
        <v>-0.0992119996719772</v>
      </c>
      <c r="AA79" s="54">
        <v>0.0640637577909948</v>
      </c>
      <c r="AB79" s="54">
        <v>-0.10678734116588</v>
      </c>
      <c r="AC79" s="54">
        <v>-0.126638145618702</v>
      </c>
      <c r="AD79" s="54">
        <v>0.0198508044528222</v>
      </c>
    </row>
    <row r="80" spans="1:30">
      <c r="A80" s="50" t="str">
        <v>郑州西区</v>
      </c>
      <c r="B80" s="51" t="str">
        <v>1102</v>
      </c>
      <c r="C80" s="50" t="str">
        <v>工人店</v>
      </c>
      <c r="D80" s="49">
        <v>1506</v>
      </c>
      <c r="E80" s="49">
        <v>45326.05</v>
      </c>
      <c r="F80" s="49">
        <v>119.653880169154</v>
      </c>
      <c r="G80" s="49">
        <v>9477.69</v>
      </c>
      <c r="H80" s="49">
        <v>5290.62</v>
      </c>
      <c r="I80" s="49">
        <v>4187.07</v>
      </c>
      <c r="J80" s="56">
        <v>0.79141386075734</v>
      </c>
      <c r="K80" s="56">
        <v>0.39109884709136</v>
      </c>
      <c r="L80" s="56">
        <v>0.299659651450007</v>
      </c>
      <c r="M80" s="56">
        <v>0.0914391956413528</v>
      </c>
      <c r="N80" s="49">
        <v>24233.49</v>
      </c>
      <c r="O80" s="49">
        <v>17655.43</v>
      </c>
      <c r="P80" s="49">
        <v>6578.06</v>
      </c>
      <c r="Q80" s="56">
        <v>0.372579993803606</v>
      </c>
      <c r="R80" s="49">
        <v>574.05</v>
      </c>
      <c r="S80" s="49">
        <v>663.13</v>
      </c>
      <c r="T80" s="49">
        <v>-89.08</v>
      </c>
      <c r="U80" s="56">
        <v>-0.134332634626695</v>
      </c>
      <c r="V80" s="56">
        <v>-0.0549985817934137</v>
      </c>
      <c r="W80" s="56">
        <v>0.0251959970628688</v>
      </c>
      <c r="X80" s="56">
        <v>-0.0801945788562824</v>
      </c>
      <c r="Y80" s="54">
        <v>-0.0424179078477485</v>
      </c>
      <c r="Z80" s="54">
        <v>0.119931235202751</v>
      </c>
      <c r="AA80" s="54">
        <v>-0.162349143050499</v>
      </c>
      <c r="AB80" s="54">
        <v>0.220091137044416</v>
      </c>
      <c r="AC80" s="54">
        <v>-0.0143207387189097</v>
      </c>
      <c r="AD80" s="54">
        <v>0.234411875763326</v>
      </c>
    </row>
    <row r="81" spans="1:30">
      <c r="A81" s="50" t="str">
        <v>郑州东区</v>
      </c>
      <c r="B81" s="51" t="str">
        <v>1101</v>
      </c>
      <c r="C81" s="50" t="str">
        <v>复兴店</v>
      </c>
      <c r="D81" s="49">
        <v>2001.95</v>
      </c>
      <c r="E81" s="49">
        <v>40958.09</v>
      </c>
      <c r="F81" s="49">
        <v>30.0833418260466</v>
      </c>
      <c r="G81" s="49">
        <v>9699.43</v>
      </c>
      <c r="H81" s="49">
        <v>5363.52</v>
      </c>
      <c r="I81" s="49">
        <v>4335.91</v>
      </c>
      <c r="J81" s="56">
        <v>0.808407538333035</v>
      </c>
      <c r="K81" s="56">
        <v>0.105625302601606</v>
      </c>
      <c r="L81" s="56">
        <v>0.310737929584099</v>
      </c>
      <c r="M81" s="56">
        <v>-0.205112626982493</v>
      </c>
      <c r="N81" s="49">
        <v>91828.66</v>
      </c>
      <c r="O81" s="49">
        <v>17260.59</v>
      </c>
      <c r="P81" s="49">
        <v>74568.07</v>
      </c>
      <c r="Q81" s="56">
        <v>4.32013447975996</v>
      </c>
      <c r="R81" s="49">
        <v>1597.78</v>
      </c>
      <c r="S81" s="49">
        <v>694.42</v>
      </c>
      <c r="T81" s="49">
        <v>903.36</v>
      </c>
      <c r="U81" s="56">
        <v>1.30088419112353</v>
      </c>
      <c r="V81" s="56">
        <v>3.33395364450974</v>
      </c>
      <c r="W81" s="56">
        <v>0.873495597247617</v>
      </c>
      <c r="X81" s="56">
        <v>2.46045804726213</v>
      </c>
      <c r="Y81" s="54">
        <v>-0.0533990912390942</v>
      </c>
      <c r="Z81" s="54">
        <v>0.0122692318769621</v>
      </c>
      <c r="AA81" s="54">
        <v>-0.0656683231160563</v>
      </c>
      <c r="AB81" s="54">
        <v>-0.0154846307459598</v>
      </c>
      <c r="AC81" s="54">
        <v>0.042660546366028</v>
      </c>
      <c r="AD81" s="54">
        <v>-0.0581451771119878</v>
      </c>
    </row>
    <row r="82" spans="1:30">
      <c r="A82" s="50" t="str">
        <v>郑州东区</v>
      </c>
      <c r="B82" s="51" t="str">
        <v>1094</v>
      </c>
      <c r="C82" s="50" t="str">
        <v>象湖店</v>
      </c>
      <c r="D82" s="49">
        <v>4311.1</v>
      </c>
      <c r="E82" s="49">
        <v>98187.57</v>
      </c>
      <c r="F82" s="49">
        <v>37.7871806007674</v>
      </c>
      <c r="G82" s="49">
        <v>46201.97</v>
      </c>
      <c r="H82" s="49">
        <v>41335.17</v>
      </c>
      <c r="I82" s="49">
        <v>4866.8</v>
      </c>
      <c r="J82" s="56">
        <v>0.117739929459586</v>
      </c>
      <c r="K82" s="56">
        <v>0.331905100740038</v>
      </c>
      <c r="L82" s="56">
        <v>0.32927852810116</v>
      </c>
      <c r="M82" s="56">
        <v>0.00262657263887773</v>
      </c>
      <c r="N82" s="49">
        <v>139202.35</v>
      </c>
      <c r="O82" s="49">
        <v>125532.54</v>
      </c>
      <c r="P82" s="49">
        <v>13669.81</v>
      </c>
      <c r="Q82" s="56">
        <v>0.108894554352202</v>
      </c>
      <c r="R82" s="49">
        <v>4488.41</v>
      </c>
      <c r="S82" s="49">
        <v>4818.51</v>
      </c>
      <c r="T82" s="49">
        <v>-330.1</v>
      </c>
      <c r="U82" s="56">
        <v>-0.0685066545467375</v>
      </c>
      <c r="V82" s="56">
        <v>0.553916413598264</v>
      </c>
      <c r="W82" s="56">
        <v>0.660494653478207</v>
      </c>
      <c r="X82" s="56">
        <v>-0.106578239879943</v>
      </c>
      <c r="Y82" s="54">
        <v>-0.0320581230324324</v>
      </c>
      <c r="Z82" s="54">
        <v>-0.0243000429593381</v>
      </c>
      <c r="AA82" s="54">
        <v>-0.00775808007309436</v>
      </c>
      <c r="AB82" s="54">
        <v>-0.0162836947547956</v>
      </c>
      <c r="AC82" s="54">
        <v>0.00742920839489108</v>
      </c>
      <c r="AD82" s="54">
        <v>-0.0237129031496867</v>
      </c>
    </row>
    <row r="83" spans="1:30">
      <c r="A83" s="50" t="str">
        <v>事业处管理</v>
      </c>
      <c r="B83" s="51" t="str">
        <v>1043</v>
      </c>
      <c r="C83" s="50" t="str">
        <v>濮阳店</v>
      </c>
      <c r="D83" s="49">
        <v>6258.4</v>
      </c>
      <c r="E83" s="49">
        <v>111685.93</v>
      </c>
      <c r="F83" s="49">
        <v>65.883253157301</v>
      </c>
      <c r="G83" s="49">
        <v>21391.17</v>
      </c>
      <c r="H83" s="49">
        <v>16060.05</v>
      </c>
      <c r="I83" s="49">
        <v>5331.12</v>
      </c>
      <c r="J83" s="56">
        <v>0.331949153333894</v>
      </c>
      <c r="K83" s="56">
        <v>0.260104709826447</v>
      </c>
      <c r="L83" s="56">
        <v>0.256027099889953</v>
      </c>
      <c r="M83" s="56">
        <v>0.00407760993649373</v>
      </c>
      <c r="N83" s="49">
        <v>82240.61</v>
      </c>
      <c r="O83" s="49">
        <v>62727.93</v>
      </c>
      <c r="P83" s="49">
        <v>19512.68</v>
      </c>
      <c r="Q83" s="56">
        <v>0.311068450688553</v>
      </c>
      <c r="R83" s="49">
        <v>4586.91</v>
      </c>
      <c r="S83" s="49">
        <v>2641.22</v>
      </c>
      <c r="T83" s="49">
        <v>1945.69</v>
      </c>
      <c r="U83" s="56">
        <v>0.736663360113887</v>
      </c>
      <c r="V83" s="56">
        <v>0.378766228751877</v>
      </c>
      <c r="W83" s="56">
        <v>-12.0259220801259</v>
      </c>
      <c r="X83" s="56">
        <v>12.4046883088778</v>
      </c>
      <c r="Y83" s="54">
        <v>-0.0293312927439169</v>
      </c>
      <c r="Z83" s="54">
        <v>-0.14038966841081</v>
      </c>
      <c r="AA83" s="54">
        <v>0.111058375666893</v>
      </c>
      <c r="AB83" s="54">
        <v>0.0136536162041919</v>
      </c>
      <c r="AC83" s="54">
        <v>-0.0927958853416652</v>
      </c>
      <c r="AD83" s="54">
        <v>0.106449501545857</v>
      </c>
    </row>
  </sheetData>
  <mergeCells count="24">
    <mergeCell ref="A1:AD1"/>
    <mergeCell ref="A2:AD2"/>
    <mergeCell ref="D3:E3"/>
    <mergeCell ref="G3:J3"/>
    <mergeCell ref="K3:M3"/>
    <mergeCell ref="N3:Q3"/>
    <mergeCell ref="R3:U3"/>
    <mergeCell ref="V3:X3"/>
    <mergeCell ref="Y3:AA3"/>
    <mergeCell ref="AB3:AD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ageMargins left="0.75" right="0.75" top="1" bottom="1" header="0.5" footer="0.5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AD83"/>
  <sheetViews>
    <sheetView workbookViewId="0">
      <selection activeCell="K5" sqref="K5"/>
    </sheetView>
  </sheetViews>
  <sheetFormatPr defaultColWidth="9" defaultRowHeight="13.5"/>
  <cols>
    <col min="1" max="1" width="8.125" customWidth="1"/>
    <col min="2" max="2" width="3.625" customWidth="1"/>
    <col min="3" max="3" width="8.125" customWidth="1"/>
    <col min="4" max="4" width="5.875" customWidth="1"/>
    <col min="5" max="5" width="6.625" customWidth="1"/>
    <col min="6" max="6" width="3.625" customWidth="1"/>
    <col min="7" max="7" width="6.625" customWidth="1"/>
    <col min="8" max="9" width="7.375" customWidth="1"/>
    <col min="10" max="13" width="5.125" customWidth="1"/>
    <col min="14" max="15" width="7.375" customWidth="1"/>
    <col min="16" max="16" width="8.125" customWidth="1"/>
    <col min="17" max="19" width="6.625" customWidth="1"/>
    <col min="20" max="20" width="5.875" customWidth="1"/>
    <col min="21" max="21" width="6.625" customWidth="1"/>
    <col min="22" max="25" width="5.125" customWidth="1"/>
    <col min="26" max="26" width="5.875" customWidth="1"/>
    <col min="27" max="28" width="5.125" customWidth="1"/>
    <col min="29" max="30" width="5.875" customWidth="1"/>
  </cols>
  <sheetData>
    <row r="1" ht="18.75" spans="1:30">
      <c r="A1" s="44" t="s">
        <v>225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</row>
    <row r="2" spans="1:30">
      <c r="A2" s="45" t="str">
        <f>'a-面包'!A2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</row>
    <row r="3" spans="1:30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  <c r="Y3" s="47" t="s">
        <v>212</v>
      </c>
      <c r="Z3" s="47"/>
      <c r="AA3" s="47"/>
      <c r="AB3" s="47" t="s">
        <v>213</v>
      </c>
      <c r="AC3" s="47"/>
      <c r="AD3" s="47"/>
    </row>
    <row r="4" spans="1:30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  <c r="Y4" s="47" t="s">
        <v>11</v>
      </c>
      <c r="Z4" s="47" t="s">
        <v>12</v>
      </c>
      <c r="AA4" s="47" t="s">
        <v>15</v>
      </c>
      <c r="AB4" s="47" t="s">
        <v>11</v>
      </c>
      <c r="AC4" s="47" t="s">
        <v>12</v>
      </c>
      <c r="AD4" s="47" t="s">
        <v>15</v>
      </c>
    </row>
    <row r="5" spans="1:30">
      <c r="A5" s="45" t="s">
        <v>61</v>
      </c>
      <c r="B5" s="45"/>
      <c r="C5" s="45"/>
      <c r="D5" s="48">
        <f>'猪肉-1'!D5</f>
        <v>39626.46</v>
      </c>
      <c r="E5" s="49">
        <f>'猪肉-1'!E5</f>
        <v>702700.61</v>
      </c>
      <c r="F5" s="49">
        <f>'猪肉-1'!F5</f>
        <v>5.06765509436818</v>
      </c>
      <c r="G5" s="49">
        <f>'猪肉-1'!G5</f>
        <v>203795.73</v>
      </c>
      <c r="H5" s="49">
        <f>'猪肉-1'!H5</f>
        <v>251559.62</v>
      </c>
      <c r="I5" s="52">
        <f>'猪肉-1'!I5</f>
        <v>-47763.89</v>
      </c>
      <c r="J5" s="53">
        <f>'猪肉-1'!J5</f>
        <v>-0.189871053231834</v>
      </c>
      <c r="K5" s="54">
        <f>'猪肉-1'!K5</f>
        <v>0.179932259117594</v>
      </c>
      <c r="L5" s="54">
        <f>'猪肉-1'!L5</f>
        <v>0.157696598607865</v>
      </c>
      <c r="M5" s="55">
        <f>'猪肉-1'!M5</f>
        <v>0.0222356605097292</v>
      </c>
      <c r="N5" s="49">
        <f>'猪肉-1'!N5</f>
        <v>1132624.75</v>
      </c>
      <c r="O5" s="49">
        <f>'猪肉-1'!O5</f>
        <v>1595212.72</v>
      </c>
      <c r="P5" s="52">
        <f>'猪肉-1'!P5</f>
        <v>-462587.97</v>
      </c>
      <c r="Q5" s="55">
        <f>'猪肉-1'!Q5</f>
        <v>-0.289985131261992</v>
      </c>
      <c r="R5" s="49">
        <f>'猪肉-1'!R5</f>
        <v>54916.49</v>
      </c>
      <c r="S5" s="49">
        <f>'猪肉-1'!S5</f>
        <v>54652.06</v>
      </c>
      <c r="T5" s="52">
        <f>'猪肉-1'!T5</f>
        <v>264.43</v>
      </c>
      <c r="U5" s="55">
        <f>'猪肉-1'!U5</f>
        <v>0.00483842695042054</v>
      </c>
      <c r="V5" s="54">
        <f>'猪肉-1'!V5</f>
        <v>0.194392042711333</v>
      </c>
      <c r="W5" s="54">
        <f>'猪肉-1'!W5</f>
        <v>0.24439232051526</v>
      </c>
      <c r="X5" s="55">
        <f>'猪肉-1'!X5</f>
        <v>-0.0500002778039272</v>
      </c>
      <c r="Y5" s="54">
        <f>'猪肉-1'!Y5</f>
        <v>-0.0252476077768262</v>
      </c>
      <c r="Z5" s="54">
        <f>'猪肉-1'!Z5</f>
        <v>-0.0464760157256652</v>
      </c>
      <c r="AA5" s="55">
        <f>'猪肉-1'!AA5</f>
        <v>0.021228407948839</v>
      </c>
      <c r="AB5" s="54">
        <f>'猪肉-1'!AB5</f>
        <v>0.219584198826663</v>
      </c>
      <c r="AC5" s="54">
        <f>'猪肉-1'!AC5</f>
        <v>0.0100550483323628</v>
      </c>
      <c r="AD5" s="55">
        <f>'猪肉-1'!AD5</f>
        <v>0.209529150494301</v>
      </c>
    </row>
    <row r="6" spans="1:30">
      <c r="A6" s="45" t="s">
        <v>67</v>
      </c>
      <c r="B6" s="45"/>
      <c r="C6" s="45"/>
      <c r="D6" s="48">
        <f>'猪肉-1'!D6</f>
        <v>10129.13</v>
      </c>
      <c r="E6" s="49">
        <f>'猪肉-1'!E6</f>
        <v>208533.22</v>
      </c>
      <c r="F6" s="49">
        <f>'猪肉-1'!F6</f>
        <v>5.51995973016947</v>
      </c>
      <c r="G6" s="49">
        <f>'猪肉-1'!G6</f>
        <v>69538.12</v>
      </c>
      <c r="H6" s="49">
        <f>'猪肉-1'!H6</f>
        <v>89945.12</v>
      </c>
      <c r="I6" s="52">
        <f>'猪肉-1'!I6</f>
        <v>-20407</v>
      </c>
      <c r="J6" s="53">
        <f>'猪肉-1'!J6</f>
        <v>-0.226882792529489</v>
      </c>
      <c r="K6" s="54">
        <f>'猪肉-1'!K6</f>
        <v>0.217179507119739</v>
      </c>
      <c r="L6" s="54">
        <f>'猪肉-1'!L6</f>
        <v>0.181457224751777</v>
      </c>
      <c r="M6" s="55">
        <f>'猪肉-1'!M6</f>
        <v>0.0357222823679615</v>
      </c>
      <c r="N6" s="49">
        <f>'猪肉-1'!N6</f>
        <v>320187.3</v>
      </c>
      <c r="O6" s="49">
        <f>'猪肉-1'!O6</f>
        <v>495682.22</v>
      </c>
      <c r="P6" s="52">
        <f>'猪肉-1'!P6</f>
        <v>-175494.92</v>
      </c>
      <c r="Q6" s="55">
        <f>'猪肉-1'!Q6</f>
        <v>-0.354047236150613</v>
      </c>
      <c r="R6" s="49">
        <f>'猪肉-1'!R6</f>
        <v>15136.61</v>
      </c>
      <c r="S6" s="49">
        <f>'猪肉-1'!S6</f>
        <v>15742.1</v>
      </c>
      <c r="T6" s="52">
        <f>'猪肉-1'!T6</f>
        <v>-605.49</v>
      </c>
      <c r="U6" s="55">
        <f>'猪肉-1'!U6</f>
        <v>-0.0384631021274163</v>
      </c>
      <c r="V6" s="54">
        <f>'猪肉-1'!V6</f>
        <v>0.147773191163392</v>
      </c>
      <c r="W6" s="54">
        <f>'猪肉-1'!W6</f>
        <v>0.241798689160476</v>
      </c>
      <c r="X6" s="55">
        <f>'猪肉-1'!X6</f>
        <v>-0.0940254979970843</v>
      </c>
      <c r="Y6" s="54">
        <f>'猪肉-1'!Y6</f>
        <v>-0.0230454507317028</v>
      </c>
      <c r="Z6" s="54">
        <f>'猪肉-1'!Z6</f>
        <v>-0.0310301675125936</v>
      </c>
      <c r="AA6" s="55">
        <f>'猪肉-1'!AA6</f>
        <v>0.00798471678089081</v>
      </c>
      <c r="AB6" s="54">
        <f>'猪肉-1'!AB6</f>
        <v>0.2564586512332</v>
      </c>
      <c r="AC6" s="54">
        <f>'猪肉-1'!AC6</f>
        <v>-0.003909225350064</v>
      </c>
      <c r="AD6" s="55">
        <f>'猪肉-1'!AD6</f>
        <v>0.260367876583264</v>
      </c>
    </row>
    <row r="7" spans="1:30">
      <c r="A7" s="45" t="s">
        <v>62</v>
      </c>
      <c r="B7" s="45"/>
      <c r="C7" s="45"/>
      <c r="D7" s="48">
        <f>'猪肉-1'!D7</f>
        <v>10228.7</v>
      </c>
      <c r="E7" s="49">
        <f>'猪肉-1'!E7</f>
        <v>184315.31</v>
      </c>
      <c r="F7" s="49">
        <f>'猪肉-1'!F7</f>
        <v>4.47584111202434</v>
      </c>
      <c r="G7" s="49">
        <f>'猪肉-1'!G7</f>
        <v>60388.47</v>
      </c>
      <c r="H7" s="49">
        <f>'猪肉-1'!H7</f>
        <v>85410.14</v>
      </c>
      <c r="I7" s="52">
        <f>'猪肉-1'!I7</f>
        <v>-25021.67</v>
      </c>
      <c r="J7" s="53">
        <f>'猪肉-1'!J7</f>
        <v>-0.292959009316692</v>
      </c>
      <c r="K7" s="54">
        <f>'猪肉-1'!K7</f>
        <v>0.183309556215717</v>
      </c>
      <c r="L7" s="54">
        <f>'猪肉-1'!L7</f>
        <v>0.181290637367465</v>
      </c>
      <c r="M7" s="55">
        <f>'猪肉-1'!M7</f>
        <v>0.00201891884825264</v>
      </c>
      <c r="N7" s="49">
        <f>'猪肉-1'!N7</f>
        <v>329434.38</v>
      </c>
      <c r="O7" s="49">
        <f>'猪肉-1'!O7</f>
        <v>471122.73</v>
      </c>
      <c r="P7" s="52">
        <f>'猪肉-1'!P7</f>
        <v>-141688.35</v>
      </c>
      <c r="Q7" s="55">
        <f>'猪肉-1'!Q7</f>
        <v>-0.300746155890207</v>
      </c>
      <c r="R7" s="49">
        <f>'猪肉-1'!R7</f>
        <v>15625.51</v>
      </c>
      <c r="S7" s="49">
        <f>'猪肉-1'!S7</f>
        <v>15939.13</v>
      </c>
      <c r="T7" s="52">
        <f>'猪肉-1'!T7</f>
        <v>-313.619999999999</v>
      </c>
      <c r="U7" s="55">
        <f>'猪肉-1'!U7</f>
        <v>-0.0196761052830361</v>
      </c>
      <c r="V7" s="54">
        <f>'猪肉-1'!V7</f>
        <v>0.224741054268703</v>
      </c>
      <c r="W7" s="54">
        <f>'猪肉-1'!W7</f>
        <v>0.297025603091179</v>
      </c>
      <c r="X7" s="55">
        <f>'猪肉-1'!X7</f>
        <v>-0.0722845488224766</v>
      </c>
      <c r="Y7" s="54">
        <f>'猪肉-1'!Y7</f>
        <v>-0.0250462224912979</v>
      </c>
      <c r="Z7" s="54">
        <f>'猪肉-1'!Z7</f>
        <v>-0.05332599709018</v>
      </c>
      <c r="AA7" s="55">
        <f>'猪肉-1'!AA7</f>
        <v>0.0282797745988821</v>
      </c>
      <c r="AB7" s="54">
        <f>'猪肉-1'!AB7</f>
        <v>0.198292411071364</v>
      </c>
      <c r="AC7" s="54">
        <f>'猪肉-1'!AC7</f>
        <v>0.0290150424285409</v>
      </c>
      <c r="AD7" s="55">
        <f>'猪肉-1'!AD7</f>
        <v>0.169277368642823</v>
      </c>
    </row>
    <row r="8" spans="1:30">
      <c r="A8" s="45" t="s">
        <v>84</v>
      </c>
      <c r="B8" s="45"/>
      <c r="C8" s="45"/>
      <c r="D8" s="48">
        <f>'猪肉-1'!D8</f>
        <v>3816.9</v>
      </c>
      <c r="E8" s="49">
        <f>'猪肉-1'!E8</f>
        <v>76126.7</v>
      </c>
      <c r="F8" s="49">
        <f>'猪肉-1'!F8</f>
        <v>4.78743881648235</v>
      </c>
      <c r="G8" s="49">
        <f>'猪肉-1'!G8</f>
        <v>17034.41</v>
      </c>
      <c r="H8" s="49">
        <f>'猪肉-1'!H8</f>
        <v>17685.5</v>
      </c>
      <c r="I8" s="52">
        <f>'猪肉-1'!I8</f>
        <v>-651.09</v>
      </c>
      <c r="J8" s="53">
        <f>'猪肉-1'!J8</f>
        <v>-0.0368149048655678</v>
      </c>
      <c r="K8" s="54">
        <f>'猪肉-1'!K8</f>
        <v>0.143681364678633</v>
      </c>
      <c r="L8" s="54">
        <f>'猪肉-1'!L8</f>
        <v>0.112681327546661</v>
      </c>
      <c r="M8" s="55">
        <f>'猪肉-1'!M8</f>
        <v>0.0310000371319717</v>
      </c>
      <c r="N8" s="49">
        <f>'猪肉-1'!N8</f>
        <v>118556.85</v>
      </c>
      <c r="O8" s="49">
        <f>'猪肉-1'!O8</f>
        <v>156951.47</v>
      </c>
      <c r="P8" s="52">
        <f>'猪肉-1'!P8</f>
        <v>-38394.62</v>
      </c>
      <c r="Q8" s="55">
        <f>'猪肉-1'!Q8</f>
        <v>-0.244627336080382</v>
      </c>
      <c r="R8" s="49">
        <f>'猪肉-1'!R8</f>
        <v>6870.64</v>
      </c>
      <c r="S8" s="49">
        <f>'猪肉-1'!S8</f>
        <v>6095.89</v>
      </c>
      <c r="T8" s="52">
        <f>'猪肉-1'!T8</f>
        <v>774.75</v>
      </c>
      <c r="U8" s="55">
        <f>'猪肉-1'!U8</f>
        <v>0.127093828792842</v>
      </c>
      <c r="V8" s="54">
        <f>'猪肉-1'!V8</f>
        <v>0.101165122181171</v>
      </c>
      <c r="W8" s="54">
        <f>'猪肉-1'!W8</f>
        <v>0.190853572158048</v>
      </c>
      <c r="X8" s="55">
        <f>'猪肉-1'!X8</f>
        <v>-0.0896884499768765</v>
      </c>
      <c r="Y8" s="54">
        <f>'猪肉-1'!Y8</f>
        <v>-0.0199311854499726</v>
      </c>
      <c r="Z8" s="54">
        <f>'猪肉-1'!Z8</f>
        <v>-0.0528749698567395</v>
      </c>
      <c r="AA8" s="55">
        <f>'猪肉-1'!AA8</f>
        <v>0.0329437844067669</v>
      </c>
      <c r="AB8" s="54">
        <f>'猪肉-1'!AB8</f>
        <v>0.291634498554913</v>
      </c>
      <c r="AC8" s="54">
        <f>'猪肉-1'!AC8</f>
        <v>-0.0159012871940607</v>
      </c>
      <c r="AD8" s="55">
        <f>'猪肉-1'!AD8</f>
        <v>0.307535785748973</v>
      </c>
    </row>
    <row r="9" spans="1:30">
      <c r="A9" s="45" t="s">
        <v>118</v>
      </c>
      <c r="B9" s="45"/>
      <c r="C9" s="45"/>
      <c r="D9" s="48">
        <f>'猪肉-1'!D9</f>
        <v>2290.8</v>
      </c>
      <c r="E9" s="49">
        <f>'猪肉-1'!E9</f>
        <v>30562.97</v>
      </c>
      <c r="F9" s="49">
        <f>'猪肉-1'!F9</f>
        <v>3.13752891784214</v>
      </c>
      <c r="G9" s="49">
        <f>'猪肉-1'!G9</f>
        <v>12625.73</v>
      </c>
      <c r="H9" s="49">
        <f>'猪肉-1'!H9</f>
        <v>13822.57</v>
      </c>
      <c r="I9" s="52">
        <f>'猪肉-1'!I9</f>
        <v>-1196.84</v>
      </c>
      <c r="J9" s="53">
        <f>'猪肉-1'!J9</f>
        <v>-0.0865859243252159</v>
      </c>
      <c r="K9" s="54">
        <f>'猪肉-1'!K9</f>
        <v>0.159829907769867</v>
      </c>
      <c r="L9" s="54">
        <f>'猪肉-1'!L9</f>
        <v>0.147993666791792</v>
      </c>
      <c r="M9" s="55">
        <f>'猪肉-1'!M9</f>
        <v>0.011836240978075</v>
      </c>
      <c r="N9" s="49">
        <f>'猪肉-1'!N9</f>
        <v>78994.79</v>
      </c>
      <c r="O9" s="49">
        <f>'猪肉-1'!O9</f>
        <v>93399.74</v>
      </c>
      <c r="P9" s="52">
        <f>'猪肉-1'!P9</f>
        <v>-14404.95</v>
      </c>
      <c r="Q9" s="55">
        <f>'猪肉-1'!Q9</f>
        <v>-0.154229016055077</v>
      </c>
      <c r="R9" s="49">
        <f>'猪肉-1'!R9</f>
        <v>4065.22</v>
      </c>
      <c r="S9" s="49">
        <f>'猪肉-1'!S9</f>
        <v>3519.57</v>
      </c>
      <c r="T9" s="52">
        <f>'猪肉-1'!T9</f>
        <v>545.65</v>
      </c>
      <c r="U9" s="55">
        <f>'猪肉-1'!U9</f>
        <v>0.155033143253295</v>
      </c>
      <c r="V9" s="54">
        <f>'猪肉-1'!V9</f>
        <v>0.222633144093192</v>
      </c>
      <c r="W9" s="54">
        <f>'猪肉-1'!W9</f>
        <v>0.275717258091148</v>
      </c>
      <c r="X9" s="55">
        <f>'猪肉-1'!X9</f>
        <v>-0.0530841139979552</v>
      </c>
      <c r="Y9" s="54">
        <f>'猪肉-1'!Y9</f>
        <v>-0.0325369844682453</v>
      </c>
      <c r="Z9" s="54">
        <f>'猪肉-1'!Z9</f>
        <v>-0.0623286367368741</v>
      </c>
      <c r="AA9" s="55">
        <f>'猪肉-1'!AA9</f>
        <v>0.0297916522686288</v>
      </c>
      <c r="AB9" s="54">
        <f>'猪肉-1'!AB9</f>
        <v>0.150922393742676</v>
      </c>
      <c r="AC9" s="54">
        <f>'猪肉-1'!AC9</f>
        <v>0.0460595211507013</v>
      </c>
      <c r="AD9" s="55">
        <f>'猪肉-1'!AD9</f>
        <v>0.104862872591975</v>
      </c>
    </row>
    <row r="10" spans="1:30">
      <c r="A10" s="45" t="s">
        <v>89</v>
      </c>
      <c r="B10" s="45"/>
      <c r="C10" s="45"/>
      <c r="D10" s="48">
        <f>'猪肉-1'!D10</f>
        <v>1464.7</v>
      </c>
      <c r="E10" s="49">
        <f>'猪肉-1'!E10</f>
        <v>20051.32</v>
      </c>
      <c r="F10" s="49">
        <f>'猪肉-1'!F10</f>
        <v>5.20047712953236</v>
      </c>
      <c r="G10" s="49">
        <f>'猪肉-1'!G10</f>
        <v>5716.77</v>
      </c>
      <c r="H10" s="49">
        <f>'猪肉-1'!H10</f>
        <v>7769.32</v>
      </c>
      <c r="I10" s="52">
        <f>'猪肉-1'!I10</f>
        <v>-2052.55</v>
      </c>
      <c r="J10" s="53">
        <f>'猪肉-1'!J10</f>
        <v>-0.264186569738407</v>
      </c>
      <c r="K10" s="54">
        <f>'猪肉-1'!K10</f>
        <v>0.179619682358545</v>
      </c>
      <c r="L10" s="54">
        <f>'猪肉-1'!L10</f>
        <v>0.136731036191667</v>
      </c>
      <c r="M10" s="55">
        <f>'猪肉-1'!M10</f>
        <v>0.0428886461668781</v>
      </c>
      <c r="N10" s="49">
        <f>'猪肉-1'!N10</f>
        <v>31827.08</v>
      </c>
      <c r="O10" s="49">
        <f>'猪肉-1'!O10</f>
        <v>56821.92</v>
      </c>
      <c r="P10" s="52">
        <f>'猪肉-1'!P10</f>
        <v>-24994.84</v>
      </c>
      <c r="Q10" s="55">
        <f>'猪肉-1'!Q10</f>
        <v>-0.439880243399026</v>
      </c>
      <c r="R10" s="49">
        <f>'猪肉-1'!R10</f>
        <v>1443.61</v>
      </c>
      <c r="S10" s="49">
        <f>'猪肉-1'!S10</f>
        <v>2047.08</v>
      </c>
      <c r="T10" s="52">
        <f>'猪肉-1'!T10</f>
        <v>-603.47</v>
      </c>
      <c r="U10" s="55">
        <f>'猪肉-1'!U10</f>
        <v>-0.294795513609629</v>
      </c>
      <c r="V10" s="54">
        <f>'猪肉-1'!V10</f>
        <v>0.329525707740048</v>
      </c>
      <c r="W10" s="54">
        <f>'猪肉-1'!W10</f>
        <v>0.12927533252756</v>
      </c>
      <c r="X10" s="55">
        <f>'猪肉-1'!X10</f>
        <v>0.200250375212487</v>
      </c>
      <c r="Y10" s="54">
        <f>'猪肉-1'!Y10</f>
        <v>-0.0214947250296133</v>
      </c>
      <c r="Z10" s="54">
        <f>'猪肉-1'!Z10</f>
        <v>-0.0288020008988413</v>
      </c>
      <c r="AA10" s="55">
        <f>'猪肉-1'!AA10</f>
        <v>0.00730727586922801</v>
      </c>
      <c r="AB10" s="54">
        <f>'猪肉-1'!AB10</f>
        <v>0.217038427653432</v>
      </c>
      <c r="AC10" s="54">
        <f>'猪肉-1'!AC10</f>
        <v>0.0441870760438929</v>
      </c>
      <c r="AD10" s="55">
        <f>'猪肉-1'!AD10</f>
        <v>0.172851351609539</v>
      </c>
    </row>
    <row r="11" spans="1:30">
      <c r="A11" s="45" t="s">
        <v>155</v>
      </c>
      <c r="B11" s="45"/>
      <c r="C11" s="45"/>
      <c r="D11" s="48">
        <f>'猪肉-1'!D11</f>
        <v>2604.78</v>
      </c>
      <c r="E11" s="49">
        <f>'猪肉-1'!E11</f>
        <v>35549.17</v>
      </c>
      <c r="F11" s="49">
        <f>'猪肉-1'!F11</f>
        <v>5.03381215878011</v>
      </c>
      <c r="G11" s="49">
        <f>'猪肉-1'!G11</f>
        <v>8243.52</v>
      </c>
      <c r="H11" s="49">
        <f>'猪肉-1'!H11</f>
        <v>9277.51</v>
      </c>
      <c r="I11" s="52">
        <f>'猪肉-1'!I11</f>
        <v>-1033.99</v>
      </c>
      <c r="J11" s="53">
        <f>'猪肉-1'!J11</f>
        <v>-0.111451240688504</v>
      </c>
      <c r="K11" s="54">
        <f>'猪肉-1'!K11</f>
        <v>0.148286030980706</v>
      </c>
      <c r="L11" s="54">
        <f>'猪肉-1'!L11</f>
        <v>0.10779195263503</v>
      </c>
      <c r="M11" s="55">
        <f>'猪肉-1'!M11</f>
        <v>0.0404940783456758</v>
      </c>
      <c r="N11" s="49">
        <f>'猪肉-1'!N11</f>
        <v>55592.02</v>
      </c>
      <c r="O11" s="49">
        <f>'猪肉-1'!O11</f>
        <v>86068.67</v>
      </c>
      <c r="P11" s="52">
        <f>'猪肉-1'!P11</f>
        <v>-30476.65</v>
      </c>
      <c r="Q11" s="55">
        <f>'猪肉-1'!Q11</f>
        <v>-0.354096908898441</v>
      </c>
      <c r="R11" s="49">
        <f>'猪肉-1'!R11</f>
        <v>2711.49</v>
      </c>
      <c r="S11" s="49">
        <f>'猪肉-1'!S11</f>
        <v>2891.48</v>
      </c>
      <c r="T11" s="52">
        <f>'猪肉-1'!T11</f>
        <v>-179.99</v>
      </c>
      <c r="U11" s="55">
        <f>'猪肉-1'!U11</f>
        <v>-0.0622483987438959</v>
      </c>
      <c r="V11" s="54">
        <f>'猪肉-1'!V11</f>
        <v>0.251744060885144</v>
      </c>
      <c r="W11" s="54">
        <f>'猪肉-1'!W11</f>
        <v>0.275239281292214</v>
      </c>
      <c r="X11" s="55">
        <f>'猪肉-1'!X11</f>
        <v>-0.0234952204070704</v>
      </c>
      <c r="Y11" s="54">
        <f>'猪肉-1'!Y11</f>
        <v>-0.0353126878579674</v>
      </c>
      <c r="Z11" s="54">
        <f>'猪肉-1'!Z11</f>
        <v>-0.0749823619737989</v>
      </c>
      <c r="AA11" s="55">
        <f>'猪肉-1'!AA11</f>
        <v>0.0396696741158315</v>
      </c>
      <c r="AB11" s="54">
        <f>'猪肉-1'!AB11</f>
        <v>0.171302280435214</v>
      </c>
      <c r="AC11" s="54">
        <f>'猪肉-1'!AC11</f>
        <v>0.0393220332090643</v>
      </c>
      <c r="AD11" s="55">
        <f>'猪肉-1'!AD11</f>
        <v>0.131980247226149</v>
      </c>
    </row>
    <row r="12" spans="1:30">
      <c r="A12" s="45" t="s">
        <v>101</v>
      </c>
      <c r="B12" s="45"/>
      <c r="C12" s="45"/>
      <c r="D12" s="48">
        <f>'猪肉-1'!D12</f>
        <v>2744.05</v>
      </c>
      <c r="E12" s="49">
        <f>'猪肉-1'!E12</f>
        <v>48724.88</v>
      </c>
      <c r="F12" s="49">
        <f>'猪肉-1'!F12</f>
        <v>6.77049137982448</v>
      </c>
      <c r="G12" s="49">
        <f>'猪肉-1'!G12</f>
        <v>9653.27</v>
      </c>
      <c r="H12" s="49">
        <f>'猪肉-1'!H12</f>
        <v>9798.79</v>
      </c>
      <c r="I12" s="52">
        <f>'猪肉-1'!I12</f>
        <v>-145.52</v>
      </c>
      <c r="J12" s="53">
        <f>'猪肉-1'!J12</f>
        <v>-0.0148508132126518</v>
      </c>
      <c r="K12" s="54">
        <f>'猪肉-1'!K12</f>
        <v>0.16145993971974</v>
      </c>
      <c r="L12" s="54">
        <f>'猪肉-1'!L12</f>
        <v>0.128060233380695</v>
      </c>
      <c r="M12" s="55">
        <f>'猪肉-1'!M12</f>
        <v>0.0333997063390449</v>
      </c>
      <c r="N12" s="49">
        <f>'猪肉-1'!N12</f>
        <v>59787.4</v>
      </c>
      <c r="O12" s="49">
        <f>'猪肉-1'!O12</f>
        <v>76517.04</v>
      </c>
      <c r="P12" s="52">
        <f>'猪肉-1'!P12</f>
        <v>-16729.64</v>
      </c>
      <c r="Q12" s="55">
        <f>'猪肉-1'!Q12</f>
        <v>-0.218639403719747</v>
      </c>
      <c r="R12" s="49">
        <f>'猪肉-1'!R12</f>
        <v>2717.6</v>
      </c>
      <c r="S12" s="49">
        <f>'猪肉-1'!S12</f>
        <v>2825.31</v>
      </c>
      <c r="T12" s="52">
        <f>'猪肉-1'!T12</f>
        <v>-107.71</v>
      </c>
      <c r="U12" s="55">
        <f>'猪肉-1'!U12</f>
        <v>-0.0381232501920143</v>
      </c>
      <c r="V12" s="54">
        <f>'猪肉-1'!V12</f>
        <v>0.269728355609228</v>
      </c>
      <c r="W12" s="54">
        <f>'猪肉-1'!W12</f>
        <v>0.17209838787925</v>
      </c>
      <c r="X12" s="55">
        <f>'猪肉-1'!X12</f>
        <v>0.0976299677299773</v>
      </c>
      <c r="Y12" s="54">
        <f>'猪肉-1'!Y12</f>
        <v>-0.0301552840741831</v>
      </c>
      <c r="Z12" s="54">
        <f>'猪肉-1'!Z12</f>
        <v>-0.0513005652477073</v>
      </c>
      <c r="AA12" s="55">
        <f>'猪肉-1'!AA12</f>
        <v>0.0211452811735242</v>
      </c>
      <c r="AB12" s="54">
        <f>'猪肉-1'!AB12</f>
        <v>0.109753320933842</v>
      </c>
      <c r="AC12" s="54">
        <f>'猪肉-1'!AC12</f>
        <v>-0.0455347462473718</v>
      </c>
      <c r="AD12" s="55">
        <f>'猪肉-1'!AD12</f>
        <v>0.155288067181214</v>
      </c>
    </row>
    <row r="13" spans="1:30">
      <c r="A13" s="45" t="s">
        <v>94</v>
      </c>
      <c r="B13" s="45"/>
      <c r="C13" s="45"/>
      <c r="D13" s="48">
        <f>'猪肉-1'!D13</f>
        <v>4636.4</v>
      </c>
      <c r="E13" s="49">
        <f>'猪肉-1'!E13</f>
        <v>71738.06</v>
      </c>
      <c r="F13" s="49">
        <f>'猪肉-1'!F13</f>
        <v>8.59464368870499</v>
      </c>
      <c r="G13" s="49">
        <f>'猪肉-1'!G13</f>
        <v>9091.57</v>
      </c>
      <c r="H13" s="49">
        <f>'猪肉-1'!H13</f>
        <v>9244.98</v>
      </c>
      <c r="I13" s="52">
        <f>'猪肉-1'!I13</f>
        <v>-153.41</v>
      </c>
      <c r="J13" s="53">
        <f>'猪肉-1'!J13</f>
        <v>-0.016593870403181</v>
      </c>
      <c r="K13" s="54">
        <f>'猪肉-1'!K13</f>
        <v>0.131712062538663</v>
      </c>
      <c r="L13" s="54">
        <f>'猪肉-1'!L13</f>
        <v>0.0923819269982344</v>
      </c>
      <c r="M13" s="55">
        <f>'猪肉-1'!M13</f>
        <v>0.0393301355404285</v>
      </c>
      <c r="N13" s="49">
        <f>'猪肉-1'!N13</f>
        <v>69026.1</v>
      </c>
      <c r="O13" s="49">
        <f>'猪肉-1'!O13</f>
        <v>100073.47</v>
      </c>
      <c r="P13" s="52">
        <f>'猪肉-1'!P13</f>
        <v>-31047.37</v>
      </c>
      <c r="Q13" s="55">
        <f>'猪肉-1'!Q13</f>
        <v>-0.310245762438337</v>
      </c>
      <c r="R13" s="49">
        <f>'猪肉-1'!R13</f>
        <v>3528.23</v>
      </c>
      <c r="S13" s="49">
        <f>'猪肉-1'!S13</f>
        <v>3665.81</v>
      </c>
      <c r="T13" s="52">
        <f>'猪肉-1'!T13</f>
        <v>-137.58</v>
      </c>
      <c r="U13" s="55">
        <f>'猪肉-1'!U13</f>
        <v>-0.0375305866916179</v>
      </c>
      <c r="V13" s="54">
        <f>'猪肉-1'!V13</f>
        <v>0.161953614944521</v>
      </c>
      <c r="W13" s="54">
        <f>'猪肉-1'!W13</f>
        <v>0.171440234184303</v>
      </c>
      <c r="X13" s="55">
        <f>'猪肉-1'!X13</f>
        <v>-0.0094866192397822</v>
      </c>
      <c r="Y13" s="54">
        <f>'猪肉-1'!Y13</f>
        <v>-0.0248878332761753</v>
      </c>
      <c r="Z13" s="54">
        <f>'猪肉-1'!Z13</f>
        <v>-0.0378224730687079</v>
      </c>
      <c r="AA13" s="55">
        <f>'猪肉-1'!AA13</f>
        <v>0.0129346397925326</v>
      </c>
      <c r="AB13" s="54">
        <f>'猪肉-1'!AB13</f>
        <v>0.236194012120053</v>
      </c>
      <c r="AC13" s="54">
        <f>'猪肉-1'!AC13</f>
        <v>-0.0139797860511882</v>
      </c>
      <c r="AD13" s="55">
        <f>'猪肉-1'!AD13</f>
        <v>0.250173798171241</v>
      </c>
    </row>
    <row r="14" spans="1:30">
      <c r="A14" s="45" t="s">
        <v>186</v>
      </c>
      <c r="B14" s="45"/>
      <c r="C14" s="45"/>
      <c r="D14" s="48">
        <f>'猪肉-1'!D14</f>
        <v>1711</v>
      </c>
      <c r="E14" s="49">
        <f>'猪肉-1'!E14</f>
        <v>27098.98</v>
      </c>
      <c r="F14" s="49">
        <f>'猪肉-1'!F14</f>
        <v>3.40049659568334</v>
      </c>
      <c r="G14" s="49">
        <f>'猪肉-1'!G14</f>
        <v>11503.87</v>
      </c>
      <c r="H14" s="49">
        <f>'猪肉-1'!H14</f>
        <v>8605.69</v>
      </c>
      <c r="I14" s="52">
        <f>'猪肉-1'!I14</f>
        <v>2898.18</v>
      </c>
      <c r="J14" s="53">
        <f>'猪肉-1'!J14</f>
        <v>0.336774854776317</v>
      </c>
      <c r="K14" s="54">
        <f>'猪肉-1'!K14</f>
        <v>0.166195672478139</v>
      </c>
      <c r="L14" s="54">
        <f>'猪肉-1'!L14</f>
        <v>0.146916302492546</v>
      </c>
      <c r="M14" s="55">
        <f>'猪肉-1'!M14</f>
        <v>0.0192793699855937</v>
      </c>
      <c r="N14" s="49">
        <f>'猪肉-1'!N14</f>
        <v>69218.83</v>
      </c>
      <c r="O14" s="49">
        <f>'猪肉-1'!O14</f>
        <v>58575.46</v>
      </c>
      <c r="P14" s="52">
        <f>'猪肉-1'!P14</f>
        <v>10643.37</v>
      </c>
      <c r="Q14" s="55">
        <f>'猪肉-1'!Q14</f>
        <v>0.181703566647193</v>
      </c>
      <c r="R14" s="49">
        <f>'猪肉-1'!R14</f>
        <v>2817.58</v>
      </c>
      <c r="S14" s="49">
        <f>'猪肉-1'!S14</f>
        <v>1925.69</v>
      </c>
      <c r="T14" s="52">
        <f>'猪肉-1'!T14</f>
        <v>891.89</v>
      </c>
      <c r="U14" s="55">
        <f>'猪肉-1'!U14</f>
        <v>0.463153467068947</v>
      </c>
      <c r="V14" s="54">
        <f>'猪肉-1'!V14</f>
        <v>0.242290389705638</v>
      </c>
      <c r="W14" s="54">
        <f>'猪肉-1'!W14</f>
        <v>0.196601133445932</v>
      </c>
      <c r="X14" s="55">
        <f>'猪肉-1'!X14</f>
        <v>0.045689256259706</v>
      </c>
      <c r="Y14" s="54">
        <f>'猪肉-1'!Y14</f>
        <v>-0.02859546135336</v>
      </c>
      <c r="Z14" s="54">
        <f>'猪肉-1'!Z14</f>
        <v>-0.0521942784144904</v>
      </c>
      <c r="AA14" s="55">
        <f>'猪肉-1'!AA14</f>
        <v>0.0235988170611304</v>
      </c>
      <c r="AB14" s="54">
        <f>'猪肉-1'!AB14</f>
        <v>0.223549733504597</v>
      </c>
      <c r="AC14" s="54">
        <f>'猪肉-1'!AC14</f>
        <v>0.025434058904531</v>
      </c>
      <c r="AD14" s="55">
        <f>'猪肉-1'!AD14</f>
        <v>0.198115674600066</v>
      </c>
    </row>
    <row r="15" spans="1:30">
      <c r="A15" s="50" t="str" cm="1">
        <f t="array" ref="A15:AD83">_xlfn._xlws.SORT('猪肉-1'!A15:AD83,9)</f>
        <v>郑州西区</v>
      </c>
      <c r="B15" s="51" t="str">
        <v>1003</v>
      </c>
      <c r="C15" s="50" t="str">
        <v>中原店</v>
      </c>
      <c r="D15" s="49">
        <v>1162</v>
      </c>
      <c r="E15" s="49">
        <v>27417.7</v>
      </c>
      <c r="F15" s="49">
        <v>3.73264936488644</v>
      </c>
      <c r="G15" s="49">
        <v>12178.26</v>
      </c>
      <c r="H15" s="49">
        <v>19770.6</v>
      </c>
      <c r="I15" s="49">
        <v>-7592.34</v>
      </c>
      <c r="J15" s="56">
        <v>-0.384021729234318</v>
      </c>
      <c r="K15" s="56">
        <v>0.224943229737532</v>
      </c>
      <c r="L15" s="56">
        <v>0.219329303136403</v>
      </c>
      <c r="M15" s="56">
        <v>0.00561392660112983</v>
      </c>
      <c r="N15" s="49">
        <v>54139.26</v>
      </c>
      <c r="O15" s="49">
        <v>90141.17</v>
      </c>
      <c r="P15" s="49">
        <v>-36001.91</v>
      </c>
      <c r="Q15" s="56">
        <v>-0.399394749369239</v>
      </c>
      <c r="R15" s="49">
        <v>2720.81</v>
      </c>
      <c r="S15" s="49">
        <v>3127.27</v>
      </c>
      <c r="T15" s="49">
        <v>-406.46</v>
      </c>
      <c r="U15" s="56">
        <v>-0.129972787766966</v>
      </c>
      <c r="V15" s="56">
        <v>0.253755019602181</v>
      </c>
      <c r="W15" s="56">
        <v>0.23245294787086</v>
      </c>
      <c r="X15" s="56">
        <v>0.0213020717313205</v>
      </c>
      <c r="Y15" s="54">
        <v>-0.0274330070824497</v>
      </c>
      <c r="Z15" s="54">
        <v>-0.0227194965577005</v>
      </c>
      <c r="AA15" s="54">
        <v>-0.00471351052474923</v>
      </c>
      <c r="AB15" s="54">
        <v>0.334507590381545</v>
      </c>
      <c r="AC15" s="54">
        <v>0.100648628146273</v>
      </c>
      <c r="AD15" s="54">
        <v>0.233858962235272</v>
      </c>
    </row>
    <row r="16" spans="1:30">
      <c r="A16" s="50" t="str">
        <v>郑州东区</v>
      </c>
      <c r="B16" s="51" t="str">
        <v>1096</v>
      </c>
      <c r="C16" s="50" t="str">
        <v>长安店</v>
      </c>
      <c r="D16" s="49">
        <v>441</v>
      </c>
      <c r="E16" s="49">
        <v>10348.29</v>
      </c>
      <c r="F16" s="49">
        <v>4.2984879310315</v>
      </c>
      <c r="G16" s="49">
        <v>6325.88</v>
      </c>
      <c r="H16" s="49">
        <v>11290.77</v>
      </c>
      <c r="I16" s="49">
        <v>-4964.89</v>
      </c>
      <c r="J16" s="56">
        <v>-0.439729974129311</v>
      </c>
      <c r="K16" s="56">
        <v>0.267010643906314</v>
      </c>
      <c r="L16" s="56">
        <v>0.24184596640648</v>
      </c>
      <c r="M16" s="56">
        <v>0.0251646774998336</v>
      </c>
      <c r="N16" s="49">
        <v>23691.49</v>
      </c>
      <c r="O16" s="49">
        <v>46685.79</v>
      </c>
      <c r="P16" s="49">
        <v>-22994.3</v>
      </c>
      <c r="Q16" s="56">
        <v>-0.492533166944374</v>
      </c>
      <c r="R16" s="49">
        <v>859.06</v>
      </c>
      <c r="S16" s="49">
        <v>1328.66</v>
      </c>
      <c r="T16" s="49">
        <v>-469.6</v>
      </c>
      <c r="U16" s="56">
        <v>-0.353438803004531</v>
      </c>
      <c r="V16" s="56">
        <v>0.381918699111275</v>
      </c>
      <c r="W16" s="56">
        <v>0.290322567056854</v>
      </c>
      <c r="X16" s="56">
        <v>0.091596132054421</v>
      </c>
      <c r="Y16" s="54">
        <v>-0.0145507880706819</v>
      </c>
      <c r="Z16" s="54">
        <v>-0.0033642918429094</v>
      </c>
      <c r="AA16" s="54">
        <v>-0.0111864962277725</v>
      </c>
      <c r="AB16" s="54">
        <v>0.456995515850005</v>
      </c>
      <c r="AC16" s="54">
        <v>0.17592263298961</v>
      </c>
      <c r="AD16" s="54">
        <v>0.281072882860395</v>
      </c>
    </row>
    <row r="17" spans="1:30">
      <c r="A17" s="50" t="str">
        <v>郑州东区</v>
      </c>
      <c r="B17" s="51" t="str">
        <v>1034</v>
      </c>
      <c r="C17" s="50" t="str">
        <v>未来店</v>
      </c>
      <c r="D17" s="49">
        <v>436.6</v>
      </c>
      <c r="E17" s="49">
        <v>11172.52</v>
      </c>
      <c r="F17" s="49">
        <v>7.95842804879265</v>
      </c>
      <c r="G17" s="49">
        <v>2512.86</v>
      </c>
      <c r="H17" s="49">
        <v>6637.84</v>
      </c>
      <c r="I17" s="49">
        <v>-4124.98</v>
      </c>
      <c r="J17" s="56">
        <v>-0.621434080966097</v>
      </c>
      <c r="K17" s="56">
        <v>0.263693020298043</v>
      </c>
      <c r="L17" s="56">
        <v>0.233246387984746</v>
      </c>
      <c r="M17" s="56">
        <v>0.0304466323132977</v>
      </c>
      <c r="N17" s="49">
        <v>9529.49</v>
      </c>
      <c r="O17" s="49">
        <v>28458.49</v>
      </c>
      <c r="P17" s="49">
        <v>-18929</v>
      </c>
      <c r="Q17" s="56">
        <v>-0.665144215311494</v>
      </c>
      <c r="R17" s="49">
        <v>416.68</v>
      </c>
      <c r="S17" s="49">
        <v>949.78</v>
      </c>
      <c r="T17" s="49">
        <v>-533.1</v>
      </c>
      <c r="U17" s="56">
        <v>-0.561287877192613</v>
      </c>
      <c r="V17" s="56">
        <v>0.165507396983256</v>
      </c>
      <c r="W17" s="56">
        <v>0.349030467544759</v>
      </c>
      <c r="X17" s="56">
        <v>-0.183523070561502</v>
      </c>
      <c r="Y17" s="54">
        <v>-0.0733656522991264</v>
      </c>
      <c r="Z17" s="54">
        <v>-0.0399566215334077</v>
      </c>
      <c r="AA17" s="54">
        <v>-0.0334090307657187</v>
      </c>
      <c r="AB17" s="54">
        <v>0.434701958062489</v>
      </c>
      <c r="AC17" s="54">
        <v>0.0147229526232769</v>
      </c>
      <c r="AD17" s="54">
        <v>0.419979005439212</v>
      </c>
    </row>
    <row r="18" spans="1:30">
      <c r="A18" s="50" t="str">
        <v>郑州东区</v>
      </c>
      <c r="B18" s="51" t="str">
        <v>1011</v>
      </c>
      <c r="C18" s="50" t="str">
        <v>郑花店</v>
      </c>
      <c r="D18" s="49">
        <v>542.2</v>
      </c>
      <c r="E18" s="49">
        <v>10970.49</v>
      </c>
      <c r="F18" s="49">
        <v>3.74837069380189</v>
      </c>
      <c r="G18" s="49">
        <v>1007.31</v>
      </c>
      <c r="H18" s="49">
        <v>4834.03</v>
      </c>
      <c r="I18" s="49">
        <v>-3826.72</v>
      </c>
      <c r="J18" s="56">
        <v>-0.79162106979063</v>
      </c>
      <c r="K18" s="56">
        <v>0.0469304929632913</v>
      </c>
      <c r="L18" s="56">
        <v>0.144151421868714</v>
      </c>
      <c r="M18" s="59">
        <v>-0.0972209289054231</v>
      </c>
      <c r="N18" s="49">
        <v>21463.87</v>
      </c>
      <c r="O18" s="49">
        <v>33534.39</v>
      </c>
      <c r="P18" s="49">
        <v>-12070.52</v>
      </c>
      <c r="Q18" s="56">
        <v>-0.359944522622896</v>
      </c>
      <c r="R18" s="49">
        <v>1171.05</v>
      </c>
      <c r="S18" s="49">
        <v>1127.1</v>
      </c>
      <c r="T18" s="49">
        <v>43.95</v>
      </c>
      <c r="U18" s="56">
        <v>0.0389938780942242</v>
      </c>
      <c r="V18" s="56">
        <v>0.161858057228824</v>
      </c>
      <c r="W18" s="56">
        <v>0.250978238721315</v>
      </c>
      <c r="X18" s="56">
        <v>-0.0891201814924909</v>
      </c>
      <c r="Y18" s="54">
        <v>-0.0124759830920968</v>
      </c>
      <c r="Z18" s="54">
        <v>-0.0432525951557093</v>
      </c>
      <c r="AA18" s="54">
        <v>0.0307766120636125</v>
      </c>
      <c r="AB18" s="54">
        <v>0.191707794467887</v>
      </c>
      <c r="AC18" s="54">
        <v>-0.00837712867298317</v>
      </c>
      <c r="AD18" s="54">
        <v>0.20008492314087</v>
      </c>
    </row>
    <row r="19" spans="1:30">
      <c r="A19" s="50" t="str">
        <v>郑州东区</v>
      </c>
      <c r="B19" s="51" t="str">
        <v>1105</v>
      </c>
      <c r="C19" s="50" t="str">
        <v>航海店</v>
      </c>
      <c r="D19" s="49">
        <v>184.8</v>
      </c>
      <c r="E19" s="49">
        <v>3644.92</v>
      </c>
      <c r="F19" s="49">
        <v>0.886293899331873</v>
      </c>
      <c r="G19" s="49">
        <v>4909.07</v>
      </c>
      <c r="H19" s="49">
        <v>7846.63</v>
      </c>
      <c r="I19" s="49">
        <v>-2937.56</v>
      </c>
      <c r="J19" s="56">
        <v>-0.374372182707736</v>
      </c>
      <c r="K19" s="56">
        <v>0.202889260578588</v>
      </c>
      <c r="L19" s="56">
        <v>0.185227291236497</v>
      </c>
      <c r="M19" s="56">
        <v>0.0176619693420907</v>
      </c>
      <c r="N19" s="49">
        <v>24195.81</v>
      </c>
      <c r="O19" s="49">
        <v>42362.17</v>
      </c>
      <c r="P19" s="49">
        <v>-18166.36</v>
      </c>
      <c r="Q19" s="56">
        <v>-0.42883450021564</v>
      </c>
      <c r="R19" s="49">
        <v>1090.26</v>
      </c>
      <c r="S19" s="49">
        <v>1355.92</v>
      </c>
      <c r="T19" s="49">
        <v>-265.66</v>
      </c>
      <c r="U19" s="56">
        <v>-0.19592601333412</v>
      </c>
      <c r="V19" s="56">
        <v>0.210371618964769</v>
      </c>
      <c r="W19" s="56">
        <v>0.262953936839929</v>
      </c>
      <c r="X19" s="56">
        <v>-0.0525823178751596</v>
      </c>
      <c r="Y19" s="54">
        <v>-0.0532350081631904</v>
      </c>
      <c r="Z19" s="54">
        <v>-0.0323249159242433</v>
      </c>
      <c r="AA19" s="54">
        <v>-0.0209100922389471</v>
      </c>
      <c r="AB19" s="54">
        <v>0.260169971700764</v>
      </c>
      <c r="AC19" s="54">
        <v>-0.0607992720863922</v>
      </c>
      <c r="AD19" s="54">
        <v>0.320969243787157</v>
      </c>
    </row>
    <row r="20" spans="1:30">
      <c r="A20" s="50" t="str">
        <v>郑州西区</v>
      </c>
      <c r="B20" s="51" t="str">
        <v>1059</v>
      </c>
      <c r="C20" s="50" t="str">
        <v>大卫城</v>
      </c>
      <c r="D20" s="49">
        <v>639</v>
      </c>
      <c r="E20" s="49">
        <v>9982.79</v>
      </c>
      <c r="F20" s="49">
        <v>6.34450236606428</v>
      </c>
      <c r="G20" s="49">
        <v>3312.77</v>
      </c>
      <c r="H20" s="49">
        <v>6220.6</v>
      </c>
      <c r="I20" s="49">
        <v>-2907.83</v>
      </c>
      <c r="J20" s="56">
        <v>-0.467451692762756</v>
      </c>
      <c r="K20" s="56">
        <v>0.207865165014234</v>
      </c>
      <c r="L20" s="56">
        <v>0.286679447711394</v>
      </c>
      <c r="M20" s="58">
        <v>-0.0788142826971601</v>
      </c>
      <c r="N20" s="49">
        <v>15937.11</v>
      </c>
      <c r="O20" s="49">
        <v>21698.8</v>
      </c>
      <c r="P20" s="49">
        <v>-5761.69</v>
      </c>
      <c r="Q20" s="56">
        <v>-0.265530351908861</v>
      </c>
      <c r="R20" s="49">
        <v>623.44</v>
      </c>
      <c r="S20" s="49">
        <v>447.93</v>
      </c>
      <c r="T20" s="49">
        <v>175.51</v>
      </c>
      <c r="U20" s="56">
        <v>0.391824615453308</v>
      </c>
      <c r="V20" s="56">
        <v>0.325095817362802</v>
      </c>
      <c r="W20" s="56">
        <v>0.843831956897825</v>
      </c>
      <c r="X20" s="56">
        <v>-0.518736139535023</v>
      </c>
      <c r="Y20" s="54">
        <v>-0.0203066854869755</v>
      </c>
      <c r="Z20" s="54">
        <v>-0.278949835911861</v>
      </c>
      <c r="AA20" s="54">
        <v>0.258643150424886</v>
      </c>
      <c r="AB20" s="54">
        <v>-0.0180307485381414</v>
      </c>
      <c r="AC20" s="54">
        <v>-0.0989039762567515</v>
      </c>
      <c r="AD20" s="54">
        <v>0.0808732277186101</v>
      </c>
    </row>
    <row r="21" spans="1:30">
      <c r="A21" s="50" t="str">
        <v>郑州西区</v>
      </c>
      <c r="B21" s="51" t="str">
        <v>1086</v>
      </c>
      <c r="C21" s="50" t="str">
        <v>嵩山店</v>
      </c>
      <c r="D21" s="49">
        <v>724</v>
      </c>
      <c r="E21" s="49">
        <v>12511</v>
      </c>
      <c r="F21" s="49">
        <v>7.270635978716</v>
      </c>
      <c r="G21" s="49">
        <v>2095.3</v>
      </c>
      <c r="H21" s="49">
        <v>4701.11</v>
      </c>
      <c r="I21" s="49">
        <v>-2605.81</v>
      </c>
      <c r="J21" s="56">
        <v>-0.554296751192803</v>
      </c>
      <c r="K21" s="56">
        <v>0.14077296471102</v>
      </c>
      <c r="L21" s="56">
        <v>0.178921411912287</v>
      </c>
      <c r="M21" s="56">
        <v>-0.0381484472012668</v>
      </c>
      <c r="N21" s="49">
        <v>14884.25</v>
      </c>
      <c r="O21" s="49">
        <v>26274.72</v>
      </c>
      <c r="P21" s="49">
        <v>-11390.47</v>
      </c>
      <c r="Q21" s="56">
        <v>-0.433514419944342</v>
      </c>
      <c r="R21" s="49">
        <v>730.9</v>
      </c>
      <c r="S21" s="49">
        <v>891.86</v>
      </c>
      <c r="T21" s="49">
        <v>-160.96</v>
      </c>
      <c r="U21" s="56">
        <v>-0.180476756441594</v>
      </c>
      <c r="V21" s="56">
        <v>0.175403718408664</v>
      </c>
      <c r="W21" s="56">
        <v>0.379569487224114</v>
      </c>
      <c r="X21" s="56">
        <v>-0.20416576881545</v>
      </c>
      <c r="Y21" s="54">
        <v>-0.026132165822958</v>
      </c>
      <c r="Z21" s="54">
        <v>-0.100060547619582</v>
      </c>
      <c r="AA21" s="54">
        <v>0.0739283817966236</v>
      </c>
      <c r="AB21" s="54">
        <v>0.094322137470238</v>
      </c>
      <c r="AC21" s="54">
        <v>-0.00883715982510946</v>
      </c>
      <c r="AD21" s="54">
        <v>0.103159297295347</v>
      </c>
    </row>
    <row r="22" spans="1:30">
      <c r="A22" s="50" t="str">
        <v>郑州西区</v>
      </c>
      <c r="B22" s="51" t="str">
        <v>1074</v>
      </c>
      <c r="C22" s="50" t="str">
        <v>瑞达店</v>
      </c>
      <c r="D22" s="49">
        <v>377</v>
      </c>
      <c r="E22" s="49">
        <v>13099.1</v>
      </c>
      <c r="F22" s="49">
        <v>7.62636821061501</v>
      </c>
      <c r="G22" s="49">
        <v>511.64</v>
      </c>
      <c r="H22" s="49">
        <v>3105.64</v>
      </c>
      <c r="I22" s="49">
        <v>-2594</v>
      </c>
      <c r="J22" s="56">
        <v>-0.835254569106529</v>
      </c>
      <c r="K22" s="56">
        <v>0.0390805335190965</v>
      </c>
      <c r="L22" s="56">
        <v>0.108284441041422</v>
      </c>
      <c r="M22" s="58">
        <v>-0.0692039075223259</v>
      </c>
      <c r="N22" s="49">
        <v>13091.94</v>
      </c>
      <c r="O22" s="49">
        <v>28680.39</v>
      </c>
      <c r="P22" s="49">
        <v>-15588.45</v>
      </c>
      <c r="Q22" s="56">
        <v>-0.543522943725661</v>
      </c>
      <c r="R22" s="49">
        <v>994.92</v>
      </c>
      <c r="S22" s="49">
        <v>875.65</v>
      </c>
      <c r="T22" s="49">
        <v>119.27</v>
      </c>
      <c r="U22" s="56">
        <v>0.136207388796894</v>
      </c>
      <c r="V22" s="56">
        <v>-0.283858231373022</v>
      </c>
      <c r="W22" s="56">
        <v>0.484585756714346</v>
      </c>
      <c r="X22" s="56">
        <v>-0.768443988087368</v>
      </c>
      <c r="Y22" s="54">
        <v>-0.0217906967394363</v>
      </c>
      <c r="Z22" s="54">
        <v>-0.134471535430823</v>
      </c>
      <c r="AA22" s="54">
        <v>0.112680838691386</v>
      </c>
      <c r="AB22" s="54">
        <v>0.322245757255391</v>
      </c>
      <c r="AC22" s="54">
        <v>-0.149002670465778</v>
      </c>
      <c r="AD22" s="54">
        <v>0.47124842772117</v>
      </c>
    </row>
    <row r="23" spans="1:30">
      <c r="A23" s="50" t="str">
        <v>平顶山区</v>
      </c>
      <c r="B23" s="51" t="str">
        <v>1023</v>
      </c>
      <c r="C23" s="50" t="str">
        <v>华府店</v>
      </c>
      <c r="D23" s="49">
        <v>1700.4</v>
      </c>
      <c r="E23" s="49">
        <v>28314.57</v>
      </c>
      <c r="F23" s="49">
        <v>18.0635200208748</v>
      </c>
      <c r="G23" s="49">
        <v>474.55</v>
      </c>
      <c r="H23" s="49">
        <v>2970.35</v>
      </c>
      <c r="I23" s="49">
        <v>-2495.8</v>
      </c>
      <c r="J23" s="56">
        <v>-0.840237682427997</v>
      </c>
      <c r="K23" s="56">
        <v>0.0386497076533018</v>
      </c>
      <c r="L23" s="56">
        <v>0.143519435653371</v>
      </c>
      <c r="M23" s="59">
        <v>-0.10486972800007</v>
      </c>
      <c r="N23" s="49">
        <v>12278.23</v>
      </c>
      <c r="O23" s="49">
        <v>20696.5</v>
      </c>
      <c r="P23" s="49">
        <v>-8418.27</v>
      </c>
      <c r="Q23" s="56">
        <v>-0.406748484043196</v>
      </c>
      <c r="R23" s="49">
        <v>621.23</v>
      </c>
      <c r="S23" s="49">
        <v>659.16</v>
      </c>
      <c r="T23" s="49">
        <v>-37.9299999999999</v>
      </c>
      <c r="U23" s="56">
        <v>-0.0575429334304265</v>
      </c>
      <c r="V23" s="56">
        <v>-0.0302317921561997</v>
      </c>
      <c r="W23" s="56">
        <v>0.249194965487512</v>
      </c>
      <c r="X23" s="56">
        <v>-0.279426757643712</v>
      </c>
      <c r="Y23" s="54">
        <v>-0.0291196497271542</v>
      </c>
      <c r="Z23" s="54">
        <v>0.00339826445779477</v>
      </c>
      <c r="AA23" s="54">
        <v>-0.032517914184949</v>
      </c>
      <c r="AB23" s="54">
        <v>0.108081344123189</v>
      </c>
      <c r="AC23" s="54">
        <v>-0.0391256927499819</v>
      </c>
      <c r="AD23" s="54">
        <v>0.147207036873171</v>
      </c>
    </row>
    <row r="24" spans="1:30">
      <c r="A24" s="50" t="str">
        <v>郑州东区</v>
      </c>
      <c r="B24" s="51" t="str">
        <v>1016</v>
      </c>
      <c r="C24" s="50" t="str">
        <v>人民店</v>
      </c>
      <c r="D24" s="49">
        <v>748</v>
      </c>
      <c r="E24" s="49">
        <v>23422.2</v>
      </c>
      <c r="F24" s="49">
        <v>4.12102884957797</v>
      </c>
      <c r="G24" s="49">
        <v>6835.5</v>
      </c>
      <c r="H24" s="49">
        <v>9138.96</v>
      </c>
      <c r="I24" s="49">
        <v>-2303.46</v>
      </c>
      <c r="J24" s="56">
        <v>-0.252048373119042</v>
      </c>
      <c r="K24" s="56">
        <v>0.167710805772461</v>
      </c>
      <c r="L24" s="56">
        <v>0.144783815066264</v>
      </c>
      <c r="M24" s="56">
        <v>0.0229269907061966</v>
      </c>
      <c r="N24" s="49">
        <v>40757.66</v>
      </c>
      <c r="O24" s="49">
        <v>63121.42</v>
      </c>
      <c r="P24" s="49">
        <v>-22363.76</v>
      </c>
      <c r="Q24" s="56">
        <v>-0.354297479365958</v>
      </c>
      <c r="R24" s="49">
        <v>2032.06</v>
      </c>
      <c r="S24" s="49">
        <v>2048.15</v>
      </c>
      <c r="T24" s="49">
        <v>-16.0900000000001</v>
      </c>
      <c r="U24" s="56">
        <v>-0.00785586993140158</v>
      </c>
      <c r="V24" s="56">
        <v>0.169282749762572</v>
      </c>
      <c r="W24" s="56">
        <v>0.252798396702901</v>
      </c>
      <c r="X24" s="56">
        <v>-0.0835156469403296</v>
      </c>
      <c r="Y24" s="54">
        <v>-0.0103540249795774</v>
      </c>
      <c r="Z24" s="54">
        <v>-0.0314039499060127</v>
      </c>
      <c r="AA24" s="54">
        <v>0.0210499249264354</v>
      </c>
      <c r="AB24" s="54">
        <v>0.272718582778927</v>
      </c>
      <c r="AC24" s="54">
        <v>-0.041341896300812</v>
      </c>
      <c r="AD24" s="54">
        <v>0.314060479079739</v>
      </c>
    </row>
    <row r="25" spans="1:30">
      <c r="A25" s="50" t="str">
        <v>郑州西区</v>
      </c>
      <c r="B25" s="51" t="str">
        <v>1067</v>
      </c>
      <c r="C25" s="50" t="str">
        <v>长江店</v>
      </c>
      <c r="D25" s="49">
        <v>1402</v>
      </c>
      <c r="E25" s="49">
        <v>19962.2</v>
      </c>
      <c r="F25" s="49">
        <v>5.38165319956937</v>
      </c>
      <c r="G25" s="49">
        <v>3403.13</v>
      </c>
      <c r="H25" s="49">
        <v>5582.07</v>
      </c>
      <c r="I25" s="49">
        <v>-2178.94</v>
      </c>
      <c r="J25" s="56">
        <v>-0.390346233565684</v>
      </c>
      <c r="K25" s="56">
        <v>0.134086283966013</v>
      </c>
      <c r="L25" s="56">
        <v>0.154020471607971</v>
      </c>
      <c r="M25" s="56">
        <v>-0.0199341876419579</v>
      </c>
      <c r="N25" s="49">
        <v>25380.15</v>
      </c>
      <c r="O25" s="49">
        <v>36242.39</v>
      </c>
      <c r="P25" s="49">
        <v>-10862.24</v>
      </c>
      <c r="Q25" s="56">
        <v>-0.299710918623192</v>
      </c>
      <c r="R25" s="49">
        <v>1236.11</v>
      </c>
      <c r="S25" s="49">
        <v>1189.15</v>
      </c>
      <c r="T25" s="49">
        <v>46.9599999999998</v>
      </c>
      <c r="U25" s="56">
        <v>0.0394903922970187</v>
      </c>
      <c r="V25" s="56">
        <v>0.150861910259558</v>
      </c>
      <c r="W25" s="56">
        <v>0.252886069059125</v>
      </c>
      <c r="X25" s="56">
        <v>-0.102024158799567</v>
      </c>
      <c r="Y25" s="54">
        <v>-0.0230157510253942</v>
      </c>
      <c r="Z25" s="54">
        <v>-0.140764411554472</v>
      </c>
      <c r="AA25" s="54">
        <v>0.117748660529077</v>
      </c>
      <c r="AB25" s="54">
        <v>0.125257951259998</v>
      </c>
      <c r="AC25" s="54">
        <v>-0.0288734435008287</v>
      </c>
      <c r="AD25" s="54">
        <v>0.154131394760827</v>
      </c>
    </row>
    <row r="26" spans="1:30">
      <c r="A26" s="50" t="str">
        <v>郑州西区</v>
      </c>
      <c r="B26" s="51" t="str">
        <v>1085</v>
      </c>
      <c r="C26" s="50" t="str">
        <v>南阳店</v>
      </c>
      <c r="D26" s="49">
        <v>55</v>
      </c>
      <c r="E26" s="49">
        <v>1153.1</v>
      </c>
      <c r="F26" s="49">
        <v>1.33575442507297</v>
      </c>
      <c r="G26" s="49">
        <v>1594.72</v>
      </c>
      <c r="H26" s="49">
        <v>3719.45</v>
      </c>
      <c r="I26" s="49">
        <v>-2124.73</v>
      </c>
      <c r="J26" s="56">
        <v>-0.571248437268951</v>
      </c>
      <c r="K26" s="56">
        <v>0.17940476659223</v>
      </c>
      <c r="L26" s="56">
        <v>0.276589827276831</v>
      </c>
      <c r="M26" s="59">
        <v>-0.0971850606846011</v>
      </c>
      <c r="N26" s="49">
        <v>8888.95</v>
      </c>
      <c r="O26" s="49">
        <v>13447.53</v>
      </c>
      <c r="P26" s="49">
        <v>-4558.58</v>
      </c>
      <c r="Q26" s="56">
        <v>-0.338990134247702</v>
      </c>
      <c r="R26" s="49">
        <v>393.76</v>
      </c>
      <c r="S26" s="49">
        <v>502.04</v>
      </c>
      <c r="T26" s="49">
        <v>-108.28</v>
      </c>
      <c r="U26" s="56">
        <v>-0.215680025495976</v>
      </c>
      <c r="V26" s="56">
        <v>0.320832823839748</v>
      </c>
      <c r="W26" s="56">
        <v>0.282452793373018</v>
      </c>
      <c r="X26" s="56">
        <v>0.0383800304667306</v>
      </c>
      <c r="Y26" s="54">
        <v>-0.00782202356765543</v>
      </c>
      <c r="Z26" s="54">
        <v>0.0674448251135368</v>
      </c>
      <c r="AA26" s="54">
        <v>-0.0752668486811922</v>
      </c>
      <c r="AB26" s="54">
        <v>0.207210671996907</v>
      </c>
      <c r="AC26" s="54">
        <v>0.176558498103369</v>
      </c>
      <c r="AD26" s="54">
        <v>0.030652173893538</v>
      </c>
    </row>
    <row r="27" spans="1:30">
      <c r="A27" s="50" t="str">
        <v>郑州东区</v>
      </c>
      <c r="B27" s="51" t="str">
        <v>1041</v>
      </c>
      <c r="C27" s="50" t="str">
        <v>六天地</v>
      </c>
      <c r="D27" s="49">
        <v>859</v>
      </c>
      <c r="E27" s="49">
        <v>20609.4</v>
      </c>
      <c r="F27" s="49">
        <v>7.47967147134373</v>
      </c>
      <c r="G27" s="49">
        <v>5490.84</v>
      </c>
      <c r="H27" s="49">
        <v>7314.87</v>
      </c>
      <c r="I27" s="49">
        <v>-1824.03</v>
      </c>
      <c r="J27" s="56">
        <v>-0.249359182049715</v>
      </c>
      <c r="K27" s="56">
        <v>0.242906791148043</v>
      </c>
      <c r="L27" s="56">
        <v>0.176235895758048</v>
      </c>
      <c r="M27" s="56">
        <v>0.0666708953899952</v>
      </c>
      <c r="N27" s="49">
        <v>22604.72</v>
      </c>
      <c r="O27" s="49">
        <v>41506.13</v>
      </c>
      <c r="P27" s="49">
        <v>-18901.41</v>
      </c>
      <c r="Q27" s="56">
        <v>-0.455388396846442</v>
      </c>
      <c r="R27" s="49">
        <v>810.69</v>
      </c>
      <c r="S27" s="49">
        <v>1097.62</v>
      </c>
      <c r="T27" s="49">
        <v>-286.93</v>
      </c>
      <c r="U27" s="56">
        <v>-0.261411053005594</v>
      </c>
      <c r="V27" s="56">
        <v>0.321054602530906</v>
      </c>
      <c r="W27" s="56">
        <v>0.355347179300539</v>
      </c>
      <c r="X27" s="56">
        <v>-0.0342925767696333</v>
      </c>
      <c r="Y27" s="54">
        <v>-0.0323551542513168</v>
      </c>
      <c r="Z27" s="54">
        <v>-0.164865800550282</v>
      </c>
      <c r="AA27" s="54">
        <v>0.132510646298965</v>
      </c>
      <c r="AB27" s="54">
        <v>0.00691448695444867</v>
      </c>
      <c r="AC27" s="54">
        <v>-0.161155528111149</v>
      </c>
      <c r="AD27" s="54">
        <v>0.168070015065598</v>
      </c>
    </row>
    <row r="28" spans="1:30">
      <c r="A28" s="50" t="str">
        <v>郑州西区</v>
      </c>
      <c r="B28" s="51" t="str">
        <v>1026</v>
      </c>
      <c r="C28" s="50" t="str">
        <v>大学店</v>
      </c>
      <c r="D28" s="49">
        <v>215</v>
      </c>
      <c r="E28" s="49">
        <v>4412.45</v>
      </c>
      <c r="F28" s="49">
        <v>3.67419479848433</v>
      </c>
      <c r="G28" s="49">
        <v>878.36</v>
      </c>
      <c r="H28" s="49">
        <v>2695.41</v>
      </c>
      <c r="I28" s="49">
        <v>-1817.05</v>
      </c>
      <c r="J28" s="56">
        <v>-0.67412749822847</v>
      </c>
      <c r="K28" s="56">
        <v>0.0975223054683371</v>
      </c>
      <c r="L28" s="56">
        <v>0.168931381673576</v>
      </c>
      <c r="M28" s="58">
        <v>-0.0714090762052393</v>
      </c>
      <c r="N28" s="49">
        <v>9006.76</v>
      </c>
      <c r="O28" s="49">
        <v>15955.65</v>
      </c>
      <c r="P28" s="49">
        <v>-6948.89</v>
      </c>
      <c r="Q28" s="56">
        <v>-0.435512812075973</v>
      </c>
      <c r="R28" s="49">
        <v>381.96</v>
      </c>
      <c r="S28" s="49">
        <v>528.13</v>
      </c>
      <c r="T28" s="49">
        <v>-146.17</v>
      </c>
      <c r="U28" s="56">
        <v>-0.276768977335126</v>
      </c>
      <c r="V28" s="56">
        <v>0.372197557714348</v>
      </c>
      <c r="W28" s="56">
        <v>0.203292581642995</v>
      </c>
      <c r="X28" s="56">
        <v>0.168904976071353</v>
      </c>
      <c r="Y28" s="54">
        <v>-0.0262854749188397</v>
      </c>
      <c r="Z28" s="54">
        <v>-0.0575047810198247</v>
      </c>
      <c r="AA28" s="54">
        <v>0.031219306100985</v>
      </c>
      <c r="AB28" s="54">
        <v>-0.039291398061119</v>
      </c>
      <c r="AC28" s="54">
        <v>-0.0760686715990887</v>
      </c>
      <c r="AD28" s="54">
        <v>0.0367772735379697</v>
      </c>
    </row>
    <row r="29" spans="1:30">
      <c r="A29" s="50" t="str">
        <v>济源区</v>
      </c>
      <c r="B29" s="51" t="str">
        <v>1006</v>
      </c>
      <c r="C29" s="50" t="str">
        <v>沁园店</v>
      </c>
      <c r="D29" s="49">
        <v>780.8</v>
      </c>
      <c r="E29" s="49">
        <v>10638.74</v>
      </c>
      <c r="F29" s="49">
        <v>4.56682160061854</v>
      </c>
      <c r="G29" s="49">
        <v>2897.25</v>
      </c>
      <c r="H29" s="49">
        <v>4601.5</v>
      </c>
      <c r="I29" s="49">
        <v>-1704.25</v>
      </c>
      <c r="J29" s="56">
        <v>-0.370368358144083</v>
      </c>
      <c r="K29" s="56">
        <v>0.147276808725436</v>
      </c>
      <c r="L29" s="56">
        <v>0.163373572855595</v>
      </c>
      <c r="M29" s="56">
        <v>-0.0160967641301593</v>
      </c>
      <c r="N29" s="49">
        <v>19672.14</v>
      </c>
      <c r="O29" s="49">
        <v>28165.51</v>
      </c>
      <c r="P29" s="49">
        <v>-8493.37</v>
      </c>
      <c r="Q29" s="56">
        <v>-0.301552146579274</v>
      </c>
      <c r="R29" s="49">
        <v>912.23</v>
      </c>
      <c r="S29" s="49">
        <v>980.26</v>
      </c>
      <c r="T29" s="49">
        <v>-68.03</v>
      </c>
      <c r="U29" s="56">
        <v>-0.0693999551139493</v>
      </c>
      <c r="V29" s="56">
        <v>0.334934166470654</v>
      </c>
      <c r="W29" s="56">
        <v>0.325619583562443</v>
      </c>
      <c r="X29" s="56">
        <v>0.00931458290821158</v>
      </c>
      <c r="Y29" s="54">
        <v>-0.0378851824649485</v>
      </c>
      <c r="Z29" s="54">
        <v>-0.0462938404096872</v>
      </c>
      <c r="AA29" s="54">
        <v>0.00840865794473869</v>
      </c>
      <c r="AB29" s="54">
        <v>0.143697943771911</v>
      </c>
      <c r="AC29" s="54">
        <v>0.0642971634456468</v>
      </c>
      <c r="AD29" s="54">
        <v>0.0794007803262647</v>
      </c>
    </row>
    <row r="30" spans="1:30">
      <c r="A30" s="50" t="str">
        <v>洛阳区</v>
      </c>
      <c r="B30" s="51" t="str">
        <v>1072</v>
      </c>
      <c r="C30" s="50" t="str">
        <v>北大店</v>
      </c>
      <c r="D30" s="49">
        <v>826.1</v>
      </c>
      <c r="E30" s="49">
        <v>14994.56</v>
      </c>
      <c r="F30" s="49">
        <v>5.59100041775249</v>
      </c>
      <c r="G30" s="49">
        <v>1510.67</v>
      </c>
      <c r="H30" s="49">
        <v>2968.88</v>
      </c>
      <c r="I30" s="49">
        <v>-1458.21</v>
      </c>
      <c r="J30" s="56">
        <v>-0.491165018458139</v>
      </c>
      <c r="K30" s="56">
        <v>0.0790727156811736</v>
      </c>
      <c r="L30" s="56">
        <v>0.106531212143829</v>
      </c>
      <c r="M30" s="56">
        <v>-0.0274584964626554</v>
      </c>
      <c r="N30" s="49">
        <v>19104.82</v>
      </c>
      <c r="O30" s="49">
        <v>27868.64</v>
      </c>
      <c r="P30" s="49">
        <v>-8763.82</v>
      </c>
      <c r="Q30" s="56">
        <v>-0.314468879715695</v>
      </c>
      <c r="R30" s="49">
        <v>1171.8</v>
      </c>
      <c r="S30" s="49">
        <v>937.39</v>
      </c>
      <c r="T30" s="49">
        <v>234.41</v>
      </c>
      <c r="U30" s="56">
        <v>0.250066674489807</v>
      </c>
      <c r="V30" s="56">
        <v>0.0491098767273984</v>
      </c>
      <c r="W30" s="56">
        <v>0.290135867651895</v>
      </c>
      <c r="X30" s="56">
        <v>-0.241025990924497</v>
      </c>
      <c r="Y30" s="54">
        <v>-0.0251408090117768</v>
      </c>
      <c r="Z30" s="54">
        <v>-0.121198220591216</v>
      </c>
      <c r="AA30" s="54">
        <v>0.0960574115794393</v>
      </c>
      <c r="AB30" s="54">
        <v>0.337998493817547</v>
      </c>
      <c r="AC30" s="54">
        <v>-0.155992929687276</v>
      </c>
      <c r="AD30" s="54">
        <v>0.493991423504823</v>
      </c>
    </row>
    <row r="31" spans="1:30">
      <c r="A31" s="50" t="str">
        <v>郑州东区</v>
      </c>
      <c r="B31" s="51" t="str">
        <v>1013</v>
      </c>
      <c r="C31" s="50" t="str">
        <v>丰产店</v>
      </c>
      <c r="D31" s="49">
        <v>342</v>
      </c>
      <c r="E31" s="49">
        <v>7527</v>
      </c>
      <c r="F31" s="49">
        <v>5.31475877921542</v>
      </c>
      <c r="G31" s="49">
        <v>1850.15</v>
      </c>
      <c r="H31" s="49">
        <v>3233.33</v>
      </c>
      <c r="I31" s="49">
        <v>-1383.18</v>
      </c>
      <c r="J31" s="56">
        <v>-0.427788069884608</v>
      </c>
      <c r="K31" s="56">
        <v>0.191802507122035</v>
      </c>
      <c r="L31" s="56">
        <v>0.165871848987377</v>
      </c>
      <c r="M31" s="56">
        <v>0.0259306581346576</v>
      </c>
      <c r="N31" s="49">
        <v>9646.12</v>
      </c>
      <c r="O31" s="49">
        <v>19492.94</v>
      </c>
      <c r="P31" s="49">
        <v>-9846.82</v>
      </c>
      <c r="Q31" s="56">
        <v>-0.505148017692559</v>
      </c>
      <c r="R31" s="49">
        <v>468.3</v>
      </c>
      <c r="S31" s="49">
        <v>697.99</v>
      </c>
      <c r="T31" s="49">
        <v>-229.69</v>
      </c>
      <c r="U31" s="56">
        <v>-0.329073482428115</v>
      </c>
      <c r="V31" s="56">
        <v>0.080995945911652</v>
      </c>
      <c r="W31" s="56">
        <v>0.173324233235803</v>
      </c>
      <c r="X31" s="56">
        <v>-0.0923282873241505</v>
      </c>
      <c r="Y31" s="54">
        <v>-0.0175101430706812</v>
      </c>
      <c r="Z31" s="54">
        <v>-0.0111033109356868</v>
      </c>
      <c r="AA31" s="54">
        <v>-0.00640683213499443</v>
      </c>
      <c r="AB31" s="54">
        <v>0.457528620556518</v>
      </c>
      <c r="AC31" s="54">
        <v>0.0485689126422182</v>
      </c>
      <c r="AD31" s="54">
        <v>0.4089597079143</v>
      </c>
    </row>
    <row r="32" spans="1:30">
      <c r="A32" s="50" t="str">
        <v>郑州东区</v>
      </c>
      <c r="B32" s="51" t="str">
        <v>1073</v>
      </c>
      <c r="C32" s="50" t="str">
        <v>惠济店</v>
      </c>
      <c r="D32" s="49">
        <v>1730.2</v>
      </c>
      <c r="E32" s="49">
        <v>36324.37</v>
      </c>
      <c r="F32" s="49">
        <v>10.9359102976437</v>
      </c>
      <c r="G32" s="49">
        <v>6813.89</v>
      </c>
      <c r="H32" s="49">
        <v>8188.39</v>
      </c>
      <c r="I32" s="49">
        <v>-1374.5</v>
      </c>
      <c r="J32" s="56">
        <v>-0.167859615870763</v>
      </c>
      <c r="K32" s="56">
        <v>0.226008363837547</v>
      </c>
      <c r="L32" s="56">
        <v>0.194545616968664</v>
      </c>
      <c r="M32" s="56">
        <v>0.0314627468688836</v>
      </c>
      <c r="N32" s="49">
        <v>30148.84</v>
      </c>
      <c r="O32" s="49">
        <v>42089.82</v>
      </c>
      <c r="P32" s="49">
        <v>-11940.98</v>
      </c>
      <c r="Q32" s="56">
        <v>-0.283702329922057</v>
      </c>
      <c r="R32" s="49">
        <v>1799.34</v>
      </c>
      <c r="S32" s="49">
        <v>1451.13</v>
      </c>
      <c r="T32" s="49">
        <v>348.21</v>
      </c>
      <c r="U32" s="56">
        <v>0.239957825970106</v>
      </c>
      <c r="V32" s="56">
        <v>-0.20687851685117</v>
      </c>
      <c r="W32" s="56">
        <v>0.0744784542440838</v>
      </c>
      <c r="X32" s="56">
        <v>-0.281356971095253</v>
      </c>
      <c r="Y32" s="54">
        <v>-0.0308446430357798</v>
      </c>
      <c r="Z32" s="54">
        <v>-0.00488584758085079</v>
      </c>
      <c r="AA32" s="54">
        <v>-0.025958795454929</v>
      </c>
      <c r="AB32" s="54">
        <v>0.131153595786578</v>
      </c>
      <c r="AC32" s="54">
        <v>-0.0745914736627526</v>
      </c>
      <c r="AD32" s="54">
        <v>0.20574506944933</v>
      </c>
    </row>
    <row r="33" spans="1:30">
      <c r="A33" s="50" t="str">
        <v>济源区</v>
      </c>
      <c r="B33" s="51" t="str">
        <v>1091</v>
      </c>
      <c r="C33" s="50" t="str">
        <v>汤帝店</v>
      </c>
      <c r="D33" s="49">
        <v>169.5</v>
      </c>
      <c r="E33" s="49">
        <v>2124.08</v>
      </c>
      <c r="F33" s="49">
        <v>1.02349984406134</v>
      </c>
      <c r="G33" s="49">
        <v>1888.25</v>
      </c>
      <c r="H33" s="49">
        <v>3103.38</v>
      </c>
      <c r="I33" s="49">
        <v>-1215.13</v>
      </c>
      <c r="J33" s="56">
        <v>-0.391550502999955</v>
      </c>
      <c r="K33" s="56">
        <v>0.1232296244474</v>
      </c>
      <c r="L33" s="56">
        <v>0.146240574222023</v>
      </c>
      <c r="M33" s="56">
        <v>-0.0230109497746228</v>
      </c>
      <c r="N33" s="49">
        <v>15323.02</v>
      </c>
      <c r="O33" s="49">
        <v>21221.06</v>
      </c>
      <c r="P33" s="49">
        <v>-5898.04</v>
      </c>
      <c r="Q33" s="56">
        <v>-0.277933336035052</v>
      </c>
      <c r="R33" s="49">
        <v>778.1</v>
      </c>
      <c r="S33" s="49">
        <v>815.22</v>
      </c>
      <c r="T33" s="49">
        <v>-37.12</v>
      </c>
      <c r="U33" s="56">
        <v>-0.0455337209587596</v>
      </c>
      <c r="V33" s="56">
        <v>0.193365230195764</v>
      </c>
      <c r="W33" s="56">
        <v>0.318642016225376</v>
      </c>
      <c r="X33" s="56">
        <v>-0.125276786029612</v>
      </c>
      <c r="Y33" s="54">
        <v>-0.038157049222465</v>
      </c>
      <c r="Z33" s="54">
        <v>-0.121415078138417</v>
      </c>
      <c r="AA33" s="54">
        <v>0.0832580289159516</v>
      </c>
      <c r="AB33" s="54">
        <v>0.230220130303682</v>
      </c>
      <c r="AC33" s="54">
        <v>0.0277836451148058</v>
      </c>
      <c r="AD33" s="54">
        <v>0.202436485188876</v>
      </c>
    </row>
    <row r="34" spans="1:30">
      <c r="A34" s="50" t="str">
        <v>郑州西区</v>
      </c>
      <c r="B34" s="51" t="str">
        <v>1102</v>
      </c>
      <c r="C34" s="50" t="str">
        <v>工人店</v>
      </c>
      <c r="D34" s="49">
        <v>225.6</v>
      </c>
      <c r="E34" s="49">
        <v>4509</v>
      </c>
      <c r="F34" s="49">
        <v>1.52329494021718</v>
      </c>
      <c r="G34" s="49">
        <v>2449.63</v>
      </c>
      <c r="H34" s="49">
        <v>3537.94</v>
      </c>
      <c r="I34" s="49">
        <v>-1088.31</v>
      </c>
      <c r="J34" s="56">
        <v>-0.307611208782512</v>
      </c>
      <c r="K34" s="56">
        <v>0.176303529697957</v>
      </c>
      <c r="L34" s="56">
        <v>0.18323253991642</v>
      </c>
      <c r="M34" s="56">
        <v>-0.00692901021846287</v>
      </c>
      <c r="N34" s="49">
        <v>13894.39</v>
      </c>
      <c r="O34" s="49">
        <v>19308.47</v>
      </c>
      <c r="P34" s="49">
        <v>-5414.08</v>
      </c>
      <c r="Q34" s="56">
        <v>-0.28039922376035</v>
      </c>
      <c r="R34" s="49">
        <v>577.56</v>
      </c>
      <c r="S34" s="49">
        <v>519.96</v>
      </c>
      <c r="T34" s="49">
        <v>57.5999999999999</v>
      </c>
      <c r="U34" s="56">
        <v>0.110777752134779</v>
      </c>
      <c r="V34" s="56">
        <v>0.222300395183676</v>
      </c>
      <c r="W34" s="56">
        <v>0.390338654657166</v>
      </c>
      <c r="X34" s="56">
        <v>-0.168038259473491</v>
      </c>
      <c r="Y34" s="54">
        <v>-0.00647551769513124</v>
      </c>
      <c r="Z34" s="54">
        <v>-0.139703054081083</v>
      </c>
      <c r="AA34" s="54">
        <v>0.133227536385952</v>
      </c>
      <c r="AB34" s="54">
        <v>0.0306936274766793</v>
      </c>
      <c r="AC34" s="54">
        <v>-0.0393223077747745</v>
      </c>
      <c r="AD34" s="54">
        <v>0.0700159352514538</v>
      </c>
    </row>
    <row r="35" spans="1:30">
      <c r="A35" s="50" t="str">
        <v>平顶山区</v>
      </c>
      <c r="B35" s="51" t="str">
        <v>1031</v>
      </c>
      <c r="C35" s="50" t="str">
        <v>汝州店</v>
      </c>
      <c r="D35" s="49">
        <v>981.9</v>
      </c>
      <c r="E35" s="49">
        <v>15218.94</v>
      </c>
      <c r="F35" s="49">
        <v>13.814150358245</v>
      </c>
      <c r="G35" s="49">
        <v>355.98</v>
      </c>
      <c r="H35" s="49">
        <v>1410.3</v>
      </c>
      <c r="I35" s="49">
        <v>-1054.32</v>
      </c>
      <c r="J35" s="56">
        <v>-0.747585620080834</v>
      </c>
      <c r="K35" s="56">
        <v>0.0434577727860927</v>
      </c>
      <c r="L35" s="56">
        <v>0.10112475566716</v>
      </c>
      <c r="M35" s="58">
        <v>-0.0576669828810668</v>
      </c>
      <c r="N35" s="49">
        <v>8191.4</v>
      </c>
      <c r="O35" s="49">
        <v>13946.14</v>
      </c>
      <c r="P35" s="49">
        <v>-5754.74</v>
      </c>
      <c r="Q35" s="56">
        <v>-0.412640343492895</v>
      </c>
      <c r="R35" s="49">
        <v>502.54</v>
      </c>
      <c r="S35" s="49">
        <v>621.88</v>
      </c>
      <c r="T35" s="49">
        <v>-119.34</v>
      </c>
      <c r="U35" s="56">
        <v>-0.19190197465749</v>
      </c>
      <c r="V35" s="56">
        <v>0.145796760942533</v>
      </c>
      <c r="W35" s="56">
        <v>0.066561786513002</v>
      </c>
      <c r="X35" s="56">
        <v>0.0792349744295314</v>
      </c>
      <c r="Y35" s="54">
        <v>-0.00807895888884467</v>
      </c>
      <c r="Z35" s="54">
        <v>-0.0516498359812182</v>
      </c>
      <c r="AA35" s="54">
        <v>0.0435708770923736</v>
      </c>
      <c r="AB35" s="54">
        <v>0.308102028991426</v>
      </c>
      <c r="AC35" s="54">
        <v>-0.0127083408025446</v>
      </c>
      <c r="AD35" s="54">
        <v>0.320810369793971</v>
      </c>
    </row>
    <row r="36" spans="1:30">
      <c r="A36" s="50" t="str">
        <v>商丘区</v>
      </c>
      <c r="B36" s="51" t="str">
        <v>1079</v>
      </c>
      <c r="C36" s="50" t="str">
        <v>金穗店</v>
      </c>
      <c r="D36" s="49">
        <v>673</v>
      </c>
      <c r="E36" s="49">
        <v>8586.8</v>
      </c>
      <c r="F36" s="49">
        <v>4.92767889479945</v>
      </c>
      <c r="G36" s="49">
        <v>2975.55</v>
      </c>
      <c r="H36" s="49">
        <v>3989.13</v>
      </c>
      <c r="I36" s="49">
        <v>-1013.58</v>
      </c>
      <c r="J36" s="56">
        <v>-0.254085477284521</v>
      </c>
      <c r="K36" s="56">
        <v>0.20077068196785</v>
      </c>
      <c r="L36" s="56">
        <v>0.126044716768836</v>
      </c>
      <c r="M36" s="56">
        <v>0.0747259651990145</v>
      </c>
      <c r="N36" s="49">
        <v>14820.64</v>
      </c>
      <c r="O36" s="49">
        <v>31648.53</v>
      </c>
      <c r="P36" s="49">
        <v>-16827.89</v>
      </c>
      <c r="Q36" s="56">
        <v>-0.531711583444792</v>
      </c>
      <c r="R36" s="49">
        <v>581.88</v>
      </c>
      <c r="S36" s="49">
        <v>912.05</v>
      </c>
      <c r="T36" s="49">
        <v>-330.17</v>
      </c>
      <c r="U36" s="56">
        <v>-0.362008661805822</v>
      </c>
      <c r="V36" s="56">
        <v>0.587293561397883</v>
      </c>
      <c r="W36" s="56">
        <v>0.297533871439968</v>
      </c>
      <c r="X36" s="56">
        <v>0.289759689957916</v>
      </c>
      <c r="Y36" s="54">
        <v>-0.0245067711555647</v>
      </c>
      <c r="Z36" s="54">
        <v>-0.04467956800614</v>
      </c>
      <c r="AA36" s="54">
        <v>0.0201727968505753</v>
      </c>
      <c r="AB36" s="54">
        <v>0.213332384979768</v>
      </c>
      <c r="AC36" s="54">
        <v>-0.0328898467006209</v>
      </c>
      <c r="AD36" s="54">
        <v>0.246222231680389</v>
      </c>
    </row>
    <row r="37" spans="1:30">
      <c r="A37" s="50" t="str">
        <v>郑州东区</v>
      </c>
      <c r="B37" s="51" t="str">
        <v>1080</v>
      </c>
      <c r="C37" s="50" t="str">
        <v>新郑店</v>
      </c>
      <c r="D37" s="49">
        <v>510</v>
      </c>
      <c r="E37" s="49">
        <v>4175</v>
      </c>
      <c r="F37" s="49">
        <v>1.94891578616477</v>
      </c>
      <c r="G37" s="49">
        <v>4139.52</v>
      </c>
      <c r="H37" s="49">
        <v>5102.06</v>
      </c>
      <c r="I37" s="49">
        <v>-962.54</v>
      </c>
      <c r="J37" s="56">
        <v>-0.188657130649189</v>
      </c>
      <c r="K37" s="56">
        <v>0.226648649477334</v>
      </c>
      <c r="L37" s="56">
        <v>0.161937154395834</v>
      </c>
      <c r="M37" s="56">
        <v>0.0647114950814994</v>
      </c>
      <c r="N37" s="49">
        <v>18264.04</v>
      </c>
      <c r="O37" s="49">
        <v>31506.42</v>
      </c>
      <c r="P37" s="49">
        <v>-13242.38</v>
      </c>
      <c r="Q37" s="56">
        <v>-0.4203073532315</v>
      </c>
      <c r="R37" s="49">
        <v>849.37</v>
      </c>
      <c r="S37" s="49">
        <v>1019.74</v>
      </c>
      <c r="T37" s="49">
        <v>-170.37</v>
      </c>
      <c r="U37" s="56">
        <v>-0.167071998744778</v>
      </c>
      <c r="V37" s="56">
        <v>0.180572061023246</v>
      </c>
      <c r="W37" s="56">
        <v>0.337296342212953</v>
      </c>
      <c r="X37" s="56">
        <v>-0.156724281189707</v>
      </c>
      <c r="Y37" s="54">
        <v>-0.0149875790291628</v>
      </c>
      <c r="Z37" s="54">
        <v>-0.125934061623551</v>
      </c>
      <c r="AA37" s="54">
        <v>0.110946482594388</v>
      </c>
      <c r="AB37" s="54">
        <v>0.339964232412854</v>
      </c>
      <c r="AC37" s="54">
        <v>-0.00470127040774547</v>
      </c>
      <c r="AD37" s="54">
        <v>0.344665502820599</v>
      </c>
    </row>
    <row r="38" spans="1:30">
      <c r="A38" s="50" t="str">
        <v>郑州东区</v>
      </c>
      <c r="B38" s="51" t="str">
        <v>1042</v>
      </c>
      <c r="C38" s="50" t="str">
        <v>一天地</v>
      </c>
      <c r="D38" s="49">
        <v>18</v>
      </c>
      <c r="E38" s="49">
        <v>400.7</v>
      </c>
      <c r="F38" s="49">
        <v>2.21518182973547</v>
      </c>
      <c r="G38" s="49">
        <v>1080.92</v>
      </c>
      <c r="H38" s="49">
        <v>2025.47</v>
      </c>
      <c r="I38" s="49">
        <v>-944.55</v>
      </c>
      <c r="J38" s="56">
        <v>-0.466336208386202</v>
      </c>
      <c r="K38" s="56">
        <v>0.329139363231103</v>
      </c>
      <c r="L38" s="56">
        <v>0.364615811113431</v>
      </c>
      <c r="M38" s="56">
        <v>-0.0354764478823285</v>
      </c>
      <c r="N38" s="49">
        <v>3284.08</v>
      </c>
      <c r="O38" s="49">
        <v>5555.08</v>
      </c>
      <c r="P38" s="49">
        <v>-2271</v>
      </c>
      <c r="Q38" s="56">
        <v>-0.408814994563535</v>
      </c>
      <c r="R38" s="49">
        <v>90</v>
      </c>
      <c r="S38" s="49">
        <v>108.4</v>
      </c>
      <c r="T38" s="49">
        <v>-18.4</v>
      </c>
      <c r="U38" s="56">
        <v>-0.169741697416974</v>
      </c>
      <c r="V38" s="56">
        <v>0.752942286072413</v>
      </c>
      <c r="W38" s="56">
        <v>0.486833801169002</v>
      </c>
      <c r="X38" s="56">
        <v>0.266108484903412</v>
      </c>
      <c r="Y38" s="54">
        <v>-0.0161111111111111</v>
      </c>
      <c r="Z38" s="54">
        <v>0.0350553505535055</v>
      </c>
      <c r="AA38" s="54">
        <v>-0.0511664616646166</v>
      </c>
      <c r="AB38" s="54">
        <v>-0.00451397084188166</v>
      </c>
      <c r="AC38" s="54">
        <v>-0.0171626511229361</v>
      </c>
      <c r="AD38" s="54">
        <v>0.0126486802810545</v>
      </c>
    </row>
    <row r="39" spans="1:30">
      <c r="A39" s="50" t="str">
        <v>安阳区</v>
      </c>
      <c r="B39" s="51" t="str">
        <v>1061</v>
      </c>
      <c r="C39" s="50" t="str">
        <v>中华店</v>
      </c>
      <c r="D39" s="49">
        <v>986.7</v>
      </c>
      <c r="E39" s="49">
        <v>13972.5</v>
      </c>
      <c r="F39" s="49">
        <v>4.17368450370783</v>
      </c>
      <c r="G39" s="49">
        <v>2830.98</v>
      </c>
      <c r="H39" s="49">
        <v>3625.72</v>
      </c>
      <c r="I39" s="49">
        <v>-794.74</v>
      </c>
      <c r="J39" s="56">
        <v>-0.2191950840109</v>
      </c>
      <c r="K39" s="56">
        <v>0.116151203595092</v>
      </c>
      <c r="L39" s="56">
        <v>0.0891227223219516</v>
      </c>
      <c r="M39" s="56">
        <v>0.0270284812731403</v>
      </c>
      <c r="N39" s="49">
        <v>24373.23</v>
      </c>
      <c r="O39" s="49">
        <v>40682.33</v>
      </c>
      <c r="P39" s="49">
        <v>-16309.1</v>
      </c>
      <c r="Q39" s="56">
        <v>-0.400889034625106</v>
      </c>
      <c r="R39" s="49">
        <v>1282.16</v>
      </c>
      <c r="S39" s="49">
        <v>1236.7</v>
      </c>
      <c r="T39" s="49">
        <v>45.46</v>
      </c>
      <c r="U39" s="56">
        <v>0.0367591170049325</v>
      </c>
      <c r="V39" s="56">
        <v>0.196802126445396</v>
      </c>
      <c r="W39" s="56">
        <v>0.371322541975814</v>
      </c>
      <c r="X39" s="56">
        <v>-0.174520415530418</v>
      </c>
      <c r="Y39" s="54">
        <v>-0.0239049728583016</v>
      </c>
      <c r="Z39" s="54">
        <v>-0.0840947683350853</v>
      </c>
      <c r="AA39" s="54">
        <v>0.0601897954767837</v>
      </c>
      <c r="AB39" s="54">
        <v>0.00246501177917813</v>
      </c>
      <c r="AC39" s="54">
        <v>0.00729022157777099</v>
      </c>
      <c r="AD39" s="54">
        <v>-0.00482520979859286</v>
      </c>
    </row>
    <row r="40" spans="1:30">
      <c r="A40" s="50" t="str">
        <v>商丘区</v>
      </c>
      <c r="B40" s="51" t="str">
        <v>1126</v>
      </c>
      <c r="C40" s="50" t="str">
        <v>商丘凯旋店</v>
      </c>
      <c r="D40" s="49">
        <v>682</v>
      </c>
      <c r="E40" s="49">
        <v>10177.32</v>
      </c>
      <c r="F40" s="49">
        <v>8.8391937249834</v>
      </c>
      <c r="G40" s="49">
        <v>1745.19</v>
      </c>
      <c r="H40" s="49">
        <v>2517.29</v>
      </c>
      <c r="I40" s="49">
        <v>-772.1</v>
      </c>
      <c r="J40" s="56">
        <v>-0.306718733240906</v>
      </c>
      <c r="K40" s="56">
        <v>0.182837943595659</v>
      </c>
      <c r="L40" s="56">
        <v>0.163817064036177</v>
      </c>
      <c r="M40" s="56">
        <v>0.0190208795594814</v>
      </c>
      <c r="N40" s="49">
        <v>9545.01</v>
      </c>
      <c r="O40" s="49">
        <v>15366.47</v>
      </c>
      <c r="P40" s="49">
        <v>-5821.46</v>
      </c>
      <c r="Q40" s="56">
        <v>-0.378841724872401</v>
      </c>
      <c r="R40" s="49">
        <v>476.03</v>
      </c>
      <c r="S40" s="49">
        <v>744.92</v>
      </c>
      <c r="T40" s="49">
        <v>-268.89</v>
      </c>
      <c r="U40" s="56">
        <v>-0.360964935832036</v>
      </c>
      <c r="V40" s="56">
        <v>0.167346365791993</v>
      </c>
      <c r="W40" s="56">
        <v>-0.126391233119085</v>
      </c>
      <c r="X40" s="56">
        <v>0.293737598911077</v>
      </c>
      <c r="Y40" s="54">
        <v>-0.0173728546520177</v>
      </c>
      <c r="Z40" s="54">
        <v>-0.00730279761585137</v>
      </c>
      <c r="AA40" s="54">
        <v>-0.0100700570361664</v>
      </c>
      <c r="AB40" s="54">
        <v>0.431039998358936</v>
      </c>
      <c r="AC40" s="54">
        <v>0.221965630362731</v>
      </c>
      <c r="AD40" s="54">
        <v>0.209074367996205</v>
      </c>
    </row>
    <row r="41" spans="1:30">
      <c r="A41" s="50" t="str">
        <v>漯河区</v>
      </c>
      <c r="B41" s="51" t="str">
        <v>1053</v>
      </c>
      <c r="C41" s="50" t="str">
        <v>辽河店</v>
      </c>
      <c r="D41" s="49">
        <v>188.1</v>
      </c>
      <c r="E41" s="49">
        <v>3574.06</v>
      </c>
      <c r="F41" s="49">
        <v>2.46259592054346</v>
      </c>
      <c r="G41" s="49">
        <v>2136.59</v>
      </c>
      <c r="H41" s="49">
        <v>2766.19</v>
      </c>
      <c r="I41" s="49">
        <v>-629.6</v>
      </c>
      <c r="J41" s="56">
        <v>-0.227605479016264</v>
      </c>
      <c r="K41" s="56">
        <v>0.157791849081574</v>
      </c>
      <c r="L41" s="56">
        <v>0.15581333650271</v>
      </c>
      <c r="M41" s="56">
        <v>0.00197851257886453</v>
      </c>
      <c r="N41" s="49">
        <v>13540.56</v>
      </c>
      <c r="O41" s="49">
        <v>17753.23</v>
      </c>
      <c r="P41" s="49">
        <v>-4212.67</v>
      </c>
      <c r="Q41" s="56">
        <v>-0.237290340968939</v>
      </c>
      <c r="R41" s="49">
        <v>572.29</v>
      </c>
      <c r="S41" s="49">
        <v>600.63</v>
      </c>
      <c r="T41" s="49">
        <v>-28.34</v>
      </c>
      <c r="U41" s="56">
        <v>-0.0471837903534622</v>
      </c>
      <c r="V41" s="56">
        <v>0.272068730143022</v>
      </c>
      <c r="W41" s="56">
        <v>0.206466326202403</v>
      </c>
      <c r="X41" s="56">
        <v>0.0656024039406189</v>
      </c>
      <c r="Y41" s="54">
        <v>-0.0269968023205018</v>
      </c>
      <c r="Z41" s="54">
        <v>-0.0152007059254449</v>
      </c>
      <c r="AA41" s="54">
        <v>-0.0117960963950569</v>
      </c>
      <c r="AB41" s="54">
        <v>0.0642043691802065</v>
      </c>
      <c r="AC41" s="54">
        <v>-0.00364147819861513</v>
      </c>
      <c r="AD41" s="54">
        <v>0.0678458473788217</v>
      </c>
    </row>
    <row r="42" spans="1:30">
      <c r="A42" s="50" t="str">
        <v>济源区</v>
      </c>
      <c r="B42" s="51" t="str">
        <v>1010</v>
      </c>
      <c r="C42" s="50" t="str">
        <v>天坛店</v>
      </c>
      <c r="D42" s="49">
        <v>662</v>
      </c>
      <c r="E42" s="49">
        <v>8935.8</v>
      </c>
      <c r="F42" s="49">
        <v>3.34066167772121</v>
      </c>
      <c r="G42" s="49">
        <v>2839.17</v>
      </c>
      <c r="H42" s="49">
        <v>3459.7</v>
      </c>
      <c r="I42" s="49">
        <v>-620.53</v>
      </c>
      <c r="J42" s="56">
        <v>-0.179359482036015</v>
      </c>
      <c r="K42" s="56">
        <v>0.158739042266562</v>
      </c>
      <c r="L42" s="56">
        <v>0.157693033465728</v>
      </c>
      <c r="M42" s="56">
        <v>0.00104600880083367</v>
      </c>
      <c r="N42" s="49">
        <v>17885.77</v>
      </c>
      <c r="O42" s="49">
        <v>21939.46</v>
      </c>
      <c r="P42" s="49">
        <v>-4053.69</v>
      </c>
      <c r="Q42" s="56">
        <v>-0.184767081778676</v>
      </c>
      <c r="R42" s="49">
        <v>972.89</v>
      </c>
      <c r="S42" s="49">
        <v>873.76</v>
      </c>
      <c r="T42" s="49">
        <v>99.13</v>
      </c>
      <c r="U42" s="56">
        <v>0.113452206555576</v>
      </c>
      <c r="V42" s="56">
        <v>0.192811953968334</v>
      </c>
      <c r="W42" s="56">
        <v>0.208289548900397</v>
      </c>
      <c r="X42" s="56">
        <v>-0.0154775949320626</v>
      </c>
      <c r="Y42" s="54">
        <v>-0.0278654318576612</v>
      </c>
      <c r="Z42" s="54">
        <v>-0.0580708661417323</v>
      </c>
      <c r="AA42" s="54">
        <v>0.0302054342840711</v>
      </c>
      <c r="AB42" s="54">
        <v>0.272716507383728</v>
      </c>
      <c r="AC42" s="54">
        <v>0.0371976612004124</v>
      </c>
      <c r="AD42" s="54">
        <v>0.235518846183315</v>
      </c>
    </row>
    <row r="43" spans="1:30">
      <c r="A43" s="50" t="str">
        <v>洛阳区</v>
      </c>
      <c r="B43" s="51" t="str">
        <v>1110</v>
      </c>
      <c r="C43" s="50" t="str">
        <v>中州店</v>
      </c>
      <c r="D43" s="49">
        <v>312.1</v>
      </c>
      <c r="E43" s="49">
        <v>5012.68</v>
      </c>
      <c r="F43" s="49">
        <v>22.1602663670313</v>
      </c>
      <c r="G43" s="57">
        <v>-144.03</v>
      </c>
      <c r="H43" s="49">
        <v>417.7</v>
      </c>
      <c r="I43" s="49">
        <v>-561.73</v>
      </c>
      <c r="J43" s="56">
        <v>-1.34481685420158</v>
      </c>
      <c r="K43" s="56">
        <v>-0.105214329544458</v>
      </c>
      <c r="L43" s="56">
        <v>0.0864584928858549</v>
      </c>
      <c r="M43" s="59">
        <v>-0.191672822430313</v>
      </c>
      <c r="N43" s="49">
        <v>1368.92</v>
      </c>
      <c r="O43" s="49">
        <v>4831.22</v>
      </c>
      <c r="P43" s="49">
        <v>-3462.3</v>
      </c>
      <c r="Q43" s="56">
        <v>-0.716651280628909</v>
      </c>
      <c r="R43" s="49">
        <v>73.04</v>
      </c>
      <c r="S43" s="49">
        <v>207.46</v>
      </c>
      <c r="T43" s="49">
        <v>-134.42</v>
      </c>
      <c r="U43" s="56">
        <v>-0.647932131495228</v>
      </c>
      <c r="V43" s="56">
        <v>0.104016020648032</v>
      </c>
      <c r="W43" s="56">
        <v>0.0801963888617742</v>
      </c>
      <c r="X43" s="56">
        <v>0.0238196317862579</v>
      </c>
      <c r="Y43" s="54">
        <v>-0.0993975903614458</v>
      </c>
      <c r="Z43" s="54">
        <v>-0.0498409331919406</v>
      </c>
      <c r="AA43" s="54">
        <v>-0.0495566571695052</v>
      </c>
      <c r="AB43" s="54">
        <v>-0.0566370336098351</v>
      </c>
      <c r="AC43" s="54">
        <v>-0.00735280115581572</v>
      </c>
      <c r="AD43" s="54">
        <v>-0.0492842324540194</v>
      </c>
    </row>
    <row r="44" spans="1:30">
      <c r="A44" s="50" t="str">
        <v>郑州西区</v>
      </c>
      <c r="B44" s="51" t="str">
        <v>1075</v>
      </c>
      <c r="C44" s="50" t="str">
        <v>秦岭店</v>
      </c>
      <c r="D44" s="49">
        <v>597</v>
      </c>
      <c r="E44" s="49">
        <v>10194.72</v>
      </c>
      <c r="F44" s="49">
        <v>10.0005469443355</v>
      </c>
      <c r="G44" s="49">
        <v>1198.34</v>
      </c>
      <c r="H44" s="49">
        <v>1725.78</v>
      </c>
      <c r="I44" s="49">
        <v>-527.44</v>
      </c>
      <c r="J44" s="56">
        <v>-0.305624123584698</v>
      </c>
      <c r="K44" s="56">
        <v>0.141547533129616</v>
      </c>
      <c r="L44" s="56">
        <v>0.0998500322847165</v>
      </c>
      <c r="M44" s="56">
        <v>0.0416975008448998</v>
      </c>
      <c r="N44" s="49">
        <v>8465.99</v>
      </c>
      <c r="O44" s="49">
        <v>17283.72</v>
      </c>
      <c r="P44" s="49">
        <v>-8817.73</v>
      </c>
      <c r="Q44" s="56">
        <v>-0.510175471484148</v>
      </c>
      <c r="R44" s="49">
        <v>417.8</v>
      </c>
      <c r="S44" s="49">
        <v>612.19</v>
      </c>
      <c r="T44" s="49">
        <v>-194.39</v>
      </c>
      <c r="U44" s="56">
        <v>-0.317532138715105</v>
      </c>
      <c r="V44" s="56">
        <v>0.235130736246192</v>
      </c>
      <c r="W44" s="56">
        <v>0.288035230633609</v>
      </c>
      <c r="X44" s="56">
        <v>-0.052904494387417</v>
      </c>
      <c r="Y44" s="54">
        <v>-0.0283628530397319</v>
      </c>
      <c r="Z44" s="54">
        <v>-0.114261912151456</v>
      </c>
      <c r="AA44" s="54">
        <v>0.0858990591117243</v>
      </c>
      <c r="AB44" s="54">
        <v>0.14699319587487</v>
      </c>
      <c r="AC44" s="54">
        <v>-0.0660357608200087</v>
      </c>
      <c r="AD44" s="54">
        <v>0.213028956694879</v>
      </c>
    </row>
    <row r="45" spans="1:30">
      <c r="A45" s="50" t="str">
        <v>漯河区</v>
      </c>
      <c r="B45" s="51" t="str">
        <v>1058</v>
      </c>
      <c r="C45" s="50" t="str">
        <v>春晓店</v>
      </c>
      <c r="D45" s="49">
        <v>497.96</v>
      </c>
      <c r="E45" s="49">
        <v>6933.51</v>
      </c>
      <c r="F45" s="49">
        <v>4.07546399640792</v>
      </c>
      <c r="G45" s="49">
        <v>2734</v>
      </c>
      <c r="H45" s="49">
        <v>3185.46</v>
      </c>
      <c r="I45" s="49">
        <v>-451.46</v>
      </c>
      <c r="J45" s="56">
        <v>-0.141725213940844</v>
      </c>
      <c r="K45" s="56">
        <v>0.179535689449225</v>
      </c>
      <c r="L45" s="56">
        <v>0.160726611474172</v>
      </c>
      <c r="M45" s="56">
        <v>0.0188090779750523</v>
      </c>
      <c r="N45" s="49">
        <v>15228.17</v>
      </c>
      <c r="O45" s="49">
        <v>19819.12</v>
      </c>
      <c r="P45" s="49">
        <v>-4590.95</v>
      </c>
      <c r="Q45" s="56">
        <v>-0.231642474539737</v>
      </c>
      <c r="R45" s="49">
        <v>751.41</v>
      </c>
      <c r="S45" s="49">
        <v>716.62</v>
      </c>
      <c r="T45" s="49">
        <v>34.79</v>
      </c>
      <c r="U45" s="56">
        <v>0.0485473472691244</v>
      </c>
      <c r="V45" s="56">
        <v>0.253154139517584</v>
      </c>
      <c r="W45" s="56">
        <v>0.243076207450157</v>
      </c>
      <c r="X45" s="56">
        <v>0.0100779320674261</v>
      </c>
      <c r="Y45" s="54">
        <v>-0.0180460733820418</v>
      </c>
      <c r="Z45" s="54">
        <v>-0.0903268119784544</v>
      </c>
      <c r="AA45" s="54">
        <v>0.0722807385964127</v>
      </c>
      <c r="AB45" s="54">
        <v>0.255380021241907</v>
      </c>
      <c r="AC45" s="54">
        <v>-0.0458422926951348</v>
      </c>
      <c r="AD45" s="54">
        <v>0.301222313937042</v>
      </c>
    </row>
    <row r="46" spans="1:30">
      <c r="A46" s="50" t="str">
        <v>郑州西区</v>
      </c>
      <c r="B46" s="51" t="str">
        <v>1122</v>
      </c>
      <c r="C46" s="50" t="str">
        <v>白桦店</v>
      </c>
      <c r="D46" s="49">
        <v>140</v>
      </c>
      <c r="E46" s="49">
        <v>2618</v>
      </c>
      <c r="F46" s="49">
        <v>1.22317030419337</v>
      </c>
      <c r="G46" s="49">
        <v>1494.14</v>
      </c>
      <c r="H46" s="49">
        <v>1923.29</v>
      </c>
      <c r="I46" s="49">
        <v>-429.15</v>
      </c>
      <c r="J46" s="56">
        <v>-0.223133276832927</v>
      </c>
      <c r="K46" s="56">
        <v>0.118940304566912</v>
      </c>
      <c r="L46" s="56">
        <v>0.160658676432261</v>
      </c>
      <c r="M46" s="56">
        <v>-0.0417183718653496</v>
      </c>
      <c r="N46" s="49">
        <v>12562.1</v>
      </c>
      <c r="O46" s="49">
        <v>11971.28</v>
      </c>
      <c r="P46" s="49">
        <v>590.82</v>
      </c>
      <c r="Q46" s="56">
        <v>0.0493531184635227</v>
      </c>
      <c r="R46" s="49">
        <v>619.71</v>
      </c>
      <c r="S46" s="49">
        <v>434.67</v>
      </c>
      <c r="T46" s="49">
        <v>185.04</v>
      </c>
      <c r="U46" s="56">
        <v>0.425702256884533</v>
      </c>
      <c r="V46" s="56">
        <v>0.302117208579038</v>
      </c>
      <c r="W46" s="56">
        <v>0.350694206641024</v>
      </c>
      <c r="X46" s="56">
        <v>-0.0485769980619862</v>
      </c>
      <c r="Y46" s="54">
        <v>-0.0196704910361298</v>
      </c>
      <c r="Z46" s="54">
        <v>-0.125911611107277</v>
      </c>
      <c r="AA46" s="54">
        <v>0.106241120071147</v>
      </c>
      <c r="AB46" s="54">
        <v>0.285614882959461</v>
      </c>
      <c r="AC46" s="54">
        <v>0.0427274192901678</v>
      </c>
      <c r="AD46" s="54">
        <v>0.242887463669294</v>
      </c>
    </row>
    <row r="47" spans="1:30">
      <c r="A47" s="50" t="str">
        <v>郑州西区</v>
      </c>
      <c r="B47" s="51" t="str">
        <v>1009</v>
      </c>
      <c r="C47" s="50" t="str">
        <v>上街店</v>
      </c>
      <c r="D47" s="49">
        <v>1081.9</v>
      </c>
      <c r="E47" s="49">
        <v>20550.81</v>
      </c>
      <c r="F47" s="49">
        <v>3.96449016548029</v>
      </c>
      <c r="G47" s="49">
        <v>6936.9</v>
      </c>
      <c r="H47" s="49">
        <v>7314.85</v>
      </c>
      <c r="I47" s="49">
        <v>-377.95</v>
      </c>
      <c r="J47" s="56">
        <v>-0.0516688653902677</v>
      </c>
      <c r="K47" s="56">
        <v>0.171323191275703</v>
      </c>
      <c r="L47" s="56">
        <v>0.160414573266555</v>
      </c>
      <c r="M47" s="56">
        <v>0.0109086180091481</v>
      </c>
      <c r="N47" s="49">
        <v>40490.14</v>
      </c>
      <c r="O47" s="49">
        <v>45599.66</v>
      </c>
      <c r="P47" s="49">
        <v>-5109.52</v>
      </c>
      <c r="Q47" s="56">
        <v>-0.112051712666279</v>
      </c>
      <c r="R47" s="49">
        <v>1956.21</v>
      </c>
      <c r="S47" s="49">
        <v>1621.82</v>
      </c>
      <c r="T47" s="49">
        <v>334.39</v>
      </c>
      <c r="U47" s="56">
        <v>0.206181943742216</v>
      </c>
      <c r="V47" s="56">
        <v>0.181918625030504</v>
      </c>
      <c r="W47" s="56">
        <v>0.341607129268883</v>
      </c>
      <c r="X47" s="56">
        <v>-0.159688504238379</v>
      </c>
      <c r="Y47" s="54">
        <v>-0.0158418574692901</v>
      </c>
      <c r="Z47" s="54">
        <v>-0.0284125242012061</v>
      </c>
      <c r="AA47" s="54">
        <v>0.0125706667319159</v>
      </c>
      <c r="AB47" s="54">
        <v>0.140727193558655</v>
      </c>
      <c r="AC47" s="54">
        <v>-0.00716893941753074</v>
      </c>
      <c r="AD47" s="54">
        <v>0.147896132976186</v>
      </c>
    </row>
    <row r="48" spans="1:30">
      <c r="A48" s="50" t="str">
        <v>安阳区</v>
      </c>
      <c r="B48" s="51" t="str">
        <v>1008</v>
      </c>
      <c r="C48" s="50" t="str">
        <v>文峰店</v>
      </c>
      <c r="D48" s="49">
        <v>1118.88</v>
      </c>
      <c r="E48" s="49">
        <v>18054.63</v>
      </c>
      <c r="F48" s="49">
        <v>10.6541513523296</v>
      </c>
      <c r="G48" s="49">
        <v>2350.11</v>
      </c>
      <c r="H48" s="49">
        <v>2642.32</v>
      </c>
      <c r="I48" s="49">
        <v>-292.21</v>
      </c>
      <c r="J48" s="56">
        <v>-0.110588422295558</v>
      </c>
      <c r="K48" s="56">
        <v>0.168416443555184</v>
      </c>
      <c r="L48" s="56">
        <v>0.1097930887762</v>
      </c>
      <c r="M48" s="56">
        <v>0.0586233547789831</v>
      </c>
      <c r="N48" s="49">
        <v>13954.16</v>
      </c>
      <c r="O48" s="49">
        <v>24066.36</v>
      </c>
      <c r="P48" s="49">
        <v>-10112.2</v>
      </c>
      <c r="Q48" s="56">
        <v>-0.420179869327975</v>
      </c>
      <c r="R48" s="49">
        <v>687.45</v>
      </c>
      <c r="S48" s="49">
        <v>947.82</v>
      </c>
      <c r="T48" s="49">
        <v>-260.37</v>
      </c>
      <c r="U48" s="56">
        <v>-0.274704057732481</v>
      </c>
      <c r="V48" s="56">
        <v>0.173943224224327</v>
      </c>
      <c r="W48" s="56">
        <v>0.14896078823276</v>
      </c>
      <c r="X48" s="56">
        <v>0.0249824359915672</v>
      </c>
      <c r="Y48" s="54">
        <v>-0.0640628409338861</v>
      </c>
      <c r="Z48" s="54">
        <v>-0.0408094363908759</v>
      </c>
      <c r="AA48" s="54">
        <v>-0.0232534045430102</v>
      </c>
      <c r="AB48" s="54">
        <v>0.347407792968834</v>
      </c>
      <c r="AC48" s="54">
        <v>-0.00125179711431226</v>
      </c>
      <c r="AD48" s="54">
        <v>0.348659590083146</v>
      </c>
    </row>
    <row r="49" spans="1:30">
      <c r="A49" s="50" t="str">
        <v>郑州西区</v>
      </c>
      <c r="B49" s="51" t="str">
        <v>1035</v>
      </c>
      <c r="C49" s="50" t="str">
        <v>巩义店</v>
      </c>
      <c r="D49" s="49">
        <v>603.5</v>
      </c>
      <c r="E49" s="49">
        <v>7367</v>
      </c>
      <c r="F49" s="49">
        <v>3.85424521495251</v>
      </c>
      <c r="G49" s="49">
        <v>3022.4</v>
      </c>
      <c r="H49" s="49">
        <v>3293.01</v>
      </c>
      <c r="I49" s="49">
        <v>-270.61</v>
      </c>
      <c r="J49" s="56">
        <v>-0.0821770963343567</v>
      </c>
      <c r="K49" s="56">
        <v>0.137749797983067</v>
      </c>
      <c r="L49" s="56">
        <v>0.121790841415713</v>
      </c>
      <c r="M49" s="56">
        <v>0.0159589565673531</v>
      </c>
      <c r="N49" s="49">
        <v>21941.23</v>
      </c>
      <c r="O49" s="49">
        <v>27038.24</v>
      </c>
      <c r="P49" s="49">
        <v>-5097.01</v>
      </c>
      <c r="Q49" s="56">
        <v>-0.188511160489736</v>
      </c>
      <c r="R49" s="49">
        <v>1059.47</v>
      </c>
      <c r="S49" s="49">
        <v>1152.19</v>
      </c>
      <c r="T49" s="49">
        <v>-92.72</v>
      </c>
      <c r="U49" s="56">
        <v>-0.0804728386811203</v>
      </c>
      <c r="V49" s="56">
        <v>0.138990224033315</v>
      </c>
      <c r="W49" s="56">
        <v>-0.0652140984408698</v>
      </c>
      <c r="X49" s="56">
        <v>0.204204322474185</v>
      </c>
      <c r="Y49" s="54">
        <v>-0.0273344219279451</v>
      </c>
      <c r="Z49" s="54">
        <v>0.152683151216379</v>
      </c>
      <c r="AA49" s="54">
        <v>-0.180017573144324</v>
      </c>
      <c r="AB49" s="54">
        <v>0.362130945729731</v>
      </c>
      <c r="AC49" s="54">
        <v>0.0910038634171455</v>
      </c>
      <c r="AD49" s="54">
        <v>0.271127082312585</v>
      </c>
    </row>
    <row r="50" spans="1:30">
      <c r="A50" s="50" t="str">
        <v>商丘区</v>
      </c>
      <c r="B50" s="51" t="str">
        <v>1119</v>
      </c>
      <c r="C50" s="50" t="str">
        <v>虞城店</v>
      </c>
      <c r="D50" s="49">
        <v>109.7</v>
      </c>
      <c r="E50" s="49">
        <v>1287.2</v>
      </c>
      <c r="F50" s="49">
        <v>1.31053763108238</v>
      </c>
      <c r="G50" s="49">
        <v>996.03</v>
      </c>
      <c r="H50" s="49">
        <v>1262.9</v>
      </c>
      <c r="I50" s="49">
        <v>-266.87</v>
      </c>
      <c r="J50" s="56">
        <v>-0.211315226858817</v>
      </c>
      <c r="K50" s="56">
        <v>0.133490497129907</v>
      </c>
      <c r="L50" s="56">
        <v>0.12877641502123</v>
      </c>
      <c r="M50" s="56">
        <v>0.00471408210867683</v>
      </c>
      <c r="N50" s="49">
        <v>7461.43</v>
      </c>
      <c r="O50" s="49">
        <v>9806.92</v>
      </c>
      <c r="P50" s="49">
        <v>-2345.49</v>
      </c>
      <c r="Q50" s="56">
        <v>-0.239166833215729</v>
      </c>
      <c r="R50" s="49">
        <v>385.7</v>
      </c>
      <c r="S50" s="49">
        <v>390.11</v>
      </c>
      <c r="T50" s="49">
        <v>-4.41000000000003</v>
      </c>
      <c r="U50" s="56">
        <v>-0.0113045038578863</v>
      </c>
      <c r="V50" s="56">
        <v>0.145872634981219</v>
      </c>
      <c r="W50" s="56">
        <v>0.187259880407338</v>
      </c>
      <c r="X50" s="56">
        <v>-0.0413872454261191</v>
      </c>
      <c r="Y50" s="54">
        <v>-0.0220378532538242</v>
      </c>
      <c r="Z50" s="54">
        <v>-0.0327343569762375</v>
      </c>
      <c r="AA50" s="54">
        <v>0.0106965037224133</v>
      </c>
      <c r="AB50" s="54">
        <v>0.157565456120271</v>
      </c>
      <c r="AC50" s="54">
        <v>0.0143655296464129</v>
      </c>
      <c r="AD50" s="54">
        <v>0.143199926473858</v>
      </c>
    </row>
    <row r="51" spans="1:30">
      <c r="A51" s="50" t="str">
        <v>郑州西区</v>
      </c>
      <c r="B51" s="51" t="str">
        <v>1029</v>
      </c>
      <c r="C51" s="50" t="str">
        <v>丰乐店</v>
      </c>
      <c r="D51" s="49">
        <v>1559</v>
      </c>
      <c r="E51" s="49">
        <v>27319.9</v>
      </c>
      <c r="F51" s="49">
        <v>14.0395755519785</v>
      </c>
      <c r="G51" s="49">
        <v>3361.19</v>
      </c>
      <c r="H51" s="49">
        <v>3612.58</v>
      </c>
      <c r="I51" s="49">
        <v>-251.39</v>
      </c>
      <c r="J51" s="56">
        <v>-0.0695873863000958</v>
      </c>
      <c r="K51" s="56">
        <v>0.216847470202094</v>
      </c>
      <c r="L51" s="56">
        <v>0.147261226050454</v>
      </c>
      <c r="M51" s="56">
        <v>0.0695862441516398</v>
      </c>
      <c r="N51" s="49">
        <v>15500.25</v>
      </c>
      <c r="O51" s="49">
        <v>24531.78</v>
      </c>
      <c r="P51" s="49">
        <v>-9031.53</v>
      </c>
      <c r="Q51" s="56">
        <v>-0.368156326202175</v>
      </c>
      <c r="R51" s="49">
        <v>735.63</v>
      </c>
      <c r="S51" s="49">
        <v>902.69</v>
      </c>
      <c r="T51" s="49">
        <v>-167.06</v>
      </c>
      <c r="U51" s="56">
        <v>-0.185069071331243</v>
      </c>
      <c r="V51" s="56">
        <v>0.272784666458781</v>
      </c>
      <c r="W51" s="56">
        <v>0.217894916910979</v>
      </c>
      <c r="X51" s="56">
        <v>0.0548897495478015</v>
      </c>
      <c r="Y51" s="54">
        <v>-0.0404415263107812</v>
      </c>
      <c r="Z51" s="54">
        <v>-0.0488650588795711</v>
      </c>
      <c r="AA51" s="54">
        <v>0.00842353256878983</v>
      </c>
      <c r="AB51" s="54">
        <v>0.407278273606029</v>
      </c>
      <c r="AC51" s="54">
        <v>0.000386433434508217</v>
      </c>
      <c r="AD51" s="54">
        <v>0.406891840171521</v>
      </c>
    </row>
    <row r="52" spans="1:30">
      <c r="A52" s="50" t="str">
        <v>漯河区</v>
      </c>
      <c r="B52" s="51" t="str">
        <v>1056</v>
      </c>
      <c r="C52" s="50" t="str">
        <v>金山店</v>
      </c>
      <c r="D52" s="49">
        <v>211.6</v>
      </c>
      <c r="E52" s="49">
        <v>4930.4</v>
      </c>
      <c r="F52" s="49">
        <v>3.03288024086589</v>
      </c>
      <c r="G52" s="49">
        <v>2098.96</v>
      </c>
      <c r="H52" s="49">
        <v>2343.81</v>
      </c>
      <c r="I52" s="49">
        <v>-244.85</v>
      </c>
      <c r="J52" s="56">
        <v>-0.104466658986863</v>
      </c>
      <c r="K52" s="56">
        <v>0.129820264469762</v>
      </c>
      <c r="L52" s="56">
        <v>0.13385979220352</v>
      </c>
      <c r="M52" s="56">
        <v>-0.0040395277337583</v>
      </c>
      <c r="N52" s="49">
        <v>16168.2</v>
      </c>
      <c r="O52" s="49">
        <v>17509.44</v>
      </c>
      <c r="P52" s="49">
        <v>-1341.24</v>
      </c>
      <c r="Q52" s="56">
        <v>-0.0766009649651844</v>
      </c>
      <c r="R52" s="49">
        <v>600.88</v>
      </c>
      <c r="S52" s="49">
        <v>591.09</v>
      </c>
      <c r="T52" s="49">
        <v>9.78999999999996</v>
      </c>
      <c r="U52" s="56">
        <v>0.0165626215973878</v>
      </c>
      <c r="V52" s="56">
        <v>0.335368849526482</v>
      </c>
      <c r="W52" s="56">
        <v>0.272324597615055</v>
      </c>
      <c r="X52" s="56">
        <v>0.063044251911427</v>
      </c>
      <c r="Y52" s="54">
        <v>-0.0212688057515644</v>
      </c>
      <c r="Z52" s="54">
        <v>-0.0433605711482177</v>
      </c>
      <c r="AA52" s="54">
        <v>0.0220917653966533</v>
      </c>
      <c r="AB52" s="54">
        <v>-0.0426149457966457</v>
      </c>
      <c r="AC52" s="54">
        <v>-0.0215687594806002</v>
      </c>
      <c r="AD52" s="54">
        <v>-0.0210461863160456</v>
      </c>
    </row>
    <row r="53" spans="1:30">
      <c r="A53" s="50" t="str">
        <v>郑州西区</v>
      </c>
      <c r="B53" s="51" t="str">
        <v>1123</v>
      </c>
      <c r="C53" s="50" t="str">
        <v>索凌店</v>
      </c>
      <c r="D53" s="49">
        <v>243.5</v>
      </c>
      <c r="E53" s="49">
        <v>3999.68</v>
      </c>
      <c r="F53" s="49">
        <v>4.23993557358869</v>
      </c>
      <c r="G53" s="49">
        <v>1162.54</v>
      </c>
      <c r="H53" s="49">
        <v>1404.39</v>
      </c>
      <c r="I53" s="49">
        <v>-241.85</v>
      </c>
      <c r="J53" s="56">
        <v>-0.172209998647099</v>
      </c>
      <c r="K53" s="56">
        <v>0.169876553312369</v>
      </c>
      <c r="L53" s="56">
        <v>0.146184336805115</v>
      </c>
      <c r="M53" s="56">
        <v>0.0236922165072546</v>
      </c>
      <c r="N53" s="49">
        <v>6843.44</v>
      </c>
      <c r="O53" s="49">
        <v>9606.98</v>
      </c>
      <c r="P53" s="49">
        <v>-2763.54</v>
      </c>
      <c r="Q53" s="56">
        <v>-0.287659597500984</v>
      </c>
      <c r="R53" s="49">
        <v>336.21</v>
      </c>
      <c r="S53" s="49">
        <v>337.37</v>
      </c>
      <c r="T53" s="49">
        <v>-1.16000000000003</v>
      </c>
      <c r="U53" s="56">
        <v>-0.00343836144292624</v>
      </c>
      <c r="V53" s="56">
        <v>0.175166330034356</v>
      </c>
      <c r="W53" s="56">
        <v>0.305900836444281</v>
      </c>
      <c r="X53" s="56">
        <v>-0.130734506409925</v>
      </c>
      <c r="Y53" s="54">
        <v>-0.0549953897861456</v>
      </c>
      <c r="Z53" s="54">
        <v>-0.090494116252186</v>
      </c>
      <c r="AA53" s="54">
        <v>0.0354987264660405</v>
      </c>
      <c r="AB53" s="54">
        <v>0.12953436955412</v>
      </c>
      <c r="AC53" s="54">
        <v>0.0671388094905995</v>
      </c>
      <c r="AD53" s="54">
        <v>0.0623955600635204</v>
      </c>
    </row>
    <row r="54" spans="1:30">
      <c r="A54" s="50" t="str">
        <v>郑州西区</v>
      </c>
      <c r="B54" s="51" t="str">
        <v>1103</v>
      </c>
      <c r="C54" s="50" t="str">
        <v>绿城店</v>
      </c>
      <c r="D54" s="49">
        <v>201.9</v>
      </c>
      <c r="E54" s="49">
        <v>3787.23</v>
      </c>
      <c r="F54" s="49">
        <v>3.23367990918835</v>
      </c>
      <c r="G54" s="49">
        <v>2300.08</v>
      </c>
      <c r="H54" s="49">
        <v>2504.69</v>
      </c>
      <c r="I54" s="49">
        <v>-204.61</v>
      </c>
      <c r="J54" s="56">
        <v>-0.0816907481564585</v>
      </c>
      <c r="K54" s="56">
        <v>0.225450517783016</v>
      </c>
      <c r="L54" s="56">
        <v>0.17626187099975</v>
      </c>
      <c r="M54" s="56">
        <v>0.0491886467832661</v>
      </c>
      <c r="N54" s="49">
        <v>10202.15</v>
      </c>
      <c r="O54" s="49">
        <v>14210.05</v>
      </c>
      <c r="P54" s="49">
        <v>-4007.9</v>
      </c>
      <c r="Q54" s="56">
        <v>-0.282046861200348</v>
      </c>
      <c r="R54" s="49">
        <v>488.17</v>
      </c>
      <c r="S54" s="49">
        <v>533.46</v>
      </c>
      <c r="T54" s="49">
        <v>-45.29</v>
      </c>
      <c r="U54" s="56">
        <v>-0.0848985865856859</v>
      </c>
      <c r="V54" s="56">
        <v>0.218485812017045</v>
      </c>
      <c r="W54" s="56">
        <v>0.318242214472527</v>
      </c>
      <c r="X54" s="56">
        <v>-0.0997564024554822</v>
      </c>
      <c r="Y54" s="54">
        <v>-0.0237826986500604</v>
      </c>
      <c r="Z54" s="54">
        <v>0.0340231694972444</v>
      </c>
      <c r="AA54" s="54">
        <v>-0.0578058681473048</v>
      </c>
      <c r="AB54" s="54">
        <v>0.173068917384938</v>
      </c>
      <c r="AC54" s="54">
        <v>0.0515200579871288</v>
      </c>
      <c r="AD54" s="54">
        <v>0.12154885939781</v>
      </c>
    </row>
    <row r="55" spans="1:30">
      <c r="A55" s="50" t="str">
        <v>郑州西区</v>
      </c>
      <c r="B55" s="51" t="str">
        <v>1114</v>
      </c>
      <c r="C55" s="50" t="str">
        <v>绿水店</v>
      </c>
      <c r="D55" s="49">
        <v>398.6</v>
      </c>
      <c r="E55" s="49">
        <v>3863</v>
      </c>
      <c r="F55" s="49">
        <v>1.66601966051181</v>
      </c>
      <c r="G55" s="49">
        <v>4578.21</v>
      </c>
      <c r="H55" s="49">
        <v>4677.57</v>
      </c>
      <c r="I55" s="49">
        <v>-99.36</v>
      </c>
      <c r="J55" s="56">
        <v>-0.0212417986262098</v>
      </c>
      <c r="K55" s="56">
        <v>0.230777024574761</v>
      </c>
      <c r="L55" s="56">
        <v>0.196997761145</v>
      </c>
      <c r="M55" s="56">
        <v>0.0337792634297607</v>
      </c>
      <c r="N55" s="49">
        <v>19838.24</v>
      </c>
      <c r="O55" s="49">
        <v>23744.28</v>
      </c>
      <c r="P55" s="49">
        <v>-3906.04</v>
      </c>
      <c r="Q55" s="56">
        <v>-0.164504461706146</v>
      </c>
      <c r="R55" s="49">
        <v>834.45</v>
      </c>
      <c r="S55" s="49">
        <v>803.23</v>
      </c>
      <c r="T55" s="49">
        <v>31.22</v>
      </c>
      <c r="U55" s="56">
        <v>0.038868070166702</v>
      </c>
      <c r="V55" s="56">
        <v>0.492341116612284</v>
      </c>
      <c r="W55" s="56">
        <v>0.406306848827522</v>
      </c>
      <c r="X55" s="56">
        <v>0.0860342677847619</v>
      </c>
      <c r="Y55" s="54">
        <v>-0.0300197735035053</v>
      </c>
      <c r="Z55" s="54">
        <v>-0.117114649602231</v>
      </c>
      <c r="AA55" s="54">
        <v>0.0870948760987257</v>
      </c>
      <c r="AB55" s="54">
        <v>0.515131575757059</v>
      </c>
      <c r="AC55" s="54">
        <v>0.143130581344223</v>
      </c>
      <c r="AD55" s="54">
        <v>0.372000994412837</v>
      </c>
    </row>
    <row r="56" spans="1:30">
      <c r="A56" s="50" t="str">
        <v>洛阳区</v>
      </c>
      <c r="B56" s="51" t="str">
        <v>1036</v>
      </c>
      <c r="C56" s="50" t="str">
        <v>纱厂店</v>
      </c>
      <c r="D56" s="49">
        <v>414.5</v>
      </c>
      <c r="E56" s="49">
        <v>10034.6</v>
      </c>
      <c r="F56" s="49">
        <v>5.92897097894784</v>
      </c>
      <c r="G56" s="49">
        <v>1088.34</v>
      </c>
      <c r="H56" s="49">
        <v>1144.86</v>
      </c>
      <c r="I56" s="49">
        <v>-56.52</v>
      </c>
      <c r="J56" s="56">
        <v>-0.0493684817357581</v>
      </c>
      <c r="K56" s="56">
        <v>0.0822595566627565</v>
      </c>
      <c r="L56" s="56">
        <v>0.0772887699523924</v>
      </c>
      <c r="M56" s="56">
        <v>0.00497078671036413</v>
      </c>
      <c r="N56" s="49">
        <v>13230.56</v>
      </c>
      <c r="O56" s="49">
        <v>14812.76</v>
      </c>
      <c r="P56" s="49">
        <v>-1582.2</v>
      </c>
      <c r="Q56" s="56">
        <v>-0.106813315006791</v>
      </c>
      <c r="R56" s="49">
        <v>985.02</v>
      </c>
      <c r="S56" s="49">
        <v>680.62</v>
      </c>
      <c r="T56" s="49">
        <v>304.4</v>
      </c>
      <c r="U56" s="56">
        <v>0.447239281831271</v>
      </c>
      <c r="V56" s="56">
        <v>0.00547326032416634</v>
      </c>
      <c r="W56" s="56">
        <v>0.049646734958517</v>
      </c>
      <c r="X56" s="56">
        <v>-0.0441734746343506</v>
      </c>
      <c r="Y56" s="54">
        <v>-0.0052993847840653</v>
      </c>
      <c r="Z56" s="54">
        <v>-0.00937380623549117</v>
      </c>
      <c r="AA56" s="54">
        <v>0.00407442145142587</v>
      </c>
      <c r="AB56" s="54">
        <v>0.475434063952062</v>
      </c>
      <c r="AC56" s="54">
        <v>0.0571796883227704</v>
      </c>
      <c r="AD56" s="54">
        <v>0.418254375629291</v>
      </c>
    </row>
    <row r="57" spans="1:30">
      <c r="A57" s="50" t="str">
        <v>安阳区</v>
      </c>
      <c r="B57" s="51" t="str">
        <v>1108</v>
      </c>
      <c r="C57" s="50" t="str">
        <v>永明店</v>
      </c>
      <c r="D57" s="49">
        <v>365</v>
      </c>
      <c r="E57" s="49">
        <v>1350.5</v>
      </c>
      <c r="F57" s="49">
        <v>1.3242029133889</v>
      </c>
      <c r="G57" s="49">
        <v>1899.01</v>
      </c>
      <c r="H57" s="49">
        <v>1947.8</v>
      </c>
      <c r="I57" s="49">
        <v>-48.79</v>
      </c>
      <c r="J57" s="56">
        <v>-0.0250487729746381</v>
      </c>
      <c r="K57" s="56">
        <v>0.166972356065136</v>
      </c>
      <c r="L57" s="56">
        <v>0.138396454185928</v>
      </c>
      <c r="M57" s="56">
        <v>0.0285759018792077</v>
      </c>
      <c r="N57" s="49">
        <v>11373.2</v>
      </c>
      <c r="O57" s="49">
        <v>14074.06</v>
      </c>
      <c r="P57" s="49">
        <v>-2700.86</v>
      </c>
      <c r="Q57" s="56">
        <v>-0.191903402429718</v>
      </c>
      <c r="R57" s="49">
        <v>417.01</v>
      </c>
      <c r="S57" s="49">
        <v>449.32</v>
      </c>
      <c r="T57" s="49">
        <v>-32.31</v>
      </c>
      <c r="U57" s="56">
        <v>-0.0719086619781003</v>
      </c>
      <c r="V57" s="56">
        <v>0.565051560982575</v>
      </c>
      <c r="W57" s="56">
        <v>0.262920023400863</v>
      </c>
      <c r="X57" s="56">
        <v>0.302131537581712</v>
      </c>
      <c r="Y57" s="54">
        <v>-0.0262823433490804</v>
      </c>
      <c r="Z57" s="54">
        <v>-0.0916050921392326</v>
      </c>
      <c r="AA57" s="54">
        <v>0.0653227487901523</v>
      </c>
      <c r="AB57" s="54">
        <v>0.235139415612311</v>
      </c>
      <c r="AC57" s="54">
        <v>0.097875183138341</v>
      </c>
      <c r="AD57" s="54">
        <v>0.13726423247397</v>
      </c>
    </row>
    <row r="58" spans="1:30">
      <c r="A58" s="50" t="str">
        <v>郑州西区</v>
      </c>
      <c r="B58" s="51" t="str">
        <v>1078</v>
      </c>
      <c r="C58" s="50" t="str">
        <v>南彩店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56">
        <v>0</v>
      </c>
      <c r="K58" s="56">
        <v>0</v>
      </c>
      <c r="L58" s="56">
        <v>0</v>
      </c>
      <c r="M58" s="56">
        <v>0</v>
      </c>
      <c r="N58" s="49">
        <v>0</v>
      </c>
      <c r="O58" s="49">
        <v>0</v>
      </c>
      <c r="P58" s="49">
        <v>0</v>
      </c>
      <c r="Q58" s="56" t="e">
        <v>#DIV/0!</v>
      </c>
      <c r="R58" s="49">
        <v>0</v>
      </c>
      <c r="S58" s="49">
        <v>0</v>
      </c>
      <c r="T58" s="49">
        <v>0</v>
      </c>
      <c r="U58" s="56" t="e">
        <v>#DIV/0!</v>
      </c>
      <c r="V58" s="56">
        <v>0</v>
      </c>
      <c r="W58" s="56">
        <v>0</v>
      </c>
      <c r="X58" s="56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</row>
    <row r="59" spans="1:30">
      <c r="A59" s="50" t="str">
        <v>洛阳区</v>
      </c>
      <c r="B59" s="51" t="str">
        <v>1004</v>
      </c>
      <c r="C59" s="50" t="str">
        <v>南昌店</v>
      </c>
      <c r="D59" s="49">
        <v>278.3</v>
      </c>
      <c r="E59" s="49">
        <v>5120.16</v>
      </c>
      <c r="F59" s="49">
        <v>2.69865796683299</v>
      </c>
      <c r="G59" s="49">
        <v>2075.56</v>
      </c>
      <c r="H59" s="49">
        <v>2040.49</v>
      </c>
      <c r="I59" s="49">
        <v>35.07</v>
      </c>
      <c r="J59" s="56">
        <v>0.0171870482090086</v>
      </c>
      <c r="K59" s="56">
        <v>0.115678223751054</v>
      </c>
      <c r="L59" s="56">
        <v>0.110065025257633</v>
      </c>
      <c r="M59" s="56">
        <v>0.00561319849342081</v>
      </c>
      <c r="N59" s="49">
        <v>17942.53</v>
      </c>
      <c r="O59" s="49">
        <v>18538.95</v>
      </c>
      <c r="P59" s="49">
        <v>-596.420000000002</v>
      </c>
      <c r="Q59" s="56">
        <v>-0.0321711855310037</v>
      </c>
      <c r="R59" s="49">
        <v>764.23</v>
      </c>
      <c r="S59" s="49">
        <v>627</v>
      </c>
      <c r="T59" s="49">
        <v>137.23</v>
      </c>
      <c r="U59" s="56">
        <v>0.218867623604466</v>
      </c>
      <c r="V59" s="56">
        <v>0.405386609302439</v>
      </c>
      <c r="W59" s="56">
        <v>0.24075406107771</v>
      </c>
      <c r="X59" s="56">
        <v>0.164632548224729</v>
      </c>
      <c r="Y59" s="54">
        <v>-0.0265234288106984</v>
      </c>
      <c r="Z59" s="54">
        <v>-0.116267942583732</v>
      </c>
      <c r="AA59" s="54">
        <v>0.0897445137730337</v>
      </c>
      <c r="AB59" s="54">
        <v>0.0644014326616865</v>
      </c>
      <c r="AC59" s="54">
        <v>-0.0473560476726028</v>
      </c>
      <c r="AD59" s="54">
        <v>0.111757480334289</v>
      </c>
    </row>
    <row r="60" spans="1:30">
      <c r="A60" s="50" t="str">
        <v>郑州西区</v>
      </c>
      <c r="B60" s="51" t="str">
        <v>1106</v>
      </c>
      <c r="C60" s="50" t="str">
        <v>青屏店</v>
      </c>
      <c r="D60" s="49">
        <v>283</v>
      </c>
      <c r="E60" s="49">
        <v>5309.7</v>
      </c>
      <c r="F60" s="49">
        <v>1.22563102422206</v>
      </c>
      <c r="G60" s="49">
        <v>5907.28</v>
      </c>
      <c r="H60" s="49">
        <v>5864.15</v>
      </c>
      <c r="I60" s="49">
        <v>43.13</v>
      </c>
      <c r="J60" s="56">
        <v>0.00735485961307265</v>
      </c>
      <c r="K60" s="56">
        <v>0.256355532256434</v>
      </c>
      <c r="L60" s="56">
        <v>0.222825417862967</v>
      </c>
      <c r="M60" s="56">
        <v>0.0335301143934663</v>
      </c>
      <c r="N60" s="49">
        <v>23043.31</v>
      </c>
      <c r="O60" s="49">
        <v>26317.24</v>
      </c>
      <c r="P60" s="49">
        <v>-3273.93</v>
      </c>
      <c r="Q60" s="56">
        <v>-0.124402482935141</v>
      </c>
      <c r="R60" s="49">
        <v>881.66</v>
      </c>
      <c r="S60" s="49">
        <v>796.83</v>
      </c>
      <c r="T60" s="49">
        <v>84.8299999999999</v>
      </c>
      <c r="U60" s="56">
        <v>0.106459345155177</v>
      </c>
      <c r="V60" s="56">
        <v>0.398317185593206</v>
      </c>
      <c r="W60" s="56">
        <v>0.382163552341183</v>
      </c>
      <c r="X60" s="56">
        <v>0.0161536332520227</v>
      </c>
      <c r="Y60" s="54">
        <v>-0.0388358324070503</v>
      </c>
      <c r="Z60" s="54">
        <v>-0.051039744989521</v>
      </c>
      <c r="AA60" s="54">
        <v>0.0122039125824706</v>
      </c>
      <c r="AB60" s="54">
        <v>0.331150564045464</v>
      </c>
      <c r="AC60" s="54">
        <v>0.105917949602618</v>
      </c>
      <c r="AD60" s="54">
        <v>0.225232614442847</v>
      </c>
    </row>
    <row r="61" spans="1:30">
      <c r="A61" s="50" t="str">
        <v>郑州东区</v>
      </c>
      <c r="B61" s="51" t="str">
        <v>1092</v>
      </c>
      <c r="C61" s="50" t="str">
        <v>商都店</v>
      </c>
      <c r="D61" s="49">
        <v>476.5</v>
      </c>
      <c r="E61" s="49">
        <v>9050.71</v>
      </c>
      <c r="F61" s="49">
        <v>4.11828302780655</v>
      </c>
      <c r="G61" s="49">
        <v>2947.43</v>
      </c>
      <c r="H61" s="49">
        <v>2899.73</v>
      </c>
      <c r="I61" s="49">
        <v>47.7</v>
      </c>
      <c r="J61" s="56">
        <v>0.016449807395861</v>
      </c>
      <c r="K61" s="56">
        <v>0.191375030598007</v>
      </c>
      <c r="L61" s="56">
        <v>0.161863885474545</v>
      </c>
      <c r="M61" s="56">
        <v>0.0295111451234614</v>
      </c>
      <c r="N61" s="49">
        <v>15401.33</v>
      </c>
      <c r="O61" s="49">
        <v>17914.62</v>
      </c>
      <c r="P61" s="49">
        <v>-2513.29</v>
      </c>
      <c r="Q61" s="56">
        <v>-0.14029267715419</v>
      </c>
      <c r="R61" s="49">
        <v>669.17</v>
      </c>
      <c r="S61" s="49">
        <v>593.33</v>
      </c>
      <c r="T61" s="49">
        <v>75.8399999999999</v>
      </c>
      <c r="U61" s="56">
        <v>0.127820942814285</v>
      </c>
      <c r="V61" s="56">
        <v>0.253151879596172</v>
      </c>
      <c r="W61" s="56">
        <v>0.260286321794358</v>
      </c>
      <c r="X61" s="56">
        <v>-0.00713444219818571</v>
      </c>
      <c r="Y61" s="54">
        <v>-0.0315764305034595</v>
      </c>
      <c r="Z61" s="54">
        <v>-0.0341631132759173</v>
      </c>
      <c r="AA61" s="54">
        <v>0.00258668277245776</v>
      </c>
      <c r="AB61" s="54">
        <v>0.49158084616064</v>
      </c>
      <c r="AC61" s="54">
        <v>0.0861726567462776</v>
      </c>
      <c r="AD61" s="54">
        <v>0.405408189414363</v>
      </c>
    </row>
    <row r="62" spans="1:30">
      <c r="A62" s="50" t="str">
        <v>安阳区</v>
      </c>
      <c r="B62" s="51" t="str">
        <v>1045</v>
      </c>
      <c r="C62" s="50" t="str">
        <v>彰德府</v>
      </c>
      <c r="D62" s="49">
        <v>134.2</v>
      </c>
      <c r="E62" s="49">
        <v>2171.54</v>
      </c>
      <c r="F62" s="49">
        <v>2.59217831603571</v>
      </c>
      <c r="G62" s="49">
        <v>1163.42</v>
      </c>
      <c r="H62" s="49">
        <v>1061.67</v>
      </c>
      <c r="I62" s="49">
        <v>101.75</v>
      </c>
      <c r="J62" s="56">
        <v>0.095839573502124</v>
      </c>
      <c r="K62" s="56">
        <v>0.197476673744744</v>
      </c>
      <c r="L62" s="56">
        <v>0.146519696601674</v>
      </c>
      <c r="M62" s="56">
        <v>0.0509569771430707</v>
      </c>
      <c r="N62" s="49">
        <v>5891.43</v>
      </c>
      <c r="O62" s="49">
        <v>7245.92</v>
      </c>
      <c r="P62" s="49">
        <v>-1354.49</v>
      </c>
      <c r="Q62" s="56">
        <v>-0.186931404155718</v>
      </c>
      <c r="R62" s="49">
        <v>324.87</v>
      </c>
      <c r="S62" s="49">
        <v>257.64</v>
      </c>
      <c r="T62" s="49">
        <v>67.23</v>
      </c>
      <c r="U62" s="56">
        <v>0.260945505356311</v>
      </c>
      <c r="V62" s="56">
        <v>0.176991706110107</v>
      </c>
      <c r="W62" s="56">
        <v>0.286807571666828</v>
      </c>
      <c r="X62" s="56">
        <v>-0.109815865556721</v>
      </c>
      <c r="Y62" s="54">
        <v>-0.0310893588204513</v>
      </c>
      <c r="Z62" s="54">
        <v>-0.127969259431765</v>
      </c>
      <c r="AA62" s="54">
        <v>0.096879900611314</v>
      </c>
      <c r="AB62" s="54">
        <v>0.679111296295905</v>
      </c>
      <c r="AC62" s="54">
        <v>0.240195434120167</v>
      </c>
      <c r="AD62" s="54">
        <v>0.438915862175738</v>
      </c>
    </row>
    <row r="63" spans="1:30">
      <c r="A63" s="50" t="str">
        <v>洛阳区</v>
      </c>
      <c r="B63" s="51" t="str">
        <v>1070</v>
      </c>
      <c r="C63" s="50" t="str">
        <v>纱北店</v>
      </c>
      <c r="D63" s="49">
        <v>120</v>
      </c>
      <c r="E63" s="49">
        <v>3406</v>
      </c>
      <c r="F63" s="49">
        <v>2.14482236133817</v>
      </c>
      <c r="G63" s="49">
        <v>1995.96</v>
      </c>
      <c r="H63" s="49">
        <v>1881.32</v>
      </c>
      <c r="I63" s="49">
        <v>114.64</v>
      </c>
      <c r="J63" s="56">
        <v>0.0609359385963047</v>
      </c>
      <c r="K63" s="56">
        <v>0.18526380665348</v>
      </c>
      <c r="L63" s="56">
        <v>0.16437518348175</v>
      </c>
      <c r="M63" s="56">
        <v>0.0208886231717304</v>
      </c>
      <c r="N63" s="49">
        <v>10773.61</v>
      </c>
      <c r="O63" s="49">
        <v>11445.28</v>
      </c>
      <c r="P63" s="49">
        <v>-671.67</v>
      </c>
      <c r="Q63" s="56">
        <v>-0.0586853270518502</v>
      </c>
      <c r="R63" s="49">
        <v>540.65</v>
      </c>
      <c r="S63" s="49">
        <v>411.11</v>
      </c>
      <c r="T63" s="49">
        <v>129.54</v>
      </c>
      <c r="U63" s="56">
        <v>0.315098148913916</v>
      </c>
      <c r="V63" s="56">
        <v>0.180915454225491</v>
      </c>
      <c r="W63" s="56">
        <v>0.344529156773929</v>
      </c>
      <c r="X63" s="56">
        <v>-0.163613702548439</v>
      </c>
      <c r="Y63" s="54">
        <v>0.00101729399796541</v>
      </c>
      <c r="Z63" s="54">
        <v>-0.0430541704166768</v>
      </c>
      <c r="AA63" s="54">
        <v>0.0440714644146422</v>
      </c>
      <c r="AB63" s="54">
        <v>0.268092336787181</v>
      </c>
      <c r="AC63" s="54">
        <v>0.0417875141543064</v>
      </c>
      <c r="AD63" s="54">
        <v>0.226304822632875</v>
      </c>
    </row>
    <row r="64" spans="1:30">
      <c r="A64" s="50" t="str">
        <v>洛阳区</v>
      </c>
      <c r="B64" s="51" t="str">
        <v>1037</v>
      </c>
      <c r="C64" s="50" t="str">
        <v>政和店</v>
      </c>
      <c r="D64" s="49">
        <v>1224</v>
      </c>
      <c r="E64" s="49">
        <v>16720.1</v>
      </c>
      <c r="F64" s="49">
        <v>7.51429772107525</v>
      </c>
      <c r="G64" s="49">
        <v>4078.33</v>
      </c>
      <c r="H64" s="49">
        <v>3955.57</v>
      </c>
      <c r="I64" s="49">
        <v>122.76</v>
      </c>
      <c r="J64" s="56">
        <v>0.0310347181316473</v>
      </c>
      <c r="K64" s="56">
        <v>0.213330341300927</v>
      </c>
      <c r="L64" s="56">
        <v>0.151350807400466</v>
      </c>
      <c r="M64" s="56">
        <v>0.061979533900461</v>
      </c>
      <c r="N64" s="49">
        <v>19117.44</v>
      </c>
      <c r="O64" s="49">
        <v>26135.11</v>
      </c>
      <c r="P64" s="49">
        <v>-7017.67</v>
      </c>
      <c r="Q64" s="56">
        <v>-0.268515035903809</v>
      </c>
      <c r="R64" s="49">
        <v>1014.28</v>
      </c>
      <c r="S64" s="49">
        <v>936.18</v>
      </c>
      <c r="T64" s="49">
        <v>78.1</v>
      </c>
      <c r="U64" s="56">
        <v>0.0834241278386635</v>
      </c>
      <c r="V64" s="56">
        <v>0.205874235942536</v>
      </c>
      <c r="W64" s="56">
        <v>0.322207012065067</v>
      </c>
      <c r="X64" s="56">
        <v>-0.116332776122532</v>
      </c>
      <c r="Y64" s="54">
        <v>-0.0281973419568561</v>
      </c>
      <c r="Z64" s="54">
        <v>-0.0931658441752654</v>
      </c>
      <c r="AA64" s="54">
        <v>0.0649685022184093</v>
      </c>
      <c r="AB64" s="54">
        <v>0.293832028624034</v>
      </c>
      <c r="AC64" s="54">
        <v>-0.00514595882703383</v>
      </c>
      <c r="AD64" s="54">
        <v>0.298977987451068</v>
      </c>
    </row>
    <row r="65" spans="1:30">
      <c r="A65" s="50" t="str">
        <v>洛阳区</v>
      </c>
      <c r="B65" s="51" t="str">
        <v>1039</v>
      </c>
      <c r="C65" s="50" t="str">
        <v>高新店</v>
      </c>
      <c r="D65" s="49">
        <v>232</v>
      </c>
      <c r="E65" s="49">
        <v>2799.8</v>
      </c>
      <c r="F65" s="49">
        <v>1.38306666902937</v>
      </c>
      <c r="G65" s="49">
        <v>1064.34</v>
      </c>
      <c r="H65" s="49">
        <v>894.56</v>
      </c>
      <c r="I65" s="49">
        <v>169.78</v>
      </c>
      <c r="J65" s="56">
        <v>0.1897916294044</v>
      </c>
      <c r="K65" s="56">
        <v>0.0757870182136924</v>
      </c>
      <c r="L65" s="56">
        <v>0.060427932111796</v>
      </c>
      <c r="M65" s="56">
        <v>0.0153590861018964</v>
      </c>
      <c r="N65" s="49">
        <v>14043.83</v>
      </c>
      <c r="O65" s="49">
        <v>14803.75</v>
      </c>
      <c r="P65" s="49">
        <v>-759.92</v>
      </c>
      <c r="Q65" s="56">
        <v>-0.0513329392890315</v>
      </c>
      <c r="R65" s="49">
        <v>834.89</v>
      </c>
      <c r="S65" s="49">
        <v>699.12</v>
      </c>
      <c r="T65" s="49">
        <v>135.77</v>
      </c>
      <c r="U65" s="56">
        <v>0.194201281611168</v>
      </c>
      <c r="V65" s="56">
        <v>0.170720866944739</v>
      </c>
      <c r="W65" s="56">
        <v>0.050891124148255</v>
      </c>
      <c r="X65" s="56">
        <v>0.119829742796484</v>
      </c>
      <c r="Y65" s="54">
        <v>-0.0325911197882356</v>
      </c>
      <c r="Z65" s="54">
        <v>-0.03043826524774</v>
      </c>
      <c r="AA65" s="54">
        <v>-0.00215285454049556</v>
      </c>
      <c r="AB65" s="54">
        <v>0.260333711108834</v>
      </c>
      <c r="AC65" s="54">
        <v>-0.0276975225871823</v>
      </c>
      <c r="AD65" s="54">
        <v>0.288031233696016</v>
      </c>
    </row>
    <row r="66" spans="1:30">
      <c r="A66" s="50" t="str">
        <v>郑州东区</v>
      </c>
      <c r="B66" s="51" t="str">
        <v>1101</v>
      </c>
      <c r="C66" s="50" t="str">
        <v>复兴店</v>
      </c>
      <c r="D66" s="49">
        <v>235.83</v>
      </c>
      <c r="E66" s="49">
        <v>3627.3</v>
      </c>
      <c r="F66" s="49">
        <v>3.88336848366861</v>
      </c>
      <c r="G66" s="49">
        <v>1194.97</v>
      </c>
      <c r="H66" s="49">
        <v>1016.72</v>
      </c>
      <c r="I66" s="49">
        <v>178.25</v>
      </c>
      <c r="J66" s="56">
        <v>0.175318671807381</v>
      </c>
      <c r="K66" s="56">
        <v>0.152184959673157</v>
      </c>
      <c r="L66" s="56">
        <v>0.102308255038082</v>
      </c>
      <c r="M66" s="56">
        <v>0.0498767046350753</v>
      </c>
      <c r="N66" s="49">
        <v>7852.09</v>
      </c>
      <c r="O66" s="49">
        <v>9937.81</v>
      </c>
      <c r="P66" s="49">
        <v>-2085.72</v>
      </c>
      <c r="Q66" s="56">
        <v>-0.209877226471426</v>
      </c>
      <c r="R66" s="49">
        <v>455.49</v>
      </c>
      <c r="S66" s="49">
        <v>403.96</v>
      </c>
      <c r="T66" s="49">
        <v>51.53</v>
      </c>
      <c r="U66" s="56">
        <v>0.127562134864838</v>
      </c>
      <c r="V66" s="56">
        <v>0.245470921741199</v>
      </c>
      <c r="W66" s="56">
        <v>0.168444703341509</v>
      </c>
      <c r="X66" s="56">
        <v>0.0770262183996902</v>
      </c>
      <c r="Y66" s="54">
        <v>-0.0332169751256888</v>
      </c>
      <c r="Z66" s="54">
        <v>-0.050698088919695</v>
      </c>
      <c r="AA66" s="54">
        <v>0.0174811137940062</v>
      </c>
      <c r="AB66" s="54">
        <v>0.275149869613286</v>
      </c>
      <c r="AC66" s="54">
        <v>0.0252962976752423</v>
      </c>
      <c r="AD66" s="54">
        <v>0.249853571938044</v>
      </c>
    </row>
    <row r="67" spans="1:30">
      <c r="A67" s="50" t="str">
        <v>郑州东区</v>
      </c>
      <c r="B67" s="51" t="str">
        <v>1018</v>
      </c>
      <c r="C67" s="50" t="str">
        <v>人拜店</v>
      </c>
      <c r="D67" s="49">
        <v>152</v>
      </c>
      <c r="E67" s="49">
        <v>3835.22</v>
      </c>
      <c r="F67" s="49">
        <v>4.53375941903328</v>
      </c>
      <c r="G67" s="49">
        <v>2232.32</v>
      </c>
      <c r="H67" s="49">
        <v>2005.68</v>
      </c>
      <c r="I67" s="49">
        <v>226.64</v>
      </c>
      <c r="J67" s="56">
        <v>0.112999082605401</v>
      </c>
      <c r="K67" s="56">
        <v>0.358726062244191</v>
      </c>
      <c r="L67" s="56">
        <v>0.270579315592226</v>
      </c>
      <c r="M67" s="56">
        <v>0.0881467466519651</v>
      </c>
      <c r="N67" s="49">
        <v>6222.91</v>
      </c>
      <c r="O67" s="49">
        <v>7412.54</v>
      </c>
      <c r="P67" s="49">
        <v>-1189.63</v>
      </c>
      <c r="Q67" s="56">
        <v>-0.160488847277721</v>
      </c>
      <c r="R67" s="49">
        <v>149.92</v>
      </c>
      <c r="S67" s="49">
        <v>155.38</v>
      </c>
      <c r="T67" s="49">
        <v>-5.46000000000001</v>
      </c>
      <c r="U67" s="56">
        <v>-0.0351396576135925</v>
      </c>
      <c r="V67" s="56">
        <v>0.615115180319341</v>
      </c>
      <c r="W67" s="56">
        <v>0.465945645250539</v>
      </c>
      <c r="X67" s="56">
        <v>0.149169535068802</v>
      </c>
      <c r="Y67" s="54">
        <v>-0.00653681963713981</v>
      </c>
      <c r="Z67" s="54">
        <v>-0.0619127300810915</v>
      </c>
      <c r="AA67" s="54">
        <v>0.0553759104439517</v>
      </c>
      <c r="AB67" s="54">
        <v>-0.0147882894509333</v>
      </c>
      <c r="AC67" s="54">
        <v>-0.108713221109094</v>
      </c>
      <c r="AD67" s="54">
        <v>0.0939249316581602</v>
      </c>
    </row>
    <row r="68" spans="1:30">
      <c r="A68" s="50" t="str">
        <v>郑州西区</v>
      </c>
      <c r="B68" s="51" t="str">
        <v>1024</v>
      </c>
      <c r="C68" s="50" t="str">
        <v>新密店</v>
      </c>
      <c r="D68" s="49">
        <v>320.7</v>
      </c>
      <c r="E68" s="49">
        <v>6257.93</v>
      </c>
      <c r="F68" s="49">
        <v>3.9390573740807</v>
      </c>
      <c r="G68" s="49">
        <v>4003.58</v>
      </c>
      <c r="H68" s="49">
        <v>3757.01</v>
      </c>
      <c r="I68" s="49">
        <v>246.57</v>
      </c>
      <c r="J68" s="56">
        <v>0.0656293169302185</v>
      </c>
      <c r="K68" s="56">
        <v>0.261249797712454</v>
      </c>
      <c r="L68" s="56">
        <v>0.197007610755528</v>
      </c>
      <c r="M68" s="56">
        <v>0.0642421869569264</v>
      </c>
      <c r="N68" s="49">
        <v>15324.72</v>
      </c>
      <c r="O68" s="49">
        <v>19070.38</v>
      </c>
      <c r="P68" s="49">
        <v>-3745.66</v>
      </c>
      <c r="Q68" s="56">
        <v>-0.196412446946521</v>
      </c>
      <c r="R68" s="49">
        <v>636.74</v>
      </c>
      <c r="S68" s="49">
        <v>662.69</v>
      </c>
      <c r="T68" s="49">
        <v>-25.95</v>
      </c>
      <c r="U68" s="56">
        <v>-0.039158580935279</v>
      </c>
      <c r="V68" s="56">
        <v>0.400534547670504</v>
      </c>
      <c r="W68" s="56">
        <v>0.235761985064748</v>
      </c>
      <c r="X68" s="56">
        <v>0.164772562605757</v>
      </c>
      <c r="Y68" s="54">
        <v>-0.0233062160379433</v>
      </c>
      <c r="Z68" s="54">
        <v>-0.0367743590517437</v>
      </c>
      <c r="AA68" s="54">
        <v>0.0134681430138004</v>
      </c>
      <c r="AB68" s="54">
        <v>0.492346362645458</v>
      </c>
      <c r="AC68" s="54">
        <v>0.147743616016042</v>
      </c>
      <c r="AD68" s="54">
        <v>0.344602746629416</v>
      </c>
    </row>
    <row r="69" spans="1:30">
      <c r="A69" s="50" t="str">
        <v>事业处管理</v>
      </c>
      <c r="B69" s="51" t="str">
        <v>1043</v>
      </c>
      <c r="C69" s="50" t="str">
        <v>濮阳店</v>
      </c>
      <c r="D69" s="49">
        <v>461</v>
      </c>
      <c r="E69" s="49">
        <v>5690.41</v>
      </c>
      <c r="F69" s="49">
        <v>4.83279066073698</v>
      </c>
      <c r="G69" s="49">
        <v>2709.64</v>
      </c>
      <c r="H69" s="49">
        <v>2449.13</v>
      </c>
      <c r="I69" s="49">
        <v>260.51</v>
      </c>
      <c r="J69" s="56">
        <v>0.10636838387509</v>
      </c>
      <c r="K69" s="56">
        <v>0.198295166809614</v>
      </c>
      <c r="L69" s="56">
        <v>0.180504353542753</v>
      </c>
      <c r="M69" s="56">
        <v>0.0177908132668608</v>
      </c>
      <c r="N69" s="49">
        <v>13664.68</v>
      </c>
      <c r="O69" s="49">
        <v>13568.26</v>
      </c>
      <c r="P69" s="49">
        <v>96.4200000000001</v>
      </c>
      <c r="Q69" s="56">
        <v>0.0071062907108207</v>
      </c>
      <c r="R69" s="49">
        <v>561.46</v>
      </c>
      <c r="S69" s="49">
        <v>411.88</v>
      </c>
      <c r="T69" s="49">
        <v>149.58</v>
      </c>
      <c r="U69" s="56">
        <v>0.363164028357774</v>
      </c>
      <c r="V69" s="56">
        <v>0.380956673557355</v>
      </c>
      <c r="W69" s="56">
        <v>0.390453911469483</v>
      </c>
      <c r="X69" s="56">
        <v>-0.00949723791212798</v>
      </c>
      <c r="Y69" s="54">
        <v>-0.0326648381006661</v>
      </c>
      <c r="Z69" s="54">
        <v>-0.0818442264737302</v>
      </c>
      <c r="AA69" s="54">
        <v>0.0491793883730641</v>
      </c>
      <c r="AB69" s="54">
        <v>0.078742770450861</v>
      </c>
      <c r="AC69" s="54">
        <v>-0.0570850352219076</v>
      </c>
      <c r="AD69" s="54">
        <v>0.135827805672769</v>
      </c>
    </row>
    <row r="70" spans="1:30">
      <c r="A70" s="50" t="str">
        <v>漯河区</v>
      </c>
      <c r="B70" s="51" t="str">
        <v>1020</v>
      </c>
      <c r="C70" s="50" t="str">
        <v>漯河店</v>
      </c>
      <c r="D70" s="49">
        <v>281.5</v>
      </c>
      <c r="E70" s="49">
        <v>6289.56</v>
      </c>
      <c r="F70" s="49">
        <v>19.1797287454597</v>
      </c>
      <c r="G70" s="49">
        <v>534.76</v>
      </c>
      <c r="H70" s="49">
        <v>246.72</v>
      </c>
      <c r="I70" s="49">
        <v>288.04</v>
      </c>
      <c r="J70" s="56">
        <v>1.16747730220493</v>
      </c>
      <c r="K70" s="56">
        <v>0.202916478521043</v>
      </c>
      <c r="L70" s="56">
        <v>0.0428719627581102</v>
      </c>
      <c r="M70" s="56">
        <v>0.160044515762932</v>
      </c>
      <c r="N70" s="49">
        <v>2635.37</v>
      </c>
      <c r="O70" s="49">
        <v>5754.81</v>
      </c>
      <c r="P70" s="49">
        <v>-3119.44</v>
      </c>
      <c r="Q70" s="56">
        <v>-0.542057861163097</v>
      </c>
      <c r="R70" s="49">
        <v>136.65</v>
      </c>
      <c r="S70" s="49">
        <v>221.03</v>
      </c>
      <c r="T70" s="49">
        <v>-84.38</v>
      </c>
      <c r="U70" s="56">
        <v>-0.38175813238022</v>
      </c>
      <c r="V70" s="56">
        <v>0.209884974585829</v>
      </c>
      <c r="W70" s="56">
        <v>0.263901771795297</v>
      </c>
      <c r="X70" s="56">
        <v>-0.0540167972094677</v>
      </c>
      <c r="Y70" s="54">
        <v>-0.0327844859129162</v>
      </c>
      <c r="Z70" s="54">
        <v>-0.157897118038275</v>
      </c>
      <c r="AA70" s="54">
        <v>0.125112632125359</v>
      </c>
      <c r="AB70" s="54">
        <v>0.165982833557871</v>
      </c>
      <c r="AC70" s="54">
        <v>-0.0777447039954403</v>
      </c>
      <c r="AD70" s="54">
        <v>0.243727537553312</v>
      </c>
    </row>
    <row r="71" spans="1:30">
      <c r="A71" s="50" t="str">
        <v>平顶山区</v>
      </c>
      <c r="B71" s="51" t="str">
        <v>1066</v>
      </c>
      <c r="C71" s="50" t="str">
        <v>紫云店</v>
      </c>
      <c r="D71" s="49">
        <v>608.5</v>
      </c>
      <c r="E71" s="49">
        <v>6459.35</v>
      </c>
      <c r="F71" s="49">
        <v>1.68596852513454</v>
      </c>
      <c r="G71" s="49">
        <v>2911.19</v>
      </c>
      <c r="H71" s="49">
        <v>2565.77</v>
      </c>
      <c r="I71" s="49">
        <v>345.42</v>
      </c>
      <c r="J71" s="56">
        <v>0.134626252547968</v>
      </c>
      <c r="K71" s="56">
        <v>0.131370204240034</v>
      </c>
      <c r="L71" s="56">
        <v>0.0917261068894412</v>
      </c>
      <c r="M71" s="56">
        <v>0.0396440973505928</v>
      </c>
      <c r="N71" s="49">
        <v>22160.2</v>
      </c>
      <c r="O71" s="49">
        <v>27972.08</v>
      </c>
      <c r="P71" s="49">
        <v>-5811.88</v>
      </c>
      <c r="Q71" s="56">
        <v>-0.207774323539758</v>
      </c>
      <c r="R71" s="49">
        <v>1110.79</v>
      </c>
      <c r="S71" s="49">
        <v>1067.13</v>
      </c>
      <c r="T71" s="49">
        <v>43.6599999999999</v>
      </c>
      <c r="U71" s="56">
        <v>0.0409134782079033</v>
      </c>
      <c r="V71" s="56">
        <v>0.170312040104227</v>
      </c>
      <c r="W71" s="56">
        <v>0.160529753227334</v>
      </c>
      <c r="X71" s="56">
        <v>0.00978228687689239</v>
      </c>
      <c r="Y71" s="54">
        <v>-0.0233077359356854</v>
      </c>
      <c r="Z71" s="54">
        <v>-0.00793717728861526</v>
      </c>
      <c r="AA71" s="54">
        <v>-0.0153705586470702</v>
      </c>
      <c r="AB71" s="54">
        <v>0.272438182535102</v>
      </c>
      <c r="AC71" s="54">
        <v>-0.0251635237708458</v>
      </c>
      <c r="AD71" s="54">
        <v>0.297601706305948</v>
      </c>
    </row>
    <row r="72" spans="1:30">
      <c r="A72" s="50" t="str">
        <v>漯河区</v>
      </c>
      <c r="B72" s="51" t="str">
        <v>1125</v>
      </c>
      <c r="C72" s="50" t="str">
        <v>漯河柳江店</v>
      </c>
      <c r="D72" s="49">
        <v>493.79</v>
      </c>
      <c r="E72" s="49">
        <v>9392.85</v>
      </c>
      <c r="F72" s="49">
        <v>16.6691581818629</v>
      </c>
      <c r="G72" s="49">
        <v>345.84</v>
      </c>
      <c r="H72" s="49">
        <v>0</v>
      </c>
      <c r="I72" s="49">
        <v>345.84</v>
      </c>
      <c r="J72" s="56">
        <v>0</v>
      </c>
      <c r="K72" s="56">
        <v>0.0862816127656071</v>
      </c>
      <c r="L72" s="56">
        <v>0</v>
      </c>
      <c r="M72" s="56">
        <v>0.0862816127656071</v>
      </c>
      <c r="N72" s="49">
        <v>4008.27</v>
      </c>
      <c r="O72" s="49">
        <v>0</v>
      </c>
      <c r="P72" s="49">
        <v>4008.27</v>
      </c>
      <c r="Q72" s="56" t="e">
        <v>#DIV/0!</v>
      </c>
      <c r="R72" s="49">
        <v>194.56</v>
      </c>
      <c r="S72" s="49">
        <v>0</v>
      </c>
      <c r="T72" s="49">
        <v>194.56</v>
      </c>
      <c r="U72" s="56" t="e">
        <v>#DIV/0!</v>
      </c>
      <c r="V72" s="56">
        <v>0.210436487306044</v>
      </c>
      <c r="W72" s="56">
        <v>0</v>
      </c>
      <c r="X72" s="56">
        <v>0.210436487306044</v>
      </c>
      <c r="Y72" s="54">
        <v>-0.152189555921053</v>
      </c>
      <c r="Z72" s="54">
        <v>0</v>
      </c>
      <c r="AA72" s="54">
        <v>-0.152189555921053</v>
      </c>
      <c r="AB72" s="54">
        <v>0.198046078696385</v>
      </c>
      <c r="AC72" s="54">
        <v>0</v>
      </c>
      <c r="AD72" s="54">
        <v>0.198046078696385</v>
      </c>
    </row>
    <row r="73" spans="1:30">
      <c r="A73" s="50" t="str">
        <v>事业处管理</v>
      </c>
      <c r="B73" s="51" t="str">
        <v>1032</v>
      </c>
      <c r="C73" s="50" t="str">
        <v>新华店</v>
      </c>
      <c r="D73" s="49">
        <v>1035</v>
      </c>
      <c r="E73" s="49">
        <v>14014.97</v>
      </c>
      <c r="F73" s="49">
        <v>8.58573391438697</v>
      </c>
      <c r="G73" s="49">
        <v>1529.97</v>
      </c>
      <c r="H73" s="49">
        <v>1017.07</v>
      </c>
      <c r="I73" s="49">
        <v>512.9</v>
      </c>
      <c r="J73" s="56">
        <v>0.50429173999823</v>
      </c>
      <c r="K73" s="56">
        <v>0.114173798315866</v>
      </c>
      <c r="L73" s="56">
        <v>0.0795809494597944</v>
      </c>
      <c r="M73" s="56">
        <v>0.0345928488560717</v>
      </c>
      <c r="N73" s="49">
        <v>13400.36</v>
      </c>
      <c r="O73" s="49">
        <v>12780.32</v>
      </c>
      <c r="P73" s="49">
        <v>620.040000000001</v>
      </c>
      <c r="Q73" s="56">
        <v>0.0485152171463626</v>
      </c>
      <c r="R73" s="49">
        <v>673.69</v>
      </c>
      <c r="S73" s="49">
        <v>486.7</v>
      </c>
      <c r="T73" s="49">
        <v>186.99</v>
      </c>
      <c r="U73" s="56">
        <v>0.384199712348469</v>
      </c>
      <c r="V73" s="56">
        <v>0.286252193481938</v>
      </c>
      <c r="W73" s="56">
        <v>0.281938772767859</v>
      </c>
      <c r="X73" s="56">
        <v>0.00431342071407875</v>
      </c>
      <c r="Y73" s="54">
        <v>-0.0260060265107097</v>
      </c>
      <c r="Z73" s="54">
        <v>-0.113622354633244</v>
      </c>
      <c r="AA73" s="54">
        <v>0.0876163281225346</v>
      </c>
      <c r="AB73" s="54">
        <v>0.420393078913161</v>
      </c>
      <c r="AC73" s="54">
        <v>-0.0152654315384904</v>
      </c>
      <c r="AD73" s="54">
        <v>0.435658510451652</v>
      </c>
    </row>
    <row r="74" spans="1:30">
      <c r="A74" s="50" t="str">
        <v>漯河区</v>
      </c>
      <c r="B74" s="51" t="str">
        <v>1069</v>
      </c>
      <c r="C74" s="50" t="str">
        <v>文明店</v>
      </c>
      <c r="D74" s="49">
        <v>1071.1</v>
      </c>
      <c r="E74" s="49">
        <v>17604.5</v>
      </c>
      <c r="F74" s="49">
        <v>18.180197104491</v>
      </c>
      <c r="G74" s="49">
        <v>1803.12</v>
      </c>
      <c r="H74" s="49">
        <v>1256.61</v>
      </c>
      <c r="I74" s="49">
        <v>546.51</v>
      </c>
      <c r="J74" s="56">
        <v>0.434908205409793</v>
      </c>
      <c r="K74" s="56">
        <v>0.219709680839008</v>
      </c>
      <c r="L74" s="56">
        <v>0.0801386950876379</v>
      </c>
      <c r="M74" s="56">
        <v>0.139570985751371</v>
      </c>
      <c r="N74" s="49">
        <v>8206.83</v>
      </c>
      <c r="O74" s="49">
        <v>15680.44</v>
      </c>
      <c r="P74" s="49">
        <v>-7473.61</v>
      </c>
      <c r="Q74" s="56">
        <v>-0.47661991627786</v>
      </c>
      <c r="R74" s="49">
        <v>461.81</v>
      </c>
      <c r="S74" s="49">
        <v>695.94</v>
      </c>
      <c r="T74" s="49">
        <v>-234.13</v>
      </c>
      <c r="U74" s="56">
        <v>-0.336422680116102</v>
      </c>
      <c r="V74" s="56">
        <v>0.167146684194742</v>
      </c>
      <c r="W74" s="56">
        <v>-0.0393063089495244</v>
      </c>
      <c r="X74" s="56">
        <v>0.206452993144266</v>
      </c>
      <c r="Y74" s="54">
        <v>-0.0131439336523679</v>
      </c>
      <c r="Z74" s="54">
        <v>-0.0151593528177716</v>
      </c>
      <c r="AA74" s="54">
        <v>0.00201541916540379</v>
      </c>
      <c r="AB74" s="54">
        <v>0.338004750371269</v>
      </c>
      <c r="AC74" s="54">
        <v>-0.107517340074641</v>
      </c>
      <c r="AD74" s="54">
        <v>0.44552209044591</v>
      </c>
    </row>
    <row r="75" spans="1:30">
      <c r="A75" s="50" t="str">
        <v>郑州东区</v>
      </c>
      <c r="B75" s="51" t="str">
        <v>1076</v>
      </c>
      <c r="C75" s="50" t="str">
        <v>铁塔店</v>
      </c>
      <c r="D75" s="49">
        <v>570</v>
      </c>
      <c r="E75" s="49">
        <v>2410</v>
      </c>
      <c r="F75" s="49">
        <v>1.47959929804036</v>
      </c>
      <c r="G75" s="49">
        <v>3735.25</v>
      </c>
      <c r="H75" s="49">
        <v>3167.56</v>
      </c>
      <c r="I75" s="49">
        <v>567.69</v>
      </c>
      <c r="J75" s="56">
        <v>0.179219967419717</v>
      </c>
      <c r="K75" s="56">
        <v>0.178148911075065</v>
      </c>
      <c r="L75" s="56">
        <v>0.171083332613186</v>
      </c>
      <c r="M75" s="56">
        <v>0.00706557846187945</v>
      </c>
      <c r="N75" s="49">
        <v>20967.01</v>
      </c>
      <c r="O75" s="49">
        <v>18514.72</v>
      </c>
      <c r="P75" s="49">
        <v>2452.29</v>
      </c>
      <c r="Q75" s="56">
        <v>0.132450828313904</v>
      </c>
      <c r="R75" s="49">
        <v>1017.9</v>
      </c>
      <c r="S75" s="49">
        <v>626.92</v>
      </c>
      <c r="T75" s="49">
        <v>390.98</v>
      </c>
      <c r="U75" s="56">
        <v>0.623652140624003</v>
      </c>
      <c r="V75" s="56">
        <v>0.176714157384967</v>
      </c>
      <c r="W75" s="56">
        <v>0.404241904239982</v>
      </c>
      <c r="X75" s="56">
        <v>-0.227527746855014</v>
      </c>
      <c r="Y75" s="54">
        <v>-0.0242656449553001</v>
      </c>
      <c r="Z75" s="54">
        <v>0.00829451923690423</v>
      </c>
      <c r="AA75" s="54">
        <v>-0.0325601641922044</v>
      </c>
      <c r="AB75" s="54">
        <v>0.821531822634484</v>
      </c>
      <c r="AC75" s="54">
        <v>0.0967638992110062</v>
      </c>
      <c r="AD75" s="54">
        <v>0.724767923423478</v>
      </c>
    </row>
    <row r="76" spans="1:30">
      <c r="A76" s="50" t="str">
        <v>郑州东区</v>
      </c>
      <c r="B76" s="51" t="str">
        <v>1060</v>
      </c>
      <c r="C76" s="50" t="str">
        <v>东明店</v>
      </c>
      <c r="D76" s="49">
        <v>1249</v>
      </c>
      <c r="E76" s="49">
        <v>24987.4</v>
      </c>
      <c r="F76" s="49">
        <v>11.6387733233526</v>
      </c>
      <c r="G76" s="49">
        <v>6155.18</v>
      </c>
      <c r="H76" s="49">
        <v>5435.82</v>
      </c>
      <c r="I76" s="49">
        <v>719.36</v>
      </c>
      <c r="J76" s="56">
        <v>0.13233697951735</v>
      </c>
      <c r="K76" s="56">
        <v>0.290740367233787</v>
      </c>
      <c r="L76" s="56">
        <v>0.182863851739468</v>
      </c>
      <c r="M76" s="56">
        <v>0.107876515494319</v>
      </c>
      <c r="N76" s="49">
        <v>21170.71</v>
      </c>
      <c r="O76" s="49">
        <v>29726.05</v>
      </c>
      <c r="P76" s="49">
        <v>-8555.34</v>
      </c>
      <c r="Q76" s="56">
        <v>-0.287806149824817</v>
      </c>
      <c r="R76" s="49">
        <v>1036.45</v>
      </c>
      <c r="S76" s="49">
        <v>1091.3</v>
      </c>
      <c r="T76" s="49">
        <v>-54.8499999999999</v>
      </c>
      <c r="U76" s="56">
        <v>-0.0502611564189498</v>
      </c>
      <c r="V76" s="56">
        <v>0.213017966045574</v>
      </c>
      <c r="W76" s="56">
        <v>0.198330691724559</v>
      </c>
      <c r="X76" s="56">
        <v>0.0146872743210152</v>
      </c>
      <c r="Y76" s="54">
        <v>-0.001727049061701</v>
      </c>
      <c r="Z76" s="54">
        <v>0.0354714560615779</v>
      </c>
      <c r="AA76" s="54">
        <v>-0.0371985051232789</v>
      </c>
      <c r="AB76" s="54">
        <v>0.527912028413249</v>
      </c>
      <c r="AC76" s="54">
        <v>0.107834014273676</v>
      </c>
      <c r="AD76" s="54">
        <v>0.420078014139574</v>
      </c>
    </row>
    <row r="77" spans="1:30">
      <c r="A77" s="50" t="str">
        <v>平顶山区</v>
      </c>
      <c r="B77" s="51" t="str">
        <v>1120</v>
      </c>
      <c r="C77" s="50" t="str">
        <v>和顺店</v>
      </c>
      <c r="D77" s="49">
        <v>430</v>
      </c>
      <c r="E77" s="49">
        <v>3040</v>
      </c>
      <c r="F77" s="49">
        <v>4.42855984402467</v>
      </c>
      <c r="G77" s="49">
        <v>589.54</v>
      </c>
      <c r="H77" s="49">
        <v>-212.68</v>
      </c>
      <c r="I77" s="49">
        <v>802.22</v>
      </c>
      <c r="J77" s="56">
        <v>-3.77195787097988</v>
      </c>
      <c r="K77" s="56">
        <v>0.0932258870485691</v>
      </c>
      <c r="L77" s="56">
        <v>-0.024354103256451</v>
      </c>
      <c r="M77" s="56">
        <v>0.11757999030502</v>
      </c>
      <c r="N77" s="49">
        <v>6323.78</v>
      </c>
      <c r="O77" s="49">
        <v>8732.82</v>
      </c>
      <c r="P77" s="49">
        <v>-2409.04</v>
      </c>
      <c r="Q77" s="56">
        <v>-0.275860489509689</v>
      </c>
      <c r="R77" s="49">
        <v>318.38</v>
      </c>
      <c r="S77" s="49">
        <v>319.21</v>
      </c>
      <c r="T77" s="49">
        <v>-0.829999999999984</v>
      </c>
      <c r="U77" s="56">
        <v>-0.00260016916763254</v>
      </c>
      <c r="V77" s="56">
        <v>0.179476768028244</v>
      </c>
      <c r="W77" s="56">
        <v>0.205125805901195</v>
      </c>
      <c r="X77" s="56">
        <v>-0.0256490378729506</v>
      </c>
      <c r="Y77" s="54">
        <v>-0.0323826873547333</v>
      </c>
      <c r="Z77" s="54">
        <v>-0.250430750916325</v>
      </c>
      <c r="AA77" s="54">
        <v>0.218048063561591</v>
      </c>
      <c r="AB77" s="54">
        <v>0.119682154915037</v>
      </c>
      <c r="AC77" s="54">
        <v>-0.0244714651166519</v>
      </c>
      <c r="AD77" s="54">
        <v>0.144153620031689</v>
      </c>
    </row>
    <row r="78" spans="1:30">
      <c r="A78" s="50" t="str">
        <v>洛阳区</v>
      </c>
      <c r="B78" s="51" t="str">
        <v>1052</v>
      </c>
      <c r="C78" s="50" t="str">
        <v>三门峡</v>
      </c>
      <c r="D78" s="49">
        <v>409.9</v>
      </c>
      <c r="E78" s="49">
        <v>18038.8</v>
      </c>
      <c r="F78" s="49">
        <v>5.08460865763008</v>
      </c>
      <c r="G78" s="49">
        <v>5365.24</v>
      </c>
      <c r="H78" s="49">
        <v>4382.12</v>
      </c>
      <c r="I78" s="49">
        <v>983.12</v>
      </c>
      <c r="J78" s="56">
        <v>0.224348032459175</v>
      </c>
      <c r="K78" s="56">
        <v>0.233523713021988</v>
      </c>
      <c r="L78" s="56">
        <v>0.113774724943763</v>
      </c>
      <c r="M78" s="56">
        <v>0.119748988078225</v>
      </c>
      <c r="N78" s="49">
        <v>22975.14</v>
      </c>
      <c r="O78" s="49">
        <v>38515.76</v>
      </c>
      <c r="P78" s="49">
        <v>-15540.62</v>
      </c>
      <c r="Q78" s="56">
        <v>-0.403487299744313</v>
      </c>
      <c r="R78" s="49">
        <v>1486.73</v>
      </c>
      <c r="S78" s="49">
        <v>1597.01</v>
      </c>
      <c r="T78" s="49">
        <v>-110.28</v>
      </c>
      <c r="U78" s="56">
        <v>-0.0690540447461193</v>
      </c>
      <c r="V78" s="56">
        <v>-0.0718503511253126</v>
      </c>
      <c r="W78" s="56">
        <v>0.127145098480564</v>
      </c>
      <c r="X78" s="56">
        <v>-0.198995449605877</v>
      </c>
      <c r="Y78" s="54">
        <v>-0.0130958546609001</v>
      </c>
      <c r="Z78" s="54">
        <v>0.00445206980544893</v>
      </c>
      <c r="AA78" s="54">
        <v>-0.017547924466349</v>
      </c>
      <c r="AB78" s="54">
        <v>0.668276821560599</v>
      </c>
      <c r="AC78" s="54">
        <v>0.0515189989760036</v>
      </c>
      <c r="AD78" s="54">
        <v>0.616757822584596</v>
      </c>
    </row>
    <row r="79" spans="1:30">
      <c r="A79" s="50" t="str">
        <v>郑州东区</v>
      </c>
      <c r="B79" s="51" t="str">
        <v>1027</v>
      </c>
      <c r="C79" s="50" t="str">
        <v>花园店</v>
      </c>
      <c r="D79" s="49">
        <v>143</v>
      </c>
      <c r="E79" s="49">
        <v>5026.7</v>
      </c>
      <c r="F79" s="49">
        <v>3.37897454887557</v>
      </c>
      <c r="G79" s="49">
        <v>6329.96</v>
      </c>
      <c r="H79" s="49">
        <v>5152.43</v>
      </c>
      <c r="I79" s="49">
        <v>1177.53</v>
      </c>
      <c r="J79" s="56">
        <v>0.228538767144823</v>
      </c>
      <c r="K79" s="56">
        <v>0.387825748116307</v>
      </c>
      <c r="L79" s="56">
        <v>0.194402123756508</v>
      </c>
      <c r="M79" s="56">
        <v>0.193423624359799</v>
      </c>
      <c r="N79" s="49">
        <v>16321.66</v>
      </c>
      <c r="O79" s="49">
        <v>26503.98</v>
      </c>
      <c r="P79" s="49">
        <v>-10182.32</v>
      </c>
      <c r="Q79" s="56">
        <v>-0.384180790960452</v>
      </c>
      <c r="R79" s="49">
        <v>546.4</v>
      </c>
      <c r="S79" s="49">
        <v>620.38</v>
      </c>
      <c r="T79" s="49">
        <v>-73.98</v>
      </c>
      <c r="U79" s="56">
        <v>-0.119249492246688</v>
      </c>
      <c r="V79" s="56">
        <v>0.494008567425485</v>
      </c>
      <c r="W79" s="56">
        <v>0.473477079396783</v>
      </c>
      <c r="X79" s="56">
        <v>0.0205314880287027</v>
      </c>
      <c r="Y79" s="54">
        <v>-0.0104319180087848</v>
      </c>
      <c r="Z79" s="54">
        <v>-0.108191753441439</v>
      </c>
      <c r="AA79" s="54">
        <v>0.0977598354326543</v>
      </c>
      <c r="AB79" s="54">
        <v>0.530355855359949</v>
      </c>
      <c r="AC79" s="54">
        <v>-0.135975336534362</v>
      </c>
      <c r="AD79" s="54">
        <v>0.666331191894311</v>
      </c>
    </row>
    <row r="80" spans="1:30">
      <c r="A80" s="50" t="str">
        <v>郑州东区</v>
      </c>
      <c r="B80" s="51" t="str">
        <v>1094</v>
      </c>
      <c r="C80" s="50" t="str">
        <v>象湖店</v>
      </c>
      <c r="D80" s="49">
        <v>1491</v>
      </c>
      <c r="E80" s="49">
        <v>31001</v>
      </c>
      <c r="F80" s="49">
        <v>10.2796803652968</v>
      </c>
      <c r="G80" s="49">
        <v>5977.07</v>
      </c>
      <c r="H80" s="49">
        <v>4654.83</v>
      </c>
      <c r="I80" s="49">
        <v>1322.24</v>
      </c>
      <c r="J80" s="56">
        <v>0.284057634757875</v>
      </c>
      <c r="K80" s="56">
        <v>0.208511145988536</v>
      </c>
      <c r="L80" s="56">
        <v>0.148432789059897</v>
      </c>
      <c r="M80" s="56">
        <v>0.0600783569286394</v>
      </c>
      <c r="N80" s="49">
        <v>28665.47</v>
      </c>
      <c r="O80" s="49">
        <v>31359.85</v>
      </c>
      <c r="P80" s="49">
        <v>-2694.38</v>
      </c>
      <c r="Q80" s="56">
        <v>-0.0859181405523304</v>
      </c>
      <c r="R80" s="49">
        <v>1674.47</v>
      </c>
      <c r="S80" s="49">
        <v>1066.34</v>
      </c>
      <c r="T80" s="49">
        <v>608.13</v>
      </c>
      <c r="U80" s="56">
        <v>0.570296528311796</v>
      </c>
      <c r="V80" s="56">
        <v>-0.0422678534472665</v>
      </c>
      <c r="W80" s="56">
        <v>-0.153496067551645</v>
      </c>
      <c r="X80" s="56">
        <v>0.111228214104379</v>
      </c>
      <c r="Y80" s="54">
        <v>-0.0230102659348928</v>
      </c>
      <c r="Z80" s="54">
        <v>0.0983176097679914</v>
      </c>
      <c r="AA80" s="54">
        <v>-0.121327875702884</v>
      </c>
      <c r="AB80" s="54">
        <v>0.269878484159306</v>
      </c>
      <c r="AC80" s="54">
        <v>0.052264360320601</v>
      </c>
      <c r="AD80" s="54">
        <v>0.217614123838705</v>
      </c>
    </row>
    <row r="81" spans="1:30">
      <c r="A81" s="50" t="str">
        <v>事业处管理</v>
      </c>
      <c r="B81" s="51" t="str">
        <v>1015</v>
      </c>
      <c r="C81" s="50" t="str">
        <v>塔南店</v>
      </c>
      <c r="D81" s="49">
        <v>215</v>
      </c>
      <c r="E81" s="49">
        <v>7393.6</v>
      </c>
      <c r="F81" s="49">
        <v>1.1866052652472</v>
      </c>
      <c r="G81" s="49">
        <v>7264.26</v>
      </c>
      <c r="H81" s="49">
        <v>5139.49</v>
      </c>
      <c r="I81" s="49">
        <v>2124.77</v>
      </c>
      <c r="J81" s="56">
        <v>0.413420397743745</v>
      </c>
      <c r="K81" s="56">
        <v>0.172327565326866</v>
      </c>
      <c r="L81" s="56">
        <v>0.15947836092107</v>
      </c>
      <c r="M81" s="56">
        <v>0.0128492044057966</v>
      </c>
      <c r="N81" s="49">
        <v>42153.79</v>
      </c>
      <c r="O81" s="49">
        <v>32226.88</v>
      </c>
      <c r="P81" s="49">
        <v>9926.91</v>
      </c>
      <c r="Q81" s="56">
        <v>0.308031990686036</v>
      </c>
      <c r="R81" s="49">
        <v>1582.43</v>
      </c>
      <c r="S81" s="49">
        <v>1027.11</v>
      </c>
      <c r="T81" s="49">
        <v>555.32</v>
      </c>
      <c r="U81" s="56">
        <v>0.540662635939676</v>
      </c>
      <c r="V81" s="56">
        <v>0.212093569854384</v>
      </c>
      <c r="W81" s="56">
        <v>0.087306330921038</v>
      </c>
      <c r="X81" s="56">
        <v>0.124787238933346</v>
      </c>
      <c r="Y81" s="54">
        <v>-0.0282540143955815</v>
      </c>
      <c r="Z81" s="54">
        <v>-0.0111964638646299</v>
      </c>
      <c r="AA81" s="54">
        <v>-0.0170575505309516</v>
      </c>
      <c r="AB81" s="54">
        <v>0.275755821302265</v>
      </c>
      <c r="AC81" s="54">
        <v>0.0763168324082257</v>
      </c>
      <c r="AD81" s="54">
        <v>0.199438988894039</v>
      </c>
    </row>
    <row r="82" spans="1:30">
      <c r="A82" s="50" t="str">
        <v>平顶山区</v>
      </c>
      <c r="B82" s="51" t="str">
        <v>1057</v>
      </c>
      <c r="C82" s="50" t="str">
        <v>开源店</v>
      </c>
      <c r="D82" s="49">
        <v>915.6</v>
      </c>
      <c r="E82" s="49">
        <v>18705.2</v>
      </c>
      <c r="F82" s="49">
        <v>8.86957964182762</v>
      </c>
      <c r="G82" s="49">
        <v>4760.31</v>
      </c>
      <c r="H82" s="49">
        <v>2511.24</v>
      </c>
      <c r="I82" s="49">
        <v>2249.07</v>
      </c>
      <c r="J82" s="56">
        <v>0.895601376212548</v>
      </c>
      <c r="K82" s="56">
        <v>0.23715592833774</v>
      </c>
      <c r="L82" s="56">
        <v>0.087420668364784</v>
      </c>
      <c r="M82" s="56">
        <v>0.149735259972956</v>
      </c>
      <c r="N82" s="49">
        <v>20072.49</v>
      </c>
      <c r="O82" s="49">
        <v>28725.93</v>
      </c>
      <c r="P82" s="49">
        <v>-8653.44</v>
      </c>
      <c r="Q82" s="56">
        <v>-0.301241421948741</v>
      </c>
      <c r="R82" s="49">
        <v>975.29</v>
      </c>
      <c r="S82" s="49">
        <v>998.43</v>
      </c>
      <c r="T82" s="49">
        <v>-23.14</v>
      </c>
      <c r="U82" s="56">
        <v>-0.0231763869274761</v>
      </c>
      <c r="V82" s="56">
        <v>0.25602385799062</v>
      </c>
      <c r="W82" s="56">
        <v>0.181094376531028</v>
      </c>
      <c r="X82" s="56">
        <v>0.074929481459592</v>
      </c>
      <c r="Y82" s="54">
        <v>-0.0302064001476484</v>
      </c>
      <c r="Z82" s="54">
        <v>-0.0203920154642789</v>
      </c>
      <c r="AA82" s="54">
        <v>-0.00981438468336947</v>
      </c>
      <c r="AB82" s="54">
        <v>0.436465193068525</v>
      </c>
      <c r="AC82" s="54">
        <v>0.0175998653481367</v>
      </c>
      <c r="AD82" s="54">
        <v>0.418865327720388</v>
      </c>
    </row>
    <row r="83" spans="1:30">
      <c r="A83" s="50" t="str">
        <v>济源区</v>
      </c>
      <c r="B83" s="51" t="str">
        <v>1025</v>
      </c>
      <c r="C83" s="50" t="str">
        <v>济水店</v>
      </c>
      <c r="D83" s="49">
        <v>678.5</v>
      </c>
      <c r="E83" s="49">
        <v>8864.35</v>
      </c>
      <c r="F83" s="49">
        <v>3.20236207419196</v>
      </c>
      <c r="G83" s="49">
        <v>5001.06</v>
      </c>
      <c r="H83" s="49">
        <v>2657.99</v>
      </c>
      <c r="I83" s="49">
        <v>2343.07</v>
      </c>
      <c r="J83" s="56">
        <v>0.881519494053777</v>
      </c>
      <c r="K83" s="56">
        <v>0.191509795947439</v>
      </c>
      <c r="L83" s="56">
        <v>0.120414284685266</v>
      </c>
      <c r="M83" s="56">
        <v>0.0710955112621735</v>
      </c>
      <c r="N83" s="49">
        <v>26113.86</v>
      </c>
      <c r="O83" s="49">
        <v>22073.71</v>
      </c>
      <c r="P83" s="49">
        <v>4040.15</v>
      </c>
      <c r="Q83" s="56">
        <v>0.183029948295959</v>
      </c>
      <c r="R83" s="49">
        <v>1402</v>
      </c>
      <c r="S83" s="49">
        <v>850.33</v>
      </c>
      <c r="T83" s="49">
        <v>551.67</v>
      </c>
      <c r="U83" s="56">
        <v>0.648771653358108</v>
      </c>
      <c r="V83" s="56">
        <v>0.184279697660654</v>
      </c>
      <c r="W83" s="56">
        <v>0.252808563438407</v>
      </c>
      <c r="X83" s="56">
        <v>-0.0685288657777533</v>
      </c>
      <c r="Y83" s="54">
        <v>-0.0291797432239658</v>
      </c>
      <c r="Z83" s="54">
        <v>-0.0285418602189738</v>
      </c>
      <c r="AA83" s="54">
        <v>-0.000637883004991954</v>
      </c>
      <c r="AB83" s="54">
        <v>0.109656459588496</v>
      </c>
      <c r="AC83" s="54">
        <v>0.0491666285368432</v>
      </c>
      <c r="AD83" s="54">
        <v>0.0604898310516529</v>
      </c>
    </row>
  </sheetData>
  <mergeCells count="24">
    <mergeCell ref="A1:AD1"/>
    <mergeCell ref="A2:AD2"/>
    <mergeCell ref="D3:E3"/>
    <mergeCell ref="G3:J3"/>
    <mergeCell ref="K3:M3"/>
    <mergeCell ref="N3:Q3"/>
    <mergeCell ref="R3:U3"/>
    <mergeCell ref="V3:X3"/>
    <mergeCell ref="Y3:AA3"/>
    <mergeCell ref="AB3:AD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rintOptions horizontalCentered="1" verticalCentered="1"/>
  <pageMargins left="0.196527777777778" right="0.196527777777778" top="0.196527777777778" bottom="0.196527777777778" header="0" footer="0"/>
  <pageSetup paperSize="9" scale="49" orientation="landscape" horizont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1:AD83"/>
  <sheetViews>
    <sheetView workbookViewId="0">
      <selection activeCell="K5" sqref="K5"/>
    </sheetView>
  </sheetViews>
  <sheetFormatPr defaultColWidth="9" defaultRowHeight="13.5"/>
  <cols>
    <col min="1" max="1" width="8.125" customWidth="1"/>
    <col min="2" max="2" width="3.625" customWidth="1"/>
    <col min="3" max="3" width="8.125" customWidth="1"/>
    <col min="4" max="4" width="5.875" hidden="1" customWidth="1"/>
    <col min="5" max="5" width="7.375" hidden="1" customWidth="1"/>
    <col min="6" max="6" width="4.375" hidden="1" customWidth="1"/>
    <col min="7" max="9" width="6.625" customWidth="1"/>
    <col min="10" max="12" width="5.125" customWidth="1"/>
    <col min="13" max="13" width="5.875" customWidth="1"/>
    <col min="14" max="16" width="7.375" hidden="1" customWidth="1"/>
    <col min="17" max="17" width="6.625" hidden="1" customWidth="1"/>
    <col min="18" max="20" width="5.875" hidden="1" customWidth="1"/>
    <col min="21" max="21" width="6.625" hidden="1" customWidth="1"/>
    <col min="22" max="30" width="5.875" hidden="1" customWidth="1"/>
  </cols>
  <sheetData>
    <row r="1" ht="18.75" spans="1:30">
      <c r="A1" s="44" t="s">
        <v>226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</row>
    <row r="2" spans="1:30">
      <c r="A2" s="45" t="str">
        <f>'a-面包'!A2</f>
        <v>时间：2026-05-08至2026-05-14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</row>
    <row r="3" spans="1:30">
      <c r="A3" s="46" t="s">
        <v>49</v>
      </c>
      <c r="B3" s="46" t="s">
        <v>50</v>
      </c>
      <c r="C3" s="46" t="s">
        <v>51</v>
      </c>
      <c r="D3" s="47" t="s">
        <v>209</v>
      </c>
      <c r="E3" s="47"/>
      <c r="F3" s="46" t="s">
        <v>210</v>
      </c>
      <c r="G3" s="47" t="s">
        <v>7</v>
      </c>
      <c r="H3" s="47"/>
      <c r="I3" s="47"/>
      <c r="J3" s="47"/>
      <c r="K3" s="47" t="s">
        <v>8</v>
      </c>
      <c r="L3" s="47"/>
      <c r="M3" s="47"/>
      <c r="N3" s="47" t="s">
        <v>9</v>
      </c>
      <c r="O3" s="47"/>
      <c r="P3" s="47"/>
      <c r="Q3" s="47"/>
      <c r="R3" s="47" t="s">
        <v>10</v>
      </c>
      <c r="S3" s="47"/>
      <c r="T3" s="47"/>
      <c r="U3" s="47"/>
      <c r="V3" s="47" t="s">
        <v>211</v>
      </c>
      <c r="W3" s="47"/>
      <c r="X3" s="47"/>
      <c r="Y3" s="47" t="s">
        <v>212</v>
      </c>
      <c r="Z3" s="47"/>
      <c r="AA3" s="47"/>
      <c r="AB3" s="47" t="s">
        <v>213</v>
      </c>
      <c r="AC3" s="47"/>
      <c r="AD3" s="47"/>
    </row>
    <row r="4" spans="1:30">
      <c r="A4" s="46"/>
      <c r="B4" s="46"/>
      <c r="C4" s="46"/>
      <c r="D4" s="47" t="s">
        <v>214</v>
      </c>
      <c r="E4" s="47" t="s">
        <v>215</v>
      </c>
      <c r="F4" s="46"/>
      <c r="G4" s="47" t="s">
        <v>11</v>
      </c>
      <c r="H4" s="47" t="s">
        <v>12</v>
      </c>
      <c r="I4" s="47" t="s">
        <v>13</v>
      </c>
      <c r="J4" s="47" t="s">
        <v>14</v>
      </c>
      <c r="K4" s="47" t="s">
        <v>11</v>
      </c>
      <c r="L4" s="47" t="s">
        <v>12</v>
      </c>
      <c r="M4" s="47" t="s">
        <v>15</v>
      </c>
      <c r="N4" s="47" t="s">
        <v>11</v>
      </c>
      <c r="O4" s="47" t="s">
        <v>12</v>
      </c>
      <c r="P4" s="47" t="s">
        <v>13</v>
      </c>
      <c r="Q4" s="47" t="s">
        <v>14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11</v>
      </c>
      <c r="W4" s="47" t="s">
        <v>12</v>
      </c>
      <c r="X4" s="47" t="s">
        <v>15</v>
      </c>
      <c r="Y4" s="47" t="s">
        <v>11</v>
      </c>
      <c r="Z4" s="47" t="s">
        <v>12</v>
      </c>
      <c r="AA4" s="47" t="s">
        <v>15</v>
      </c>
      <c r="AB4" s="47" t="s">
        <v>11</v>
      </c>
      <c r="AC4" s="47" t="s">
        <v>12</v>
      </c>
      <c r="AD4" s="47" t="s">
        <v>15</v>
      </c>
    </row>
    <row r="5" spans="1:30">
      <c r="A5" s="45" t="s">
        <v>61</v>
      </c>
      <c r="B5" s="45"/>
      <c r="C5" s="45"/>
      <c r="D5" s="48">
        <f>'牛羊肉-1'!D5</f>
        <v>30870.14</v>
      </c>
      <c r="E5" s="49">
        <f>'牛羊肉-1'!E5</f>
        <v>1695901.01</v>
      </c>
      <c r="F5" s="49">
        <f>'牛羊肉-1'!F5</f>
        <v>43.7855794849101</v>
      </c>
      <c r="G5" s="49">
        <f>'牛羊肉-1'!G5</f>
        <v>40520.11</v>
      </c>
      <c r="H5" s="49">
        <f>'牛羊肉-1'!H5</f>
        <v>53941.47</v>
      </c>
      <c r="I5" s="52">
        <f>'牛羊肉-1'!I5</f>
        <v>-13421.36</v>
      </c>
      <c r="J5" s="53">
        <f>'牛羊肉-1'!J5</f>
        <v>-0.248813389772285</v>
      </c>
      <c r="K5" s="54">
        <f>'牛羊肉-1'!K5</f>
        <v>0.124410254164977</v>
      </c>
      <c r="L5" s="54">
        <f>'牛羊肉-1'!L5</f>
        <v>0.154241495510405</v>
      </c>
      <c r="M5" s="55">
        <f>'牛羊肉-1'!M5</f>
        <v>-0.0298312413454286</v>
      </c>
      <c r="N5" s="49">
        <f>'牛羊肉-1'!N5</f>
        <v>325697.51</v>
      </c>
      <c r="O5" s="49">
        <f>'牛羊肉-1'!O5</f>
        <v>349720.87</v>
      </c>
      <c r="P5" s="52">
        <f>'牛羊肉-1'!P5</f>
        <v>-24023.36</v>
      </c>
      <c r="Q5" s="55">
        <f>'牛羊肉-1'!Q5</f>
        <v>-0.0686929550415449</v>
      </c>
      <c r="R5" s="49">
        <f>'牛羊肉-1'!R5</f>
        <v>4759</v>
      </c>
      <c r="S5" s="49">
        <f>'牛羊肉-1'!S5</f>
        <v>5046.65</v>
      </c>
      <c r="T5" s="52">
        <f>'牛羊肉-1'!T5</f>
        <v>-287.65</v>
      </c>
      <c r="U5" s="55">
        <f>'牛羊肉-1'!U5</f>
        <v>-0.0569982067311979</v>
      </c>
      <c r="V5" s="54">
        <f>'牛羊肉-1'!V5</f>
        <v>0.345560438209222</v>
      </c>
      <c r="W5" s="54">
        <f>'牛羊肉-1'!W5</f>
        <v>0.119789437321658</v>
      </c>
      <c r="X5" s="55">
        <f>'牛羊肉-1'!X5</f>
        <v>0.225771000887564</v>
      </c>
      <c r="Y5" s="54">
        <f>'牛羊肉-1'!Y5</f>
        <v>0.010037823072074</v>
      </c>
      <c r="Z5" s="54">
        <f>'牛羊肉-1'!Z5</f>
        <v>-0.0620431375268743</v>
      </c>
      <c r="AA5" s="55">
        <f>'牛羊肉-1'!AA5</f>
        <v>0.0720809605989482</v>
      </c>
      <c r="AB5" s="54">
        <f>'牛羊肉-1'!AB5</f>
        <v>-0.0430397803778113</v>
      </c>
      <c r="AC5" s="54">
        <f>'牛羊肉-1'!AC5</f>
        <v>-0.0512496886445467</v>
      </c>
      <c r="AD5" s="55">
        <f>'牛羊肉-1'!AD5</f>
        <v>0.00820990826673542</v>
      </c>
    </row>
    <row r="6" spans="1:30">
      <c r="A6" s="45" t="s">
        <v>67</v>
      </c>
      <c r="B6" s="45"/>
      <c r="C6" s="45"/>
      <c r="D6" s="48">
        <f>'牛羊肉-1'!D6</f>
        <v>7902.11</v>
      </c>
      <c r="E6" s="49">
        <f>'牛羊肉-1'!E6</f>
        <v>436374.71</v>
      </c>
      <c r="F6" s="49">
        <f>'牛羊肉-1'!F6</f>
        <v>32.4777459152963</v>
      </c>
      <c r="G6" s="49">
        <f>'牛羊肉-1'!G6</f>
        <v>19992.58</v>
      </c>
      <c r="H6" s="49">
        <f>'牛羊肉-1'!H6</f>
        <v>20221.22</v>
      </c>
      <c r="I6" s="52">
        <f>'牛羊肉-1'!I6</f>
        <v>-228.639999999999</v>
      </c>
      <c r="J6" s="53">
        <f>'牛羊肉-1'!J6</f>
        <v>-0.0113069340029929</v>
      </c>
      <c r="K6" s="54">
        <f>'牛羊肉-1'!K6</f>
        <v>0.16826916966809</v>
      </c>
      <c r="L6" s="54">
        <f>'牛羊肉-1'!L6</f>
        <v>0.162717871476087</v>
      </c>
      <c r="M6" s="55">
        <f>'牛羊肉-1'!M6</f>
        <v>0.00555129819200248</v>
      </c>
      <c r="N6" s="49">
        <f>'牛羊肉-1'!N6</f>
        <v>118813.09</v>
      </c>
      <c r="O6" s="49">
        <f>'牛羊肉-1'!O6</f>
        <v>124271.66</v>
      </c>
      <c r="P6" s="52">
        <f>'牛羊肉-1'!P6</f>
        <v>-5458.57000000001</v>
      </c>
      <c r="Q6" s="55">
        <f>'牛羊肉-1'!Q6</f>
        <v>-0.0439244957378054</v>
      </c>
      <c r="R6" s="49">
        <f>'牛羊肉-1'!R6</f>
        <v>1794.42</v>
      </c>
      <c r="S6" s="49">
        <f>'牛羊肉-1'!S6</f>
        <v>1727.36</v>
      </c>
      <c r="T6" s="52">
        <f>'牛羊肉-1'!T6</f>
        <v>67.0600000000002</v>
      </c>
      <c r="U6" s="55">
        <f>'牛羊肉-1'!U6</f>
        <v>0.0388222489811042</v>
      </c>
      <c r="V6" s="54">
        <f>'牛羊肉-1'!V6</f>
        <v>0.384358887355332</v>
      </c>
      <c r="W6" s="54">
        <f>'牛羊肉-1'!W6</f>
        <v>0.120892260436041</v>
      </c>
      <c r="X6" s="55">
        <f>'牛羊肉-1'!X6</f>
        <v>0.263466626919292</v>
      </c>
      <c r="Y6" s="54">
        <f>'牛羊肉-1'!Y6</f>
        <v>0.00166070373714069</v>
      </c>
      <c r="Z6" s="54">
        <f>'牛羊肉-1'!Z6</f>
        <v>-0.063987819562801</v>
      </c>
      <c r="AA6" s="55">
        <f>'牛羊肉-1'!AA6</f>
        <v>0.0656485232999417</v>
      </c>
      <c r="AB6" s="54">
        <f>'牛羊肉-1'!AB6</f>
        <v>-0.00755712607087317</v>
      </c>
      <c r="AC6" s="54">
        <f>'牛羊肉-1'!AC6</f>
        <v>-0.0575581206527699</v>
      </c>
      <c r="AD6" s="55">
        <f>'牛羊肉-1'!AD6</f>
        <v>0.0500009945818967</v>
      </c>
    </row>
    <row r="7" spans="1:30">
      <c r="A7" s="45" t="s">
        <v>62</v>
      </c>
      <c r="B7" s="45"/>
      <c r="C7" s="45"/>
      <c r="D7" s="48">
        <f>'牛羊肉-1'!D7</f>
        <v>8705.07</v>
      </c>
      <c r="E7" s="49">
        <f>'牛羊肉-1'!E7</f>
        <v>490591.88</v>
      </c>
      <c r="F7" s="49">
        <f>'牛羊肉-1'!F7</f>
        <v>46.6939984629519</v>
      </c>
      <c r="G7" s="49">
        <f>'牛羊肉-1'!G7</f>
        <v>9416.95</v>
      </c>
      <c r="H7" s="49">
        <f>'牛羊肉-1'!H7</f>
        <v>20475.9</v>
      </c>
      <c r="I7" s="52">
        <f>'牛羊肉-1'!I7</f>
        <v>-11058.95</v>
      </c>
      <c r="J7" s="53">
        <f>'牛羊肉-1'!J7</f>
        <v>-0.540095917639762</v>
      </c>
      <c r="K7" s="54">
        <f>'牛羊肉-1'!K7</f>
        <v>0.107524272731508</v>
      </c>
      <c r="L7" s="54">
        <f>'牛羊肉-1'!L7</f>
        <v>0.183287033945505</v>
      </c>
      <c r="M7" s="55">
        <f>'牛羊肉-1'!M7</f>
        <v>-0.0757627612139967</v>
      </c>
      <c r="N7" s="49">
        <f>'牛羊肉-1'!N7</f>
        <v>87579.76</v>
      </c>
      <c r="O7" s="49">
        <f>'牛羊肉-1'!O7</f>
        <v>111714.94</v>
      </c>
      <c r="P7" s="52">
        <f>'牛羊肉-1'!P7</f>
        <v>-24135.18</v>
      </c>
      <c r="Q7" s="55">
        <f>'牛羊肉-1'!Q7</f>
        <v>-0.21604254542857</v>
      </c>
      <c r="R7" s="49">
        <f>'牛羊肉-1'!R7</f>
        <v>1164.99</v>
      </c>
      <c r="S7" s="49">
        <f>'牛羊肉-1'!S7</f>
        <v>1539.62</v>
      </c>
      <c r="T7" s="52">
        <f>'牛羊肉-1'!T7</f>
        <v>-374.63</v>
      </c>
      <c r="U7" s="55">
        <f>'牛羊肉-1'!U7</f>
        <v>-0.243326275314688</v>
      </c>
      <c r="V7" s="54">
        <f>'牛羊肉-1'!V7</f>
        <v>0.315521961734843</v>
      </c>
      <c r="W7" s="54">
        <f>'牛羊肉-1'!W7</f>
        <v>0.0975418802473824</v>
      </c>
      <c r="X7" s="55">
        <f>'牛羊肉-1'!X7</f>
        <v>0.217980081487461</v>
      </c>
      <c r="Y7" s="54">
        <f>'牛羊肉-1'!Y7</f>
        <v>0.00761379926007948</v>
      </c>
      <c r="Z7" s="54">
        <f>'牛羊肉-1'!Z7</f>
        <v>-0.0429586521349424</v>
      </c>
      <c r="AA7" s="55">
        <f>'牛羊肉-1'!AA7</f>
        <v>0.0505724513950219</v>
      </c>
      <c r="AB7" s="54">
        <f>'牛羊肉-1'!AB7</f>
        <v>-0.075839485059105</v>
      </c>
      <c r="AC7" s="54">
        <f>'牛羊肉-1'!AC7</f>
        <v>-0.0395714512311424</v>
      </c>
      <c r="AD7" s="55">
        <f>'牛羊肉-1'!AD7</f>
        <v>-0.0362680338279626</v>
      </c>
    </row>
    <row r="8" spans="1:30">
      <c r="A8" s="45" t="s">
        <v>84</v>
      </c>
      <c r="B8" s="45"/>
      <c r="C8" s="45"/>
      <c r="D8" s="48">
        <f>'牛羊肉-1'!D8</f>
        <v>3324.85</v>
      </c>
      <c r="E8" s="49">
        <f>'牛羊肉-1'!E8</f>
        <v>178381.05</v>
      </c>
      <c r="F8" s="49">
        <f>'牛羊肉-1'!F8</f>
        <v>53.5474631979137</v>
      </c>
      <c r="G8" s="49">
        <f>'牛羊肉-1'!G8</f>
        <v>2395.92</v>
      </c>
      <c r="H8" s="49">
        <f>'牛羊肉-1'!H8</f>
        <v>4017.97</v>
      </c>
      <c r="I8" s="52">
        <f>'牛羊肉-1'!I8</f>
        <v>-1622.05</v>
      </c>
      <c r="J8" s="53">
        <f>'牛羊肉-1'!J8</f>
        <v>-0.403698882769159</v>
      </c>
      <c r="K8" s="54">
        <f>'牛羊肉-1'!K8</f>
        <v>0.088179276368453</v>
      </c>
      <c r="L8" s="54">
        <f>'牛羊肉-1'!L8</f>
        <v>0.144622334203185</v>
      </c>
      <c r="M8" s="55">
        <f>'牛羊肉-1'!M8</f>
        <v>-0.0564430578347325</v>
      </c>
      <c r="N8" s="49">
        <f>'牛羊肉-1'!N8</f>
        <v>27171.01</v>
      </c>
      <c r="O8" s="49">
        <f>'牛羊肉-1'!O8</f>
        <v>27782.5</v>
      </c>
      <c r="P8" s="52">
        <f>'牛羊肉-1'!P8</f>
        <v>-611.490000000002</v>
      </c>
      <c r="Q8" s="55">
        <f>'牛羊肉-1'!Q8</f>
        <v>-0.0220098983172861</v>
      </c>
      <c r="R8" s="49">
        <f>'牛羊肉-1'!R8</f>
        <v>443.75</v>
      </c>
      <c r="S8" s="49">
        <f>'牛羊肉-1'!S8</f>
        <v>408.44</v>
      </c>
      <c r="T8" s="52">
        <f>'牛羊肉-1'!T8</f>
        <v>35.31</v>
      </c>
      <c r="U8" s="55">
        <f>'牛羊肉-1'!U8</f>
        <v>0.0864508862990892</v>
      </c>
      <c r="V8" s="54">
        <f>'牛羊肉-1'!V8</f>
        <v>0.677546440285549</v>
      </c>
      <c r="W8" s="54">
        <f>'牛羊肉-1'!W8</f>
        <v>0.661708507254147</v>
      </c>
      <c r="X8" s="55">
        <f>'牛羊肉-1'!X8</f>
        <v>0.0158379330314015</v>
      </c>
      <c r="Y8" s="54">
        <f>'牛羊肉-1'!Y8</f>
        <v>0.0988619718309859</v>
      </c>
      <c r="Z8" s="54">
        <f>'牛羊肉-1'!Z8</f>
        <v>-0.150377044363921</v>
      </c>
      <c r="AA8" s="55">
        <f>'牛羊肉-1'!AA8</f>
        <v>0.249239016194907</v>
      </c>
      <c r="AB8" s="54">
        <f>'牛羊肉-1'!AB8</f>
        <v>-0.0156135675486484</v>
      </c>
      <c r="AC8" s="54">
        <f>'牛羊肉-1'!AC8</f>
        <v>-0.0792951426257536</v>
      </c>
      <c r="AD8" s="55">
        <f>'牛羊肉-1'!AD8</f>
        <v>0.0636815750771053</v>
      </c>
    </row>
    <row r="9" spans="1:30">
      <c r="A9" s="45" t="s">
        <v>118</v>
      </c>
      <c r="B9" s="45"/>
      <c r="C9" s="45"/>
      <c r="D9" s="48">
        <f>'牛羊肉-1'!D9</f>
        <v>1388.9</v>
      </c>
      <c r="E9" s="49">
        <f>'牛羊肉-1'!E9</f>
        <v>76361.28</v>
      </c>
      <c r="F9" s="49">
        <f>'牛羊肉-1'!F9</f>
        <v>73.366224086325</v>
      </c>
      <c r="G9" s="49">
        <f>'牛羊肉-1'!G9</f>
        <v>1217.26</v>
      </c>
      <c r="H9" s="49">
        <f>'牛羊肉-1'!H9</f>
        <v>1211.01</v>
      </c>
      <c r="I9" s="52">
        <f>'牛羊肉-1'!I9</f>
        <v>6.25</v>
      </c>
      <c r="J9" s="53">
        <f>'牛羊肉-1'!J9</f>
        <v>0.00516098132963394</v>
      </c>
      <c r="K9" s="54">
        <f>'牛羊肉-1'!K9</f>
        <v>0.142469736036676</v>
      </c>
      <c r="L9" s="54">
        <f>'牛羊肉-1'!L9</f>
        <v>0.118460978630246</v>
      </c>
      <c r="M9" s="55">
        <f>'牛羊肉-1'!M9</f>
        <v>0.0240087574064297</v>
      </c>
      <c r="N9" s="49">
        <f>'牛羊肉-1'!N9</f>
        <v>8543.99</v>
      </c>
      <c r="O9" s="49">
        <f>'牛羊肉-1'!O9</f>
        <v>10222.86</v>
      </c>
      <c r="P9" s="52">
        <f>'牛羊肉-1'!P9</f>
        <v>-1678.87</v>
      </c>
      <c r="Q9" s="55">
        <f>'牛羊肉-1'!Q9</f>
        <v>-0.164227036269694</v>
      </c>
      <c r="R9" s="49">
        <f>'牛羊肉-1'!R9</f>
        <v>113.61</v>
      </c>
      <c r="S9" s="49">
        <f>'牛羊肉-1'!S9</f>
        <v>153.6</v>
      </c>
      <c r="T9" s="52">
        <f>'牛羊肉-1'!T9</f>
        <v>-39.99</v>
      </c>
      <c r="U9" s="55">
        <f>'牛羊肉-1'!U9</f>
        <v>-0.2603515625</v>
      </c>
      <c r="V9" s="54">
        <f>'牛羊肉-1'!V9</f>
        <v>0.244107585340751</v>
      </c>
      <c r="W9" s="54">
        <f>'牛羊肉-1'!W9</f>
        <v>-0.00828525972682118</v>
      </c>
      <c r="X9" s="55">
        <f>'牛羊肉-1'!X9</f>
        <v>0.252392845067573</v>
      </c>
      <c r="Y9" s="54">
        <f>'牛羊肉-1'!Y9</f>
        <v>-0.0368805562890591</v>
      </c>
      <c r="Z9" s="54">
        <f>'牛羊肉-1'!Z9</f>
        <v>-0.0535807291666667</v>
      </c>
      <c r="AA9" s="55">
        <f>'牛羊肉-1'!AA9</f>
        <v>0.0167001728776076</v>
      </c>
      <c r="AB9" s="54">
        <f>'牛羊肉-1'!AB9</f>
        <v>-0.0190349239640964</v>
      </c>
      <c r="AC9" s="54">
        <f>'牛羊肉-1'!AC9</f>
        <v>-0.0409353351214826</v>
      </c>
      <c r="AD9" s="55">
        <f>'牛羊肉-1'!AD9</f>
        <v>0.0219004111573862</v>
      </c>
    </row>
    <row r="10" spans="1:30">
      <c r="A10" s="45" t="s">
        <v>89</v>
      </c>
      <c r="B10" s="45"/>
      <c r="C10" s="45"/>
      <c r="D10" s="48">
        <f>'牛羊肉-1'!D10</f>
        <v>1022.85</v>
      </c>
      <c r="E10" s="49">
        <f>'牛羊肉-1'!E10</f>
        <v>57508.07</v>
      </c>
      <c r="F10" s="49">
        <f>'牛羊肉-1'!F10</f>
        <v>42.1484464997515</v>
      </c>
      <c r="G10" s="49">
        <f>'牛羊肉-1'!G10</f>
        <v>995.72</v>
      </c>
      <c r="H10" s="49">
        <f>'牛羊肉-1'!H10</f>
        <v>1607.65</v>
      </c>
      <c r="I10" s="52">
        <f>'牛羊肉-1'!I10</f>
        <v>-611.93</v>
      </c>
      <c r="J10" s="53">
        <f>'牛羊肉-1'!J10</f>
        <v>-0.380636332535067</v>
      </c>
      <c r="K10" s="54">
        <f>'牛羊肉-1'!K10</f>
        <v>0.0884579644327415</v>
      </c>
      <c r="L10" s="54">
        <f>'牛羊肉-1'!L10</f>
        <v>0.116445579537043</v>
      </c>
      <c r="M10" s="55">
        <f>'牛羊肉-1'!M10</f>
        <v>-0.027987615104301</v>
      </c>
      <c r="N10" s="49">
        <f>'牛羊肉-1'!N10</f>
        <v>11256.42</v>
      </c>
      <c r="O10" s="49">
        <f>'牛羊肉-1'!O10</f>
        <v>13806.02</v>
      </c>
      <c r="P10" s="52">
        <f>'牛羊肉-1'!P10</f>
        <v>-2549.6</v>
      </c>
      <c r="Q10" s="55">
        <f>'牛羊肉-1'!Q10</f>
        <v>-0.184673062910238</v>
      </c>
      <c r="R10" s="49">
        <f>'牛羊肉-1'!R10</f>
        <v>162.62</v>
      </c>
      <c r="S10" s="49">
        <f>'牛羊肉-1'!S10</f>
        <v>208.44</v>
      </c>
      <c r="T10" s="52">
        <f>'牛羊肉-1'!T10</f>
        <v>-45.82</v>
      </c>
      <c r="U10" s="55">
        <f>'牛羊肉-1'!U10</f>
        <v>-0.219823450393399</v>
      </c>
      <c r="V10" s="54">
        <f>'牛羊肉-1'!V10</f>
        <v>0.426520443963453</v>
      </c>
      <c r="W10" s="54">
        <f>'牛羊肉-1'!W10</f>
        <v>0.121763398720585</v>
      </c>
      <c r="X10" s="55">
        <f>'牛羊肉-1'!X10</f>
        <v>0.304757045242868</v>
      </c>
      <c r="Y10" s="54">
        <f>'牛羊肉-1'!Y10</f>
        <v>-0.0392325667199606</v>
      </c>
      <c r="Z10" s="54">
        <f>'牛羊肉-1'!Z10</f>
        <v>-0.0329111494914604</v>
      </c>
      <c r="AA10" s="55">
        <f>'牛羊肉-1'!AA10</f>
        <v>-0.00632141722850027</v>
      </c>
      <c r="AB10" s="54">
        <f>'牛羊肉-1'!AB10</f>
        <v>-0.154700082264166</v>
      </c>
      <c r="AC10" s="54">
        <f>'牛羊肉-1'!AC10</f>
        <v>-0.0171705821083846</v>
      </c>
      <c r="AD10" s="55">
        <f>'牛羊肉-1'!AD10</f>
        <v>-0.137529500155781</v>
      </c>
    </row>
    <row r="11" spans="1:30">
      <c r="A11" s="45" t="s">
        <v>155</v>
      </c>
      <c r="B11" s="45"/>
      <c r="C11" s="45"/>
      <c r="D11" s="48">
        <f>'牛羊肉-1'!D11</f>
        <v>2115.06</v>
      </c>
      <c r="E11" s="49">
        <f>'牛羊肉-1'!E11</f>
        <v>112696.54</v>
      </c>
      <c r="F11" s="49">
        <f>'牛羊肉-1'!F11</f>
        <v>50.9157572036637</v>
      </c>
      <c r="G11" s="49">
        <f>'牛羊肉-1'!G11</f>
        <v>2513.39</v>
      </c>
      <c r="H11" s="49">
        <f>'牛羊肉-1'!H11</f>
        <v>1806.06</v>
      </c>
      <c r="I11" s="52">
        <f>'牛羊肉-1'!I11</f>
        <v>707.33</v>
      </c>
      <c r="J11" s="53">
        <f>'牛羊肉-1'!J11</f>
        <v>0.391642581088114</v>
      </c>
      <c r="K11" s="54">
        <f>'牛羊肉-1'!K11</f>
        <v>0.137493832063641</v>
      </c>
      <c r="L11" s="54">
        <f>'牛羊肉-1'!L11</f>
        <v>0.118889036635829</v>
      </c>
      <c r="M11" s="55">
        <f>'牛羊肉-1'!M11</f>
        <v>0.0186047954278125</v>
      </c>
      <c r="N11" s="49">
        <f>'牛羊肉-1'!N11</f>
        <v>18280.02</v>
      </c>
      <c r="O11" s="49">
        <f>'牛羊肉-1'!O11</f>
        <v>15191.14</v>
      </c>
      <c r="P11" s="52">
        <f>'牛羊肉-1'!P11</f>
        <v>3088.88</v>
      </c>
      <c r="Q11" s="55">
        <f>'牛羊肉-1'!Q11</f>
        <v>0.203334311973953</v>
      </c>
      <c r="R11" s="49">
        <f>'牛羊肉-1'!R11</f>
        <v>271</v>
      </c>
      <c r="S11" s="49">
        <f>'牛羊肉-1'!S11</f>
        <v>228.04</v>
      </c>
      <c r="T11" s="52">
        <f>'牛羊肉-1'!T11</f>
        <v>42.96</v>
      </c>
      <c r="U11" s="55">
        <f>'牛羊肉-1'!U11</f>
        <v>0.188388002104894</v>
      </c>
      <c r="V11" s="54">
        <f>'牛羊肉-1'!V11</f>
        <v>-0.00507701942631348</v>
      </c>
      <c r="W11" s="54">
        <f>'牛羊肉-1'!W11</f>
        <v>0.158566657663305</v>
      </c>
      <c r="X11" s="55">
        <f>'牛羊肉-1'!X11</f>
        <v>-0.163643677089618</v>
      </c>
      <c r="Y11" s="54">
        <f>'牛羊肉-1'!Y11</f>
        <v>0.117785977859779</v>
      </c>
      <c r="Z11" s="54">
        <f>'牛羊肉-1'!Z11</f>
        <v>-0.122610068409051</v>
      </c>
      <c r="AA11" s="55">
        <f>'牛羊肉-1'!AA11</f>
        <v>0.24039604626883</v>
      </c>
      <c r="AB11" s="54">
        <f>'牛羊肉-1'!AB11</f>
        <v>0.0267761523236845</v>
      </c>
      <c r="AC11" s="54">
        <f>'牛羊肉-1'!AC11</f>
        <v>-0.122108143299318</v>
      </c>
      <c r="AD11" s="55">
        <f>'牛羊肉-1'!AD11</f>
        <v>0.148884295623002</v>
      </c>
    </row>
    <row r="12" spans="1:30">
      <c r="A12" s="45" t="s">
        <v>101</v>
      </c>
      <c r="B12" s="45"/>
      <c r="C12" s="45"/>
      <c r="D12" s="48">
        <f>'牛羊肉-1'!D12</f>
        <v>3374.09</v>
      </c>
      <c r="E12" s="49">
        <f>'牛羊肉-1'!E12</f>
        <v>173788.46</v>
      </c>
      <c r="F12" s="49">
        <f>'牛羊肉-1'!F12</f>
        <v>66.5647674079762</v>
      </c>
      <c r="G12" s="49">
        <f>'牛羊肉-1'!G12</f>
        <v>2600</v>
      </c>
      <c r="H12" s="49">
        <f>'牛羊肉-1'!H12</f>
        <v>1222.51</v>
      </c>
      <c r="I12" s="52">
        <f>'牛羊肉-1'!I12</f>
        <v>1377.49</v>
      </c>
      <c r="J12" s="53">
        <f>'牛羊肉-1'!J12</f>
        <v>1.12677196914545</v>
      </c>
      <c r="K12" s="54">
        <f>'牛羊肉-1'!K12</f>
        <v>0.12088283524181</v>
      </c>
      <c r="L12" s="54">
        <f>'牛羊肉-1'!L12</f>
        <v>0.059090397176058</v>
      </c>
      <c r="M12" s="55">
        <f>'牛羊肉-1'!M12</f>
        <v>0.0617924380657519</v>
      </c>
      <c r="N12" s="49">
        <f>'牛羊肉-1'!N12</f>
        <v>21508.43</v>
      </c>
      <c r="O12" s="49">
        <f>'牛羊肉-1'!O12</f>
        <v>20688.81</v>
      </c>
      <c r="P12" s="52">
        <f>'牛羊肉-1'!P12</f>
        <v>819.619999999999</v>
      </c>
      <c r="Q12" s="55">
        <f>'牛羊肉-1'!Q12</f>
        <v>0.039616585004164</v>
      </c>
      <c r="R12" s="49">
        <f>'牛羊肉-1'!R12</f>
        <v>305.65</v>
      </c>
      <c r="S12" s="49">
        <f>'牛羊肉-1'!S12</f>
        <v>344.22</v>
      </c>
      <c r="T12" s="52">
        <f>'牛羊肉-1'!T12</f>
        <v>-38.5700000000001</v>
      </c>
      <c r="U12" s="55">
        <f>'牛羊肉-1'!U12</f>
        <v>-0.112050432862704</v>
      </c>
      <c r="V12" s="54">
        <f>'牛羊肉-1'!V12</f>
        <v>0.550624184872661</v>
      </c>
      <c r="W12" s="54">
        <f>'牛羊肉-1'!W12</f>
        <v>-0.05586156075722</v>
      </c>
      <c r="X12" s="55">
        <f>'牛羊肉-1'!X12</f>
        <v>0.606485745629881</v>
      </c>
      <c r="Y12" s="54">
        <f>'牛羊肉-1'!Y12</f>
        <v>-0.0129887125797481</v>
      </c>
      <c r="Z12" s="54">
        <f>'牛羊肉-1'!Z12</f>
        <v>-0.0488059961652432</v>
      </c>
      <c r="AA12" s="55">
        <f>'牛羊肉-1'!AA12</f>
        <v>0.0358172835854951</v>
      </c>
      <c r="AB12" s="54">
        <f>'牛羊肉-1'!AB12</f>
        <v>-0.035605634627911</v>
      </c>
      <c r="AC12" s="54">
        <f>'牛羊肉-1'!AC12</f>
        <v>-0.100600252020295</v>
      </c>
      <c r="AD12" s="55">
        <f>'牛羊肉-1'!AD12</f>
        <v>0.064994617392384</v>
      </c>
    </row>
    <row r="13" spans="1:30">
      <c r="A13" s="45" t="s">
        <v>94</v>
      </c>
      <c r="B13" s="45"/>
      <c r="C13" s="45"/>
      <c r="D13" s="48">
        <f>'牛羊肉-1'!D13</f>
        <v>1813</v>
      </c>
      <c r="E13" s="49">
        <f>'牛羊肉-1'!E13</f>
        <v>103005.96</v>
      </c>
      <c r="F13" s="49">
        <f>'牛羊肉-1'!F13</f>
        <v>40.1874816992064</v>
      </c>
      <c r="G13" s="49">
        <f>'牛羊肉-1'!G13</f>
        <v>-43.4</v>
      </c>
      <c r="H13" s="49">
        <f>'牛羊肉-1'!H13</f>
        <v>1998.65</v>
      </c>
      <c r="I13" s="52">
        <f>'牛羊肉-1'!I13</f>
        <v>-2042.05</v>
      </c>
      <c r="J13" s="53">
        <f>'牛羊肉-1'!J13</f>
        <v>-1.02171465739374</v>
      </c>
      <c r="K13" s="54">
        <f>'牛羊肉-1'!K13</f>
        <v>-0.00231169659887643</v>
      </c>
      <c r="L13" s="54">
        <f>'牛羊肉-1'!L13</f>
        <v>0.123223003024702</v>
      </c>
      <c r="M13" s="55">
        <f>'牛羊肉-1'!M13</f>
        <v>-0.125534699623578</v>
      </c>
      <c r="N13" s="49">
        <f>'牛羊肉-1'!N13</f>
        <v>18774.09</v>
      </c>
      <c r="O13" s="49">
        <f>'牛羊肉-1'!O13</f>
        <v>16219.78</v>
      </c>
      <c r="P13" s="52">
        <f>'牛羊肉-1'!P13</f>
        <v>2554.31</v>
      </c>
      <c r="Q13" s="55">
        <f>'牛羊肉-1'!Q13</f>
        <v>0.157481174220612</v>
      </c>
      <c r="R13" s="49">
        <f>'牛羊肉-1'!R13</f>
        <v>302.76</v>
      </c>
      <c r="S13" s="49">
        <f>'牛羊肉-1'!S13</f>
        <v>283.39</v>
      </c>
      <c r="T13" s="52">
        <f>'牛羊肉-1'!T13</f>
        <v>19.37</v>
      </c>
      <c r="U13" s="55">
        <f>'牛羊肉-1'!U13</f>
        <v>0.0683510356752179</v>
      </c>
      <c r="V13" s="54">
        <f>'牛羊肉-1'!V13</f>
        <v>0.266459306433208</v>
      </c>
      <c r="W13" s="54">
        <f>'牛羊肉-1'!W13</f>
        <v>0.0254636917806546</v>
      </c>
      <c r="X13" s="55">
        <f>'牛羊肉-1'!X13</f>
        <v>0.240995614652554</v>
      </c>
      <c r="Y13" s="54">
        <f>'牛羊肉-1'!Y13</f>
        <v>-0.0625578015589906</v>
      </c>
      <c r="Z13" s="54">
        <f>'牛羊肉-1'!Z13</f>
        <v>-0.026818165778609</v>
      </c>
      <c r="AA13" s="55">
        <f>'牛羊肉-1'!AA13</f>
        <v>-0.0357396357803816</v>
      </c>
      <c r="AB13" s="54">
        <f>'牛羊肉-1'!AB13</f>
        <v>-0.154903183057075</v>
      </c>
      <c r="AC13" s="54">
        <f>'牛羊肉-1'!AC13</f>
        <v>0.0313449627553518</v>
      </c>
      <c r="AD13" s="55">
        <f>'牛羊肉-1'!AD13</f>
        <v>-0.186248145812427</v>
      </c>
    </row>
    <row r="14" spans="1:30">
      <c r="A14" s="45" t="s">
        <v>186</v>
      </c>
      <c r="B14" s="45"/>
      <c r="C14" s="45"/>
      <c r="D14" s="48">
        <f>'牛羊肉-1'!D14</f>
        <v>1224.21</v>
      </c>
      <c r="E14" s="49">
        <f>'牛羊肉-1'!E14</f>
        <v>67193.06</v>
      </c>
      <c r="F14" s="49">
        <f>'牛羊肉-1'!F14</f>
        <v>41.5894942138794</v>
      </c>
      <c r="G14" s="49">
        <f>'牛羊肉-1'!G14</f>
        <v>1431.69</v>
      </c>
      <c r="H14" s="49">
        <f>'牛羊肉-1'!H14</f>
        <v>1380.5</v>
      </c>
      <c r="I14" s="52">
        <f>'牛羊肉-1'!I14</f>
        <v>51.1900000000001</v>
      </c>
      <c r="J14" s="53">
        <f>'牛羊肉-1'!J14</f>
        <v>0.03708076783774</v>
      </c>
      <c r="K14" s="54">
        <f>'牛羊肉-1'!K14</f>
        <v>0.103966392412877</v>
      </c>
      <c r="L14" s="54">
        <f>'牛羊肉-1'!L14</f>
        <v>0.14053522491744</v>
      </c>
      <c r="M14" s="55">
        <f>'牛羊肉-1'!M14</f>
        <v>-0.0365688325045634</v>
      </c>
      <c r="N14" s="49">
        <f>'牛羊肉-1'!N14</f>
        <v>13770.7</v>
      </c>
      <c r="O14" s="49">
        <f>'牛羊肉-1'!O14</f>
        <v>9823.16</v>
      </c>
      <c r="P14" s="52">
        <f>'牛羊肉-1'!P14</f>
        <v>3947.54</v>
      </c>
      <c r="Q14" s="55">
        <f>'牛羊肉-1'!Q14</f>
        <v>0.401860501101479</v>
      </c>
      <c r="R14" s="49">
        <f>'牛羊肉-1'!R14</f>
        <v>200.2</v>
      </c>
      <c r="S14" s="49">
        <f>'牛羊肉-1'!S14</f>
        <v>153.54</v>
      </c>
      <c r="T14" s="52">
        <f>'牛羊肉-1'!T14</f>
        <v>46.66</v>
      </c>
      <c r="U14" s="55">
        <f>'牛羊肉-1'!U14</f>
        <v>0.303894750553602</v>
      </c>
      <c r="V14" s="54">
        <f>'牛羊肉-1'!V14</f>
        <v>0.421891262635441</v>
      </c>
      <c r="W14" s="54">
        <f>'牛羊肉-1'!W14</f>
        <v>0.200127619630101</v>
      </c>
      <c r="X14" s="55">
        <f>'牛羊肉-1'!X14</f>
        <v>0.22176364300534</v>
      </c>
      <c r="Y14" s="54">
        <f>'牛羊肉-1'!Y14</f>
        <v>-0.0319180819180819</v>
      </c>
      <c r="Z14" s="54">
        <f>'牛羊肉-1'!Z14</f>
        <v>-0.0493031131952586</v>
      </c>
      <c r="AA14" s="55">
        <f>'牛羊肉-1'!AA14</f>
        <v>0.0173850312771767</v>
      </c>
      <c r="AB14" s="54">
        <f>'牛羊肉-1'!AB14</f>
        <v>-0.0700981939915908</v>
      </c>
      <c r="AC14" s="54">
        <f>'牛羊肉-1'!AC14</f>
        <v>-0.0064252541951877</v>
      </c>
      <c r="AD14" s="55">
        <f>'牛羊肉-1'!AD14</f>
        <v>-0.0636729397964031</v>
      </c>
    </row>
    <row r="15" spans="1:30">
      <c r="A15" s="50" t="str" cm="1">
        <f t="array" ref="A15:AD83">_xlfn._xlws.SORT('牛羊肉-1'!A15:AD83,9)</f>
        <v>郑州西区</v>
      </c>
      <c r="B15" s="51" t="str">
        <v>1074</v>
      </c>
      <c r="C15" s="50" t="str">
        <v>瑞达店</v>
      </c>
      <c r="D15" s="49">
        <v>617</v>
      </c>
      <c r="E15" s="49">
        <v>28215.68</v>
      </c>
      <c r="F15" s="49">
        <v>30.5042652382397</v>
      </c>
      <c r="G15" s="57">
        <v>-709.62</v>
      </c>
      <c r="H15" s="49">
        <v>2598.47</v>
      </c>
      <c r="I15" s="49">
        <v>-3308.09</v>
      </c>
      <c r="J15" s="56">
        <v>-1.27309147305915</v>
      </c>
      <c r="K15" s="56">
        <v>-0.107929458466733</v>
      </c>
      <c r="L15" s="56">
        <v>0.18671367915343</v>
      </c>
      <c r="M15" s="59">
        <v>-0.294643137620163</v>
      </c>
      <c r="N15" s="49">
        <v>6574.85</v>
      </c>
      <c r="O15" s="49">
        <v>13916.87</v>
      </c>
      <c r="P15" s="49">
        <v>-7342.02</v>
      </c>
      <c r="Q15" s="56">
        <v>-0.527562591301061</v>
      </c>
      <c r="R15" s="49">
        <v>76.94</v>
      </c>
      <c r="S15" s="49">
        <v>161.35</v>
      </c>
      <c r="T15" s="49">
        <v>-84.41</v>
      </c>
      <c r="U15" s="56">
        <v>-0.523148435079021</v>
      </c>
      <c r="V15" s="56">
        <v>2.56059375270774</v>
      </c>
      <c r="W15" s="56">
        <v>0.291207792039101</v>
      </c>
      <c r="X15" s="56">
        <v>2.26938596066864</v>
      </c>
      <c r="Y15" s="54">
        <v>-0.0540681050168963</v>
      </c>
      <c r="Z15" s="54">
        <v>-0.147815308335916</v>
      </c>
      <c r="AA15" s="54">
        <v>0.0937472033190194</v>
      </c>
      <c r="AB15" s="54">
        <v>-0.347354275602755</v>
      </c>
      <c r="AC15" s="54">
        <v>-0.110394363100324</v>
      </c>
      <c r="AD15" s="54">
        <v>-0.236959912502431</v>
      </c>
    </row>
    <row r="16" spans="1:30">
      <c r="A16" s="50" t="str">
        <v>郑州西区</v>
      </c>
      <c r="B16" s="51" t="str">
        <v>1003</v>
      </c>
      <c r="C16" s="50" t="str">
        <v>中原店</v>
      </c>
      <c r="D16" s="49">
        <v>807.8</v>
      </c>
      <c r="E16" s="49">
        <v>49051.12</v>
      </c>
      <c r="F16" s="49">
        <v>44.3728888216609</v>
      </c>
      <c r="G16" s="49">
        <v>3071.67</v>
      </c>
      <c r="H16" s="49">
        <v>5626.55</v>
      </c>
      <c r="I16" s="49">
        <v>-2554.88</v>
      </c>
      <c r="J16" s="56">
        <v>-0.454075765788983</v>
      </c>
      <c r="K16" s="56">
        <v>0.270979813716651</v>
      </c>
      <c r="L16" s="56">
        <v>0.269906928149222</v>
      </c>
      <c r="M16" s="56">
        <v>0.00107288556742902</v>
      </c>
      <c r="N16" s="49">
        <v>11335.42</v>
      </c>
      <c r="O16" s="49">
        <v>20846.26</v>
      </c>
      <c r="P16" s="49">
        <v>-9510.84</v>
      </c>
      <c r="Q16" s="56">
        <v>-0.456237233921097</v>
      </c>
      <c r="R16" s="49">
        <v>135</v>
      </c>
      <c r="S16" s="49">
        <v>227.49</v>
      </c>
      <c r="T16" s="49">
        <v>-92.49</v>
      </c>
      <c r="U16" s="56">
        <v>-0.406567321640512</v>
      </c>
      <c r="V16" s="56">
        <v>0.166195473251029</v>
      </c>
      <c r="W16" s="56">
        <v>0.397202923524886</v>
      </c>
      <c r="X16" s="56">
        <v>-0.231007450273857</v>
      </c>
      <c r="Y16" s="54">
        <v>0.121481481481481</v>
      </c>
      <c r="Z16" s="54">
        <v>-0.0389907248670271</v>
      </c>
      <c r="AA16" s="54">
        <v>0.160472206348509</v>
      </c>
      <c r="AB16" s="54">
        <v>-0.0892637482982907</v>
      </c>
      <c r="AC16" s="54">
        <v>-0.0734416916991345</v>
      </c>
      <c r="AD16" s="54">
        <v>-0.0158220565991562</v>
      </c>
    </row>
    <row r="17" spans="1:30">
      <c r="A17" s="50" t="str">
        <v>洛阳区</v>
      </c>
      <c r="B17" s="51" t="str">
        <v>1004</v>
      </c>
      <c r="C17" s="50" t="str">
        <v>南昌店</v>
      </c>
      <c r="D17" s="49">
        <v>328.2</v>
      </c>
      <c r="E17" s="49">
        <v>16268.6</v>
      </c>
      <c r="F17" s="49">
        <v>13.0856013513514</v>
      </c>
      <c r="G17" s="57">
        <v>-336.91</v>
      </c>
      <c r="H17" s="49">
        <v>1516.73</v>
      </c>
      <c r="I17" s="49">
        <v>-1853.64</v>
      </c>
      <c r="J17" s="56">
        <v>-1.22212918581422</v>
      </c>
      <c r="K17" s="56">
        <v>-0.0292886520056785</v>
      </c>
      <c r="L17" s="56">
        <v>0.308858506626266</v>
      </c>
      <c r="M17" s="59">
        <v>-0.338147158631944</v>
      </c>
      <c r="N17" s="49">
        <v>11503.09</v>
      </c>
      <c r="O17" s="49">
        <v>4910.76</v>
      </c>
      <c r="P17" s="49">
        <v>6592.33</v>
      </c>
      <c r="Q17" s="56">
        <v>1.34242561232885</v>
      </c>
      <c r="R17" s="49">
        <v>179.09</v>
      </c>
      <c r="S17" s="49">
        <v>67.57</v>
      </c>
      <c r="T17" s="49">
        <v>111.52</v>
      </c>
      <c r="U17" s="56">
        <v>1.65043658428297</v>
      </c>
      <c r="V17" s="56">
        <v>1.67628240921697</v>
      </c>
      <c r="W17" s="56">
        <v>0</v>
      </c>
      <c r="X17" s="56">
        <v>1.67628240921697</v>
      </c>
      <c r="Y17" s="54">
        <v>-0.00619800100508124</v>
      </c>
      <c r="Z17" s="54">
        <v>0.141630901287554</v>
      </c>
      <c r="AA17" s="54">
        <v>-0.147828902292635</v>
      </c>
      <c r="AB17" s="54">
        <v>-0.140088310810811</v>
      </c>
      <c r="AC17" s="54">
        <v>0.111626754310942</v>
      </c>
      <c r="AD17" s="54">
        <v>-0.251715065121752</v>
      </c>
    </row>
    <row r="18" spans="1:30">
      <c r="A18" s="50" t="str">
        <v>郑州西区</v>
      </c>
      <c r="B18" s="51" t="str">
        <v>1085</v>
      </c>
      <c r="C18" s="50" t="str">
        <v>南阳店</v>
      </c>
      <c r="D18" s="49">
        <v>51</v>
      </c>
      <c r="E18" s="49">
        <v>2768</v>
      </c>
      <c r="F18" s="49">
        <v>10.4528443113772</v>
      </c>
      <c r="G18" s="57">
        <v>-480.91</v>
      </c>
      <c r="H18" s="49">
        <v>675.67</v>
      </c>
      <c r="I18" s="49">
        <v>-1156.58</v>
      </c>
      <c r="J18" s="56">
        <v>-1.71175277872334</v>
      </c>
      <c r="K18" s="56">
        <v>-0.219484366228681</v>
      </c>
      <c r="L18" s="56">
        <v>0.218077655488494</v>
      </c>
      <c r="M18" s="59">
        <v>-0.437562021717174</v>
      </c>
      <c r="N18" s="49">
        <v>2191.09</v>
      </c>
      <c r="O18" s="49">
        <v>3098.3</v>
      </c>
      <c r="P18" s="49">
        <v>-907.21</v>
      </c>
      <c r="Q18" s="56">
        <v>-0.292808959752122</v>
      </c>
      <c r="R18" s="49">
        <v>27.5</v>
      </c>
      <c r="S18" s="49">
        <v>49.08</v>
      </c>
      <c r="T18" s="49">
        <v>-21.58</v>
      </c>
      <c r="U18" s="56">
        <v>-0.439690301548492</v>
      </c>
      <c r="V18" s="56">
        <v>2.31983333333333</v>
      </c>
      <c r="W18" s="56">
        <v>-0.0223609999206641</v>
      </c>
      <c r="X18" s="56">
        <v>2.342194333254</v>
      </c>
      <c r="Y18" s="54">
        <v>-0.327272727272727</v>
      </c>
      <c r="Z18" s="54">
        <v>0.0240423797881011</v>
      </c>
      <c r="AA18" s="54">
        <v>-0.351315107060828</v>
      </c>
      <c r="AB18" s="54">
        <v>-0.379337799401198</v>
      </c>
      <c r="AC18" s="54">
        <v>0.13737672271891</v>
      </c>
      <c r="AD18" s="54">
        <v>-0.516714522120108</v>
      </c>
    </row>
    <row r="19" spans="1:30">
      <c r="A19" s="50" t="str">
        <v>郑州东区</v>
      </c>
      <c r="B19" s="51" t="str">
        <v>1094</v>
      </c>
      <c r="C19" s="50" t="str">
        <v>象湖店</v>
      </c>
      <c r="D19" s="49">
        <v>645</v>
      </c>
      <c r="E19" s="49">
        <v>25524.15</v>
      </c>
      <c r="F19" s="49">
        <v>27.0179583281525</v>
      </c>
      <c r="G19" s="49">
        <v>746.09</v>
      </c>
      <c r="H19" s="49">
        <v>1815.08</v>
      </c>
      <c r="I19" s="49">
        <v>-1068.99</v>
      </c>
      <c r="J19" s="56">
        <v>-0.588949247416092</v>
      </c>
      <c r="K19" s="56">
        <v>0.117019224284363</v>
      </c>
      <c r="L19" s="56">
        <v>0.202981856570283</v>
      </c>
      <c r="M19" s="56">
        <v>-0.0859626322859202</v>
      </c>
      <c r="N19" s="49">
        <v>6375.79</v>
      </c>
      <c r="O19" s="49">
        <v>8942.08</v>
      </c>
      <c r="P19" s="49">
        <v>-2566.29</v>
      </c>
      <c r="Q19" s="56">
        <v>-0.286990275193244</v>
      </c>
      <c r="R19" s="49">
        <v>94.47</v>
      </c>
      <c r="S19" s="49">
        <v>117.04</v>
      </c>
      <c r="T19" s="49">
        <v>-22.57</v>
      </c>
      <c r="U19" s="56">
        <v>-0.19284005468216</v>
      </c>
      <c r="V19" s="56">
        <v>0.0720818125870471</v>
      </c>
      <c r="W19" s="56">
        <v>0.11166805903648</v>
      </c>
      <c r="X19" s="56">
        <v>-0.039586246449433</v>
      </c>
      <c r="Y19" s="54">
        <v>0.0367312374298719</v>
      </c>
      <c r="Z19" s="54">
        <v>-0.0680109364319891</v>
      </c>
      <c r="AA19" s="54">
        <v>0.104742173861861</v>
      </c>
      <c r="AB19" s="54">
        <v>0.17864113540686</v>
      </c>
      <c r="AC19" s="54">
        <v>-0.00560663738190667</v>
      </c>
      <c r="AD19" s="54">
        <v>0.184247772788767</v>
      </c>
    </row>
    <row r="20" spans="1:30">
      <c r="A20" s="50" t="str">
        <v>平顶山区</v>
      </c>
      <c r="B20" s="51" t="str">
        <v>1023</v>
      </c>
      <c r="C20" s="50" t="str">
        <v>华府店</v>
      </c>
      <c r="D20" s="49">
        <v>666.9</v>
      </c>
      <c r="E20" s="49">
        <v>37822.72</v>
      </c>
      <c r="F20" s="49">
        <v>96.1618502909894</v>
      </c>
      <c r="G20" s="49">
        <v>127.88</v>
      </c>
      <c r="H20" s="49">
        <v>1186.47</v>
      </c>
      <c r="I20" s="49">
        <v>-1058.59</v>
      </c>
      <c r="J20" s="56">
        <v>-0.89221809232429</v>
      </c>
      <c r="K20" s="56">
        <v>0.0438191312929179</v>
      </c>
      <c r="L20" s="56">
        <v>0.287332354949797</v>
      </c>
      <c r="M20" s="58">
        <v>-0.243513223656879</v>
      </c>
      <c r="N20" s="49">
        <v>2918.36</v>
      </c>
      <c r="O20" s="49">
        <v>4129.26</v>
      </c>
      <c r="P20" s="49">
        <v>-1210.9</v>
      </c>
      <c r="Q20" s="56">
        <v>-0.293248669253087</v>
      </c>
      <c r="R20" s="49">
        <v>45.49</v>
      </c>
      <c r="S20" s="49">
        <v>77.27</v>
      </c>
      <c r="T20" s="49">
        <v>-31.78</v>
      </c>
      <c r="U20" s="56">
        <v>-0.411285104180147</v>
      </c>
      <c r="V20" s="56">
        <v>0.433302182668559</v>
      </c>
      <c r="W20" s="56">
        <v>0</v>
      </c>
      <c r="X20" s="56">
        <v>0.433302182668559</v>
      </c>
      <c r="Y20" s="54">
        <v>-0.231039788964608</v>
      </c>
      <c r="Z20" s="54">
        <v>0.126439756697295</v>
      </c>
      <c r="AA20" s="54">
        <v>-0.357479545661903</v>
      </c>
      <c r="AB20" s="54">
        <v>-0.0514398598090651</v>
      </c>
      <c r="AC20" s="54">
        <v>0.324156628548457</v>
      </c>
      <c r="AD20" s="54">
        <v>-0.375596488357522</v>
      </c>
    </row>
    <row r="21" spans="1:30">
      <c r="A21" s="50" t="str">
        <v>郑州西区</v>
      </c>
      <c r="B21" s="51" t="str">
        <v>1067</v>
      </c>
      <c r="C21" s="50" t="str">
        <v>长江店</v>
      </c>
      <c r="D21" s="49">
        <v>918</v>
      </c>
      <c r="E21" s="49">
        <v>52659.33</v>
      </c>
      <c r="F21" s="49">
        <v>132.381064430863</v>
      </c>
      <c r="G21" s="49">
        <v>523.38</v>
      </c>
      <c r="H21" s="49">
        <v>1559.88</v>
      </c>
      <c r="I21" s="49">
        <v>-1036.5</v>
      </c>
      <c r="J21" s="56">
        <v>-0.664474190322332</v>
      </c>
      <c r="K21" s="56">
        <v>0.154685976060293</v>
      </c>
      <c r="L21" s="56">
        <v>0.322960533671226</v>
      </c>
      <c r="M21" s="58">
        <v>-0.168274557610933</v>
      </c>
      <c r="N21" s="49">
        <v>3383.5</v>
      </c>
      <c r="O21" s="49">
        <v>4829.94</v>
      </c>
      <c r="P21" s="49">
        <v>-1446.44</v>
      </c>
      <c r="Q21" s="56">
        <v>-0.299473699466246</v>
      </c>
      <c r="R21" s="49">
        <v>41.83</v>
      </c>
      <c r="S21" s="49">
        <v>61.24</v>
      </c>
      <c r="T21" s="49">
        <v>-19.41</v>
      </c>
      <c r="U21" s="56">
        <v>-0.316949706074461</v>
      </c>
      <c r="V21" s="56">
        <v>0</v>
      </c>
      <c r="W21" s="56">
        <v>0.314483997387329</v>
      </c>
      <c r="X21" s="56">
        <v>-0.314483997387329</v>
      </c>
      <c r="Y21" s="54">
        <v>-0.0399234998804686</v>
      </c>
      <c r="Z21" s="54">
        <v>-0.110385369039843</v>
      </c>
      <c r="AA21" s="54">
        <v>0.0704618691593747</v>
      </c>
      <c r="AB21" s="54">
        <v>-0.141769226466022</v>
      </c>
      <c r="AC21" s="54">
        <v>-0.0831180718601059</v>
      </c>
      <c r="AD21" s="54">
        <v>-0.0586511546059165</v>
      </c>
    </row>
    <row r="22" spans="1:30">
      <c r="A22" s="50" t="str">
        <v>商丘区</v>
      </c>
      <c r="B22" s="51" t="str">
        <v>1119</v>
      </c>
      <c r="C22" s="50" t="str">
        <v>虞城店</v>
      </c>
      <c r="D22" s="49">
        <v>123.85</v>
      </c>
      <c r="E22" s="49">
        <v>6671.51</v>
      </c>
      <c r="F22" s="49">
        <v>24.7705563526224</v>
      </c>
      <c r="G22" s="57">
        <v>-668.54</v>
      </c>
      <c r="H22" s="49">
        <v>241.8</v>
      </c>
      <c r="I22" s="49">
        <v>-910.34</v>
      </c>
      <c r="J22" s="56">
        <v>-3.76484698097601</v>
      </c>
      <c r="K22" s="56">
        <v>-0.437809837525622</v>
      </c>
      <c r="L22" s="56">
        <v>0.279631321483503</v>
      </c>
      <c r="M22" s="59">
        <v>-0.717441159009125</v>
      </c>
      <c r="N22" s="49">
        <v>1527.01</v>
      </c>
      <c r="O22" s="49">
        <v>864.71</v>
      </c>
      <c r="P22" s="49">
        <v>662.3</v>
      </c>
      <c r="Q22" s="56">
        <v>0.76592152282268</v>
      </c>
      <c r="R22" s="49">
        <v>47.8</v>
      </c>
      <c r="S22" s="49">
        <v>21.96</v>
      </c>
      <c r="T22" s="49">
        <v>25.84</v>
      </c>
      <c r="U22" s="56">
        <v>1.17668488160291</v>
      </c>
      <c r="V22" s="56">
        <v>0</v>
      </c>
      <c r="W22" s="56">
        <v>0</v>
      </c>
      <c r="X22" s="56">
        <v>0</v>
      </c>
      <c r="Y22" s="54">
        <v>-0.0460251046025105</v>
      </c>
      <c r="Z22" s="54">
        <v>-0.206739526411658</v>
      </c>
      <c r="AA22" s="54">
        <v>0.160714421809147</v>
      </c>
      <c r="AB22" s="54">
        <v>-0.327693425337615</v>
      </c>
      <c r="AC22" s="54">
        <v>0.305419851742203</v>
      </c>
      <c r="AD22" s="54">
        <v>-0.633113277079817</v>
      </c>
    </row>
    <row r="23" spans="1:30">
      <c r="A23" s="50" t="str">
        <v>郑州西区</v>
      </c>
      <c r="B23" s="51" t="str">
        <v>1029</v>
      </c>
      <c r="C23" s="50" t="str">
        <v>丰乐店</v>
      </c>
      <c r="D23" s="49">
        <v>866.8</v>
      </c>
      <c r="E23" s="49">
        <v>46135.88</v>
      </c>
      <c r="F23" s="49">
        <v>79.5641941028692</v>
      </c>
      <c r="G23" s="57">
        <v>-626.56</v>
      </c>
      <c r="H23" s="49">
        <v>269.36</v>
      </c>
      <c r="I23" s="49">
        <v>-895.92</v>
      </c>
      <c r="J23" s="56">
        <v>-3.32610632610633</v>
      </c>
      <c r="K23" s="56">
        <v>-0.173623888802678</v>
      </c>
      <c r="L23" s="56">
        <v>0.0405585076348349</v>
      </c>
      <c r="M23" s="58">
        <v>-0.214182396437513</v>
      </c>
      <c r="N23" s="49">
        <v>3608.72</v>
      </c>
      <c r="O23" s="49">
        <v>6641.27</v>
      </c>
      <c r="P23" s="49">
        <v>-3032.55</v>
      </c>
      <c r="Q23" s="56">
        <v>-0.456622001514771</v>
      </c>
      <c r="R23" s="49">
        <v>49.08</v>
      </c>
      <c r="S23" s="49">
        <v>128.72</v>
      </c>
      <c r="T23" s="49">
        <v>-79.64</v>
      </c>
      <c r="U23" s="56">
        <v>-0.618707271597265</v>
      </c>
      <c r="V23" s="56">
        <v>2.06363759847867</v>
      </c>
      <c r="W23" s="56">
        <v>-0.140088305365652</v>
      </c>
      <c r="X23" s="56">
        <v>2.20372590384433</v>
      </c>
      <c r="Y23" s="54">
        <v>-0.21841890790546</v>
      </c>
      <c r="Z23" s="54">
        <v>-0.019266625233064</v>
      </c>
      <c r="AA23" s="54">
        <v>-0.199152282672396</v>
      </c>
      <c r="AB23" s="54">
        <v>-0.329282621219849</v>
      </c>
      <c r="AC23" s="54">
        <v>-0.0542361325469376</v>
      </c>
      <c r="AD23" s="54">
        <v>-0.275046488672911</v>
      </c>
    </row>
    <row r="24" spans="1:30">
      <c r="A24" s="50" t="str">
        <v>郑州东区</v>
      </c>
      <c r="B24" s="51" t="str">
        <v>1013</v>
      </c>
      <c r="C24" s="50" t="str">
        <v>丰产店</v>
      </c>
      <c r="D24" s="49">
        <v>352.9</v>
      </c>
      <c r="E24" s="49">
        <v>22780.09</v>
      </c>
      <c r="F24" s="49">
        <v>54.9348720181933</v>
      </c>
      <c r="G24" s="49">
        <v>611.87</v>
      </c>
      <c r="H24" s="49">
        <v>1398.66</v>
      </c>
      <c r="I24" s="49">
        <v>-786.79</v>
      </c>
      <c r="J24" s="56">
        <v>-0.562531279939371</v>
      </c>
      <c r="K24" s="56">
        <v>0.174558162755866</v>
      </c>
      <c r="L24" s="56">
        <v>0.258812688050273</v>
      </c>
      <c r="M24" s="56">
        <v>-0.0842545252944064</v>
      </c>
      <c r="N24" s="49">
        <v>3505.25</v>
      </c>
      <c r="O24" s="49">
        <v>5404.14</v>
      </c>
      <c r="P24" s="49">
        <v>-1898.89</v>
      </c>
      <c r="Q24" s="56">
        <v>-0.351376907334007</v>
      </c>
      <c r="R24" s="49">
        <v>50.02</v>
      </c>
      <c r="S24" s="49">
        <v>69.53</v>
      </c>
      <c r="T24" s="49">
        <v>-19.51</v>
      </c>
      <c r="U24" s="56">
        <v>-0.280598302890838</v>
      </c>
      <c r="V24" s="56">
        <v>0.094952643942423</v>
      </c>
      <c r="W24" s="56">
        <v>0.256989652898572</v>
      </c>
      <c r="X24" s="56">
        <v>-0.162037008956149</v>
      </c>
      <c r="Y24" s="54">
        <v>-0.0355857656937225</v>
      </c>
      <c r="Z24" s="54">
        <v>-0.044153602761398</v>
      </c>
      <c r="AA24" s="54">
        <v>0.00856783706767545</v>
      </c>
      <c r="AB24" s="54">
        <v>-0.0285047937014841</v>
      </c>
      <c r="AC24" s="54">
        <v>-0.0402965134137902</v>
      </c>
      <c r="AD24" s="54">
        <v>0.0117917197123061</v>
      </c>
    </row>
    <row r="25" spans="1:30">
      <c r="A25" s="50" t="str">
        <v>郑州西区</v>
      </c>
      <c r="B25" s="51" t="str">
        <v>1026</v>
      </c>
      <c r="C25" s="50" t="str">
        <v>大学店</v>
      </c>
      <c r="D25" s="49">
        <v>169.5</v>
      </c>
      <c r="E25" s="49">
        <v>11145.26</v>
      </c>
      <c r="F25" s="49">
        <v>19.3252169192649</v>
      </c>
      <c r="G25" s="49">
        <v>180.17</v>
      </c>
      <c r="H25" s="49">
        <v>946.31</v>
      </c>
      <c r="I25" s="49">
        <v>-766.14</v>
      </c>
      <c r="J25" s="56">
        <v>-0.809607845209287</v>
      </c>
      <c r="K25" s="56">
        <v>0.0379409900414641</v>
      </c>
      <c r="L25" s="56">
        <v>0.239490906882222</v>
      </c>
      <c r="M25" s="58">
        <v>-0.201549916840758</v>
      </c>
      <c r="N25" s="49">
        <v>4748.69</v>
      </c>
      <c r="O25" s="49">
        <v>3951.34</v>
      </c>
      <c r="P25" s="49">
        <v>797.349999999999</v>
      </c>
      <c r="Q25" s="56">
        <v>0.201792303370502</v>
      </c>
      <c r="R25" s="49">
        <v>61.65</v>
      </c>
      <c r="S25" s="49">
        <v>71.96</v>
      </c>
      <c r="T25" s="49">
        <v>-10.31</v>
      </c>
      <c r="U25" s="56">
        <v>-0.143274041133963</v>
      </c>
      <c r="V25" s="56">
        <v>0.343487240423245</v>
      </c>
      <c r="W25" s="56">
        <v>-0.149620364312524</v>
      </c>
      <c r="X25" s="56">
        <v>0.493107604735768</v>
      </c>
      <c r="Y25" s="54">
        <v>-0.0462287104622871</v>
      </c>
      <c r="Z25" s="54">
        <v>0.346859366314619</v>
      </c>
      <c r="AA25" s="54">
        <v>-0.393088076776906</v>
      </c>
      <c r="AB25" s="54">
        <v>-0.171049836708606</v>
      </c>
      <c r="AC25" s="54">
        <v>0.249395875829465</v>
      </c>
      <c r="AD25" s="54">
        <v>-0.420445712538071</v>
      </c>
    </row>
    <row r="26" spans="1:30">
      <c r="A26" s="50" t="str">
        <v>郑州东区</v>
      </c>
      <c r="B26" s="51" t="str">
        <v>1105</v>
      </c>
      <c r="C26" s="50" t="str">
        <v>航海店</v>
      </c>
      <c r="D26" s="49">
        <v>374</v>
      </c>
      <c r="E26" s="49">
        <v>25834</v>
      </c>
      <c r="F26" s="49">
        <v>27.314511452595</v>
      </c>
      <c r="G26" s="49">
        <v>1632.48</v>
      </c>
      <c r="H26" s="49">
        <v>2368.33</v>
      </c>
      <c r="I26" s="49">
        <v>-735.85</v>
      </c>
      <c r="J26" s="56">
        <v>-0.310704167071312</v>
      </c>
      <c r="K26" s="56">
        <v>0.191370239423807</v>
      </c>
      <c r="L26" s="56">
        <v>0.207883187332128</v>
      </c>
      <c r="M26" s="56">
        <v>-0.0165129479083205</v>
      </c>
      <c r="N26" s="49">
        <v>8530.48</v>
      </c>
      <c r="O26" s="49">
        <v>11392.6</v>
      </c>
      <c r="P26" s="49">
        <v>-2862.12</v>
      </c>
      <c r="Q26" s="56">
        <v>-0.25122623457332</v>
      </c>
      <c r="R26" s="49">
        <v>144.38</v>
      </c>
      <c r="S26" s="49">
        <v>153.38</v>
      </c>
      <c r="T26" s="49">
        <v>-9</v>
      </c>
      <c r="U26" s="56">
        <v>-0.0586777937149563</v>
      </c>
      <c r="V26" s="56">
        <v>-0.032543092744172</v>
      </c>
      <c r="W26" s="56">
        <v>0.222151803778251</v>
      </c>
      <c r="X26" s="56">
        <v>-0.254694896522423</v>
      </c>
      <c r="Y26" s="54">
        <v>0.307383294085053</v>
      </c>
      <c r="Z26" s="54">
        <v>-0.0385969487547268</v>
      </c>
      <c r="AA26" s="54">
        <v>0.34598024283978</v>
      </c>
      <c r="AB26" s="54">
        <v>0.0583103943171934</v>
      </c>
      <c r="AC26" s="54">
        <v>-0.0381105805522883</v>
      </c>
      <c r="AD26" s="54">
        <v>0.0964209748694817</v>
      </c>
    </row>
    <row r="27" spans="1:30">
      <c r="A27" s="50" t="str">
        <v>郑州东区</v>
      </c>
      <c r="B27" s="51" t="str">
        <v>1034</v>
      </c>
      <c r="C27" s="50" t="str">
        <v>未来店</v>
      </c>
      <c r="D27" s="49">
        <v>618.4</v>
      </c>
      <c r="E27" s="49">
        <v>32576.34</v>
      </c>
      <c r="F27" s="49">
        <v>85.1357515968874</v>
      </c>
      <c r="G27" s="49">
        <v>1064.9</v>
      </c>
      <c r="H27" s="49">
        <v>1699.04</v>
      </c>
      <c r="I27" s="49">
        <v>-634.14</v>
      </c>
      <c r="J27" s="56">
        <v>-0.373234297014785</v>
      </c>
      <c r="K27" s="56">
        <v>0.276709523859018</v>
      </c>
      <c r="L27" s="56">
        <v>0.2221914175191</v>
      </c>
      <c r="M27" s="56">
        <v>0.0545181063399186</v>
      </c>
      <c r="N27" s="49">
        <v>3848.44</v>
      </c>
      <c r="O27" s="49">
        <v>7646.74</v>
      </c>
      <c r="P27" s="49">
        <v>-3798.3</v>
      </c>
      <c r="Q27" s="56">
        <v>-0.496721478695496</v>
      </c>
      <c r="R27" s="49">
        <v>42.66</v>
      </c>
      <c r="S27" s="49">
        <v>109.66</v>
      </c>
      <c r="T27" s="49">
        <v>-67</v>
      </c>
      <c r="U27" s="56">
        <v>-0.610979390844428</v>
      </c>
      <c r="V27" s="56">
        <v>2.7588295046101</v>
      </c>
      <c r="W27" s="56">
        <v>0.0146096110440447</v>
      </c>
      <c r="X27" s="56">
        <v>2.74421989356605</v>
      </c>
      <c r="Y27" s="54">
        <v>-0.0569620253164557</v>
      </c>
      <c r="Z27" s="54">
        <v>0.00328287433886558</v>
      </c>
      <c r="AA27" s="54">
        <v>-0.0602448996553213</v>
      </c>
      <c r="AB27" s="54">
        <v>-0.00378359930160874</v>
      </c>
      <c r="AC27" s="54">
        <v>0.00450654788838119</v>
      </c>
      <c r="AD27" s="54">
        <v>-0.00829014718998993</v>
      </c>
    </row>
    <row r="28" spans="1:30">
      <c r="A28" s="50" t="str">
        <v>商丘区</v>
      </c>
      <c r="B28" s="51" t="str">
        <v>1126</v>
      </c>
      <c r="C28" s="50" t="str">
        <v>商丘凯旋店</v>
      </c>
      <c r="D28" s="49">
        <v>466.5</v>
      </c>
      <c r="E28" s="49">
        <v>25610.78</v>
      </c>
      <c r="F28" s="49">
        <v>105.962221539836</v>
      </c>
      <c r="G28" s="49">
        <v>544.73</v>
      </c>
      <c r="H28" s="49">
        <v>1161.38</v>
      </c>
      <c r="I28" s="49">
        <v>-616.65</v>
      </c>
      <c r="J28" s="56">
        <v>-0.530963164511185</v>
      </c>
      <c r="K28" s="56">
        <v>0.233206183669188</v>
      </c>
      <c r="L28" s="56">
        <v>0.223669208843695</v>
      </c>
      <c r="M28" s="56">
        <v>0.00953697482549362</v>
      </c>
      <c r="N28" s="49">
        <v>2335.83</v>
      </c>
      <c r="O28" s="49">
        <v>5192.4</v>
      </c>
      <c r="P28" s="49">
        <v>-2856.57</v>
      </c>
      <c r="Q28" s="56">
        <v>-0.550144441876589</v>
      </c>
      <c r="R28" s="49">
        <v>38.31</v>
      </c>
      <c r="S28" s="49">
        <v>88.12</v>
      </c>
      <c r="T28" s="49">
        <v>-49.81</v>
      </c>
      <c r="U28" s="56">
        <v>-0.565251929187472</v>
      </c>
      <c r="V28" s="56">
        <v>1.54049203863221</v>
      </c>
      <c r="W28" s="56">
        <v>0.169920549628713</v>
      </c>
      <c r="X28" s="56">
        <v>1.3705714890035</v>
      </c>
      <c r="Y28" s="54">
        <v>-0.0180109631949883</v>
      </c>
      <c r="Z28" s="54">
        <v>0.165910122560145</v>
      </c>
      <c r="AA28" s="54">
        <v>-0.183921085755133</v>
      </c>
      <c r="AB28" s="54">
        <v>0.0282503489475741</v>
      </c>
      <c r="AC28" s="54">
        <v>0.149076727524844</v>
      </c>
      <c r="AD28" s="54">
        <v>-0.12082637857727</v>
      </c>
    </row>
    <row r="29" spans="1:30">
      <c r="A29" s="50" t="str">
        <v>平顶山区</v>
      </c>
      <c r="B29" s="51" t="str">
        <v>1120</v>
      </c>
      <c r="C29" s="50" t="str">
        <v>和顺店</v>
      </c>
      <c r="D29" s="49">
        <v>122.1</v>
      </c>
      <c r="E29" s="49">
        <v>6831.2</v>
      </c>
      <c r="F29" s="49">
        <v>26.9270340291964</v>
      </c>
      <c r="G29" s="57">
        <v>-491</v>
      </c>
      <c r="H29" s="49">
        <v>119.48</v>
      </c>
      <c r="I29" s="49">
        <v>-610.48</v>
      </c>
      <c r="J29" s="56">
        <v>-5.10947438901908</v>
      </c>
      <c r="K29" s="56">
        <v>-0.32385726535189</v>
      </c>
      <c r="L29" s="56">
        <v>0.0724397800372263</v>
      </c>
      <c r="M29" s="59">
        <v>-0.396297045389116</v>
      </c>
      <c r="N29" s="49">
        <v>1516.1</v>
      </c>
      <c r="O29" s="49">
        <v>1649.37</v>
      </c>
      <c r="P29" s="49">
        <v>-133.27</v>
      </c>
      <c r="Q29" s="56">
        <v>-0.0808005480880579</v>
      </c>
      <c r="R29" s="49">
        <v>38.27</v>
      </c>
      <c r="S29" s="49">
        <v>32.07</v>
      </c>
      <c r="T29" s="49">
        <v>6.2</v>
      </c>
      <c r="U29" s="56">
        <v>0.193327096975366</v>
      </c>
      <c r="V29" s="56">
        <v>0.65066196324362</v>
      </c>
      <c r="W29" s="56">
        <v>-0.0602124511120845</v>
      </c>
      <c r="X29" s="56">
        <v>0.710874414355704</v>
      </c>
      <c r="Y29" s="54">
        <v>-0.0269140318787562</v>
      </c>
      <c r="Z29" s="54">
        <v>-0.135017149984409</v>
      </c>
      <c r="AA29" s="54">
        <v>0.108103118105653</v>
      </c>
      <c r="AB29" s="54">
        <v>-0.322879776792387</v>
      </c>
      <c r="AC29" s="54">
        <v>0.0128703686862256</v>
      </c>
      <c r="AD29" s="54">
        <v>-0.335750145478613</v>
      </c>
    </row>
    <row r="30" spans="1:30">
      <c r="A30" s="50" t="str">
        <v>平顶山区</v>
      </c>
      <c r="B30" s="51" t="str">
        <v>1031</v>
      </c>
      <c r="C30" s="50" t="str">
        <v>汝州店</v>
      </c>
      <c r="D30" s="49">
        <v>343.7</v>
      </c>
      <c r="E30" s="49">
        <v>18252.2</v>
      </c>
      <c r="F30" s="49">
        <v>39.9670608910421</v>
      </c>
      <c r="G30" s="57">
        <v>-673.66</v>
      </c>
      <c r="H30" s="49">
        <v>-112.23</v>
      </c>
      <c r="I30" s="49">
        <v>-561.43</v>
      </c>
      <c r="J30" s="56">
        <v>5.00249487659271</v>
      </c>
      <c r="K30" s="56">
        <v>-0.249968459877253</v>
      </c>
      <c r="L30" s="56">
        <v>-0.0658398793844854</v>
      </c>
      <c r="M30" s="58">
        <v>-0.184128580492768</v>
      </c>
      <c r="N30" s="49">
        <v>2694.98</v>
      </c>
      <c r="O30" s="49">
        <v>1704.59</v>
      </c>
      <c r="P30" s="49">
        <v>990.39</v>
      </c>
      <c r="Q30" s="56">
        <v>0.581013616177497</v>
      </c>
      <c r="R30" s="49">
        <v>63.9</v>
      </c>
      <c r="S30" s="49">
        <v>26.48</v>
      </c>
      <c r="T30" s="49">
        <v>37.42</v>
      </c>
      <c r="U30" s="56">
        <v>1.4131419939577</v>
      </c>
      <c r="V30" s="56">
        <v>-0.430068096265279</v>
      </c>
      <c r="W30" s="56">
        <v>0.0728789023162135</v>
      </c>
      <c r="X30" s="56">
        <v>-0.502946998581493</v>
      </c>
      <c r="Y30" s="54">
        <v>-0.0328638497652582</v>
      </c>
      <c r="Z30" s="54">
        <v>-0.0800604229607251</v>
      </c>
      <c r="AA30" s="54">
        <v>0.0471965731954669</v>
      </c>
      <c r="AB30" s="54">
        <v>-0.367632338273012</v>
      </c>
      <c r="AC30" s="54">
        <v>-0.242049407775477</v>
      </c>
      <c r="AD30" s="54">
        <v>-0.125582930497535</v>
      </c>
    </row>
    <row r="31" spans="1:30">
      <c r="A31" s="50" t="str">
        <v>郑州东区</v>
      </c>
      <c r="B31" s="51" t="str">
        <v>1018</v>
      </c>
      <c r="C31" s="50" t="str">
        <v>人拜店</v>
      </c>
      <c r="D31" s="49">
        <v>245.4</v>
      </c>
      <c r="E31" s="49">
        <v>15219.03</v>
      </c>
      <c r="F31" s="49">
        <v>67.7164776939909</v>
      </c>
      <c r="G31" s="49">
        <v>427.61</v>
      </c>
      <c r="H31" s="49">
        <v>977.01</v>
      </c>
      <c r="I31" s="49">
        <v>-549.4</v>
      </c>
      <c r="J31" s="56">
        <v>-0.562327918854464</v>
      </c>
      <c r="K31" s="56">
        <v>0.204933431739976</v>
      </c>
      <c r="L31" s="56">
        <v>0.315907408066065</v>
      </c>
      <c r="M31" s="58">
        <v>-0.110973976326089</v>
      </c>
      <c r="N31" s="49">
        <v>2086.58</v>
      </c>
      <c r="O31" s="49">
        <v>3092.71</v>
      </c>
      <c r="P31" s="49">
        <v>-1006.13</v>
      </c>
      <c r="Q31" s="56">
        <v>-0.325323098512308</v>
      </c>
      <c r="R31" s="49">
        <v>22.63</v>
      </c>
      <c r="S31" s="49">
        <v>38.65</v>
      </c>
      <c r="T31" s="49">
        <v>-16.02</v>
      </c>
      <c r="U31" s="56">
        <v>-0.414489003880983</v>
      </c>
      <c r="V31" s="56">
        <v>0</v>
      </c>
      <c r="W31" s="56">
        <v>0</v>
      </c>
      <c r="X31" s="56">
        <v>0</v>
      </c>
      <c r="Y31" s="54">
        <v>-0.00309323906319046</v>
      </c>
      <c r="Z31" s="54">
        <v>0.122897800776197</v>
      </c>
      <c r="AA31" s="54">
        <v>-0.125991039839387</v>
      </c>
      <c r="AB31" s="54">
        <v>-0.0333158526073407</v>
      </c>
      <c r="AC31" s="54">
        <v>0.0874042506410236</v>
      </c>
      <c r="AD31" s="54">
        <v>-0.120720103248364</v>
      </c>
    </row>
    <row r="32" spans="1:30">
      <c r="A32" s="50" t="str">
        <v>洛阳区</v>
      </c>
      <c r="B32" s="51" t="str">
        <v>1072</v>
      </c>
      <c r="C32" s="50" t="str">
        <v>北大店</v>
      </c>
      <c r="D32" s="49">
        <v>975.1</v>
      </c>
      <c r="E32" s="49">
        <v>54042.32</v>
      </c>
      <c r="F32" s="49">
        <v>227.8114327586</v>
      </c>
      <c r="G32" s="49">
        <v>778.34</v>
      </c>
      <c r="H32" s="49">
        <v>1249.76</v>
      </c>
      <c r="I32" s="49">
        <v>-471.42</v>
      </c>
      <c r="J32" s="56">
        <v>-0.377208424017411</v>
      </c>
      <c r="K32" s="56">
        <v>0.315915511251096</v>
      </c>
      <c r="L32" s="56">
        <v>0.168249185854123</v>
      </c>
      <c r="M32" s="56">
        <v>0.147666325396973</v>
      </c>
      <c r="N32" s="49">
        <v>2463.76</v>
      </c>
      <c r="O32" s="49">
        <v>7428.03</v>
      </c>
      <c r="P32" s="49">
        <v>-4964.27</v>
      </c>
      <c r="Q32" s="56">
        <v>-0.6683158253265</v>
      </c>
      <c r="R32" s="49">
        <v>58.45</v>
      </c>
      <c r="S32" s="49">
        <v>94.11</v>
      </c>
      <c r="T32" s="49">
        <v>-35.66</v>
      </c>
      <c r="U32" s="56">
        <v>-0.378918287110828</v>
      </c>
      <c r="V32" s="56">
        <v>0.756315939549473</v>
      </c>
      <c r="W32" s="56">
        <v>0.310662610111876</v>
      </c>
      <c r="X32" s="56">
        <v>0.445653329437596</v>
      </c>
      <c r="Y32" s="54">
        <v>0.528999144568007</v>
      </c>
      <c r="Z32" s="54">
        <v>-0.191796833492721</v>
      </c>
      <c r="AA32" s="54">
        <v>0.720795978060728</v>
      </c>
      <c r="AB32" s="54">
        <v>0.626816461178816</v>
      </c>
      <c r="AC32" s="54">
        <v>-0.0969182273092597</v>
      </c>
      <c r="AD32" s="54">
        <v>0.723734688488076</v>
      </c>
    </row>
    <row r="33" spans="1:30">
      <c r="A33" s="50" t="str">
        <v>郑州东区</v>
      </c>
      <c r="B33" s="51" t="str">
        <v>1027</v>
      </c>
      <c r="C33" s="50" t="str">
        <v>花园店</v>
      </c>
      <c r="D33" s="49">
        <v>433</v>
      </c>
      <c r="E33" s="49">
        <v>23773.3</v>
      </c>
      <c r="F33" s="49">
        <v>23.4271260633401</v>
      </c>
      <c r="G33" s="49">
        <v>1560.96</v>
      </c>
      <c r="H33" s="49">
        <v>2030.11</v>
      </c>
      <c r="I33" s="49">
        <v>-469.15</v>
      </c>
      <c r="J33" s="56">
        <v>-0.231095851948909</v>
      </c>
      <c r="K33" s="56">
        <v>0.16853506774506</v>
      </c>
      <c r="L33" s="56">
        <v>0.224627089444316</v>
      </c>
      <c r="M33" s="56">
        <v>-0.0560920216992564</v>
      </c>
      <c r="N33" s="49">
        <v>9261.93</v>
      </c>
      <c r="O33" s="49">
        <v>9037.69</v>
      </c>
      <c r="P33" s="49">
        <v>224.24</v>
      </c>
      <c r="Q33" s="56">
        <v>0.0248116498795599</v>
      </c>
      <c r="R33" s="49">
        <v>263.77</v>
      </c>
      <c r="S33" s="49">
        <v>113.78</v>
      </c>
      <c r="T33" s="49">
        <v>149.99</v>
      </c>
      <c r="U33" s="56">
        <v>1.31824573738794</v>
      </c>
      <c r="V33" s="56">
        <v>0.982697050356769</v>
      </c>
      <c r="W33" s="56">
        <v>0.18876731919697</v>
      </c>
      <c r="X33" s="56">
        <v>0.793929731159799</v>
      </c>
      <c r="Y33" s="54">
        <v>-0.0122455169276263</v>
      </c>
      <c r="Z33" s="54">
        <v>-0.0634557918790649</v>
      </c>
      <c r="AA33" s="54">
        <v>0.0512102749514385</v>
      </c>
      <c r="AB33" s="54">
        <v>0.0673474770061434</v>
      </c>
      <c r="AC33" s="54">
        <v>-0.0458957764650038</v>
      </c>
      <c r="AD33" s="54">
        <v>0.113243253471147</v>
      </c>
    </row>
    <row r="34" spans="1:30">
      <c r="A34" s="50" t="str">
        <v>郑州西区</v>
      </c>
      <c r="B34" s="51" t="str">
        <v>1086</v>
      </c>
      <c r="C34" s="50" t="str">
        <v>嵩山店</v>
      </c>
      <c r="D34" s="49">
        <v>906</v>
      </c>
      <c r="E34" s="49">
        <v>48351.63</v>
      </c>
      <c r="F34" s="49">
        <v>54.0311591479936</v>
      </c>
      <c r="G34" s="49">
        <v>1033.09</v>
      </c>
      <c r="H34" s="49">
        <v>1458.87</v>
      </c>
      <c r="I34" s="49">
        <v>-425.78</v>
      </c>
      <c r="J34" s="56">
        <v>-0.291856025554025</v>
      </c>
      <c r="K34" s="56">
        <v>0.135820663977661</v>
      </c>
      <c r="L34" s="56">
        <v>0.189245144242556</v>
      </c>
      <c r="M34" s="56">
        <v>-0.0534244802648958</v>
      </c>
      <c r="N34" s="49">
        <v>7606.28</v>
      </c>
      <c r="O34" s="49">
        <v>7708.89</v>
      </c>
      <c r="P34" s="49">
        <v>-102.610000000001</v>
      </c>
      <c r="Q34" s="56">
        <v>-0.0133106063259432</v>
      </c>
      <c r="R34" s="49">
        <v>91.74</v>
      </c>
      <c r="S34" s="49">
        <v>100.8</v>
      </c>
      <c r="T34" s="49">
        <v>-9.06</v>
      </c>
      <c r="U34" s="56">
        <v>-0.0898809523809524</v>
      </c>
      <c r="V34" s="56">
        <v>0.586488546267811</v>
      </c>
      <c r="W34" s="56">
        <v>0.0505093864468864</v>
      </c>
      <c r="X34" s="56">
        <v>0.535979159820925</v>
      </c>
      <c r="Y34" s="54">
        <v>-0.0300850228907783</v>
      </c>
      <c r="Z34" s="54">
        <v>-0.118055555555556</v>
      </c>
      <c r="AA34" s="54">
        <v>0.0879705326647773</v>
      </c>
      <c r="AB34" s="54">
        <v>-0.0710478169655829</v>
      </c>
      <c r="AC34" s="54">
        <v>-0.0565183833210748</v>
      </c>
      <c r="AD34" s="54">
        <v>-0.0145294336445082</v>
      </c>
    </row>
    <row r="35" spans="1:30">
      <c r="A35" s="50" t="str">
        <v>郑州东区</v>
      </c>
      <c r="B35" s="51" t="str">
        <v>1011</v>
      </c>
      <c r="C35" s="50" t="str">
        <v>郑花店</v>
      </c>
      <c r="D35" s="49">
        <v>473.91</v>
      </c>
      <c r="E35" s="49">
        <v>26489.95</v>
      </c>
      <c r="F35" s="49">
        <v>34.1587738508435</v>
      </c>
      <c r="G35" s="49">
        <v>574.67</v>
      </c>
      <c r="H35" s="49">
        <v>967.12</v>
      </c>
      <c r="I35" s="49">
        <v>-392.45</v>
      </c>
      <c r="J35" s="56">
        <v>-0.405792455951692</v>
      </c>
      <c r="K35" s="56">
        <v>0.0860310188927812</v>
      </c>
      <c r="L35" s="56">
        <v>0.11340379052334</v>
      </c>
      <c r="M35" s="56">
        <v>-0.0273727716305587</v>
      </c>
      <c r="N35" s="49">
        <v>6679.8</v>
      </c>
      <c r="O35" s="49">
        <v>8528.11</v>
      </c>
      <c r="P35" s="49">
        <v>-1848.31</v>
      </c>
      <c r="Q35" s="56">
        <v>-0.216731491502807</v>
      </c>
      <c r="R35" s="49">
        <v>87.62</v>
      </c>
      <c r="S35" s="49">
        <v>140.89</v>
      </c>
      <c r="T35" s="49">
        <v>-53.27</v>
      </c>
      <c r="U35" s="56">
        <v>-0.378096387252466</v>
      </c>
      <c r="V35" s="56">
        <v>0.0302164753203329</v>
      </c>
      <c r="W35" s="56">
        <v>-0.0183901241677888</v>
      </c>
      <c r="X35" s="56">
        <v>0.0486065994881217</v>
      </c>
      <c r="Y35" s="54">
        <v>-0.0288746861447158</v>
      </c>
      <c r="Z35" s="54">
        <v>-0.0256228263184044</v>
      </c>
      <c r="AA35" s="54">
        <v>-0.00325185982631139</v>
      </c>
      <c r="AB35" s="54">
        <v>-0.159315182477687</v>
      </c>
      <c r="AC35" s="54">
        <v>-0.105601030005476</v>
      </c>
      <c r="AD35" s="54">
        <v>-0.0537141524722108</v>
      </c>
    </row>
    <row r="36" spans="1:30">
      <c r="A36" s="50" t="str">
        <v>郑州东区</v>
      </c>
      <c r="B36" s="51" t="str">
        <v>1096</v>
      </c>
      <c r="C36" s="50" t="str">
        <v>长安店</v>
      </c>
      <c r="D36" s="49">
        <v>237.7</v>
      </c>
      <c r="E36" s="49">
        <v>14116.06</v>
      </c>
      <c r="F36" s="49">
        <v>13.2837656836515</v>
      </c>
      <c r="G36" s="49">
        <v>2782</v>
      </c>
      <c r="H36" s="49">
        <v>3163.39</v>
      </c>
      <c r="I36" s="49">
        <v>-381.39</v>
      </c>
      <c r="J36" s="56">
        <v>-0.120563699069669</v>
      </c>
      <c r="K36" s="56">
        <v>0.236944018355922</v>
      </c>
      <c r="L36" s="56">
        <v>0.227241805613323</v>
      </c>
      <c r="M36" s="56">
        <v>0.00970221274259915</v>
      </c>
      <c r="N36" s="49">
        <v>11741.17</v>
      </c>
      <c r="O36" s="49">
        <v>13920.81</v>
      </c>
      <c r="P36" s="49">
        <v>-2179.64</v>
      </c>
      <c r="Q36" s="56">
        <v>-0.156574222333327</v>
      </c>
      <c r="R36" s="49">
        <v>135.52</v>
      </c>
      <c r="S36" s="49">
        <v>184.94</v>
      </c>
      <c r="T36" s="49">
        <v>-49.42</v>
      </c>
      <c r="U36" s="56">
        <v>-0.267221801665405</v>
      </c>
      <c r="V36" s="56">
        <v>0.34522481322003</v>
      </c>
      <c r="W36" s="56">
        <v>0.198174538691155</v>
      </c>
      <c r="X36" s="56">
        <v>0.147050274528874</v>
      </c>
      <c r="Y36" s="54">
        <v>-0.0138724911452184</v>
      </c>
      <c r="Z36" s="54">
        <v>0.0429328430842435</v>
      </c>
      <c r="AA36" s="54">
        <v>-0.056805334229462</v>
      </c>
      <c r="AB36" s="54">
        <v>0.0270261196070618</v>
      </c>
      <c r="AC36" s="54">
        <v>-0.0186447627688331</v>
      </c>
      <c r="AD36" s="54">
        <v>0.045670882375895</v>
      </c>
    </row>
    <row r="37" spans="1:30">
      <c r="A37" s="50" t="str">
        <v>郑州西区</v>
      </c>
      <c r="B37" s="51" t="str">
        <v>1059</v>
      </c>
      <c r="C37" s="50" t="str">
        <v>大卫城</v>
      </c>
      <c r="D37" s="49">
        <v>405.5</v>
      </c>
      <c r="E37" s="49">
        <v>28740.85</v>
      </c>
      <c r="F37" s="49">
        <v>80.0731707317073</v>
      </c>
      <c r="G37" s="49">
        <v>375.36</v>
      </c>
      <c r="H37" s="49">
        <v>746.89</v>
      </c>
      <c r="I37" s="49">
        <v>-371.53</v>
      </c>
      <c r="J37" s="56">
        <v>-0.497436034757461</v>
      </c>
      <c r="K37" s="56">
        <v>0.128483703353803</v>
      </c>
      <c r="L37" s="56">
        <v>0.190530733026364</v>
      </c>
      <c r="M37" s="56">
        <v>-0.0620470296725619</v>
      </c>
      <c r="N37" s="49">
        <v>2921.46</v>
      </c>
      <c r="O37" s="49">
        <v>3920.05</v>
      </c>
      <c r="P37" s="49">
        <v>-998.59</v>
      </c>
      <c r="Q37" s="56">
        <v>-0.25473909771559</v>
      </c>
      <c r="R37" s="49">
        <v>38.19</v>
      </c>
      <c r="S37" s="49">
        <v>33.99</v>
      </c>
      <c r="T37" s="49">
        <v>4.2</v>
      </c>
      <c r="U37" s="56">
        <v>0.123565754633716</v>
      </c>
      <c r="V37" s="56">
        <v>0.355280167748081</v>
      </c>
      <c r="W37" s="56">
        <v>0.721335950433183</v>
      </c>
      <c r="X37" s="56">
        <v>-0.366055782685102</v>
      </c>
      <c r="Y37" s="54">
        <v>-0.021209740769835</v>
      </c>
      <c r="Z37" s="54">
        <v>-0.368049426301853</v>
      </c>
      <c r="AA37" s="54">
        <v>0.346839685532018</v>
      </c>
      <c r="AB37" s="54">
        <v>0.0954330151997172</v>
      </c>
      <c r="AC37" s="54">
        <v>-0.205782018086504</v>
      </c>
      <c r="AD37" s="54">
        <v>0.301215033286221</v>
      </c>
    </row>
    <row r="38" spans="1:30">
      <c r="A38" s="50" t="str">
        <v>郑州东区</v>
      </c>
      <c r="B38" s="51" t="str">
        <v>1041</v>
      </c>
      <c r="C38" s="50" t="str">
        <v>六天地</v>
      </c>
      <c r="D38" s="49">
        <v>1103</v>
      </c>
      <c r="E38" s="49">
        <v>62662.86</v>
      </c>
      <c r="F38" s="49">
        <v>110.889178461713</v>
      </c>
      <c r="G38" s="49">
        <v>893.15</v>
      </c>
      <c r="H38" s="49">
        <v>1250.36</v>
      </c>
      <c r="I38" s="49">
        <v>-357.21</v>
      </c>
      <c r="J38" s="56">
        <v>-0.285685722511917</v>
      </c>
      <c r="K38" s="56">
        <v>0.18082375378087</v>
      </c>
      <c r="L38" s="56">
        <v>0.192455751769698</v>
      </c>
      <c r="M38" s="56">
        <v>-0.0116319979888288</v>
      </c>
      <c r="N38" s="49">
        <v>4939.34</v>
      </c>
      <c r="O38" s="49">
        <v>6496.87</v>
      </c>
      <c r="P38" s="49">
        <v>-1557.53</v>
      </c>
      <c r="Q38" s="56">
        <v>-0.239735441835838</v>
      </c>
      <c r="R38" s="49">
        <v>135.04</v>
      </c>
      <c r="S38" s="49">
        <v>123.2</v>
      </c>
      <c r="T38" s="49">
        <v>11.84</v>
      </c>
      <c r="U38" s="56">
        <v>0.096103896103896</v>
      </c>
      <c r="V38" s="56">
        <v>1.93422228162039</v>
      </c>
      <c r="W38" s="56">
        <v>-0.315138514083319</v>
      </c>
      <c r="X38" s="56">
        <v>2.24936079570371</v>
      </c>
      <c r="Y38" s="54">
        <v>-0.0234004739336493</v>
      </c>
      <c r="Z38" s="54">
        <v>0.165584415584416</v>
      </c>
      <c r="AA38" s="54">
        <v>-0.188984889518065</v>
      </c>
      <c r="AB38" s="54">
        <v>-0.0398670848378351</v>
      </c>
      <c r="AC38" s="54">
        <v>0.073371361901962</v>
      </c>
      <c r="AD38" s="54">
        <v>-0.113238446739797</v>
      </c>
    </row>
    <row r="39" spans="1:30">
      <c r="A39" s="50" t="str">
        <v>洛阳区</v>
      </c>
      <c r="B39" s="51" t="str">
        <v>1052</v>
      </c>
      <c r="C39" s="50" t="str">
        <v>三门峡</v>
      </c>
      <c r="D39" s="49">
        <v>338.85</v>
      </c>
      <c r="E39" s="49">
        <v>18447.99</v>
      </c>
      <c r="F39" s="49">
        <v>35.6701354857308</v>
      </c>
      <c r="G39" s="49">
        <v>476.03</v>
      </c>
      <c r="H39" s="49">
        <v>808.54</v>
      </c>
      <c r="I39" s="49">
        <v>-332.51</v>
      </c>
      <c r="J39" s="56">
        <v>-0.411247433645831</v>
      </c>
      <c r="K39" s="56">
        <v>0.106604589083124</v>
      </c>
      <c r="L39" s="56">
        <v>0.137768046550858</v>
      </c>
      <c r="M39" s="56">
        <v>-0.0311634574677335</v>
      </c>
      <c r="N39" s="49">
        <v>4465.38</v>
      </c>
      <c r="O39" s="49">
        <v>5868.85</v>
      </c>
      <c r="P39" s="49">
        <v>-1403.47</v>
      </c>
      <c r="Q39" s="56">
        <v>-0.239138843214599</v>
      </c>
      <c r="R39" s="49">
        <v>65.87</v>
      </c>
      <c r="S39" s="49">
        <v>80.46</v>
      </c>
      <c r="T39" s="49">
        <v>-14.59</v>
      </c>
      <c r="U39" s="56">
        <v>-0.18133233905046</v>
      </c>
      <c r="V39" s="56">
        <v>1.8246166691969</v>
      </c>
      <c r="W39" s="56">
        <v>0</v>
      </c>
      <c r="X39" s="56">
        <v>1.8246166691969</v>
      </c>
      <c r="Y39" s="54">
        <v>0.048884165781084</v>
      </c>
      <c r="Z39" s="54">
        <v>-0.150882426050211</v>
      </c>
      <c r="AA39" s="54">
        <v>0.199766591831295</v>
      </c>
      <c r="AB39" s="54">
        <v>-0.00556837580056902</v>
      </c>
      <c r="AC39" s="54">
        <v>-0.0891325387426838</v>
      </c>
      <c r="AD39" s="54">
        <v>0.0835641629421148</v>
      </c>
    </row>
    <row r="40" spans="1:30">
      <c r="A40" s="50" t="str">
        <v>郑州西区</v>
      </c>
      <c r="B40" s="51" t="str">
        <v>1075</v>
      </c>
      <c r="C40" s="50" t="str">
        <v>秦岭店</v>
      </c>
      <c r="D40" s="49">
        <v>711.5</v>
      </c>
      <c r="E40" s="49">
        <v>31851.92</v>
      </c>
      <c r="F40" s="49">
        <v>76.9880372839905</v>
      </c>
      <c r="G40" s="49">
        <v>341.36</v>
      </c>
      <c r="H40" s="49">
        <v>663.47</v>
      </c>
      <c r="I40" s="49">
        <v>-322.11</v>
      </c>
      <c r="J40" s="56">
        <v>-0.485492938640783</v>
      </c>
      <c r="K40" s="56">
        <v>0.101132616572405</v>
      </c>
      <c r="L40" s="56">
        <v>0.106553796441729</v>
      </c>
      <c r="M40" s="56">
        <v>-0.00542117986932383</v>
      </c>
      <c r="N40" s="49">
        <v>3375.37</v>
      </c>
      <c r="O40" s="49">
        <v>6226.62</v>
      </c>
      <c r="P40" s="49">
        <v>-2851.25</v>
      </c>
      <c r="Q40" s="56">
        <v>-0.457912960803775</v>
      </c>
      <c r="R40" s="49">
        <v>56</v>
      </c>
      <c r="S40" s="49">
        <v>93.89</v>
      </c>
      <c r="T40" s="49">
        <v>-37.89</v>
      </c>
      <c r="U40" s="56">
        <v>-0.403557354350836</v>
      </c>
      <c r="V40" s="56">
        <v>0</v>
      </c>
      <c r="W40" s="56">
        <v>-0.127391516388159</v>
      </c>
      <c r="X40" s="56">
        <v>0.127391516388159</v>
      </c>
      <c r="Y40" s="54">
        <v>-0.0285714285714286</v>
      </c>
      <c r="Z40" s="54">
        <v>-0.0682713814037704</v>
      </c>
      <c r="AA40" s="54">
        <v>0.0396999528323418</v>
      </c>
      <c r="AB40" s="54">
        <v>0.194704796622292</v>
      </c>
      <c r="AC40" s="54">
        <v>-0.132838313563378</v>
      </c>
      <c r="AD40" s="54">
        <v>0.32754311018567</v>
      </c>
    </row>
    <row r="41" spans="1:30">
      <c r="A41" s="50" t="str">
        <v>漯河区</v>
      </c>
      <c r="B41" s="51" t="str">
        <v>1056</v>
      </c>
      <c r="C41" s="50" t="str">
        <v>金山店</v>
      </c>
      <c r="D41" s="49">
        <v>884.25</v>
      </c>
      <c r="E41" s="49">
        <v>51456.52</v>
      </c>
      <c r="F41" s="49">
        <v>86.3011676101085</v>
      </c>
      <c r="G41" s="49">
        <v>276.48</v>
      </c>
      <c r="H41" s="49">
        <v>522.64</v>
      </c>
      <c r="I41" s="49">
        <v>-246.16</v>
      </c>
      <c r="J41" s="56">
        <v>-0.470993418031532</v>
      </c>
      <c r="K41" s="56">
        <v>0.0598834300417806</v>
      </c>
      <c r="L41" s="56">
        <v>0.140256338693403</v>
      </c>
      <c r="M41" s="56">
        <v>-0.080372908651622</v>
      </c>
      <c r="N41" s="49">
        <v>4616.97</v>
      </c>
      <c r="O41" s="49">
        <v>3726.32</v>
      </c>
      <c r="P41" s="49">
        <v>890.65</v>
      </c>
      <c r="Q41" s="56">
        <v>0.239015972863308</v>
      </c>
      <c r="R41" s="49">
        <v>62.89</v>
      </c>
      <c r="S41" s="49">
        <v>65.97</v>
      </c>
      <c r="T41" s="49">
        <v>-3.08</v>
      </c>
      <c r="U41" s="56">
        <v>-0.0466878884341367</v>
      </c>
      <c r="V41" s="56">
        <v>2.05889251073303</v>
      </c>
      <c r="W41" s="56">
        <v>-0.246865747056743</v>
      </c>
      <c r="X41" s="56">
        <v>2.30575825778977</v>
      </c>
      <c r="Y41" s="54">
        <v>-0.0240101764986484</v>
      </c>
      <c r="Z41" s="54">
        <v>-0.0760951947855086</v>
      </c>
      <c r="AA41" s="54">
        <v>0.0520850182868601</v>
      </c>
      <c r="AB41" s="54">
        <v>-0.0275606210358738</v>
      </c>
      <c r="AC41" s="54">
        <v>0.154739662723545</v>
      </c>
      <c r="AD41" s="54">
        <v>-0.182300283759419</v>
      </c>
    </row>
    <row r="42" spans="1:30">
      <c r="A42" s="50" t="str">
        <v>郑州西区</v>
      </c>
      <c r="B42" s="51" t="str">
        <v>1103</v>
      </c>
      <c r="C42" s="50" t="str">
        <v>绿城店</v>
      </c>
      <c r="D42" s="49">
        <v>128</v>
      </c>
      <c r="E42" s="49">
        <v>7411.68</v>
      </c>
      <c r="F42" s="49">
        <v>28.9872077028886</v>
      </c>
      <c r="G42" s="49">
        <v>132.74</v>
      </c>
      <c r="H42" s="49">
        <v>377.82</v>
      </c>
      <c r="I42" s="49">
        <v>-245.08</v>
      </c>
      <c r="J42" s="56">
        <v>-0.648668678206553</v>
      </c>
      <c r="K42" s="56">
        <v>0.0612173367645295</v>
      </c>
      <c r="L42" s="56">
        <v>0.178460259504702</v>
      </c>
      <c r="M42" s="58">
        <v>-0.117242922740173</v>
      </c>
      <c r="N42" s="49">
        <v>2168.34</v>
      </c>
      <c r="O42" s="49">
        <v>2117.11</v>
      </c>
      <c r="P42" s="49">
        <v>51.23</v>
      </c>
      <c r="Q42" s="56">
        <v>0.0241980813467416</v>
      </c>
      <c r="R42" s="49">
        <v>36.48</v>
      </c>
      <c r="S42" s="49">
        <v>34.02</v>
      </c>
      <c r="T42" s="49">
        <v>2.45999999999999</v>
      </c>
      <c r="U42" s="56">
        <v>0.0723104056437388</v>
      </c>
      <c r="V42" s="56">
        <v>0</v>
      </c>
      <c r="W42" s="56">
        <v>-0.181166651195891</v>
      </c>
      <c r="X42" s="56">
        <v>0.181166651195891</v>
      </c>
      <c r="Y42" s="54">
        <v>-0.00603070175438596</v>
      </c>
      <c r="Z42" s="54">
        <v>0.00646678424456202</v>
      </c>
      <c r="AA42" s="54">
        <v>-0.012497485998948</v>
      </c>
      <c r="AB42" s="54">
        <v>-0.0593282570249558</v>
      </c>
      <c r="AC42" s="54">
        <v>-0.00594593573314566</v>
      </c>
      <c r="AD42" s="54">
        <v>-0.0533823212918101</v>
      </c>
    </row>
    <row r="43" spans="1:30">
      <c r="A43" s="50" t="str">
        <v>郑州西区</v>
      </c>
      <c r="B43" s="51" t="str">
        <v>1024</v>
      </c>
      <c r="C43" s="50" t="str">
        <v>新密店</v>
      </c>
      <c r="D43" s="49">
        <v>346.7</v>
      </c>
      <c r="E43" s="49">
        <v>20794.34</v>
      </c>
      <c r="F43" s="49">
        <v>31.5880963591315</v>
      </c>
      <c r="G43" s="49">
        <v>589.42</v>
      </c>
      <c r="H43" s="49">
        <v>777.81</v>
      </c>
      <c r="I43" s="49">
        <v>-188.39</v>
      </c>
      <c r="J43" s="56">
        <v>-0.242205680050398</v>
      </c>
      <c r="K43" s="56">
        <v>0.102122424935461</v>
      </c>
      <c r="L43" s="56">
        <v>0.148327192841941</v>
      </c>
      <c r="M43" s="56">
        <v>-0.0462047679064805</v>
      </c>
      <c r="N43" s="49">
        <v>5771.7</v>
      </c>
      <c r="O43" s="49">
        <v>5243.88</v>
      </c>
      <c r="P43" s="49">
        <v>527.82</v>
      </c>
      <c r="Q43" s="56">
        <v>0.100654477219158</v>
      </c>
      <c r="R43" s="49">
        <v>97.87</v>
      </c>
      <c r="S43" s="49">
        <v>75.4</v>
      </c>
      <c r="T43" s="49">
        <v>22.47</v>
      </c>
      <c r="U43" s="56">
        <v>0.298010610079576</v>
      </c>
      <c r="V43" s="56">
        <v>0</v>
      </c>
      <c r="W43" s="56">
        <v>0.0810489135663336</v>
      </c>
      <c r="X43" s="56">
        <v>-0.0810489135663336</v>
      </c>
      <c r="Y43" s="54">
        <v>0.0998263001941351</v>
      </c>
      <c r="Z43" s="54">
        <v>0.013262599469496</v>
      </c>
      <c r="AA43" s="54">
        <v>0.0865637007246391</v>
      </c>
      <c r="AB43" s="54">
        <v>0.109308180955101</v>
      </c>
      <c r="AC43" s="54">
        <v>-0.0135177387735799</v>
      </c>
      <c r="AD43" s="54">
        <v>0.122825919728681</v>
      </c>
    </row>
    <row r="44" spans="1:30">
      <c r="A44" s="50" t="str">
        <v>安阳区</v>
      </c>
      <c r="B44" s="51" t="str">
        <v>1045</v>
      </c>
      <c r="C44" s="50" t="str">
        <v>彰德府</v>
      </c>
      <c r="D44" s="49">
        <v>323</v>
      </c>
      <c r="E44" s="49">
        <v>15677.89</v>
      </c>
      <c r="F44" s="49">
        <v>196.431508535063</v>
      </c>
      <c r="G44" s="57">
        <v>-55.43</v>
      </c>
      <c r="H44" s="49">
        <v>126.71</v>
      </c>
      <c r="I44" s="49">
        <v>-182.14</v>
      </c>
      <c r="J44" s="56">
        <v>-1.43745560729224</v>
      </c>
      <c r="K44" s="56">
        <v>-0.107966497857421</v>
      </c>
      <c r="L44" s="56">
        <v>0.110815703628556</v>
      </c>
      <c r="M44" s="59">
        <v>-0.218782201485977</v>
      </c>
      <c r="N44" s="49">
        <v>513.4</v>
      </c>
      <c r="O44" s="49">
        <v>1143.43</v>
      </c>
      <c r="P44" s="49">
        <v>-630.03</v>
      </c>
      <c r="Q44" s="56">
        <v>-0.551000061219314</v>
      </c>
      <c r="R44" s="49">
        <v>8.59</v>
      </c>
      <c r="S44" s="49">
        <v>25.23</v>
      </c>
      <c r="T44" s="49">
        <v>-16.64</v>
      </c>
      <c r="U44" s="56">
        <v>-0.65953230281411</v>
      </c>
      <c r="V44" s="56">
        <v>0</v>
      </c>
      <c r="W44" s="56">
        <v>-0.271638780363513</v>
      </c>
      <c r="X44" s="56">
        <v>0.271638780363513</v>
      </c>
      <c r="Y44" s="54">
        <v>-0.0360884749708964</v>
      </c>
      <c r="Z44" s="54">
        <v>0.183511692429647</v>
      </c>
      <c r="AA44" s="54">
        <v>-0.219600167400544</v>
      </c>
      <c r="AB44" s="54">
        <v>-0.0323594043914702</v>
      </c>
      <c r="AC44" s="54">
        <v>0.160693877194056</v>
      </c>
      <c r="AD44" s="54">
        <v>-0.193053281585527</v>
      </c>
    </row>
    <row r="45" spans="1:30">
      <c r="A45" s="50" t="str">
        <v>事业处管理</v>
      </c>
      <c r="B45" s="51" t="str">
        <v>1043</v>
      </c>
      <c r="C45" s="50" t="str">
        <v>濮阳店</v>
      </c>
      <c r="D45" s="49">
        <v>391.61</v>
      </c>
      <c r="E45" s="49">
        <v>18714.88</v>
      </c>
      <c r="F45" s="49">
        <v>31.2874900434526</v>
      </c>
      <c r="G45" s="49">
        <v>681.74</v>
      </c>
      <c r="H45" s="49">
        <v>850.56</v>
      </c>
      <c r="I45" s="49">
        <v>-168.82</v>
      </c>
      <c r="J45" s="56">
        <v>-0.198481000752445</v>
      </c>
      <c r="K45" s="56">
        <v>0.128282374016111</v>
      </c>
      <c r="L45" s="56">
        <v>0.209836583247809</v>
      </c>
      <c r="M45" s="56">
        <v>-0.0815542092316982</v>
      </c>
      <c r="N45" s="49">
        <v>5314.37</v>
      </c>
      <c r="O45" s="49">
        <v>4053.44</v>
      </c>
      <c r="P45" s="49">
        <v>1260.93</v>
      </c>
      <c r="Q45" s="56">
        <v>0.311076517723218</v>
      </c>
      <c r="R45" s="49">
        <v>62.15</v>
      </c>
      <c r="S45" s="49">
        <v>60.72</v>
      </c>
      <c r="T45" s="49">
        <v>1.43</v>
      </c>
      <c r="U45" s="56">
        <v>0.0235507246376812</v>
      </c>
      <c r="V45" s="56">
        <v>0.315519524723065</v>
      </c>
      <c r="W45" s="56">
        <v>0.252246236165236</v>
      </c>
      <c r="X45" s="56">
        <v>0.063273288557829</v>
      </c>
      <c r="Y45" s="54">
        <v>-0.0247787610619469</v>
      </c>
      <c r="Z45" s="54">
        <v>-0.123847167325428</v>
      </c>
      <c r="AA45" s="54">
        <v>0.0990684062634813</v>
      </c>
      <c r="AB45" s="54">
        <v>-0.229264909997129</v>
      </c>
      <c r="AC45" s="54">
        <v>0.0325529920265256</v>
      </c>
      <c r="AD45" s="54">
        <v>-0.261817902023655</v>
      </c>
    </row>
    <row r="46" spans="1:30">
      <c r="A46" s="50" t="str">
        <v>郑州东区</v>
      </c>
      <c r="B46" s="51" t="str">
        <v>1076</v>
      </c>
      <c r="C46" s="50" t="str">
        <v>铁塔店</v>
      </c>
      <c r="D46" s="49">
        <v>381</v>
      </c>
      <c r="E46" s="49">
        <v>23216.31</v>
      </c>
      <c r="F46" s="49">
        <v>40.1115161864685</v>
      </c>
      <c r="G46" s="49">
        <v>237.66</v>
      </c>
      <c r="H46" s="49">
        <v>360.24</v>
      </c>
      <c r="I46" s="49">
        <v>-122.58</v>
      </c>
      <c r="J46" s="56">
        <v>-0.340273151232512</v>
      </c>
      <c r="K46" s="56">
        <v>0.048454278741567</v>
      </c>
      <c r="L46" s="56">
        <v>0.101708122758971</v>
      </c>
      <c r="M46" s="56">
        <v>-0.0532538440174042</v>
      </c>
      <c r="N46" s="49">
        <v>4904.83</v>
      </c>
      <c r="O46" s="49">
        <v>3541.9</v>
      </c>
      <c r="P46" s="49">
        <v>1362.93</v>
      </c>
      <c r="Q46" s="56">
        <v>0.384801942460261</v>
      </c>
      <c r="R46" s="49">
        <v>61.24</v>
      </c>
      <c r="S46" s="49">
        <v>52.37</v>
      </c>
      <c r="T46" s="49">
        <v>8.87</v>
      </c>
      <c r="U46" s="56">
        <v>0.169371777735345</v>
      </c>
      <c r="V46" s="56">
        <v>-0.211825613753505</v>
      </c>
      <c r="W46" s="56">
        <v>0</v>
      </c>
      <c r="X46" s="56">
        <v>-0.211825613753505</v>
      </c>
      <c r="Y46" s="54">
        <v>-0.0532331809274984</v>
      </c>
      <c r="Z46" s="54">
        <v>-0.193431353828528</v>
      </c>
      <c r="AA46" s="54">
        <v>0.140198172901029</v>
      </c>
      <c r="AB46" s="54">
        <v>-0.162743804061133</v>
      </c>
      <c r="AC46" s="54">
        <v>-0.147942601428612</v>
      </c>
      <c r="AD46" s="54">
        <v>-0.0148012026325216</v>
      </c>
    </row>
    <row r="47" spans="1:30">
      <c r="A47" s="50" t="str">
        <v>郑州西区</v>
      </c>
      <c r="B47" s="51" t="str">
        <v>1102</v>
      </c>
      <c r="C47" s="50" t="str">
        <v>工人店</v>
      </c>
      <c r="D47" s="49">
        <v>96.9</v>
      </c>
      <c r="E47" s="49">
        <v>4792.96</v>
      </c>
      <c r="F47" s="49">
        <v>22.648038585209</v>
      </c>
      <c r="G47" s="49">
        <v>362.67</v>
      </c>
      <c r="H47" s="49">
        <v>464.74</v>
      </c>
      <c r="I47" s="49">
        <v>-102.07</v>
      </c>
      <c r="J47" s="56">
        <v>-0.21962817919697</v>
      </c>
      <c r="K47" s="56">
        <v>0.174935002918236</v>
      </c>
      <c r="L47" s="56">
        <v>0.166560939857573</v>
      </c>
      <c r="M47" s="56">
        <v>0.00837406306066288</v>
      </c>
      <c r="N47" s="49">
        <v>2073.17</v>
      </c>
      <c r="O47" s="49">
        <v>2790.21</v>
      </c>
      <c r="P47" s="49">
        <v>-717.04</v>
      </c>
      <c r="Q47" s="56">
        <v>-0.256984241329506</v>
      </c>
      <c r="R47" s="49">
        <v>28.28</v>
      </c>
      <c r="S47" s="49">
        <v>37.08</v>
      </c>
      <c r="T47" s="49">
        <v>-8.8</v>
      </c>
      <c r="U47" s="56">
        <v>-0.237324703344121</v>
      </c>
      <c r="V47" s="56">
        <v>2.05452911362565</v>
      </c>
      <c r="W47" s="56">
        <v>0.258758748292825</v>
      </c>
      <c r="X47" s="56">
        <v>1.79577036533282</v>
      </c>
      <c r="Y47" s="54">
        <v>-0.0325318246110325</v>
      </c>
      <c r="Z47" s="54">
        <v>0.163969795037756</v>
      </c>
      <c r="AA47" s="54">
        <v>-0.196501619648789</v>
      </c>
      <c r="AB47" s="54">
        <v>-0.126886056708565</v>
      </c>
      <c r="AC47" s="54">
        <v>-0.0369439576232613</v>
      </c>
      <c r="AD47" s="54">
        <v>-0.0899420990853034</v>
      </c>
    </row>
    <row r="48" spans="1:30">
      <c r="A48" s="50" t="str">
        <v>郑州西区</v>
      </c>
      <c r="B48" s="51" t="str">
        <v>1106</v>
      </c>
      <c r="C48" s="50" t="str">
        <v>青屏店</v>
      </c>
      <c r="D48" s="49">
        <v>585.7</v>
      </c>
      <c r="E48" s="49">
        <v>34072.27</v>
      </c>
      <c r="F48" s="49">
        <v>37.3962608892755</v>
      </c>
      <c r="G48" s="49">
        <v>1696.38</v>
      </c>
      <c r="H48" s="49">
        <v>1763.16</v>
      </c>
      <c r="I48" s="49">
        <v>-66.78</v>
      </c>
      <c r="J48" s="56">
        <v>-0.0378751786565031</v>
      </c>
      <c r="K48" s="56">
        <v>0.206228254236093</v>
      </c>
      <c r="L48" s="56">
        <v>0.205171767761515</v>
      </c>
      <c r="M48" s="56">
        <v>0.00105648647457805</v>
      </c>
      <c r="N48" s="49">
        <v>8225.74</v>
      </c>
      <c r="O48" s="49">
        <v>8593.58</v>
      </c>
      <c r="P48" s="49">
        <v>-367.84</v>
      </c>
      <c r="Q48" s="56">
        <v>-0.0428040467418701</v>
      </c>
      <c r="R48" s="49">
        <v>84.57</v>
      </c>
      <c r="S48" s="49">
        <v>117.26</v>
      </c>
      <c r="T48" s="49">
        <v>-32.69</v>
      </c>
      <c r="U48" s="56">
        <v>-0.27878219341634</v>
      </c>
      <c r="V48" s="56">
        <v>0.386676627202619</v>
      </c>
      <c r="W48" s="56">
        <v>0.0492566689783838</v>
      </c>
      <c r="X48" s="56">
        <v>0.337419958224235</v>
      </c>
      <c r="Y48" s="54">
        <v>-0.0216388790351188</v>
      </c>
      <c r="Z48" s="54">
        <v>-0.0105747910625959</v>
      </c>
      <c r="AA48" s="54">
        <v>-0.0110640879725229</v>
      </c>
      <c r="AB48" s="54">
        <v>-0.142256025092812</v>
      </c>
      <c r="AC48" s="54">
        <v>-0.0237571186862751</v>
      </c>
      <c r="AD48" s="54">
        <v>-0.118498906406536</v>
      </c>
    </row>
    <row r="49" spans="1:30">
      <c r="A49" s="50" t="str">
        <v>郑州西区</v>
      </c>
      <c r="B49" s="51" t="str">
        <v>1035</v>
      </c>
      <c r="C49" s="50" t="str">
        <v>巩义店</v>
      </c>
      <c r="D49" s="49">
        <v>579.94</v>
      </c>
      <c r="E49" s="49">
        <v>33976</v>
      </c>
      <c r="F49" s="49">
        <v>41.1814303708222</v>
      </c>
      <c r="G49" s="49">
        <v>865.62</v>
      </c>
      <c r="H49" s="49">
        <v>923.47</v>
      </c>
      <c r="I49" s="49">
        <v>-57.85</v>
      </c>
      <c r="J49" s="56">
        <v>-0.0626441573629896</v>
      </c>
      <c r="K49" s="56">
        <v>0.120605745638662</v>
      </c>
      <c r="L49" s="56">
        <v>0.154242516865343</v>
      </c>
      <c r="M49" s="56">
        <v>-0.0336367712266808</v>
      </c>
      <c r="N49" s="49">
        <v>7177.27</v>
      </c>
      <c r="O49" s="49">
        <v>5987.13</v>
      </c>
      <c r="P49" s="49">
        <v>1190.14</v>
      </c>
      <c r="Q49" s="56">
        <v>0.198783056322478</v>
      </c>
      <c r="R49" s="49">
        <v>95.91</v>
      </c>
      <c r="S49" s="49">
        <v>98</v>
      </c>
      <c r="T49" s="49">
        <v>-2.09</v>
      </c>
      <c r="U49" s="56">
        <v>-0.0213265306122449</v>
      </c>
      <c r="V49" s="56">
        <v>0</v>
      </c>
      <c r="W49" s="56">
        <v>0.00835772895682253</v>
      </c>
      <c r="X49" s="56">
        <v>-0.00835772895682253</v>
      </c>
      <c r="Y49" s="54">
        <v>0.00583880721509749</v>
      </c>
      <c r="Z49" s="54">
        <v>-0.21734693877551</v>
      </c>
      <c r="AA49" s="54">
        <v>0.223185745990608</v>
      </c>
      <c r="AB49" s="54">
        <v>-0.0476838227721753</v>
      </c>
      <c r="AC49" s="54">
        <v>0.0823773494144941</v>
      </c>
      <c r="AD49" s="54">
        <v>-0.130061172186669</v>
      </c>
    </row>
    <row r="50" spans="1:30">
      <c r="A50" s="50" t="str">
        <v>洛阳区</v>
      </c>
      <c r="B50" s="51" t="str">
        <v>1110</v>
      </c>
      <c r="C50" s="50" t="str">
        <v>中州店</v>
      </c>
      <c r="D50" s="49">
        <v>232.5</v>
      </c>
      <c r="E50" s="49">
        <v>14259.21</v>
      </c>
      <c r="F50" s="49">
        <v>230.841920054663</v>
      </c>
      <c r="G50" s="57">
        <v>-38.09</v>
      </c>
      <c r="H50" s="49">
        <v>5.46</v>
      </c>
      <c r="I50" s="49">
        <v>-43.55</v>
      </c>
      <c r="J50" s="56">
        <v>-7.97619047619048</v>
      </c>
      <c r="K50" s="56">
        <v>-0.0949970071827614</v>
      </c>
      <c r="L50" s="56">
        <v>0.00709450241031172</v>
      </c>
      <c r="M50" s="58">
        <v>-0.102091509593073</v>
      </c>
      <c r="N50" s="49">
        <v>400.96</v>
      </c>
      <c r="O50" s="49">
        <v>769.61</v>
      </c>
      <c r="P50" s="49">
        <v>-368.65</v>
      </c>
      <c r="Q50" s="56">
        <v>-0.479008848637622</v>
      </c>
      <c r="R50" s="49">
        <v>6.53</v>
      </c>
      <c r="S50" s="49">
        <v>19.82</v>
      </c>
      <c r="T50" s="49">
        <v>-13.29</v>
      </c>
      <c r="U50" s="56">
        <v>-0.670534813319879</v>
      </c>
      <c r="V50" s="56">
        <v>0</v>
      </c>
      <c r="W50" s="56">
        <v>0</v>
      </c>
      <c r="X50" s="56">
        <v>0</v>
      </c>
      <c r="Y50" s="54">
        <v>-0.0413476263399694</v>
      </c>
      <c r="Z50" s="54">
        <v>-0.024217961654894</v>
      </c>
      <c r="AA50" s="54">
        <v>-0.0171296646850753</v>
      </c>
      <c r="AB50" s="54">
        <v>-0.0395677029951031</v>
      </c>
      <c r="AC50" s="54">
        <v>-0.0589649302893673</v>
      </c>
      <c r="AD50" s="54">
        <v>0.0193972272942643</v>
      </c>
    </row>
    <row r="51" spans="1:30">
      <c r="A51" s="50" t="str">
        <v>郑州西区</v>
      </c>
      <c r="B51" s="51" t="str">
        <v>1122</v>
      </c>
      <c r="C51" s="50" t="str">
        <v>白桦店</v>
      </c>
      <c r="D51" s="49">
        <v>114.7</v>
      </c>
      <c r="E51" s="49">
        <v>6245.69</v>
      </c>
      <c r="F51" s="49">
        <v>36.5067422968185</v>
      </c>
      <c r="G51" s="49">
        <v>178.67</v>
      </c>
      <c r="H51" s="49">
        <v>214.23</v>
      </c>
      <c r="I51" s="49">
        <v>-35.56</v>
      </c>
      <c r="J51" s="56">
        <v>-0.165989824020912</v>
      </c>
      <c r="K51" s="56">
        <v>0.113382239088221</v>
      </c>
      <c r="L51" s="56">
        <v>0.0926299859474651</v>
      </c>
      <c r="M51" s="56">
        <v>0.0207522531407556</v>
      </c>
      <c r="N51" s="49">
        <v>1575.82</v>
      </c>
      <c r="O51" s="49">
        <v>2312.75</v>
      </c>
      <c r="P51" s="49">
        <v>-736.93</v>
      </c>
      <c r="Q51" s="56">
        <v>-0.318637985082694</v>
      </c>
      <c r="R51" s="49">
        <v>27.47</v>
      </c>
      <c r="S51" s="49">
        <v>56.72</v>
      </c>
      <c r="T51" s="49">
        <v>-29.25</v>
      </c>
      <c r="U51" s="56">
        <v>-0.515691114245416</v>
      </c>
      <c r="V51" s="56">
        <v>1.39021356631477</v>
      </c>
      <c r="W51" s="56">
        <v>0</v>
      </c>
      <c r="X51" s="56">
        <v>1.39021356631477</v>
      </c>
      <c r="Y51" s="54">
        <v>-0.0374954495813615</v>
      </c>
      <c r="Z51" s="54">
        <v>-0.100141043723554</v>
      </c>
      <c r="AA51" s="54">
        <v>0.0626455941421928</v>
      </c>
      <c r="AB51" s="54">
        <v>0.107747342804996</v>
      </c>
      <c r="AC51" s="54">
        <v>0.489501675494541</v>
      </c>
      <c r="AD51" s="54">
        <v>-0.381754332689545</v>
      </c>
    </row>
    <row r="52" spans="1:30">
      <c r="A52" s="50" t="str">
        <v>济源区</v>
      </c>
      <c r="B52" s="51" t="str">
        <v>1010</v>
      </c>
      <c r="C52" s="50" t="str">
        <v>天坛店</v>
      </c>
      <c r="D52" s="49">
        <v>401.5</v>
      </c>
      <c r="E52" s="49">
        <v>22732.77</v>
      </c>
      <c r="F52" s="49">
        <v>212.041037936445</v>
      </c>
      <c r="G52" s="49">
        <v>189.4</v>
      </c>
      <c r="H52" s="49">
        <v>212.4</v>
      </c>
      <c r="I52" s="49">
        <v>-23</v>
      </c>
      <c r="J52" s="56">
        <v>-0.108286252354049</v>
      </c>
      <c r="K52" s="56">
        <v>0.217368849919089</v>
      </c>
      <c r="L52" s="56">
        <v>0.216778934476424</v>
      </c>
      <c r="M52" s="56">
        <v>0.000589915442665448</v>
      </c>
      <c r="N52" s="49">
        <v>871.33</v>
      </c>
      <c r="O52" s="49">
        <v>979.8</v>
      </c>
      <c r="P52" s="49">
        <v>-108.47</v>
      </c>
      <c r="Q52" s="56">
        <v>-0.110706266585017</v>
      </c>
      <c r="R52" s="49">
        <v>13.47</v>
      </c>
      <c r="S52" s="49">
        <v>13.34</v>
      </c>
      <c r="T52" s="49">
        <v>0.130000000000001</v>
      </c>
      <c r="U52" s="56">
        <v>0.00974512743628192</v>
      </c>
      <c r="V52" s="56">
        <v>0.0504565225470782</v>
      </c>
      <c r="W52" s="56">
        <v>-0.0335753176043557</v>
      </c>
      <c r="X52" s="56">
        <v>0.0840318401514339</v>
      </c>
      <c r="Y52" s="54">
        <v>-0.0393466963622866</v>
      </c>
      <c r="Z52" s="54">
        <v>-0.0419790104947526</v>
      </c>
      <c r="AA52" s="54">
        <v>0.00263231413246606</v>
      </c>
      <c r="AB52" s="54">
        <v>0.00686492748522576</v>
      </c>
      <c r="AC52" s="54">
        <v>-0.0371436007348438</v>
      </c>
      <c r="AD52" s="54">
        <v>0.0440085282200696</v>
      </c>
    </row>
    <row r="53" spans="1:30">
      <c r="A53" s="50" t="str">
        <v>郑州东区</v>
      </c>
      <c r="B53" s="51" t="str">
        <v>1060</v>
      </c>
      <c r="C53" s="50" t="str">
        <v>东明店</v>
      </c>
      <c r="D53" s="49">
        <v>789</v>
      </c>
      <c r="E53" s="49">
        <v>35302.24</v>
      </c>
      <c r="F53" s="49">
        <v>39.013492861046</v>
      </c>
      <c r="G53" s="49">
        <v>1452.67</v>
      </c>
      <c r="H53" s="49">
        <v>1471.45</v>
      </c>
      <c r="I53" s="49">
        <v>-18.78</v>
      </c>
      <c r="J53" s="56">
        <v>-0.012762920928336</v>
      </c>
      <c r="K53" s="56">
        <v>0.173172749554155</v>
      </c>
      <c r="L53" s="56">
        <v>0.187398353793115</v>
      </c>
      <c r="M53" s="56">
        <v>-0.0142256042389602</v>
      </c>
      <c r="N53" s="49">
        <v>8388.56</v>
      </c>
      <c r="O53" s="49">
        <v>7851.99</v>
      </c>
      <c r="P53" s="49">
        <v>536.57</v>
      </c>
      <c r="Q53" s="56">
        <v>0.0683355429642676</v>
      </c>
      <c r="R53" s="49">
        <v>102.31</v>
      </c>
      <c r="S53" s="49">
        <v>105.03</v>
      </c>
      <c r="T53" s="49">
        <v>-2.72</v>
      </c>
      <c r="U53" s="56">
        <v>-0.0258973626582881</v>
      </c>
      <c r="V53" s="56">
        <v>2.41631642394031</v>
      </c>
      <c r="W53" s="56">
        <v>0.157779825233246</v>
      </c>
      <c r="X53" s="56">
        <v>2.25853659870707</v>
      </c>
      <c r="Y53" s="54">
        <v>-0.0116313165868439</v>
      </c>
      <c r="Z53" s="54">
        <v>-0.113967437874893</v>
      </c>
      <c r="AA53" s="54">
        <v>0.102336121288049</v>
      </c>
      <c r="AB53" s="54">
        <v>-0.105963776818837</v>
      </c>
      <c r="AC53" s="54">
        <v>-0.0177764108206964</v>
      </c>
      <c r="AD53" s="54">
        <v>-0.0881873659981401</v>
      </c>
    </row>
    <row r="54" spans="1:30">
      <c r="A54" s="50" t="str">
        <v>漯河区</v>
      </c>
      <c r="B54" s="51" t="str">
        <v>1053</v>
      </c>
      <c r="C54" s="50" t="str">
        <v>辽河店</v>
      </c>
      <c r="D54" s="49">
        <v>597.1</v>
      </c>
      <c r="E54" s="49">
        <v>31825.88</v>
      </c>
      <c r="F54" s="49">
        <v>45.8816784785358</v>
      </c>
      <c r="G54" s="49">
        <v>848.79</v>
      </c>
      <c r="H54" s="49">
        <v>861.33</v>
      </c>
      <c r="I54" s="49">
        <v>-12.54</v>
      </c>
      <c r="J54" s="56">
        <v>-0.0145588798718261</v>
      </c>
      <c r="K54" s="56">
        <v>0.144410246987306</v>
      </c>
      <c r="L54" s="56">
        <v>0.146846065061469</v>
      </c>
      <c r="M54" s="56">
        <v>-0.00243581807416319</v>
      </c>
      <c r="N54" s="49">
        <v>5877.63</v>
      </c>
      <c r="O54" s="49">
        <v>5865.53</v>
      </c>
      <c r="P54" s="49">
        <v>12.1000000000004</v>
      </c>
      <c r="Q54" s="56">
        <v>0.00206289968681438</v>
      </c>
      <c r="R54" s="49">
        <v>75.02</v>
      </c>
      <c r="S54" s="49">
        <v>88.64</v>
      </c>
      <c r="T54" s="49">
        <v>-13.62</v>
      </c>
      <c r="U54" s="56">
        <v>-0.15365523465704</v>
      </c>
      <c r="V54" s="56">
        <v>0.548605564019656</v>
      </c>
      <c r="W54" s="56">
        <v>0.0202807674263268</v>
      </c>
      <c r="X54" s="56">
        <v>0.528324796593329</v>
      </c>
      <c r="Y54" s="54">
        <v>-0.0290589176219675</v>
      </c>
      <c r="Z54" s="54">
        <v>-0.0288808664259928</v>
      </c>
      <c r="AA54" s="54">
        <v>-0.000178051195974693</v>
      </c>
      <c r="AB54" s="54">
        <v>-0.110241367790584</v>
      </c>
      <c r="AC54" s="54">
        <v>-0.109022168499692</v>
      </c>
      <c r="AD54" s="54">
        <v>-0.00121919929089163</v>
      </c>
    </row>
    <row r="55" spans="1:30">
      <c r="A55" s="50" t="str">
        <v>郑州东区</v>
      </c>
      <c r="B55" s="51" t="str">
        <v>1092</v>
      </c>
      <c r="C55" s="50" t="str">
        <v>商都店</v>
      </c>
      <c r="D55" s="49">
        <v>269.9</v>
      </c>
      <c r="E55" s="49">
        <v>16675.57</v>
      </c>
      <c r="F55" s="49">
        <v>31.6856272018367</v>
      </c>
      <c r="G55" s="49">
        <v>762.62</v>
      </c>
      <c r="H55" s="49">
        <v>769.24</v>
      </c>
      <c r="I55" s="49">
        <v>-6.62</v>
      </c>
      <c r="J55" s="56">
        <v>-0.00860589672923925</v>
      </c>
      <c r="K55" s="56">
        <v>0.177376588578978</v>
      </c>
      <c r="L55" s="56">
        <v>0.162055460871287</v>
      </c>
      <c r="M55" s="56">
        <v>0.0153211277076905</v>
      </c>
      <c r="N55" s="49">
        <v>4299.44</v>
      </c>
      <c r="O55" s="49">
        <v>4746.77</v>
      </c>
      <c r="P55" s="49">
        <v>-447.330000000001</v>
      </c>
      <c r="Q55" s="56">
        <v>-0.0942388192391881</v>
      </c>
      <c r="R55" s="49">
        <v>49.58</v>
      </c>
      <c r="S55" s="49">
        <v>72.77</v>
      </c>
      <c r="T55" s="49">
        <v>-23.19</v>
      </c>
      <c r="U55" s="56">
        <v>-0.318675278274014</v>
      </c>
      <c r="V55" s="56">
        <v>0.594001152088718</v>
      </c>
      <c r="W55" s="56">
        <v>0.106263013402438</v>
      </c>
      <c r="X55" s="56">
        <v>0.48773813868628</v>
      </c>
      <c r="Y55" s="54">
        <v>-0.0528438886647842</v>
      </c>
      <c r="Z55" s="54">
        <v>-0.049883193623746</v>
      </c>
      <c r="AA55" s="54">
        <v>-0.00296069504103814</v>
      </c>
      <c r="AB55" s="54">
        <v>-0.084849073461471</v>
      </c>
      <c r="AC55" s="54">
        <v>-0.0346232912064414</v>
      </c>
      <c r="AD55" s="54">
        <v>-0.0502257822550296</v>
      </c>
    </row>
    <row r="56" spans="1:30">
      <c r="A56" s="50" t="str">
        <v>郑州西区</v>
      </c>
      <c r="B56" s="51" t="str">
        <v>1078</v>
      </c>
      <c r="C56" s="50" t="str">
        <v>南彩店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56">
        <v>0</v>
      </c>
      <c r="K56" s="56">
        <v>0</v>
      </c>
      <c r="L56" s="56">
        <v>0</v>
      </c>
      <c r="M56" s="56">
        <v>0</v>
      </c>
      <c r="N56" s="49">
        <v>0</v>
      </c>
      <c r="O56" s="49">
        <v>0</v>
      </c>
      <c r="P56" s="49">
        <v>0</v>
      </c>
      <c r="Q56" s="56" t="e">
        <v>#DIV/0!</v>
      </c>
      <c r="R56" s="49">
        <v>0</v>
      </c>
      <c r="S56" s="49">
        <v>0</v>
      </c>
      <c r="T56" s="49">
        <v>0</v>
      </c>
      <c r="U56" s="56" t="e">
        <v>#DIV/0!</v>
      </c>
      <c r="V56" s="56">
        <v>0</v>
      </c>
      <c r="W56" s="56">
        <v>0</v>
      </c>
      <c r="X56" s="56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</row>
    <row r="57" spans="1:30">
      <c r="A57" s="50" t="str">
        <v>济源区</v>
      </c>
      <c r="B57" s="51" t="str">
        <v>1006</v>
      </c>
      <c r="C57" s="50" t="str">
        <v>沁园店</v>
      </c>
      <c r="D57" s="49">
        <v>525.1</v>
      </c>
      <c r="E57" s="49">
        <v>31338.44</v>
      </c>
      <c r="F57" s="49">
        <v>49.2296075471054</v>
      </c>
      <c r="G57" s="49">
        <v>770.72</v>
      </c>
      <c r="H57" s="49">
        <v>766.69</v>
      </c>
      <c r="I57" s="49">
        <v>4.03</v>
      </c>
      <c r="J57" s="56">
        <v>0.00525636176290287</v>
      </c>
      <c r="K57" s="56">
        <v>0.141152338742171</v>
      </c>
      <c r="L57" s="56">
        <v>0.119745730283554</v>
      </c>
      <c r="M57" s="56">
        <v>0.0214066084586161</v>
      </c>
      <c r="N57" s="49">
        <v>5460.2</v>
      </c>
      <c r="O57" s="49">
        <v>6402.65</v>
      </c>
      <c r="P57" s="49">
        <v>-942.45</v>
      </c>
      <c r="Q57" s="56">
        <v>-0.147196863798583</v>
      </c>
      <c r="R57" s="49">
        <v>71.49</v>
      </c>
      <c r="S57" s="49">
        <v>95.51</v>
      </c>
      <c r="T57" s="49">
        <v>-24.02</v>
      </c>
      <c r="U57" s="56">
        <v>-0.251491990367501</v>
      </c>
      <c r="V57" s="56">
        <v>0.032123184871821</v>
      </c>
      <c r="W57" s="56">
        <v>-0.117941631904072</v>
      </c>
      <c r="X57" s="56">
        <v>0.150064816775893</v>
      </c>
      <c r="Y57" s="54">
        <v>-0.0309134144635613</v>
      </c>
      <c r="Z57" s="54">
        <v>-0.0221966286252748</v>
      </c>
      <c r="AA57" s="54">
        <v>-0.0087167858382865</v>
      </c>
      <c r="AB57" s="54">
        <v>-0.00878259423219632</v>
      </c>
      <c r="AC57" s="54">
        <v>-0.0142131929747839</v>
      </c>
      <c r="AD57" s="54">
        <v>0.00543059874258756</v>
      </c>
    </row>
    <row r="58" spans="1:30">
      <c r="A58" s="50" t="str">
        <v>漯河区</v>
      </c>
      <c r="B58" s="51" t="str">
        <v>1020</v>
      </c>
      <c r="C58" s="50" t="str">
        <v>漯河店</v>
      </c>
      <c r="D58" s="49">
        <v>348.7</v>
      </c>
      <c r="E58" s="49">
        <v>15414.81</v>
      </c>
      <c r="F58" s="49">
        <v>230.876243256912</v>
      </c>
      <c r="G58" s="49">
        <v>160.94</v>
      </c>
      <c r="H58" s="49">
        <v>151.96</v>
      </c>
      <c r="I58" s="49">
        <v>8.98</v>
      </c>
      <c r="J58" s="56">
        <v>0.0590944985522506</v>
      </c>
      <c r="K58" s="56">
        <v>0.253249409913454</v>
      </c>
      <c r="L58" s="56">
        <v>0.182626670512451</v>
      </c>
      <c r="M58" s="56">
        <v>0.0706227394010032</v>
      </c>
      <c r="N58" s="49">
        <v>635.5</v>
      </c>
      <c r="O58" s="49">
        <v>832.08</v>
      </c>
      <c r="P58" s="49">
        <v>-196.58</v>
      </c>
      <c r="Q58" s="56">
        <v>-0.23625132198827</v>
      </c>
      <c r="R58" s="49">
        <v>9.7</v>
      </c>
      <c r="S58" s="49">
        <v>19.61</v>
      </c>
      <c r="T58" s="49">
        <v>-9.91</v>
      </c>
      <c r="U58" s="56">
        <v>-0.505354411014788</v>
      </c>
      <c r="V58" s="56">
        <v>0</v>
      </c>
      <c r="W58" s="56">
        <v>-0.292809790922998</v>
      </c>
      <c r="X58" s="56">
        <v>0.292809790922998</v>
      </c>
      <c r="Y58" s="54">
        <v>-0.0309278350515464</v>
      </c>
      <c r="Z58" s="54">
        <v>-0.00101988781234064</v>
      </c>
      <c r="AA58" s="54">
        <v>-0.0299079472392057</v>
      </c>
      <c r="AB58" s="54">
        <v>0.0772766351989211</v>
      </c>
      <c r="AC58" s="54">
        <v>0.221224762042111</v>
      </c>
      <c r="AD58" s="54">
        <v>-0.14394812684319</v>
      </c>
    </row>
    <row r="59" spans="1:30">
      <c r="A59" s="50" t="str">
        <v>济源区</v>
      </c>
      <c r="B59" s="51" t="str">
        <v>1025</v>
      </c>
      <c r="C59" s="50" t="str">
        <v>济水店</v>
      </c>
      <c r="D59" s="49">
        <v>350.4</v>
      </c>
      <c r="E59" s="49">
        <v>16410.32</v>
      </c>
      <c r="F59" s="49">
        <v>86.1734222401347</v>
      </c>
      <c r="G59" s="49">
        <v>204.58</v>
      </c>
      <c r="H59" s="49">
        <v>191.99</v>
      </c>
      <c r="I59" s="49">
        <v>12.59</v>
      </c>
      <c r="J59" s="56">
        <v>0.0655763321006302</v>
      </c>
      <c r="K59" s="56">
        <v>0.128339763495499</v>
      </c>
      <c r="L59" s="56">
        <v>0.0749832060114668</v>
      </c>
      <c r="M59" s="56">
        <v>0.0533565574840321</v>
      </c>
      <c r="N59" s="49">
        <v>1594.05</v>
      </c>
      <c r="O59" s="49">
        <v>2560.44</v>
      </c>
      <c r="P59" s="49">
        <v>-966.39</v>
      </c>
      <c r="Q59" s="56">
        <v>-0.377431222758588</v>
      </c>
      <c r="R59" s="49">
        <v>20.2</v>
      </c>
      <c r="S59" s="49">
        <v>39.24</v>
      </c>
      <c r="T59" s="49">
        <v>-19.04</v>
      </c>
      <c r="U59" s="56">
        <v>-0.485219164118247</v>
      </c>
      <c r="V59" s="56">
        <v>0</v>
      </c>
      <c r="W59" s="56">
        <v>0.0875127420998981</v>
      </c>
      <c r="X59" s="56">
        <v>-0.0875127420998981</v>
      </c>
      <c r="Y59" s="54">
        <v>-0.0396039603960396</v>
      </c>
      <c r="Z59" s="54">
        <v>-0.123853211009174</v>
      </c>
      <c r="AA59" s="54">
        <v>0.0842492506131347</v>
      </c>
      <c r="AB59" s="54">
        <v>-0.0593318315616746</v>
      </c>
      <c r="AC59" s="54">
        <v>-0.102669384949462</v>
      </c>
      <c r="AD59" s="54">
        <v>0.0433375533877872</v>
      </c>
    </row>
    <row r="60" spans="1:30">
      <c r="A60" s="50" t="str">
        <v>济源区</v>
      </c>
      <c r="B60" s="51" t="str">
        <v>1091</v>
      </c>
      <c r="C60" s="50" t="str">
        <v>汤帝店</v>
      </c>
      <c r="D60" s="49">
        <v>111.9</v>
      </c>
      <c r="E60" s="49">
        <v>5879.75</v>
      </c>
      <c r="F60" s="49">
        <v>74.8267650437395</v>
      </c>
      <c r="G60" s="49">
        <v>52.56</v>
      </c>
      <c r="H60" s="49">
        <v>39.93</v>
      </c>
      <c r="I60" s="49">
        <v>12.63</v>
      </c>
      <c r="J60" s="56">
        <v>0.316303531179564</v>
      </c>
      <c r="K60" s="56">
        <v>0.0849921573066412</v>
      </c>
      <c r="L60" s="56">
        <v>0.142622423831125</v>
      </c>
      <c r="M60" s="56">
        <v>-0.0576302665244835</v>
      </c>
      <c r="N60" s="49">
        <v>618.41</v>
      </c>
      <c r="O60" s="49">
        <v>279.97</v>
      </c>
      <c r="P60" s="49">
        <v>338.44</v>
      </c>
      <c r="Q60" s="56">
        <v>1.20884380469336</v>
      </c>
      <c r="R60" s="49">
        <v>8.45</v>
      </c>
      <c r="S60" s="49">
        <v>5.51</v>
      </c>
      <c r="T60" s="49">
        <v>2.94</v>
      </c>
      <c r="U60" s="56">
        <v>0.533575317604356</v>
      </c>
      <c r="V60" s="56">
        <v>2.04935897435897</v>
      </c>
      <c r="W60" s="56">
        <v>0</v>
      </c>
      <c r="X60" s="56">
        <v>2.04935897435897</v>
      </c>
      <c r="Y60" s="54">
        <v>-0.0769230769230769</v>
      </c>
      <c r="Z60" s="54">
        <v>-0.125226860254083</v>
      </c>
      <c r="AA60" s="54">
        <v>0.0483037833310065</v>
      </c>
      <c r="AB60" s="54">
        <v>-0.0772112750728992</v>
      </c>
      <c r="AC60" s="54">
        <v>-0.100732221309426</v>
      </c>
      <c r="AD60" s="54">
        <v>0.0235209462365268</v>
      </c>
    </row>
    <row r="61" spans="1:30">
      <c r="A61" s="50" t="str">
        <v>洛阳区</v>
      </c>
      <c r="B61" s="51" t="str">
        <v>1037</v>
      </c>
      <c r="C61" s="50" t="str">
        <v>政和店</v>
      </c>
      <c r="D61" s="49">
        <v>546</v>
      </c>
      <c r="E61" s="49">
        <v>28281.23</v>
      </c>
      <c r="F61" s="49">
        <v>99.4008764534811</v>
      </c>
      <c r="G61" s="49">
        <v>192.17</v>
      </c>
      <c r="H61" s="49">
        <v>175.52</v>
      </c>
      <c r="I61" s="49">
        <v>16.65</v>
      </c>
      <c r="J61" s="56">
        <v>0.0948609845031905</v>
      </c>
      <c r="K61" s="56">
        <v>0.0874756468381858</v>
      </c>
      <c r="L61" s="56">
        <v>0.0429685300561832</v>
      </c>
      <c r="M61" s="56">
        <v>0.0445071167820025</v>
      </c>
      <c r="N61" s="49">
        <v>2196.84</v>
      </c>
      <c r="O61" s="49">
        <v>4084.85</v>
      </c>
      <c r="P61" s="49">
        <v>-1888.01</v>
      </c>
      <c r="Q61" s="56">
        <v>-0.462198122330073</v>
      </c>
      <c r="R61" s="49">
        <v>37.09</v>
      </c>
      <c r="S61" s="49">
        <v>57.56</v>
      </c>
      <c r="T61" s="49">
        <v>-20.47</v>
      </c>
      <c r="U61" s="56">
        <v>-0.355628908964559</v>
      </c>
      <c r="V61" s="56">
        <v>0.0330810661684024</v>
      </c>
      <c r="W61" s="56">
        <v>0.223565814382593</v>
      </c>
      <c r="X61" s="56">
        <v>-0.190484748214191</v>
      </c>
      <c r="Y61" s="54">
        <v>-0.051496360204907</v>
      </c>
      <c r="Z61" s="54">
        <v>-0.410701876302988</v>
      </c>
      <c r="AA61" s="54">
        <v>0.359205516098081</v>
      </c>
      <c r="AB61" s="54">
        <v>-0.146420707647643</v>
      </c>
      <c r="AC61" s="54">
        <v>-0.200636498280231</v>
      </c>
      <c r="AD61" s="54">
        <v>0.0542157906325879</v>
      </c>
    </row>
    <row r="62" spans="1:30">
      <c r="A62" s="50" t="str">
        <v>郑州西区</v>
      </c>
      <c r="B62" s="51" t="str">
        <v>1123</v>
      </c>
      <c r="C62" s="50" t="str">
        <v>索凌店</v>
      </c>
      <c r="D62" s="49">
        <v>194.66</v>
      </c>
      <c r="E62" s="49">
        <v>12145.67</v>
      </c>
      <c r="F62" s="49">
        <v>67.1586672914998</v>
      </c>
      <c r="G62" s="49">
        <v>269.49</v>
      </c>
      <c r="H62" s="49">
        <v>241.41</v>
      </c>
      <c r="I62" s="49">
        <v>28.08</v>
      </c>
      <c r="J62" s="56">
        <v>0.116316639741519</v>
      </c>
      <c r="K62" s="56">
        <v>0.169223427168432</v>
      </c>
      <c r="L62" s="56">
        <v>0.12637017494268</v>
      </c>
      <c r="M62" s="56">
        <v>0.0428532522257519</v>
      </c>
      <c r="N62" s="49">
        <v>1592.51</v>
      </c>
      <c r="O62" s="49">
        <v>1910.34</v>
      </c>
      <c r="P62" s="49">
        <v>-317.83</v>
      </c>
      <c r="Q62" s="56">
        <v>-0.166373525131652</v>
      </c>
      <c r="R62" s="49">
        <v>24.23</v>
      </c>
      <c r="S62" s="49">
        <v>30.08</v>
      </c>
      <c r="T62" s="49">
        <v>-5.85</v>
      </c>
      <c r="U62" s="56">
        <v>-0.194481382978723</v>
      </c>
      <c r="V62" s="56">
        <v>1.73853005915532</v>
      </c>
      <c r="W62" s="56">
        <v>0</v>
      </c>
      <c r="X62" s="56">
        <v>1.73853005915532</v>
      </c>
      <c r="Y62" s="54">
        <v>-0.0623194387123401</v>
      </c>
      <c r="Z62" s="54">
        <v>0.152260638297872</v>
      </c>
      <c r="AA62" s="54">
        <v>-0.214580077010212</v>
      </c>
      <c r="AB62" s="54">
        <v>0.160516847817871</v>
      </c>
      <c r="AC62" s="54">
        <v>0.0664803124051216</v>
      </c>
      <c r="AD62" s="54">
        <v>0.0940365354127496</v>
      </c>
    </row>
    <row r="63" spans="1:30">
      <c r="A63" s="50" t="str">
        <v>事业处管理</v>
      </c>
      <c r="B63" s="51" t="str">
        <v>1015</v>
      </c>
      <c r="C63" s="50" t="str">
        <v>塔南店</v>
      </c>
      <c r="D63" s="49">
        <v>294.4</v>
      </c>
      <c r="E63" s="49">
        <v>22385.28</v>
      </c>
      <c r="F63" s="49">
        <v>37.2779631120398</v>
      </c>
      <c r="G63" s="49">
        <v>495.12</v>
      </c>
      <c r="H63" s="49">
        <v>436.22</v>
      </c>
      <c r="I63" s="49">
        <v>58.9</v>
      </c>
      <c r="J63" s="56">
        <v>0.13502361193893</v>
      </c>
      <c r="K63" s="56">
        <v>0.0994314701647351</v>
      </c>
      <c r="L63" s="56">
        <v>0.106377478857165</v>
      </c>
      <c r="M63" s="56">
        <v>-0.00694600869243007</v>
      </c>
      <c r="N63" s="49">
        <v>4979.51</v>
      </c>
      <c r="O63" s="49">
        <v>4100.68</v>
      </c>
      <c r="P63" s="49">
        <v>878.83</v>
      </c>
      <c r="Q63" s="56">
        <v>0.214313235853566</v>
      </c>
      <c r="R63" s="49">
        <v>84.32</v>
      </c>
      <c r="S63" s="49">
        <v>64.31</v>
      </c>
      <c r="T63" s="49">
        <v>20.01</v>
      </c>
      <c r="U63" s="56">
        <v>0.31114912144301</v>
      </c>
      <c r="V63" s="56">
        <v>0.167327687671934</v>
      </c>
      <c r="W63" s="56">
        <v>0</v>
      </c>
      <c r="X63" s="56">
        <v>0.167327687671934</v>
      </c>
      <c r="Y63" s="54">
        <v>-0.0282258064516129</v>
      </c>
      <c r="Z63" s="54">
        <v>0.00684185974187529</v>
      </c>
      <c r="AA63" s="54">
        <v>-0.0350676661934882</v>
      </c>
      <c r="AB63" s="54">
        <v>0.113050671328765</v>
      </c>
      <c r="AC63" s="54">
        <v>-0.0258718310133929</v>
      </c>
      <c r="AD63" s="54">
        <v>0.138922502342158</v>
      </c>
    </row>
    <row r="64" spans="1:30">
      <c r="A64" s="50" t="str">
        <v>平顶山区</v>
      </c>
      <c r="B64" s="51" t="str">
        <v>1066</v>
      </c>
      <c r="C64" s="50" t="str">
        <v>紫云店</v>
      </c>
      <c r="D64" s="49">
        <v>95.9</v>
      </c>
      <c r="E64" s="49">
        <v>6337.75</v>
      </c>
      <c r="F64" s="49">
        <v>12.5883828934915</v>
      </c>
      <c r="G64" s="49">
        <v>599.58</v>
      </c>
      <c r="H64" s="49">
        <v>534.28</v>
      </c>
      <c r="I64" s="49">
        <v>65.3</v>
      </c>
      <c r="J64" s="56">
        <v>0.122220558508647</v>
      </c>
      <c r="K64" s="56">
        <v>0.116584481846747</v>
      </c>
      <c r="L64" s="56">
        <v>0.10560458565993</v>
      </c>
      <c r="M64" s="56">
        <v>0.0109798961868175</v>
      </c>
      <c r="N64" s="49">
        <v>5142.88</v>
      </c>
      <c r="O64" s="49">
        <v>5059.25</v>
      </c>
      <c r="P64" s="49">
        <v>83.6300000000001</v>
      </c>
      <c r="Q64" s="56">
        <v>0.016530118100509</v>
      </c>
      <c r="R64" s="49">
        <v>58.78</v>
      </c>
      <c r="S64" s="49">
        <v>80.63</v>
      </c>
      <c r="T64" s="49">
        <v>-21.85</v>
      </c>
      <c r="U64" s="56">
        <v>-0.270990946297904</v>
      </c>
      <c r="V64" s="56">
        <v>0.943197328209663</v>
      </c>
      <c r="W64" s="56">
        <v>0.082650141899346</v>
      </c>
      <c r="X64" s="56">
        <v>0.860547186310317</v>
      </c>
      <c r="Y64" s="54">
        <v>-0.0309629125552909</v>
      </c>
      <c r="Z64" s="54">
        <v>-0.142874860473769</v>
      </c>
      <c r="AA64" s="54">
        <v>0.111911947918478</v>
      </c>
      <c r="AB64" s="54">
        <v>-0.14127995069663</v>
      </c>
      <c r="AC64" s="54">
        <v>-0.157081780896378</v>
      </c>
      <c r="AD64" s="54">
        <v>0.0158018301997477</v>
      </c>
    </row>
    <row r="65" spans="1:30">
      <c r="A65" s="50" t="str">
        <v>安阳区</v>
      </c>
      <c r="B65" s="51" t="str">
        <v>1108</v>
      </c>
      <c r="C65" s="50" t="str">
        <v>永明店</v>
      </c>
      <c r="D65" s="49">
        <v>194.4</v>
      </c>
      <c r="E65" s="49">
        <v>11585.8</v>
      </c>
      <c r="F65" s="49">
        <v>32.9649982576234</v>
      </c>
      <c r="G65" s="49">
        <v>485.66</v>
      </c>
      <c r="H65" s="49">
        <v>386.71</v>
      </c>
      <c r="I65" s="49">
        <v>98.95</v>
      </c>
      <c r="J65" s="56">
        <v>0.255876496599519</v>
      </c>
      <c r="K65" s="56">
        <v>0.16285019699891</v>
      </c>
      <c r="L65" s="56">
        <v>0.153695430987886</v>
      </c>
      <c r="M65" s="56">
        <v>0.0091547660110243</v>
      </c>
      <c r="N65" s="49">
        <v>2982.25</v>
      </c>
      <c r="O65" s="49">
        <v>2516.08</v>
      </c>
      <c r="P65" s="49">
        <v>466.17</v>
      </c>
      <c r="Q65" s="56">
        <v>0.18527630282026</v>
      </c>
      <c r="R65" s="49">
        <v>35.58</v>
      </c>
      <c r="S65" s="49">
        <v>37.87</v>
      </c>
      <c r="T65" s="49">
        <v>-2.29</v>
      </c>
      <c r="U65" s="56">
        <v>-0.0604700290467388</v>
      </c>
      <c r="V65" s="56">
        <v>0.537140960763301</v>
      </c>
      <c r="W65" s="56">
        <v>0.116168434487133</v>
      </c>
      <c r="X65" s="56">
        <v>0.420972526276168</v>
      </c>
      <c r="Y65" s="54">
        <v>-0.0354131534569983</v>
      </c>
      <c r="Z65" s="54">
        <v>0.110113546342752</v>
      </c>
      <c r="AA65" s="54">
        <v>-0.14552669979975</v>
      </c>
      <c r="AB65" s="54">
        <v>-0.0966873215065349</v>
      </c>
      <c r="AC65" s="54">
        <v>0.0087477345712378</v>
      </c>
      <c r="AD65" s="54">
        <v>-0.105435056077773</v>
      </c>
    </row>
    <row r="66" spans="1:30">
      <c r="A66" s="50" t="str">
        <v>郑州东区</v>
      </c>
      <c r="B66" s="51" t="str">
        <v>1080</v>
      </c>
      <c r="C66" s="50" t="str">
        <v>新郑店</v>
      </c>
      <c r="D66" s="49">
        <v>441.3</v>
      </c>
      <c r="E66" s="49">
        <v>22746.11</v>
      </c>
      <c r="F66" s="49">
        <v>21.1552571882331</v>
      </c>
      <c r="G66" s="49">
        <v>1395.86</v>
      </c>
      <c r="H66" s="49">
        <v>1295.41</v>
      </c>
      <c r="I66" s="49">
        <v>100.45</v>
      </c>
      <c r="J66" s="56">
        <v>0.077543017268664</v>
      </c>
      <c r="K66" s="56">
        <v>0.13703818604505</v>
      </c>
      <c r="L66" s="56">
        <v>0.199811511670235</v>
      </c>
      <c r="M66" s="56">
        <v>-0.0627733256251845</v>
      </c>
      <c r="N66" s="49">
        <v>10185.92</v>
      </c>
      <c r="O66" s="49">
        <v>6483.16</v>
      </c>
      <c r="P66" s="49">
        <v>3702.76</v>
      </c>
      <c r="Q66" s="56">
        <v>0.571135063765201</v>
      </c>
      <c r="R66" s="49">
        <v>146.04</v>
      </c>
      <c r="S66" s="49">
        <v>115.43</v>
      </c>
      <c r="T66" s="49">
        <v>30.61</v>
      </c>
      <c r="U66" s="56">
        <v>0.265182361604435</v>
      </c>
      <c r="V66" s="56">
        <v>1.14933598861803</v>
      </c>
      <c r="W66" s="56">
        <v>0</v>
      </c>
      <c r="X66" s="56">
        <v>1.14933598861803</v>
      </c>
      <c r="Y66" s="54">
        <v>-0.0113667488359354</v>
      </c>
      <c r="Z66" s="54">
        <v>0.0116087672182275</v>
      </c>
      <c r="AA66" s="54">
        <v>-0.0229755160541629</v>
      </c>
      <c r="AB66" s="54">
        <v>0.00149116160754307</v>
      </c>
      <c r="AC66" s="54">
        <v>0.185439122279876</v>
      </c>
      <c r="AD66" s="54">
        <v>-0.183947960672333</v>
      </c>
    </row>
    <row r="67" spans="1:30">
      <c r="A67" s="50" t="str">
        <v>郑州东区</v>
      </c>
      <c r="B67" s="51" t="str">
        <v>1016</v>
      </c>
      <c r="C67" s="50" t="str">
        <v>人民店</v>
      </c>
      <c r="D67" s="49">
        <v>494.3</v>
      </c>
      <c r="E67" s="49">
        <v>24076.28</v>
      </c>
      <c r="F67" s="49">
        <v>55.724999053353</v>
      </c>
      <c r="G67" s="49">
        <v>902.44</v>
      </c>
      <c r="H67" s="49">
        <v>797.18</v>
      </c>
      <c r="I67" s="49">
        <v>105.26</v>
      </c>
      <c r="J67" s="56">
        <v>0.132040442560024</v>
      </c>
      <c r="K67" s="56">
        <v>0.221646952489488</v>
      </c>
      <c r="L67" s="56">
        <v>0.120360850035859</v>
      </c>
      <c r="M67" s="56">
        <v>0.101286102453629</v>
      </c>
      <c r="N67" s="49">
        <v>4071.52</v>
      </c>
      <c r="O67" s="49">
        <v>6623.25</v>
      </c>
      <c r="P67" s="49">
        <v>-2551.73</v>
      </c>
      <c r="Q67" s="56">
        <v>-0.385268561506813</v>
      </c>
      <c r="R67" s="49">
        <v>70.61</v>
      </c>
      <c r="S67" s="49">
        <v>94.73</v>
      </c>
      <c r="T67" s="49">
        <v>-24.12</v>
      </c>
      <c r="U67" s="56">
        <v>-0.25461838910588</v>
      </c>
      <c r="V67" s="56">
        <v>-0.0847287694759724</v>
      </c>
      <c r="W67" s="56">
        <v>0.165285548400718</v>
      </c>
      <c r="X67" s="56">
        <v>-0.25001431787669</v>
      </c>
      <c r="Y67" s="54">
        <v>-0.0366803568899589</v>
      </c>
      <c r="Z67" s="54">
        <v>-0.177029452127098</v>
      </c>
      <c r="AA67" s="54">
        <v>0.140349095237139</v>
      </c>
      <c r="AB67" s="54">
        <v>0.20986396682949</v>
      </c>
      <c r="AC67" s="54">
        <v>-0.102655871362247</v>
      </c>
      <c r="AD67" s="54">
        <v>0.312519838191737</v>
      </c>
    </row>
    <row r="68" spans="1:30">
      <c r="A68" s="50" t="str">
        <v>漯河区</v>
      </c>
      <c r="B68" s="51" t="str">
        <v>1069</v>
      </c>
      <c r="C68" s="50" t="str">
        <v>文明店</v>
      </c>
      <c r="D68" s="49">
        <v>877.5</v>
      </c>
      <c r="E68" s="49">
        <v>41308.72</v>
      </c>
      <c r="F68" s="49">
        <v>94.0927719785405</v>
      </c>
      <c r="G68" s="49">
        <v>638.06</v>
      </c>
      <c r="H68" s="49">
        <v>522.49</v>
      </c>
      <c r="I68" s="49">
        <v>115.57</v>
      </c>
      <c r="J68" s="56">
        <v>0.221190836188252</v>
      </c>
      <c r="K68" s="56">
        <v>0.169518723681239</v>
      </c>
      <c r="L68" s="56">
        <v>0.0827446080364368</v>
      </c>
      <c r="M68" s="56">
        <v>0.0867741156448023</v>
      </c>
      <c r="N68" s="49">
        <v>3763.95</v>
      </c>
      <c r="O68" s="49">
        <v>6314.49</v>
      </c>
      <c r="P68" s="49">
        <v>-2550.54</v>
      </c>
      <c r="Q68" s="56">
        <v>-0.403918606253237</v>
      </c>
      <c r="R68" s="49">
        <v>60.88</v>
      </c>
      <c r="S68" s="49">
        <v>103.14</v>
      </c>
      <c r="T68" s="49">
        <v>-42.26</v>
      </c>
      <c r="U68" s="56">
        <v>-0.409734341671514</v>
      </c>
      <c r="V68" s="56">
        <v>0.0678330331561762</v>
      </c>
      <c r="W68" s="56">
        <v>-0.0175441311730579</v>
      </c>
      <c r="X68" s="56">
        <v>0.0853771643292341</v>
      </c>
      <c r="Y68" s="54">
        <v>0.0686596583442838</v>
      </c>
      <c r="Z68" s="54">
        <v>-0.0665115377157262</v>
      </c>
      <c r="AA68" s="54">
        <v>0.13517119606001</v>
      </c>
      <c r="AB68" s="54">
        <v>-0.0327395077881819</v>
      </c>
      <c r="AC68" s="54">
        <v>-0.163891937432793</v>
      </c>
      <c r="AD68" s="54">
        <v>0.131152429644612</v>
      </c>
    </row>
    <row r="69" spans="1:30">
      <c r="A69" s="50" t="str">
        <v>平顶山区</v>
      </c>
      <c r="B69" s="51" t="str">
        <v>1057</v>
      </c>
      <c r="C69" s="50" t="str">
        <v>开源店</v>
      </c>
      <c r="D69" s="49">
        <v>584.4</v>
      </c>
      <c r="E69" s="49">
        <v>33762.09</v>
      </c>
      <c r="F69" s="49">
        <v>39.6231685813781</v>
      </c>
      <c r="G69" s="49">
        <v>393.8</v>
      </c>
      <c r="H69" s="49">
        <v>270.65</v>
      </c>
      <c r="I69" s="49">
        <v>123.15</v>
      </c>
      <c r="J69" s="56">
        <v>0.455015702937373</v>
      </c>
      <c r="K69" s="56">
        <v>0.0605681222190265</v>
      </c>
      <c r="L69" s="56">
        <v>0.0735999956489934</v>
      </c>
      <c r="M69" s="56">
        <v>-0.0130318734299669</v>
      </c>
      <c r="N69" s="49">
        <v>6501.77</v>
      </c>
      <c r="O69" s="49">
        <v>3677.31</v>
      </c>
      <c r="P69" s="49">
        <v>2824.46</v>
      </c>
      <c r="Q69" s="56">
        <v>0.768077752487552</v>
      </c>
      <c r="R69" s="49">
        <v>96.32</v>
      </c>
      <c r="S69" s="49">
        <v>66.94</v>
      </c>
      <c r="T69" s="49">
        <v>29.38</v>
      </c>
      <c r="U69" s="56">
        <v>0.438900507917538</v>
      </c>
      <c r="V69" s="56">
        <v>0.377310563941709</v>
      </c>
      <c r="W69" s="56">
        <v>0.156998983846796</v>
      </c>
      <c r="X69" s="56">
        <v>0.220311580094913</v>
      </c>
      <c r="Y69" s="54">
        <v>-0.0361295681063123</v>
      </c>
      <c r="Z69" s="54">
        <v>0.0089632506722438</v>
      </c>
      <c r="AA69" s="54">
        <v>-0.0450928187785561</v>
      </c>
      <c r="AB69" s="54">
        <v>-0.0386829339371346</v>
      </c>
      <c r="AC69" s="54">
        <v>0.0968002153748256</v>
      </c>
      <c r="AD69" s="54">
        <v>-0.13548314931196</v>
      </c>
    </row>
    <row r="70" spans="1:30">
      <c r="A70" s="50" t="str">
        <v>事业处管理</v>
      </c>
      <c r="B70" s="51" t="str">
        <v>1032</v>
      </c>
      <c r="C70" s="50" t="str">
        <v>新华店</v>
      </c>
      <c r="D70" s="49">
        <v>538.2</v>
      </c>
      <c r="E70" s="49">
        <v>26092.9</v>
      </c>
      <c r="F70" s="49">
        <v>62.4027060915769</v>
      </c>
      <c r="G70" s="49">
        <v>254.83</v>
      </c>
      <c r="H70" s="49">
        <v>93.72</v>
      </c>
      <c r="I70" s="49">
        <v>161.11</v>
      </c>
      <c r="J70" s="56">
        <v>1.71905676483141</v>
      </c>
      <c r="K70" s="56">
        <v>0.0732939870341289</v>
      </c>
      <c r="L70" s="56">
        <v>0.056152039495758</v>
      </c>
      <c r="M70" s="56">
        <v>0.0171419475383708</v>
      </c>
      <c r="N70" s="49">
        <v>3476.82</v>
      </c>
      <c r="O70" s="49">
        <v>1669.04</v>
      </c>
      <c r="P70" s="49">
        <v>1807.78</v>
      </c>
      <c r="Q70" s="56">
        <v>1.08312562910416</v>
      </c>
      <c r="R70" s="49">
        <v>53.73</v>
      </c>
      <c r="S70" s="49">
        <v>28.51</v>
      </c>
      <c r="T70" s="49">
        <v>25.22</v>
      </c>
      <c r="U70" s="56">
        <v>0.884601894072255</v>
      </c>
      <c r="V70" s="56">
        <v>1.69621254420249</v>
      </c>
      <c r="W70" s="56">
        <v>0</v>
      </c>
      <c r="X70" s="56">
        <v>1.69621254420249</v>
      </c>
      <c r="Y70" s="54">
        <v>-0.0459705937092872</v>
      </c>
      <c r="Z70" s="54">
        <v>-0.0171869519466854</v>
      </c>
      <c r="AA70" s="54">
        <v>-0.0287836417626018</v>
      </c>
      <c r="AB70" s="54">
        <v>-0.1273017607131</v>
      </c>
      <c r="AC70" s="54">
        <v>-0.0533095671763409</v>
      </c>
      <c r="AD70" s="54">
        <v>-0.0739921935367588</v>
      </c>
    </row>
    <row r="71" spans="1:30">
      <c r="A71" s="50" t="str">
        <v>郑州西区</v>
      </c>
      <c r="B71" s="51" t="str">
        <v>1114</v>
      </c>
      <c r="C71" s="50" t="str">
        <v>绿水店</v>
      </c>
      <c r="D71" s="49">
        <v>224.67</v>
      </c>
      <c r="E71" s="49">
        <v>14862.77</v>
      </c>
      <c r="F71" s="49">
        <v>24.6276032748458</v>
      </c>
      <c r="G71" s="49">
        <v>376</v>
      </c>
      <c r="H71" s="49">
        <v>172.27</v>
      </c>
      <c r="I71" s="49">
        <v>203.73</v>
      </c>
      <c r="J71" s="56">
        <v>1.18262030533465</v>
      </c>
      <c r="K71" s="56">
        <v>0.0740552538854389</v>
      </c>
      <c r="L71" s="56">
        <v>0.115805536508961</v>
      </c>
      <c r="M71" s="56">
        <v>-0.041750282623522</v>
      </c>
      <c r="N71" s="49">
        <v>5077.29</v>
      </c>
      <c r="O71" s="49">
        <v>1487.58</v>
      </c>
      <c r="P71" s="49">
        <v>3589.71</v>
      </c>
      <c r="Q71" s="56">
        <v>2.41312063889001</v>
      </c>
      <c r="R71" s="49">
        <v>73.85</v>
      </c>
      <c r="S71" s="49">
        <v>23.73</v>
      </c>
      <c r="T71" s="49">
        <v>50.12</v>
      </c>
      <c r="U71" s="56">
        <v>2.11209439528024</v>
      </c>
      <c r="V71" s="56">
        <v>0.187450787167481</v>
      </c>
      <c r="W71" s="56">
        <v>0</v>
      </c>
      <c r="X71" s="56">
        <v>0.187450787167481</v>
      </c>
      <c r="Y71" s="54">
        <v>0.123493568043331</v>
      </c>
      <c r="Z71" s="54">
        <v>-0.0198061525495154</v>
      </c>
      <c r="AA71" s="54">
        <v>0.143299720592846</v>
      </c>
      <c r="AB71" s="54">
        <v>0.0167868818983726</v>
      </c>
      <c r="AC71" s="54">
        <v>0.05488619099477</v>
      </c>
      <c r="AD71" s="54">
        <v>-0.0380993090963975</v>
      </c>
    </row>
    <row r="72" spans="1:30">
      <c r="A72" s="50" t="str">
        <v>郑州西区</v>
      </c>
      <c r="B72" s="51" t="str">
        <v>1009</v>
      </c>
      <c r="C72" s="50" t="str">
        <v>上街店</v>
      </c>
      <c r="D72" s="49">
        <v>980.7</v>
      </c>
      <c r="E72" s="49">
        <v>57370.83</v>
      </c>
      <c r="F72" s="49">
        <v>59.8782078644232</v>
      </c>
      <c r="G72" s="49">
        <v>1238.02</v>
      </c>
      <c r="H72" s="49">
        <v>995.52</v>
      </c>
      <c r="I72" s="49">
        <v>242.5</v>
      </c>
      <c r="J72" s="56">
        <v>0.243591288974606</v>
      </c>
      <c r="K72" s="56">
        <v>0.151485339931037</v>
      </c>
      <c r="L72" s="56">
        <v>0.0982470822535089</v>
      </c>
      <c r="M72" s="56">
        <v>0.0532382576775285</v>
      </c>
      <c r="N72" s="49">
        <v>8172.54</v>
      </c>
      <c r="O72" s="49">
        <v>10132.82</v>
      </c>
      <c r="P72" s="49">
        <v>-1960.28</v>
      </c>
      <c r="Q72" s="56">
        <v>-0.193458484410065</v>
      </c>
      <c r="R72" s="49">
        <v>118.4</v>
      </c>
      <c r="S72" s="49">
        <v>138.81</v>
      </c>
      <c r="T72" s="49">
        <v>-20.41</v>
      </c>
      <c r="U72" s="56">
        <v>-0.147035516173186</v>
      </c>
      <c r="V72" s="56">
        <v>0.0785129856418919</v>
      </c>
      <c r="W72" s="56">
        <v>0.140590105179742</v>
      </c>
      <c r="X72" s="56">
        <v>-0.0620771195378502</v>
      </c>
      <c r="Y72" s="54">
        <v>0.102195945945946</v>
      </c>
      <c r="Z72" s="54">
        <v>-0.0193790072761328</v>
      </c>
      <c r="AA72" s="54">
        <v>0.121574953222079</v>
      </c>
      <c r="AB72" s="54">
        <v>0.059653703500747</v>
      </c>
      <c r="AC72" s="54">
        <v>-0.135850937843562</v>
      </c>
      <c r="AD72" s="54">
        <v>0.195504641344309</v>
      </c>
    </row>
    <row r="73" spans="1:30">
      <c r="A73" s="50" t="str">
        <v>洛阳区</v>
      </c>
      <c r="B73" s="51" t="str">
        <v>1036</v>
      </c>
      <c r="C73" s="50" t="str">
        <v>纱厂店</v>
      </c>
      <c r="D73" s="49">
        <v>416.6</v>
      </c>
      <c r="E73" s="49">
        <v>22732.03</v>
      </c>
      <c r="F73" s="49">
        <v>190.976242091497</v>
      </c>
      <c r="G73" s="49">
        <v>573.39</v>
      </c>
      <c r="H73" s="49">
        <v>321.94</v>
      </c>
      <c r="I73" s="49">
        <v>251.45</v>
      </c>
      <c r="J73" s="56">
        <v>0.781046157669131</v>
      </c>
      <c r="K73" s="56">
        <v>0.403182482983631</v>
      </c>
      <c r="L73" s="56">
        <v>0.305794072948328</v>
      </c>
      <c r="M73" s="56">
        <v>0.0973884100353023</v>
      </c>
      <c r="N73" s="49">
        <v>1422.16</v>
      </c>
      <c r="O73" s="49">
        <v>1052.8</v>
      </c>
      <c r="P73" s="49">
        <v>369.36</v>
      </c>
      <c r="Q73" s="56">
        <v>0.350835866261398</v>
      </c>
      <c r="R73" s="49">
        <v>25.86</v>
      </c>
      <c r="S73" s="49">
        <v>17.98</v>
      </c>
      <c r="T73" s="49">
        <v>7.88</v>
      </c>
      <c r="U73" s="56">
        <v>0.438264738598443</v>
      </c>
      <c r="V73" s="56">
        <v>0</v>
      </c>
      <c r="W73" s="56">
        <v>0</v>
      </c>
      <c r="X73" s="56">
        <v>0</v>
      </c>
      <c r="Y73" s="54">
        <v>0.346481051817479</v>
      </c>
      <c r="Z73" s="54">
        <v>-0.206896551724138</v>
      </c>
      <c r="AA73" s="54">
        <v>0.553377603541617</v>
      </c>
      <c r="AB73" s="54">
        <v>0.656636073376769</v>
      </c>
      <c r="AC73" s="54">
        <v>0.225136398176292</v>
      </c>
      <c r="AD73" s="54">
        <v>0.431499675200477</v>
      </c>
    </row>
    <row r="74" spans="1:30">
      <c r="A74" s="50" t="str">
        <v>郑州东区</v>
      </c>
      <c r="B74" s="51" t="str">
        <v>1101</v>
      </c>
      <c r="C74" s="50" t="str">
        <v>复兴店</v>
      </c>
      <c r="D74" s="49">
        <v>37.5</v>
      </c>
      <c r="E74" s="49">
        <v>2350.88</v>
      </c>
      <c r="F74" s="49">
        <v>5.34356608478803</v>
      </c>
      <c r="G74" s="49">
        <v>25.97</v>
      </c>
      <c r="H74" s="49">
        <v>-238.3</v>
      </c>
      <c r="I74" s="49">
        <v>264.27</v>
      </c>
      <c r="J74" s="56">
        <v>-1.10898027696181</v>
      </c>
      <c r="K74" s="56">
        <v>0.00803037752360102</v>
      </c>
      <c r="L74" s="56">
        <v>-0.45201062215478</v>
      </c>
      <c r="M74" s="56">
        <v>0.460040999678381</v>
      </c>
      <c r="N74" s="49">
        <v>3233.97</v>
      </c>
      <c r="O74" s="49">
        <v>527.2</v>
      </c>
      <c r="P74" s="49">
        <v>2706.77</v>
      </c>
      <c r="Q74" s="56">
        <v>5.13423748103186</v>
      </c>
      <c r="R74" s="49">
        <v>52.49</v>
      </c>
      <c r="S74" s="49">
        <v>7.59</v>
      </c>
      <c r="T74" s="49">
        <v>44.9</v>
      </c>
      <c r="U74" s="56">
        <v>5.91567852437418</v>
      </c>
      <c r="V74" s="56">
        <v>0.0841273883319835</v>
      </c>
      <c r="W74" s="56">
        <v>0</v>
      </c>
      <c r="X74" s="56">
        <v>0.0841273883319835</v>
      </c>
      <c r="Y74" s="54">
        <v>-0.0382930081920366</v>
      </c>
      <c r="Z74" s="54">
        <v>-0.752305665349144</v>
      </c>
      <c r="AA74" s="54">
        <v>0.714012657157107</v>
      </c>
      <c r="AB74" s="54">
        <v>0.0311596009975062</v>
      </c>
      <c r="AC74" s="54">
        <v>-0.631980273141123</v>
      </c>
      <c r="AD74" s="54">
        <v>0.663139874138629</v>
      </c>
    </row>
    <row r="75" spans="1:30">
      <c r="A75" s="50" t="str">
        <v>安阳区</v>
      </c>
      <c r="B75" s="51" t="str">
        <v>1061</v>
      </c>
      <c r="C75" s="50" t="str">
        <v>中华店</v>
      </c>
      <c r="D75" s="49">
        <v>945.9</v>
      </c>
      <c r="E75" s="49">
        <v>56168.25</v>
      </c>
      <c r="F75" s="49">
        <v>37.2675926950125</v>
      </c>
      <c r="G75" s="49">
        <v>1296.16</v>
      </c>
      <c r="H75" s="49">
        <v>1012.06</v>
      </c>
      <c r="I75" s="49">
        <v>284.1</v>
      </c>
      <c r="J75" s="56">
        <v>0.280714582139399</v>
      </c>
      <c r="K75" s="56">
        <v>0.108338891702901</v>
      </c>
      <c r="L75" s="56">
        <v>0.111422434435858</v>
      </c>
      <c r="M75" s="56">
        <v>-0.00308354273295773</v>
      </c>
      <c r="N75" s="49">
        <v>11963.94</v>
      </c>
      <c r="O75" s="49">
        <v>9083.09</v>
      </c>
      <c r="P75" s="49">
        <v>2880.85</v>
      </c>
      <c r="Q75" s="56">
        <v>0.317166294730097</v>
      </c>
      <c r="R75" s="49">
        <v>189.68</v>
      </c>
      <c r="S75" s="49">
        <v>130.56</v>
      </c>
      <c r="T75" s="49">
        <v>59.12</v>
      </c>
      <c r="U75" s="56">
        <v>0.45281862745098</v>
      </c>
      <c r="V75" s="56">
        <v>-0.162581841166709</v>
      </c>
      <c r="W75" s="56">
        <v>0.465256131896158</v>
      </c>
      <c r="X75" s="56">
        <v>-0.627837973062867</v>
      </c>
      <c r="Y75" s="54">
        <v>0.167018135807676</v>
      </c>
      <c r="Z75" s="54">
        <v>-0.0209865196078431</v>
      </c>
      <c r="AA75" s="54">
        <v>0.188004655415519</v>
      </c>
      <c r="AB75" s="54">
        <v>0.0501057952076252</v>
      </c>
      <c r="AC75" s="54">
        <v>-0.108690456661775</v>
      </c>
      <c r="AD75" s="54">
        <v>0.1587962518694</v>
      </c>
    </row>
    <row r="76" spans="1:30">
      <c r="A76" s="50" t="str">
        <v>洛阳区</v>
      </c>
      <c r="B76" s="51" t="str">
        <v>1070</v>
      </c>
      <c r="C76" s="50" t="str">
        <v>纱北店</v>
      </c>
      <c r="D76" s="49">
        <v>285.5</v>
      </c>
      <c r="E76" s="49">
        <v>13896.27</v>
      </c>
      <c r="F76" s="49">
        <v>214.49155822854</v>
      </c>
      <c r="G76" s="49">
        <v>165.03</v>
      </c>
      <c r="H76" s="49">
        <v>-120.77</v>
      </c>
      <c r="I76" s="49">
        <v>285.8</v>
      </c>
      <c r="J76" s="56">
        <v>-2.36648174215451</v>
      </c>
      <c r="K76" s="56">
        <v>0.265202159799447</v>
      </c>
      <c r="L76" s="56">
        <v>-0.043772947542778</v>
      </c>
      <c r="M76" s="56">
        <v>0.308975107342225</v>
      </c>
      <c r="N76" s="49">
        <v>622.28</v>
      </c>
      <c r="O76" s="49">
        <v>2759.01</v>
      </c>
      <c r="P76" s="49">
        <v>-2136.73</v>
      </c>
      <c r="Q76" s="56">
        <v>-0.774455329991555</v>
      </c>
      <c r="R76" s="49">
        <v>13.2</v>
      </c>
      <c r="S76" s="49">
        <v>49.58</v>
      </c>
      <c r="T76" s="49">
        <v>-36.38</v>
      </c>
      <c r="U76" s="56">
        <v>-0.733763614360629</v>
      </c>
      <c r="V76" s="56">
        <v>0.964267676767677</v>
      </c>
      <c r="W76" s="56">
        <v>-0.0568196580086284</v>
      </c>
      <c r="X76" s="56">
        <v>1.02108733477631</v>
      </c>
      <c r="Y76" s="54">
        <v>0.46969696969697</v>
      </c>
      <c r="Z76" s="54">
        <v>-0.216216216216216</v>
      </c>
      <c r="AA76" s="54">
        <v>0.685913185913186</v>
      </c>
      <c r="AB76" s="54">
        <v>0.614514160743576</v>
      </c>
      <c r="AC76" s="54">
        <v>-0.248935197770215</v>
      </c>
      <c r="AD76" s="54">
        <v>0.86344935851379</v>
      </c>
    </row>
    <row r="77" spans="1:30">
      <c r="A77" s="50" t="str">
        <v>郑州东区</v>
      </c>
      <c r="B77" s="51" t="str">
        <v>1042</v>
      </c>
      <c r="C77" s="50" t="str">
        <v>一天地</v>
      </c>
      <c r="D77" s="49">
        <v>238</v>
      </c>
      <c r="E77" s="49">
        <v>16293.5</v>
      </c>
      <c r="F77" s="49">
        <v>38.0911140980641</v>
      </c>
      <c r="G77" s="49">
        <v>1462.24</v>
      </c>
      <c r="H77" s="49">
        <v>1133.13</v>
      </c>
      <c r="I77" s="49">
        <v>329.11</v>
      </c>
      <c r="J77" s="56">
        <v>0.290443285412971</v>
      </c>
      <c r="K77" s="56">
        <v>0.3177525413858</v>
      </c>
      <c r="L77" s="56">
        <v>0.29212437450534</v>
      </c>
      <c r="M77" s="56">
        <v>0.0256281668804591</v>
      </c>
      <c r="N77" s="49">
        <v>4601.82</v>
      </c>
      <c r="O77" s="49">
        <v>3878.93</v>
      </c>
      <c r="P77" s="49">
        <v>722.89</v>
      </c>
      <c r="Q77" s="56">
        <v>0.186363249659055</v>
      </c>
      <c r="R77" s="49">
        <v>71.66</v>
      </c>
      <c r="S77" s="49">
        <v>40.04</v>
      </c>
      <c r="T77" s="49">
        <v>31.62</v>
      </c>
      <c r="U77" s="56">
        <v>0.78971028971029</v>
      </c>
      <c r="V77" s="56">
        <v>0.806114813005861</v>
      </c>
      <c r="W77" s="56">
        <v>0.3003540084077</v>
      </c>
      <c r="X77" s="56">
        <v>0.505760804598161</v>
      </c>
      <c r="Y77" s="54">
        <v>-0.0186994138989673</v>
      </c>
      <c r="Z77" s="54">
        <v>-0.003996003996004</v>
      </c>
      <c r="AA77" s="54">
        <v>-0.0147034099029634</v>
      </c>
      <c r="AB77" s="54">
        <v>0.435774530351193</v>
      </c>
      <c r="AC77" s="54">
        <v>-0.0907902952618377</v>
      </c>
      <c r="AD77" s="54">
        <v>0.526564825613031</v>
      </c>
    </row>
    <row r="78" spans="1:30">
      <c r="A78" s="50" t="str">
        <v>漯河区</v>
      </c>
      <c r="B78" s="51" t="str">
        <v>1125</v>
      </c>
      <c r="C78" s="50" t="str">
        <v>漯河柳江店</v>
      </c>
      <c r="D78" s="49">
        <v>283</v>
      </c>
      <c r="E78" s="49">
        <v>13176.27</v>
      </c>
      <c r="F78" s="49">
        <v>69.6717892546543</v>
      </c>
      <c r="G78" s="49">
        <v>372.02</v>
      </c>
      <c r="H78" s="49">
        <v>0</v>
      </c>
      <c r="I78" s="49">
        <v>372.02</v>
      </c>
      <c r="J78" s="56">
        <v>0</v>
      </c>
      <c r="K78" s="56">
        <v>0.214187426952772</v>
      </c>
      <c r="L78" s="56">
        <v>0</v>
      </c>
      <c r="M78" s="56">
        <v>0.214187426952772</v>
      </c>
      <c r="N78" s="49">
        <v>1736.89</v>
      </c>
      <c r="O78" s="49">
        <v>0</v>
      </c>
      <c r="P78" s="49">
        <v>1736.89</v>
      </c>
      <c r="Q78" s="56" t="e">
        <v>#DIV/0!</v>
      </c>
      <c r="R78" s="49">
        <v>25.27</v>
      </c>
      <c r="S78" s="49">
        <v>0</v>
      </c>
      <c r="T78" s="49">
        <v>25.27</v>
      </c>
      <c r="U78" s="56" t="e">
        <v>#DIV/0!</v>
      </c>
      <c r="V78" s="56">
        <v>2.70005798688038</v>
      </c>
      <c r="W78" s="56">
        <v>0</v>
      </c>
      <c r="X78" s="56">
        <v>2.70005798688038</v>
      </c>
      <c r="Y78" s="54">
        <v>-0.118717847249703</v>
      </c>
      <c r="Z78" s="54">
        <v>0</v>
      </c>
      <c r="AA78" s="54">
        <v>-0.118717847249703</v>
      </c>
      <c r="AB78" s="54">
        <v>0.17808318740979</v>
      </c>
      <c r="AC78" s="54">
        <v>0</v>
      </c>
      <c r="AD78" s="54">
        <v>0.17808318740979</v>
      </c>
    </row>
    <row r="79" spans="1:30">
      <c r="A79" s="50" t="str">
        <v>安阳区</v>
      </c>
      <c r="B79" s="51" t="str">
        <v>1008</v>
      </c>
      <c r="C79" s="50" t="str">
        <v>文峰店</v>
      </c>
      <c r="D79" s="49">
        <v>651.76</v>
      </c>
      <c r="E79" s="49">
        <v>29264.6</v>
      </c>
      <c r="F79" s="49">
        <v>103.849753864161</v>
      </c>
      <c r="G79" s="49">
        <v>787</v>
      </c>
      <c r="H79" s="49">
        <v>280.58</v>
      </c>
      <c r="I79" s="49">
        <v>506.42</v>
      </c>
      <c r="J79" s="56">
        <v>1.80490412716516</v>
      </c>
      <c r="K79" s="56">
        <v>0.279035466223235</v>
      </c>
      <c r="L79" s="56">
        <v>0.114590735703725</v>
      </c>
      <c r="M79" s="56">
        <v>0.16444473051951</v>
      </c>
      <c r="N79" s="49">
        <v>2820.43</v>
      </c>
      <c r="O79" s="49">
        <v>2448.54</v>
      </c>
      <c r="P79" s="49">
        <v>371.89</v>
      </c>
      <c r="Q79" s="56">
        <v>0.151882346214479</v>
      </c>
      <c r="R79" s="49">
        <v>37.15</v>
      </c>
      <c r="S79" s="49">
        <v>34.38</v>
      </c>
      <c r="T79" s="49">
        <v>2.77</v>
      </c>
      <c r="U79" s="56">
        <v>0.0805700988947061</v>
      </c>
      <c r="V79" s="56">
        <v>2.1633355764917</v>
      </c>
      <c r="W79" s="56">
        <v>0</v>
      </c>
      <c r="X79" s="56">
        <v>2.1633355764917</v>
      </c>
      <c r="Y79" s="54">
        <v>0.048721399730821</v>
      </c>
      <c r="Z79" s="54">
        <v>-0.989528795811518</v>
      </c>
      <c r="AA79" s="54">
        <v>1.03825019554234</v>
      </c>
      <c r="AB79" s="54">
        <v>0.105608061256104</v>
      </c>
      <c r="AC79" s="54">
        <v>-0.438411829089988</v>
      </c>
      <c r="AD79" s="54">
        <v>0.544019890346093</v>
      </c>
    </row>
    <row r="80" spans="1:30">
      <c r="A80" s="50" t="str">
        <v>洛阳区</v>
      </c>
      <c r="B80" s="51" t="str">
        <v>1039</v>
      </c>
      <c r="C80" s="50" t="str">
        <v>高新店</v>
      </c>
      <c r="D80" s="49">
        <v>202.1</v>
      </c>
      <c r="E80" s="49">
        <v>10453.4</v>
      </c>
      <c r="F80" s="49">
        <v>24.1164793282022</v>
      </c>
      <c r="G80" s="49">
        <v>585.96</v>
      </c>
      <c r="H80" s="49">
        <v>60.79</v>
      </c>
      <c r="I80" s="49">
        <v>525.17</v>
      </c>
      <c r="J80" s="56">
        <v>8.63908537588419</v>
      </c>
      <c r="K80" s="56">
        <v>0.143037783104766</v>
      </c>
      <c r="L80" s="56">
        <v>0.0669058651316876</v>
      </c>
      <c r="M80" s="56">
        <v>0.0761319179730789</v>
      </c>
      <c r="N80" s="49">
        <v>4096.54</v>
      </c>
      <c r="O80" s="49">
        <v>908.59</v>
      </c>
      <c r="P80" s="49">
        <v>3187.95</v>
      </c>
      <c r="Q80" s="56">
        <v>3.50867828173323</v>
      </c>
      <c r="R80" s="49">
        <v>57.66</v>
      </c>
      <c r="S80" s="49">
        <v>21.36</v>
      </c>
      <c r="T80" s="49">
        <v>36.3</v>
      </c>
      <c r="U80" s="56">
        <v>1.69943820224719</v>
      </c>
      <c r="V80" s="56">
        <v>1.96026997340733</v>
      </c>
      <c r="W80" s="56">
        <v>2.13258400579241</v>
      </c>
      <c r="X80" s="56">
        <v>-0.172314032385075</v>
      </c>
      <c r="Y80" s="54">
        <v>-0.0371141172389872</v>
      </c>
      <c r="Z80" s="54">
        <v>-0.104868913857678</v>
      </c>
      <c r="AA80" s="54">
        <v>0.0677547966186907</v>
      </c>
      <c r="AB80" s="54">
        <v>-0.0932175879769155</v>
      </c>
      <c r="AC80" s="54">
        <v>-0.212891843405717</v>
      </c>
      <c r="AD80" s="54">
        <v>0.119674255428801</v>
      </c>
    </row>
    <row r="81" spans="1:30">
      <c r="A81" s="50" t="str">
        <v>商丘区</v>
      </c>
      <c r="B81" s="51" t="str">
        <v>1079</v>
      </c>
      <c r="C81" s="50" t="str">
        <v>金穗店</v>
      </c>
      <c r="D81" s="49">
        <v>432.5</v>
      </c>
      <c r="E81" s="49">
        <v>25225.78</v>
      </c>
      <c r="F81" s="49">
        <v>30.0122942915661</v>
      </c>
      <c r="G81" s="49">
        <v>1119.53</v>
      </c>
      <c r="H81" s="49">
        <v>204.47</v>
      </c>
      <c r="I81" s="49">
        <v>915.06</v>
      </c>
      <c r="J81" s="56">
        <v>4.47527754682839</v>
      </c>
      <c r="K81" s="56">
        <v>0.151419204228533</v>
      </c>
      <c r="L81" s="56">
        <v>0.0263869370014621</v>
      </c>
      <c r="M81" s="56">
        <v>0.125032267227071</v>
      </c>
      <c r="N81" s="49">
        <v>7393.58</v>
      </c>
      <c r="O81" s="49">
        <v>7748.91</v>
      </c>
      <c r="P81" s="49">
        <v>-355.33</v>
      </c>
      <c r="Q81" s="56">
        <v>-0.0458554816096715</v>
      </c>
      <c r="R81" s="49">
        <v>76.51</v>
      </c>
      <c r="S81" s="49">
        <v>98.36</v>
      </c>
      <c r="T81" s="49">
        <v>-21.85</v>
      </c>
      <c r="U81" s="56">
        <v>-0.222143147620984</v>
      </c>
      <c r="V81" s="56">
        <v>0.832969488394648</v>
      </c>
      <c r="W81" s="56">
        <v>0.196943254243544</v>
      </c>
      <c r="X81" s="56">
        <v>0.636026234151104</v>
      </c>
      <c r="Y81" s="54">
        <v>-0.0456149522938178</v>
      </c>
      <c r="Z81" s="54">
        <v>-0.172224481496543</v>
      </c>
      <c r="AA81" s="54">
        <v>0.126609529202726</v>
      </c>
      <c r="AB81" s="54">
        <v>-0.170942373745826</v>
      </c>
      <c r="AC81" s="54">
        <v>-0.164568048925591</v>
      </c>
      <c r="AD81" s="54">
        <v>-0.00637432482023523</v>
      </c>
    </row>
    <row r="82" spans="1:30">
      <c r="A82" s="50" t="str">
        <v>漯河区</v>
      </c>
      <c r="B82" s="51" t="str">
        <v>1058</v>
      </c>
      <c r="C82" s="50" t="str">
        <v>春晓店</v>
      </c>
      <c r="D82" s="49">
        <v>383.54</v>
      </c>
      <c r="E82" s="49">
        <v>20606.26</v>
      </c>
      <c r="F82" s="49">
        <v>33.7867256404987</v>
      </c>
      <c r="G82" s="49">
        <v>303.71</v>
      </c>
      <c r="H82" s="49">
        <v>-835.91</v>
      </c>
      <c r="I82" s="49">
        <v>1139.62</v>
      </c>
      <c r="J82" s="56">
        <v>-1.36332858800589</v>
      </c>
      <c r="K82" s="56">
        <v>0.0622676827630605</v>
      </c>
      <c r="L82" s="56">
        <v>-0.211601892471376</v>
      </c>
      <c r="M82" s="56">
        <v>0.273869575234437</v>
      </c>
      <c r="N82" s="49">
        <v>4877.49</v>
      </c>
      <c r="O82" s="49">
        <v>3950.39</v>
      </c>
      <c r="P82" s="49">
        <v>927.1</v>
      </c>
      <c r="Q82" s="56">
        <v>0.23468568926106</v>
      </c>
      <c r="R82" s="49">
        <v>71.89</v>
      </c>
      <c r="S82" s="49">
        <v>66.86</v>
      </c>
      <c r="T82" s="49">
        <v>5.03</v>
      </c>
      <c r="U82" s="56">
        <v>0.075231827699671</v>
      </c>
      <c r="V82" s="56">
        <v>0.183370427041313</v>
      </c>
      <c r="W82" s="56">
        <v>-0.084974481084501</v>
      </c>
      <c r="X82" s="56">
        <v>0.268344908125814</v>
      </c>
      <c r="Y82" s="54">
        <v>-0.016135762971206</v>
      </c>
      <c r="Z82" s="54">
        <v>-0.0349985043374215</v>
      </c>
      <c r="AA82" s="54">
        <v>0.0188627413662155</v>
      </c>
      <c r="AB82" s="54">
        <v>-0.0588574876797747</v>
      </c>
      <c r="AC82" s="54">
        <v>-0.295570538605049</v>
      </c>
      <c r="AD82" s="54">
        <v>0.236713050925274</v>
      </c>
    </row>
    <row r="83" spans="1:30">
      <c r="A83" s="50" t="str">
        <v>郑州东区</v>
      </c>
      <c r="B83" s="51" t="str">
        <v>1073</v>
      </c>
      <c r="C83" s="50" t="str">
        <v>惠济店</v>
      </c>
      <c r="D83" s="49">
        <v>767.8</v>
      </c>
      <c r="E83" s="49">
        <v>46738.04</v>
      </c>
      <c r="F83" s="49">
        <v>17.9094014287502</v>
      </c>
      <c r="G83" s="49">
        <v>3459.39</v>
      </c>
      <c r="H83" s="49">
        <v>-1036.23</v>
      </c>
      <c r="I83" s="49">
        <v>4495.62</v>
      </c>
      <c r="J83" s="56">
        <v>-4.33843837758027</v>
      </c>
      <c r="K83" s="56">
        <v>0.15612198616768</v>
      </c>
      <c r="L83" s="56">
        <v>-0.0641362009963662</v>
      </c>
      <c r="M83" s="56">
        <v>0.220258187164046</v>
      </c>
      <c r="N83" s="49">
        <v>22158.25</v>
      </c>
      <c r="O83" s="49">
        <v>16156.71</v>
      </c>
      <c r="P83" s="49">
        <v>6001.54</v>
      </c>
      <c r="Q83" s="56">
        <v>0.371458050556085</v>
      </c>
      <c r="R83" s="49">
        <v>264.38</v>
      </c>
      <c r="S83" s="49">
        <v>188.33</v>
      </c>
      <c r="T83" s="49">
        <v>76.05</v>
      </c>
      <c r="U83" s="56">
        <v>0.403812456857643</v>
      </c>
      <c r="V83" s="56">
        <v>0.338989858288379</v>
      </c>
      <c r="W83" s="56">
        <v>0.443135478746378</v>
      </c>
      <c r="X83" s="56">
        <v>-0.104145620457999</v>
      </c>
      <c r="Y83" s="54">
        <v>-0.0571904077464256</v>
      </c>
      <c r="Z83" s="54">
        <v>-0.36728083682897</v>
      </c>
      <c r="AA83" s="54">
        <v>0.310090429082545</v>
      </c>
      <c r="AB83" s="54">
        <v>-0.114233835645596</v>
      </c>
      <c r="AC83" s="54">
        <v>-0.288817642948348</v>
      </c>
      <c r="AD83" s="54">
        <v>0.174583807302752</v>
      </c>
    </row>
  </sheetData>
  <mergeCells count="24">
    <mergeCell ref="A1:AD1"/>
    <mergeCell ref="A2:AD2"/>
    <mergeCell ref="D3:E3"/>
    <mergeCell ref="G3:J3"/>
    <mergeCell ref="K3:M3"/>
    <mergeCell ref="N3:Q3"/>
    <mergeCell ref="R3:U3"/>
    <mergeCell ref="V3:X3"/>
    <mergeCell ref="Y3:AA3"/>
    <mergeCell ref="AB3:AD3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3:A4"/>
    <mergeCell ref="B3:B4"/>
    <mergeCell ref="C3:C4"/>
    <mergeCell ref="F3:F4"/>
  </mergeCells>
  <printOptions horizontalCentered="1" verticalCentered="1"/>
  <pageMargins left="0.196527777777778" right="0.196527777777778" top="0.196527777777778" bottom="0.196527777777778" header="0" footer="0"/>
  <pageSetup paperSize="9" scale="4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56</vt:i4>
      </vt:variant>
    </vt:vector>
  </HeadingPairs>
  <TitlesOfParts>
    <vt:vector size="56" baseType="lpstr">
      <vt:lpstr>便利店对比</vt:lpstr>
      <vt:lpstr>处</vt:lpstr>
      <vt:lpstr>类-1</vt:lpstr>
      <vt:lpstr>蔬菜</vt:lpstr>
      <vt:lpstr>水果</vt:lpstr>
      <vt:lpstr>粮食</vt:lpstr>
      <vt:lpstr>南北货</vt:lpstr>
      <vt:lpstr>猪肉</vt:lpstr>
      <vt:lpstr>牛羊肉</vt:lpstr>
      <vt:lpstr>禽肉</vt:lpstr>
      <vt:lpstr>蛋类</vt:lpstr>
      <vt:lpstr>水产</vt:lpstr>
      <vt:lpstr>熟食</vt:lpstr>
      <vt:lpstr>面包</vt:lpstr>
      <vt:lpstr>面点</vt:lpstr>
      <vt:lpstr>Sheet1</vt:lpstr>
      <vt:lpstr>处-1</vt:lpstr>
      <vt:lpstr>蔬菜-1</vt:lpstr>
      <vt:lpstr>水果-1</vt:lpstr>
      <vt:lpstr>粮食-1</vt:lpstr>
      <vt:lpstr>南北货-1</vt:lpstr>
      <vt:lpstr>猪肉-1</vt:lpstr>
      <vt:lpstr>牛羊肉-1</vt:lpstr>
      <vt:lpstr>禽肉-1</vt:lpstr>
      <vt:lpstr>蛋类-1</vt:lpstr>
      <vt:lpstr>水产-1</vt:lpstr>
      <vt:lpstr>熟食-1</vt:lpstr>
      <vt:lpstr>面包-1</vt:lpstr>
      <vt:lpstr>面点-1</vt:lpstr>
      <vt:lpstr>a-处</vt:lpstr>
      <vt:lpstr>a-类</vt:lpstr>
      <vt:lpstr>a-蔬菜</vt:lpstr>
      <vt:lpstr>a-水果</vt:lpstr>
      <vt:lpstr>a-粮食</vt:lpstr>
      <vt:lpstr>a-南北货</vt:lpstr>
      <vt:lpstr>a-猪肉</vt:lpstr>
      <vt:lpstr>a-牛羊肉</vt:lpstr>
      <vt:lpstr>a-禽肉</vt:lpstr>
      <vt:lpstr>a-蛋类</vt:lpstr>
      <vt:lpstr>a-水产</vt:lpstr>
      <vt:lpstr>a-熟食</vt:lpstr>
      <vt:lpstr>a-面包</vt:lpstr>
      <vt:lpstr>a-面点</vt:lpstr>
      <vt:lpstr>处-汇总</vt:lpstr>
      <vt:lpstr>蔬菜-汇总</vt:lpstr>
      <vt:lpstr>水果-汇总</vt:lpstr>
      <vt:lpstr>粮食-汇总</vt:lpstr>
      <vt:lpstr>南北货-汇总</vt:lpstr>
      <vt:lpstr>猪肉-汇总</vt:lpstr>
      <vt:lpstr>牛羊肉-汇总</vt:lpstr>
      <vt:lpstr>禽肉-汇总</vt:lpstr>
      <vt:lpstr>蛋类-汇总</vt:lpstr>
      <vt:lpstr>水产-汇总</vt:lpstr>
      <vt:lpstr>熟食-汇总</vt:lpstr>
      <vt:lpstr>面包-汇总</vt:lpstr>
      <vt:lpstr>面点-汇总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人生若只余初见</cp:lastModifiedBy>
  <dcterms:created xsi:type="dcterms:W3CDTF">2026-03-23T06:18:00Z</dcterms:created>
  <dcterms:modified xsi:type="dcterms:W3CDTF">2026-05-19T06:39:24Z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C61EC21C1528448B92E39A835CCC3DF6_13</vt:lpwstr>
  </property>
  <property fmtid="{D5CDD505-2E9C-101B-9397-08002B2CF9AE}" pid="3" name="KSOProductBuildVer">
    <vt:lpwstr>2052-12.1.0.21915</vt:lpwstr>
  </property>
  <property fmtid="{D5CDD505-2E9C-101B-9397-08002B2CF9AE}" pid="4" name="CalculationRule">
    <vt:i4>0</vt:i4>
  </property>
</Properties>
</file>